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8_{2DE7EE94-D7A5-49DC-B553-07764DC08339}" xr6:coauthVersionLast="47" xr6:coauthVersionMax="47" xr10:uidLastSave="{00000000-0000-0000-0000-000000000000}"/>
  <bookViews>
    <workbookView xWindow="-110" yWindow="-110" windowWidth="19420" windowHeight="10540" tabRatio="500" firstSheet="4" activeTab="5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 S redox calculator" sheetId="6" r:id="rId6"/>
    <sheet name="SCSS calculator" sheetId="7" r:id="rId7"/>
    <sheet name="PySulfSat_Input_knownFe" sheetId="8" r:id="rId8"/>
    <sheet name="knownfo2" sheetId="9" r:id="rId9"/>
  </sheets>
  <externalReferences>
    <externalReference r:id="rId10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2" i="6" l="1"/>
  <c r="AK12" i="6"/>
  <c r="AI9" i="6"/>
  <c r="Q12" i="6"/>
  <c r="R13" i="6"/>
  <c r="S13" i="6"/>
  <c r="R12" i="6"/>
  <c r="S12" i="6"/>
  <c r="AI12" i="6"/>
  <c r="AG12" i="6"/>
  <c r="AN15" i="7"/>
  <c r="AN14" i="7"/>
  <c r="AR14" i="7"/>
  <c r="AN16" i="7"/>
  <c r="AN17" i="7"/>
  <c r="AN18" i="7"/>
  <c r="AN19" i="7"/>
  <c r="AN20" i="7"/>
  <c r="AN25" i="7"/>
  <c r="AN24" i="7"/>
  <c r="Y14" i="7"/>
  <c r="AW21" i="7"/>
  <c r="AW22" i="7"/>
  <c r="AW23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J14" i="7"/>
  <c r="AT14" i="7"/>
  <c r="AE12" i="6"/>
  <c r="AD12" i="6"/>
  <c r="AH12" i="6"/>
  <c r="AK207" i="7"/>
  <c r="AL207" i="7"/>
  <c r="AH207" i="7"/>
  <c r="AG207" i="7"/>
  <c r="AF207" i="7"/>
  <c r="AE207" i="7"/>
  <c r="AD207" i="7"/>
  <c r="AC207" i="7"/>
  <c r="AB207" i="7"/>
  <c r="AA207" i="7"/>
  <c r="Z207" i="7"/>
  <c r="Y207" i="7"/>
  <c r="V207" i="7"/>
  <c r="W207" i="7"/>
  <c r="AO207" i="7"/>
  <c r="AK206" i="7"/>
  <c r="AL206" i="7"/>
  <c r="AG206" i="7"/>
  <c r="AF206" i="7"/>
  <c r="AE206" i="7"/>
  <c r="AD206" i="7"/>
  <c r="AC206" i="7"/>
  <c r="AB206" i="7"/>
  <c r="AA206" i="7"/>
  <c r="Z206" i="7"/>
  <c r="Y206" i="7"/>
  <c r="V206" i="7"/>
  <c r="W206" i="7"/>
  <c r="AO206" i="7"/>
  <c r="AK205" i="7"/>
  <c r="AL205" i="7"/>
  <c r="AG205" i="7"/>
  <c r="AH205" i="7"/>
  <c r="AF205" i="7"/>
  <c r="AE205" i="7"/>
  <c r="AD205" i="7"/>
  <c r="AC205" i="7"/>
  <c r="AB205" i="7"/>
  <c r="AA205" i="7"/>
  <c r="Z205" i="7"/>
  <c r="Y205" i="7"/>
  <c r="V205" i="7"/>
  <c r="W205" i="7"/>
  <c r="AO205" i="7"/>
  <c r="AK204" i="7"/>
  <c r="AL204" i="7"/>
  <c r="AG204" i="7"/>
  <c r="AF204" i="7"/>
  <c r="AE204" i="7"/>
  <c r="AD204" i="7"/>
  <c r="AC204" i="7"/>
  <c r="AB204" i="7"/>
  <c r="AA204" i="7"/>
  <c r="Z204" i="7"/>
  <c r="Y204" i="7"/>
  <c r="V204" i="7"/>
  <c r="W204" i="7"/>
  <c r="AO204" i="7"/>
  <c r="AK203" i="7"/>
  <c r="AL203" i="7"/>
  <c r="AG203" i="7"/>
  <c r="AF203" i="7"/>
  <c r="AE203" i="7"/>
  <c r="AD203" i="7"/>
  <c r="AC203" i="7"/>
  <c r="AB203" i="7"/>
  <c r="AA203" i="7"/>
  <c r="Z203" i="7"/>
  <c r="Y203" i="7"/>
  <c r="V203" i="7"/>
  <c r="W203" i="7"/>
  <c r="AO203" i="7"/>
  <c r="AK202" i="7"/>
  <c r="AL202" i="7"/>
  <c r="AG202" i="7"/>
  <c r="AF202" i="7"/>
  <c r="AE202" i="7"/>
  <c r="AD202" i="7"/>
  <c r="AC202" i="7"/>
  <c r="AB202" i="7"/>
  <c r="AA202" i="7"/>
  <c r="Z202" i="7"/>
  <c r="Y202" i="7"/>
  <c r="V202" i="7"/>
  <c r="W202" i="7"/>
  <c r="AO202" i="7"/>
  <c r="AK201" i="7"/>
  <c r="AL201" i="7"/>
  <c r="AG201" i="7"/>
  <c r="AF201" i="7"/>
  <c r="AE201" i="7"/>
  <c r="AD201" i="7"/>
  <c r="AC201" i="7"/>
  <c r="AB201" i="7"/>
  <c r="AA201" i="7"/>
  <c r="Z201" i="7"/>
  <c r="Y201" i="7"/>
  <c r="V201" i="7"/>
  <c r="W201" i="7"/>
  <c r="AO201" i="7"/>
  <c r="AK200" i="7"/>
  <c r="AL200" i="7"/>
  <c r="AG200" i="7"/>
  <c r="AF200" i="7"/>
  <c r="AE200" i="7"/>
  <c r="AD200" i="7"/>
  <c r="AC200" i="7"/>
  <c r="AB200" i="7"/>
  <c r="AA200" i="7"/>
  <c r="Z200" i="7"/>
  <c r="Y200" i="7"/>
  <c r="V200" i="7"/>
  <c r="W200" i="7"/>
  <c r="AO200" i="7"/>
  <c r="AK199" i="7"/>
  <c r="AL199" i="7"/>
  <c r="AG199" i="7"/>
  <c r="AF199" i="7"/>
  <c r="AE199" i="7"/>
  <c r="AD199" i="7"/>
  <c r="AC199" i="7"/>
  <c r="AB199" i="7"/>
  <c r="AA199" i="7"/>
  <c r="Z199" i="7"/>
  <c r="Y199" i="7"/>
  <c r="V199" i="7"/>
  <c r="W199" i="7"/>
  <c r="AK198" i="7"/>
  <c r="AL198" i="7"/>
  <c r="AG198" i="7"/>
  <c r="AF198" i="7"/>
  <c r="AE198" i="7"/>
  <c r="AD198" i="7"/>
  <c r="AC198" i="7"/>
  <c r="AB198" i="7"/>
  <c r="AA198" i="7"/>
  <c r="Z198" i="7"/>
  <c r="Y198" i="7"/>
  <c r="V198" i="7"/>
  <c r="W198" i="7"/>
  <c r="AO198" i="7"/>
  <c r="AT197" i="7"/>
  <c r="AK197" i="7"/>
  <c r="AL197" i="7"/>
  <c r="AG197" i="7"/>
  <c r="AH197" i="7"/>
  <c r="AF197" i="7"/>
  <c r="AE197" i="7"/>
  <c r="AD197" i="7"/>
  <c r="AC197" i="7"/>
  <c r="AB197" i="7"/>
  <c r="AA197" i="7"/>
  <c r="Z197" i="7"/>
  <c r="Y197" i="7"/>
  <c r="AN197" i="7"/>
  <c r="V197" i="7"/>
  <c r="W197" i="7"/>
  <c r="AO197" i="7"/>
  <c r="AK196" i="7"/>
  <c r="AL196" i="7"/>
  <c r="AG196" i="7"/>
  <c r="AF196" i="7"/>
  <c r="AE196" i="7"/>
  <c r="AD196" i="7"/>
  <c r="AC196" i="7"/>
  <c r="AB196" i="7"/>
  <c r="AA196" i="7"/>
  <c r="Z196" i="7"/>
  <c r="Y196" i="7"/>
  <c r="V196" i="7"/>
  <c r="W196" i="7"/>
  <c r="AO196" i="7"/>
  <c r="AK195" i="7"/>
  <c r="AL195" i="7"/>
  <c r="AG195" i="7"/>
  <c r="AF195" i="7"/>
  <c r="AE195" i="7"/>
  <c r="AD195" i="7"/>
  <c r="AC195" i="7"/>
  <c r="AB195" i="7"/>
  <c r="AA195" i="7"/>
  <c r="Z195" i="7"/>
  <c r="Y195" i="7"/>
  <c r="V195" i="7"/>
  <c r="W195" i="7"/>
  <c r="AL194" i="7"/>
  <c r="AT194" i="7"/>
  <c r="AK194" i="7"/>
  <c r="AJ194" i="7"/>
  <c r="AG194" i="7"/>
  <c r="AH194" i="7"/>
  <c r="AP194" i="7"/>
  <c r="AF194" i="7"/>
  <c r="AE194" i="7"/>
  <c r="AD194" i="7"/>
  <c r="AC194" i="7"/>
  <c r="AB194" i="7"/>
  <c r="AA194" i="7"/>
  <c r="Z194" i="7"/>
  <c r="Y194" i="7"/>
  <c r="V194" i="7"/>
  <c r="W194" i="7"/>
  <c r="AO194" i="7"/>
  <c r="AL193" i="7"/>
  <c r="AT193" i="7"/>
  <c r="AV193" i="7"/>
  <c r="AK193" i="7"/>
  <c r="AG193" i="7"/>
  <c r="AF193" i="7"/>
  <c r="AE193" i="7"/>
  <c r="AD193" i="7"/>
  <c r="AC193" i="7"/>
  <c r="AB193" i="7"/>
  <c r="AA193" i="7"/>
  <c r="Z193" i="7"/>
  <c r="Y193" i="7"/>
  <c r="V193" i="7"/>
  <c r="W193" i="7"/>
  <c r="AL192" i="7"/>
  <c r="AK192" i="7"/>
  <c r="AG192" i="7"/>
  <c r="AF192" i="7"/>
  <c r="AE192" i="7"/>
  <c r="AD192" i="7"/>
  <c r="AC192" i="7"/>
  <c r="AB192" i="7"/>
  <c r="AA192" i="7"/>
  <c r="Z192" i="7"/>
  <c r="Y192" i="7"/>
  <c r="V192" i="7"/>
  <c r="W192" i="7"/>
  <c r="AO192" i="7"/>
  <c r="AK191" i="7"/>
  <c r="AL191" i="7"/>
  <c r="AG191" i="7"/>
  <c r="AF191" i="7"/>
  <c r="AE191" i="7"/>
  <c r="AD191" i="7"/>
  <c r="AC191" i="7"/>
  <c r="AB191" i="7"/>
  <c r="AA191" i="7"/>
  <c r="Z191" i="7"/>
  <c r="Y191" i="7"/>
  <c r="V191" i="7"/>
  <c r="W191" i="7"/>
  <c r="AN191" i="7"/>
  <c r="AO191" i="7"/>
  <c r="AK190" i="7"/>
  <c r="AL190" i="7"/>
  <c r="AG190" i="7"/>
  <c r="AH190" i="7"/>
  <c r="AF190" i="7"/>
  <c r="AE190" i="7"/>
  <c r="AD190" i="7"/>
  <c r="AC190" i="7"/>
  <c r="AB190" i="7"/>
  <c r="AA190" i="7"/>
  <c r="Z190" i="7"/>
  <c r="AQ190" i="7"/>
  <c r="Y190" i="7"/>
  <c r="V190" i="7"/>
  <c r="W190" i="7"/>
  <c r="AN190" i="7"/>
  <c r="AK189" i="7"/>
  <c r="AL189" i="7"/>
  <c r="AH189" i="7"/>
  <c r="AQ189" i="7"/>
  <c r="AJ189" i="7"/>
  <c r="AG189" i="7"/>
  <c r="AF189" i="7"/>
  <c r="AE189" i="7"/>
  <c r="AD189" i="7"/>
  <c r="AC189" i="7"/>
  <c r="AB189" i="7"/>
  <c r="AA189" i="7"/>
  <c r="Z189" i="7"/>
  <c r="Y189" i="7"/>
  <c r="V189" i="7"/>
  <c r="W189" i="7"/>
  <c r="AO189" i="7"/>
  <c r="AK188" i="7"/>
  <c r="AL188" i="7"/>
  <c r="AG188" i="7"/>
  <c r="AF188" i="7"/>
  <c r="AE188" i="7"/>
  <c r="AD188" i="7"/>
  <c r="AC188" i="7"/>
  <c r="AB188" i="7"/>
  <c r="AA188" i="7"/>
  <c r="Z188" i="7"/>
  <c r="Y188" i="7"/>
  <c r="V188" i="7"/>
  <c r="W188" i="7"/>
  <c r="AO188" i="7"/>
  <c r="AK187" i="7"/>
  <c r="AL187" i="7"/>
  <c r="AJ187" i="7"/>
  <c r="AH187" i="7"/>
  <c r="AG187" i="7"/>
  <c r="AF187" i="7"/>
  <c r="AE187" i="7"/>
  <c r="AD187" i="7"/>
  <c r="AC187" i="7"/>
  <c r="AB187" i="7"/>
  <c r="AA187" i="7"/>
  <c r="Z187" i="7"/>
  <c r="Y187" i="7"/>
  <c r="V187" i="7"/>
  <c r="W187" i="7"/>
  <c r="AL186" i="7"/>
  <c r="AK186" i="7"/>
  <c r="AG186" i="7"/>
  <c r="AF186" i="7"/>
  <c r="AE186" i="7"/>
  <c r="AD186" i="7"/>
  <c r="AC186" i="7"/>
  <c r="AB186" i="7"/>
  <c r="AA186" i="7"/>
  <c r="Z186" i="7"/>
  <c r="Y186" i="7"/>
  <c r="V186" i="7"/>
  <c r="W186" i="7"/>
  <c r="AO185" i="7"/>
  <c r="AL185" i="7"/>
  <c r="AK185" i="7"/>
  <c r="AG185" i="7"/>
  <c r="AH185" i="7"/>
  <c r="AF185" i="7"/>
  <c r="AE185" i="7"/>
  <c r="AD185" i="7"/>
  <c r="AC185" i="7"/>
  <c r="AB185" i="7"/>
  <c r="AA185" i="7"/>
  <c r="Z185" i="7"/>
  <c r="Y185" i="7"/>
  <c r="V185" i="7"/>
  <c r="W185" i="7"/>
  <c r="AK184" i="7"/>
  <c r="AL184" i="7"/>
  <c r="AG184" i="7"/>
  <c r="AF184" i="7"/>
  <c r="AE184" i="7"/>
  <c r="AD184" i="7"/>
  <c r="AC184" i="7"/>
  <c r="AB184" i="7"/>
  <c r="AA184" i="7"/>
  <c r="Z184" i="7"/>
  <c r="Y184" i="7"/>
  <c r="V184" i="7"/>
  <c r="W184" i="7"/>
  <c r="AO184" i="7"/>
  <c r="AO183" i="7"/>
  <c r="AL183" i="7"/>
  <c r="AH183" i="7"/>
  <c r="AK183" i="7"/>
  <c r="AG183" i="7"/>
  <c r="AF183" i="7"/>
  <c r="AE183" i="7"/>
  <c r="AD183" i="7"/>
  <c r="AC183" i="7"/>
  <c r="AB183" i="7"/>
  <c r="AA183" i="7"/>
  <c r="Z183" i="7"/>
  <c r="AN183" i="7"/>
  <c r="Y183" i="7"/>
  <c r="V183" i="7"/>
  <c r="W183" i="7"/>
  <c r="AT182" i="7"/>
  <c r="AV182" i="7"/>
  <c r="AL182" i="7"/>
  <c r="AJ182" i="7"/>
  <c r="AK182" i="7"/>
  <c r="AG182" i="7"/>
  <c r="AH182" i="7"/>
  <c r="AF182" i="7"/>
  <c r="AE182" i="7"/>
  <c r="AD182" i="7"/>
  <c r="AC182" i="7"/>
  <c r="AB182" i="7"/>
  <c r="AA182" i="7"/>
  <c r="Z182" i="7"/>
  <c r="AN182" i="7"/>
  <c r="Y182" i="7"/>
  <c r="V182" i="7"/>
  <c r="W182" i="7"/>
  <c r="AO182" i="7"/>
  <c r="AK181" i="7"/>
  <c r="AL181" i="7"/>
  <c r="AG181" i="7"/>
  <c r="AF181" i="7"/>
  <c r="AE181" i="7"/>
  <c r="AD181" i="7"/>
  <c r="AC181" i="7"/>
  <c r="AB181" i="7"/>
  <c r="AA181" i="7"/>
  <c r="Z181" i="7"/>
  <c r="Y181" i="7"/>
  <c r="V181" i="7"/>
  <c r="W181" i="7"/>
  <c r="AN181" i="7"/>
  <c r="AK180" i="7"/>
  <c r="AL180" i="7"/>
  <c r="AG180" i="7"/>
  <c r="AF180" i="7"/>
  <c r="AE180" i="7"/>
  <c r="AD180" i="7"/>
  <c r="AC180" i="7"/>
  <c r="AB180" i="7"/>
  <c r="AA180" i="7"/>
  <c r="Z180" i="7"/>
  <c r="Y180" i="7"/>
  <c r="V180" i="7"/>
  <c r="W180" i="7"/>
  <c r="AK179" i="7"/>
  <c r="AL179" i="7"/>
  <c r="AT179" i="7"/>
  <c r="AG179" i="7"/>
  <c r="AF179" i="7"/>
  <c r="AE179" i="7"/>
  <c r="AD179" i="7"/>
  <c r="AC179" i="7"/>
  <c r="AB179" i="7"/>
  <c r="AA179" i="7"/>
  <c r="Z179" i="7"/>
  <c r="Y179" i="7"/>
  <c r="W179" i="7"/>
  <c r="V179" i="7"/>
  <c r="AK178" i="7"/>
  <c r="AL178" i="7"/>
  <c r="AH178" i="7"/>
  <c r="AG178" i="7"/>
  <c r="AF178" i="7"/>
  <c r="AE178" i="7"/>
  <c r="AD178" i="7"/>
  <c r="AC178" i="7"/>
  <c r="AB178" i="7"/>
  <c r="AA178" i="7"/>
  <c r="Z178" i="7"/>
  <c r="Y178" i="7"/>
  <c r="V178" i="7"/>
  <c r="W178" i="7"/>
  <c r="AK177" i="7"/>
  <c r="AL177" i="7"/>
  <c r="AJ177" i="7"/>
  <c r="AP177" i="7"/>
  <c r="AH177" i="7"/>
  <c r="AG177" i="7"/>
  <c r="AF177" i="7"/>
  <c r="AE177" i="7"/>
  <c r="AD177" i="7"/>
  <c r="AC177" i="7"/>
  <c r="AB177" i="7"/>
  <c r="AA177" i="7"/>
  <c r="Z177" i="7"/>
  <c r="Y177" i="7"/>
  <c r="V177" i="7"/>
  <c r="W177" i="7"/>
  <c r="AK176" i="7"/>
  <c r="AL176" i="7"/>
  <c r="AJ176" i="7"/>
  <c r="AG176" i="7"/>
  <c r="AF176" i="7"/>
  <c r="AE176" i="7"/>
  <c r="AD176" i="7"/>
  <c r="AC176" i="7"/>
  <c r="AB176" i="7"/>
  <c r="AA176" i="7"/>
  <c r="Z176" i="7"/>
  <c r="Y176" i="7"/>
  <c r="W176" i="7"/>
  <c r="AO176" i="7"/>
  <c r="V176" i="7"/>
  <c r="AK175" i="7"/>
  <c r="AL175" i="7"/>
  <c r="AT175" i="7"/>
  <c r="AG175" i="7"/>
  <c r="AF175" i="7"/>
  <c r="AN176" i="7"/>
  <c r="AR176" i="7"/>
  <c r="U176" i="7"/>
  <c r="AE175" i="7"/>
  <c r="AD175" i="7"/>
  <c r="AC175" i="7"/>
  <c r="AB175" i="7"/>
  <c r="AA175" i="7"/>
  <c r="Z175" i="7"/>
  <c r="Y175" i="7"/>
  <c r="W175" i="7"/>
  <c r="V175" i="7"/>
  <c r="AK174" i="7"/>
  <c r="AL174" i="7"/>
  <c r="AG174" i="7"/>
  <c r="AH174" i="7"/>
  <c r="AF174" i="7"/>
  <c r="AE174" i="7"/>
  <c r="AD174" i="7"/>
  <c r="AC174" i="7"/>
  <c r="AB174" i="7"/>
  <c r="AA174" i="7"/>
  <c r="Z174" i="7"/>
  <c r="Y174" i="7"/>
  <c r="V174" i="7"/>
  <c r="W174" i="7"/>
  <c r="AK173" i="7"/>
  <c r="AL173" i="7"/>
  <c r="AJ173" i="7"/>
  <c r="AG173" i="7"/>
  <c r="AF173" i="7"/>
  <c r="AE173" i="7"/>
  <c r="AD173" i="7"/>
  <c r="AC173" i="7"/>
  <c r="AB173" i="7"/>
  <c r="AA173" i="7"/>
  <c r="Z173" i="7"/>
  <c r="Y173" i="7"/>
  <c r="V173" i="7"/>
  <c r="W173" i="7"/>
  <c r="AK172" i="7"/>
  <c r="AL172" i="7"/>
  <c r="AJ172" i="7"/>
  <c r="AG172" i="7"/>
  <c r="AF172" i="7"/>
  <c r="AE172" i="7"/>
  <c r="AD172" i="7"/>
  <c r="AC172" i="7"/>
  <c r="AB172" i="7"/>
  <c r="AA172" i="7"/>
  <c r="Z172" i="7"/>
  <c r="Y172" i="7"/>
  <c r="V172" i="7"/>
  <c r="W172" i="7"/>
  <c r="AO172" i="7"/>
  <c r="AK171" i="7"/>
  <c r="AL171" i="7"/>
  <c r="AT171" i="7"/>
  <c r="AV171" i="7"/>
  <c r="AG171" i="7"/>
  <c r="AF171" i="7"/>
  <c r="AE171" i="7"/>
  <c r="AD171" i="7"/>
  <c r="AC171" i="7"/>
  <c r="AB171" i="7"/>
  <c r="AA171" i="7"/>
  <c r="Z171" i="7"/>
  <c r="Y171" i="7"/>
  <c r="V171" i="7"/>
  <c r="W171" i="7"/>
  <c r="AK170" i="7"/>
  <c r="AL170" i="7"/>
  <c r="AJ170" i="7"/>
  <c r="AG170" i="7"/>
  <c r="AH170" i="7"/>
  <c r="AF170" i="7"/>
  <c r="AE170" i="7"/>
  <c r="AD170" i="7"/>
  <c r="AC170" i="7"/>
  <c r="AB170" i="7"/>
  <c r="AA170" i="7"/>
  <c r="Z170" i="7"/>
  <c r="Y170" i="7"/>
  <c r="V170" i="7"/>
  <c r="W170" i="7"/>
  <c r="AK169" i="7"/>
  <c r="AL169" i="7"/>
  <c r="AJ169" i="7"/>
  <c r="AP169" i="7"/>
  <c r="AG169" i="7"/>
  <c r="AH169" i="7"/>
  <c r="AF169" i="7"/>
  <c r="AE169" i="7"/>
  <c r="AD169" i="7"/>
  <c r="AC169" i="7"/>
  <c r="AB169" i="7"/>
  <c r="AA169" i="7"/>
  <c r="Z169" i="7"/>
  <c r="Y169" i="7"/>
  <c r="V169" i="7"/>
  <c r="W169" i="7"/>
  <c r="AK168" i="7"/>
  <c r="AL168" i="7"/>
  <c r="AJ168" i="7"/>
  <c r="AG168" i="7"/>
  <c r="AF168" i="7"/>
  <c r="AE168" i="7"/>
  <c r="AD168" i="7"/>
  <c r="AC168" i="7"/>
  <c r="AB168" i="7"/>
  <c r="AA168" i="7"/>
  <c r="Z168" i="7"/>
  <c r="Y168" i="7"/>
  <c r="W168" i="7"/>
  <c r="AO168" i="7"/>
  <c r="V168" i="7"/>
  <c r="AK167" i="7"/>
  <c r="AL167" i="7"/>
  <c r="AT167" i="7"/>
  <c r="AG167" i="7"/>
  <c r="AF167" i="7"/>
  <c r="AE167" i="7"/>
  <c r="AD167" i="7"/>
  <c r="AC167" i="7"/>
  <c r="AB167" i="7"/>
  <c r="AA167" i="7"/>
  <c r="Z167" i="7"/>
  <c r="Y167" i="7"/>
  <c r="V167" i="7"/>
  <c r="W167" i="7"/>
  <c r="AK166" i="7"/>
  <c r="AL166" i="7"/>
  <c r="AH166" i="7"/>
  <c r="AG166" i="7"/>
  <c r="AF166" i="7"/>
  <c r="AE166" i="7"/>
  <c r="AD166" i="7"/>
  <c r="AC166" i="7"/>
  <c r="AB166" i="7"/>
  <c r="AA166" i="7"/>
  <c r="Z166" i="7"/>
  <c r="Y166" i="7"/>
  <c r="V166" i="7"/>
  <c r="W166" i="7"/>
  <c r="AK165" i="7"/>
  <c r="AL165" i="7"/>
  <c r="AG165" i="7"/>
  <c r="AF165" i="7"/>
  <c r="AE165" i="7"/>
  <c r="AD165" i="7"/>
  <c r="AC165" i="7"/>
  <c r="AB165" i="7"/>
  <c r="AA165" i="7"/>
  <c r="Z165" i="7"/>
  <c r="Y165" i="7"/>
  <c r="V165" i="7"/>
  <c r="W165" i="7"/>
  <c r="AK164" i="7"/>
  <c r="AL164" i="7"/>
  <c r="AG164" i="7"/>
  <c r="AH164" i="7"/>
  <c r="AF164" i="7"/>
  <c r="AE164" i="7"/>
  <c r="AD164" i="7"/>
  <c r="AC164" i="7"/>
  <c r="AB164" i="7"/>
  <c r="AA164" i="7"/>
  <c r="Z164" i="7"/>
  <c r="Y164" i="7"/>
  <c r="W164" i="7"/>
  <c r="V164" i="7"/>
  <c r="AK163" i="7"/>
  <c r="AL163" i="7"/>
  <c r="AG163" i="7"/>
  <c r="AF163" i="7"/>
  <c r="AE163" i="7"/>
  <c r="AD163" i="7"/>
  <c r="AC163" i="7"/>
  <c r="AB163" i="7"/>
  <c r="AA163" i="7"/>
  <c r="Z163" i="7"/>
  <c r="Y163" i="7"/>
  <c r="V163" i="7"/>
  <c r="W163" i="7"/>
  <c r="AK162" i="7"/>
  <c r="AL162" i="7"/>
  <c r="AH162" i="7"/>
  <c r="AG162" i="7"/>
  <c r="AF162" i="7"/>
  <c r="AN162" i="7"/>
  <c r="AE162" i="7"/>
  <c r="AD162" i="7"/>
  <c r="AC162" i="7"/>
  <c r="AB162" i="7"/>
  <c r="AA162" i="7"/>
  <c r="Z162" i="7"/>
  <c r="Y162" i="7"/>
  <c r="V162" i="7"/>
  <c r="W162" i="7"/>
  <c r="AK161" i="7"/>
  <c r="AL161" i="7"/>
  <c r="AG161" i="7"/>
  <c r="AF161" i="7"/>
  <c r="AE161" i="7"/>
  <c r="AD161" i="7"/>
  <c r="AC161" i="7"/>
  <c r="AB161" i="7"/>
  <c r="AA161" i="7"/>
  <c r="Z161" i="7"/>
  <c r="Y161" i="7"/>
  <c r="W161" i="7"/>
  <c r="V161" i="7"/>
  <c r="AK160" i="7"/>
  <c r="AL160" i="7"/>
  <c r="AG160" i="7"/>
  <c r="AF160" i="7"/>
  <c r="AE160" i="7"/>
  <c r="AD160" i="7"/>
  <c r="AC160" i="7"/>
  <c r="AB160" i="7"/>
  <c r="AA160" i="7"/>
  <c r="Z160" i="7"/>
  <c r="Y160" i="7"/>
  <c r="D160" i="7"/>
  <c r="V160" i="7"/>
  <c r="W160" i="7"/>
  <c r="AK159" i="7"/>
  <c r="AL159" i="7"/>
  <c r="AH159" i="7"/>
  <c r="AG159" i="7"/>
  <c r="AF159" i="7"/>
  <c r="AE159" i="7"/>
  <c r="AD159" i="7"/>
  <c r="AC159" i="7"/>
  <c r="AN159" i="7"/>
  <c r="AB159" i="7"/>
  <c r="AA159" i="7"/>
  <c r="Z159" i="7"/>
  <c r="Y159" i="7"/>
  <c r="D159" i="7"/>
  <c r="V159" i="7"/>
  <c r="W159" i="7"/>
  <c r="AL158" i="7"/>
  <c r="AH158" i="7"/>
  <c r="AK158" i="7"/>
  <c r="AG158" i="7"/>
  <c r="AF158" i="7"/>
  <c r="AE158" i="7"/>
  <c r="AD158" i="7"/>
  <c r="AC158" i="7"/>
  <c r="AB158" i="7"/>
  <c r="AA158" i="7"/>
  <c r="Z158" i="7"/>
  <c r="Y158" i="7"/>
  <c r="D158" i="7"/>
  <c r="V158" i="7"/>
  <c r="W158" i="7"/>
  <c r="AK157" i="7"/>
  <c r="AL157" i="7"/>
  <c r="AG157" i="7"/>
  <c r="AF157" i="7"/>
  <c r="AE157" i="7"/>
  <c r="AD157" i="7"/>
  <c r="AC157" i="7"/>
  <c r="AB157" i="7"/>
  <c r="AA157" i="7"/>
  <c r="Z157" i="7"/>
  <c r="Y157" i="7"/>
  <c r="V157" i="7"/>
  <c r="W157" i="7"/>
  <c r="D157" i="7"/>
  <c r="AK156" i="7"/>
  <c r="AL156" i="7"/>
  <c r="AG156" i="7"/>
  <c r="AF156" i="7"/>
  <c r="AE156" i="7"/>
  <c r="AD156" i="7"/>
  <c r="AC156" i="7"/>
  <c r="AB156" i="7"/>
  <c r="AA156" i="7"/>
  <c r="Z156" i="7"/>
  <c r="Y156" i="7"/>
  <c r="D156" i="7"/>
  <c r="V156" i="7"/>
  <c r="W156" i="7"/>
  <c r="AK155" i="7"/>
  <c r="AL155" i="7"/>
  <c r="AG155" i="7"/>
  <c r="AF155" i="7"/>
  <c r="AE155" i="7"/>
  <c r="AD155" i="7"/>
  <c r="AC155" i="7"/>
  <c r="AB155" i="7"/>
  <c r="AA155" i="7"/>
  <c r="Z155" i="7"/>
  <c r="Y155" i="7"/>
  <c r="D155" i="7"/>
  <c r="V155" i="7"/>
  <c r="W155" i="7"/>
  <c r="AL154" i="7"/>
  <c r="AK154" i="7"/>
  <c r="AG154" i="7"/>
  <c r="AH154" i="7"/>
  <c r="AQ154" i="7"/>
  <c r="AF154" i="7"/>
  <c r="AE154" i="7"/>
  <c r="AD154" i="7"/>
  <c r="AC154" i="7"/>
  <c r="AB154" i="7"/>
  <c r="AA154" i="7"/>
  <c r="Z154" i="7"/>
  <c r="Y154" i="7"/>
  <c r="D154" i="7"/>
  <c r="V154" i="7"/>
  <c r="W154" i="7"/>
  <c r="AO154" i="7"/>
  <c r="AK153" i="7"/>
  <c r="AL153" i="7"/>
  <c r="AJ153" i="7"/>
  <c r="AG153" i="7"/>
  <c r="AH153" i="7"/>
  <c r="AF153" i="7"/>
  <c r="AE153" i="7"/>
  <c r="AD153" i="7"/>
  <c r="AC153" i="7"/>
  <c r="AB153" i="7"/>
  <c r="AA153" i="7"/>
  <c r="Z153" i="7"/>
  <c r="Y153" i="7"/>
  <c r="V153" i="7"/>
  <c r="W153" i="7"/>
  <c r="D153" i="7"/>
  <c r="AK152" i="7"/>
  <c r="AL152" i="7"/>
  <c r="AG152" i="7"/>
  <c r="AF152" i="7"/>
  <c r="AE152" i="7"/>
  <c r="AD152" i="7"/>
  <c r="AC152" i="7"/>
  <c r="AB152" i="7"/>
  <c r="AA152" i="7"/>
  <c r="Z152" i="7"/>
  <c r="Y152" i="7"/>
  <c r="V152" i="7"/>
  <c r="W152" i="7"/>
  <c r="D152" i="7"/>
  <c r="AK151" i="7"/>
  <c r="AL151" i="7"/>
  <c r="AH151" i="7"/>
  <c r="AG151" i="7"/>
  <c r="AF151" i="7"/>
  <c r="AE151" i="7"/>
  <c r="AD151" i="7"/>
  <c r="AC151" i="7"/>
  <c r="AB151" i="7"/>
  <c r="AA151" i="7"/>
  <c r="Z151" i="7"/>
  <c r="Y151" i="7"/>
  <c r="D151" i="7"/>
  <c r="V151" i="7"/>
  <c r="W151" i="7"/>
  <c r="AT150" i="7"/>
  <c r="AL150" i="7"/>
  <c r="AV150" i="7"/>
  <c r="AK150" i="7"/>
  <c r="AG150" i="7"/>
  <c r="AH150" i="7"/>
  <c r="AF150" i="7"/>
  <c r="AE150" i="7"/>
  <c r="AD150" i="7"/>
  <c r="AC150" i="7"/>
  <c r="AB150" i="7"/>
  <c r="AA150" i="7"/>
  <c r="Z150" i="7"/>
  <c r="Y150" i="7"/>
  <c r="V150" i="7"/>
  <c r="W150" i="7"/>
  <c r="D150" i="7"/>
  <c r="AT149" i="7"/>
  <c r="AK149" i="7"/>
  <c r="AL149" i="7"/>
  <c r="AU149" i="7"/>
  <c r="AJ149" i="7"/>
  <c r="AP149" i="7"/>
  <c r="AG149" i="7"/>
  <c r="AH149" i="7"/>
  <c r="AF149" i="7"/>
  <c r="AE149" i="7"/>
  <c r="AD149" i="7"/>
  <c r="AC149" i="7"/>
  <c r="AN149" i="7"/>
  <c r="AB149" i="7"/>
  <c r="AA149" i="7"/>
  <c r="Z149" i="7"/>
  <c r="Y149" i="7"/>
  <c r="V149" i="7"/>
  <c r="W149" i="7"/>
  <c r="D149" i="7"/>
  <c r="AK148" i="7"/>
  <c r="AL148" i="7"/>
  <c r="AG148" i="7"/>
  <c r="AF148" i="7"/>
  <c r="AE148" i="7"/>
  <c r="AD148" i="7"/>
  <c r="AC148" i="7"/>
  <c r="AB148" i="7"/>
  <c r="AA148" i="7"/>
  <c r="Z148" i="7"/>
  <c r="AN148" i="7"/>
  <c r="Y148" i="7"/>
  <c r="V148" i="7"/>
  <c r="W148" i="7"/>
  <c r="D148" i="7"/>
  <c r="AK147" i="7"/>
  <c r="AL147" i="7"/>
  <c r="AG147" i="7"/>
  <c r="AF147" i="7"/>
  <c r="AE147" i="7"/>
  <c r="AD147" i="7"/>
  <c r="AC147" i="7"/>
  <c r="AB147" i="7"/>
  <c r="AA147" i="7"/>
  <c r="Z147" i="7"/>
  <c r="Y147" i="7"/>
  <c r="D147" i="7"/>
  <c r="V147" i="7"/>
  <c r="W147" i="7"/>
  <c r="AO147" i="7"/>
  <c r="AT146" i="7"/>
  <c r="AL146" i="7"/>
  <c r="AV146" i="7"/>
  <c r="AK146" i="7"/>
  <c r="AJ146" i="7"/>
  <c r="AG146" i="7"/>
  <c r="AH146" i="7"/>
  <c r="AF146" i="7"/>
  <c r="AE146" i="7"/>
  <c r="AD146" i="7"/>
  <c r="AC146" i="7"/>
  <c r="AB146" i="7"/>
  <c r="AA146" i="7"/>
  <c r="Z146" i="7"/>
  <c r="Y146" i="7"/>
  <c r="D146" i="7"/>
  <c r="V146" i="7"/>
  <c r="W146" i="7"/>
  <c r="AK145" i="7"/>
  <c r="AL145" i="7"/>
  <c r="AG145" i="7"/>
  <c r="AH145" i="7"/>
  <c r="AQ145" i="7"/>
  <c r="AF145" i="7"/>
  <c r="AE145" i="7"/>
  <c r="AD145" i="7"/>
  <c r="AC145" i="7"/>
  <c r="AB145" i="7"/>
  <c r="AA145" i="7"/>
  <c r="Z145" i="7"/>
  <c r="Y145" i="7"/>
  <c r="D145" i="7"/>
  <c r="V145" i="7"/>
  <c r="W145" i="7"/>
  <c r="AK144" i="7"/>
  <c r="AL144" i="7"/>
  <c r="AG144" i="7"/>
  <c r="AF144" i="7"/>
  <c r="AE144" i="7"/>
  <c r="AD144" i="7"/>
  <c r="AC144" i="7"/>
  <c r="AB144" i="7"/>
  <c r="AA144" i="7"/>
  <c r="Z144" i="7"/>
  <c r="Y144" i="7"/>
  <c r="D144" i="7"/>
  <c r="V144" i="7"/>
  <c r="W144" i="7"/>
  <c r="AK143" i="7"/>
  <c r="AL143" i="7"/>
  <c r="AH143" i="7"/>
  <c r="AQ143" i="7"/>
  <c r="AG143" i="7"/>
  <c r="AF143" i="7"/>
  <c r="AE143" i="7"/>
  <c r="AD143" i="7"/>
  <c r="AC143" i="7"/>
  <c r="AB143" i="7"/>
  <c r="AA143" i="7"/>
  <c r="Z143" i="7"/>
  <c r="Y143" i="7"/>
  <c r="D143" i="7"/>
  <c r="V143" i="7"/>
  <c r="W143" i="7"/>
  <c r="AK142" i="7"/>
  <c r="AL142" i="7"/>
  <c r="AG142" i="7"/>
  <c r="AF142" i="7"/>
  <c r="AE142" i="7"/>
  <c r="AD142" i="7"/>
  <c r="AC142" i="7"/>
  <c r="AB142" i="7"/>
  <c r="AA142" i="7"/>
  <c r="Z142" i="7"/>
  <c r="Y142" i="7"/>
  <c r="D142" i="7"/>
  <c r="V142" i="7"/>
  <c r="W142" i="7"/>
  <c r="AT141" i="7"/>
  <c r="AU141" i="7"/>
  <c r="AL141" i="7"/>
  <c r="AK141" i="7"/>
  <c r="AJ141" i="7"/>
  <c r="AG141" i="7"/>
  <c r="AH141" i="7"/>
  <c r="AF141" i="7"/>
  <c r="AE141" i="7"/>
  <c r="AD141" i="7"/>
  <c r="AC141" i="7"/>
  <c r="AB141" i="7"/>
  <c r="AA141" i="7"/>
  <c r="Z141" i="7"/>
  <c r="Y141" i="7"/>
  <c r="V141" i="7"/>
  <c r="W141" i="7"/>
  <c r="D141" i="7"/>
  <c r="AK140" i="7"/>
  <c r="AL140" i="7"/>
  <c r="AG140" i="7"/>
  <c r="AF140" i="7"/>
  <c r="AE140" i="7"/>
  <c r="AD140" i="7"/>
  <c r="AC140" i="7"/>
  <c r="AB140" i="7"/>
  <c r="AA140" i="7"/>
  <c r="Z140" i="7"/>
  <c r="Y140" i="7"/>
  <c r="D140" i="7"/>
  <c r="V140" i="7"/>
  <c r="W140" i="7"/>
  <c r="AL139" i="7"/>
  <c r="AT139" i="7"/>
  <c r="AK139" i="7"/>
  <c r="AG139" i="7"/>
  <c r="AH139" i="7"/>
  <c r="AF139" i="7"/>
  <c r="AE139" i="7"/>
  <c r="AD139" i="7"/>
  <c r="AC139" i="7"/>
  <c r="AB139" i="7"/>
  <c r="AA139" i="7"/>
  <c r="Z139" i="7"/>
  <c r="Y139" i="7"/>
  <c r="D139" i="7"/>
  <c r="V139" i="7"/>
  <c r="W139" i="7"/>
  <c r="AK138" i="7"/>
  <c r="AL138" i="7"/>
  <c r="AG138" i="7"/>
  <c r="AF138" i="7"/>
  <c r="AE138" i="7"/>
  <c r="AD138" i="7"/>
  <c r="AC138" i="7"/>
  <c r="AB138" i="7"/>
  <c r="AA138" i="7"/>
  <c r="Z138" i="7"/>
  <c r="Y138" i="7"/>
  <c r="AO138" i="7"/>
  <c r="D138" i="7"/>
  <c r="V138" i="7"/>
  <c r="W138" i="7"/>
  <c r="AT137" i="7"/>
  <c r="AL137" i="7"/>
  <c r="AV137" i="7"/>
  <c r="AK137" i="7"/>
  <c r="AJ137" i="7"/>
  <c r="AP137" i="7"/>
  <c r="AG137" i="7"/>
  <c r="AH137" i="7"/>
  <c r="AF137" i="7"/>
  <c r="AE137" i="7"/>
  <c r="AD137" i="7"/>
  <c r="AC137" i="7"/>
  <c r="AB137" i="7"/>
  <c r="AA137" i="7"/>
  <c r="Z137" i="7"/>
  <c r="Y137" i="7"/>
  <c r="V137" i="7"/>
  <c r="W137" i="7"/>
  <c r="D137" i="7"/>
  <c r="AK136" i="7"/>
  <c r="AL136" i="7"/>
  <c r="AG136" i="7"/>
  <c r="AF136" i="7"/>
  <c r="AE136" i="7"/>
  <c r="AD136" i="7"/>
  <c r="AC136" i="7"/>
  <c r="AB136" i="7"/>
  <c r="AA136" i="7"/>
  <c r="Z136" i="7"/>
  <c r="Y136" i="7"/>
  <c r="AN136" i="7"/>
  <c r="D136" i="7"/>
  <c r="V136" i="7"/>
  <c r="W136" i="7"/>
  <c r="AL135" i="7"/>
  <c r="AT135" i="7"/>
  <c r="AK135" i="7"/>
  <c r="AG135" i="7"/>
  <c r="AH135" i="7"/>
  <c r="AF135" i="7"/>
  <c r="AE135" i="7"/>
  <c r="AD135" i="7"/>
  <c r="AC135" i="7"/>
  <c r="AB135" i="7"/>
  <c r="AA135" i="7"/>
  <c r="Z135" i="7"/>
  <c r="Y135" i="7"/>
  <c r="D135" i="7"/>
  <c r="V135" i="7"/>
  <c r="W135" i="7"/>
  <c r="AK134" i="7"/>
  <c r="AL134" i="7"/>
  <c r="AG134" i="7"/>
  <c r="AF134" i="7"/>
  <c r="AE134" i="7"/>
  <c r="AD134" i="7"/>
  <c r="AC134" i="7"/>
  <c r="AB134" i="7"/>
  <c r="AA134" i="7"/>
  <c r="Z134" i="7"/>
  <c r="Y134" i="7"/>
  <c r="D134" i="7"/>
  <c r="V134" i="7"/>
  <c r="W134" i="7"/>
  <c r="AK133" i="7"/>
  <c r="AL133" i="7"/>
  <c r="AJ133" i="7"/>
  <c r="AG133" i="7"/>
  <c r="AF133" i="7"/>
  <c r="AE133" i="7"/>
  <c r="AD133" i="7"/>
  <c r="AC133" i="7"/>
  <c r="AB133" i="7"/>
  <c r="AA133" i="7"/>
  <c r="Z133" i="7"/>
  <c r="AN133" i="7"/>
  <c r="Y133" i="7"/>
  <c r="D133" i="7"/>
  <c r="V133" i="7"/>
  <c r="W133" i="7"/>
  <c r="AK132" i="7"/>
  <c r="AL132" i="7"/>
  <c r="AG132" i="7"/>
  <c r="AF132" i="7"/>
  <c r="AE132" i="7"/>
  <c r="AD132" i="7"/>
  <c r="AC132" i="7"/>
  <c r="AB132" i="7"/>
  <c r="AA132" i="7"/>
  <c r="Z132" i="7"/>
  <c r="Y132" i="7"/>
  <c r="D132" i="7"/>
  <c r="V132" i="7"/>
  <c r="W132" i="7"/>
  <c r="AK131" i="7"/>
  <c r="AL131" i="7"/>
  <c r="AH131" i="7"/>
  <c r="AG131" i="7"/>
  <c r="AF131" i="7"/>
  <c r="AE131" i="7"/>
  <c r="AD131" i="7"/>
  <c r="AC131" i="7"/>
  <c r="AB131" i="7"/>
  <c r="AA131" i="7"/>
  <c r="Z131" i="7"/>
  <c r="Y131" i="7"/>
  <c r="D131" i="7"/>
  <c r="V131" i="7"/>
  <c r="W131" i="7"/>
  <c r="AK130" i="7"/>
  <c r="AL130" i="7"/>
  <c r="AG130" i="7"/>
  <c r="AF130" i="7"/>
  <c r="AE130" i="7"/>
  <c r="AD130" i="7"/>
  <c r="AC130" i="7"/>
  <c r="AB130" i="7"/>
  <c r="AA130" i="7"/>
  <c r="Z130" i="7"/>
  <c r="Y130" i="7"/>
  <c r="W130" i="7"/>
  <c r="V130" i="7"/>
  <c r="D130" i="7"/>
  <c r="AT129" i="7"/>
  <c r="AL129" i="7"/>
  <c r="AK129" i="7"/>
  <c r="AG129" i="7"/>
  <c r="AH129" i="7"/>
  <c r="AF129" i="7"/>
  <c r="AE129" i="7"/>
  <c r="AD129" i="7"/>
  <c r="AC129" i="7"/>
  <c r="AB129" i="7"/>
  <c r="AN129" i="7"/>
  <c r="AA129" i="7"/>
  <c r="Z129" i="7"/>
  <c r="Y129" i="7"/>
  <c r="V129" i="7"/>
  <c r="W129" i="7"/>
  <c r="D129" i="7"/>
  <c r="AK128" i="7"/>
  <c r="AL128" i="7"/>
  <c r="AH128" i="7"/>
  <c r="AG128" i="7"/>
  <c r="AF128" i="7"/>
  <c r="AE128" i="7"/>
  <c r="AD128" i="7"/>
  <c r="AC128" i="7"/>
  <c r="AB128" i="7"/>
  <c r="AA128" i="7"/>
  <c r="Z128" i="7"/>
  <c r="Y128" i="7"/>
  <c r="D128" i="7"/>
  <c r="V128" i="7"/>
  <c r="W128" i="7"/>
  <c r="AL127" i="7"/>
  <c r="AK127" i="7"/>
  <c r="AG127" i="7"/>
  <c r="AF127" i="7"/>
  <c r="AE127" i="7"/>
  <c r="AD127" i="7"/>
  <c r="AC127" i="7"/>
  <c r="AB127" i="7"/>
  <c r="AA127" i="7"/>
  <c r="Z127" i="7"/>
  <c r="Y127" i="7"/>
  <c r="D127" i="7"/>
  <c r="V127" i="7"/>
  <c r="W127" i="7"/>
  <c r="AK126" i="7"/>
  <c r="AL126" i="7"/>
  <c r="AG126" i="7"/>
  <c r="AF126" i="7"/>
  <c r="AE126" i="7"/>
  <c r="AD126" i="7"/>
  <c r="AC126" i="7"/>
  <c r="AB126" i="7"/>
  <c r="AA126" i="7"/>
  <c r="Z126" i="7"/>
  <c r="Y126" i="7"/>
  <c r="D126" i="7"/>
  <c r="V126" i="7"/>
  <c r="W126" i="7"/>
  <c r="AK125" i="7"/>
  <c r="AL125" i="7"/>
  <c r="AG125" i="7"/>
  <c r="AH125" i="7"/>
  <c r="AQ125" i="7"/>
  <c r="AF125" i="7"/>
  <c r="AE125" i="7"/>
  <c r="AD125" i="7"/>
  <c r="AC125" i="7"/>
  <c r="AB125" i="7"/>
  <c r="AA125" i="7"/>
  <c r="Z125" i="7"/>
  <c r="Y125" i="7"/>
  <c r="V125" i="7"/>
  <c r="W125" i="7"/>
  <c r="D125" i="7"/>
  <c r="AK124" i="7"/>
  <c r="AL124" i="7"/>
  <c r="AG124" i="7"/>
  <c r="AF124" i="7"/>
  <c r="AE124" i="7"/>
  <c r="AD124" i="7"/>
  <c r="AC124" i="7"/>
  <c r="AB124" i="7"/>
  <c r="AA124" i="7"/>
  <c r="Z124" i="7"/>
  <c r="Y124" i="7"/>
  <c r="D124" i="7"/>
  <c r="V124" i="7"/>
  <c r="W124" i="7"/>
  <c r="AK123" i="7"/>
  <c r="AL123" i="7"/>
  <c r="AG123" i="7"/>
  <c r="AF123" i="7"/>
  <c r="AE123" i="7"/>
  <c r="AD123" i="7"/>
  <c r="AC123" i="7"/>
  <c r="AB123" i="7"/>
  <c r="AA123" i="7"/>
  <c r="Z123" i="7"/>
  <c r="Y123" i="7"/>
  <c r="D123" i="7"/>
  <c r="V123" i="7"/>
  <c r="W123" i="7"/>
  <c r="AK122" i="7"/>
  <c r="AL122" i="7"/>
  <c r="AG122" i="7"/>
  <c r="AH122" i="7"/>
  <c r="AF122" i="7"/>
  <c r="AE122" i="7"/>
  <c r="AD122" i="7"/>
  <c r="AC122" i="7"/>
  <c r="AB122" i="7"/>
  <c r="AA122" i="7"/>
  <c r="Z122" i="7"/>
  <c r="Y122" i="7"/>
  <c r="D122" i="7"/>
  <c r="V122" i="7"/>
  <c r="W122" i="7"/>
  <c r="AK121" i="7"/>
  <c r="AL121" i="7"/>
  <c r="AG121" i="7"/>
  <c r="AF121" i="7"/>
  <c r="AE121" i="7"/>
  <c r="AD121" i="7"/>
  <c r="AC121" i="7"/>
  <c r="AB121" i="7"/>
  <c r="AA121" i="7"/>
  <c r="Z121" i="7"/>
  <c r="Y121" i="7"/>
  <c r="D121" i="7"/>
  <c r="V121" i="7"/>
  <c r="W121" i="7"/>
  <c r="AO121" i="7"/>
  <c r="AK120" i="7"/>
  <c r="AL120" i="7"/>
  <c r="AG120" i="7"/>
  <c r="AF120" i="7"/>
  <c r="AE120" i="7"/>
  <c r="AD120" i="7"/>
  <c r="AC120" i="7"/>
  <c r="AB120" i="7"/>
  <c r="AA120" i="7"/>
  <c r="Z120" i="7"/>
  <c r="Y120" i="7"/>
  <c r="D120" i="7"/>
  <c r="V120" i="7"/>
  <c r="W120" i="7"/>
  <c r="AO120" i="7"/>
  <c r="AL119" i="7"/>
  <c r="AK119" i="7"/>
  <c r="AG119" i="7"/>
  <c r="AF119" i="7"/>
  <c r="AE119" i="7"/>
  <c r="AD119" i="7"/>
  <c r="AC119" i="7"/>
  <c r="AB119" i="7"/>
  <c r="AA119" i="7"/>
  <c r="Z119" i="7"/>
  <c r="Y119" i="7"/>
  <c r="D119" i="7"/>
  <c r="V119" i="7"/>
  <c r="W119" i="7"/>
  <c r="AK118" i="7"/>
  <c r="AL118" i="7"/>
  <c r="AH118" i="7"/>
  <c r="AG118" i="7"/>
  <c r="AF118" i="7"/>
  <c r="AE118" i="7"/>
  <c r="AD118" i="7"/>
  <c r="AC118" i="7"/>
  <c r="AB118" i="7"/>
  <c r="AA118" i="7"/>
  <c r="Z118" i="7"/>
  <c r="Y118" i="7"/>
  <c r="D118" i="7"/>
  <c r="V118" i="7"/>
  <c r="W118" i="7"/>
  <c r="AO118" i="7"/>
  <c r="AK117" i="7"/>
  <c r="AL117" i="7"/>
  <c r="AG117" i="7"/>
  <c r="AF117" i="7"/>
  <c r="AE117" i="7"/>
  <c r="AD117" i="7"/>
  <c r="AC117" i="7"/>
  <c r="AB117" i="7"/>
  <c r="AA117" i="7"/>
  <c r="AN117" i="7"/>
  <c r="Z117" i="7"/>
  <c r="Y117" i="7"/>
  <c r="V117" i="7"/>
  <c r="W117" i="7"/>
  <c r="D117" i="7"/>
  <c r="AK116" i="7"/>
  <c r="AL116" i="7"/>
  <c r="AG116" i="7"/>
  <c r="AF116" i="7"/>
  <c r="AE116" i="7"/>
  <c r="AD116" i="7"/>
  <c r="AC116" i="7"/>
  <c r="AB116" i="7"/>
  <c r="AA116" i="7"/>
  <c r="Z116" i="7"/>
  <c r="Y116" i="7"/>
  <c r="D116" i="7"/>
  <c r="V116" i="7"/>
  <c r="W116" i="7"/>
  <c r="AK115" i="7"/>
  <c r="AL115" i="7"/>
  <c r="AG115" i="7"/>
  <c r="AF115" i="7"/>
  <c r="AE115" i="7"/>
  <c r="AD115" i="7"/>
  <c r="AC115" i="7"/>
  <c r="AB115" i="7"/>
  <c r="AA115" i="7"/>
  <c r="Z115" i="7"/>
  <c r="Y115" i="7"/>
  <c r="D115" i="7"/>
  <c r="V115" i="7"/>
  <c r="W115" i="7"/>
  <c r="AK114" i="7"/>
  <c r="AL114" i="7"/>
  <c r="AJ114" i="7"/>
  <c r="AG114" i="7"/>
  <c r="AF114" i="7"/>
  <c r="AE114" i="7"/>
  <c r="AD114" i="7"/>
  <c r="AC114" i="7"/>
  <c r="AB114" i="7"/>
  <c r="AA114" i="7"/>
  <c r="Z114" i="7"/>
  <c r="AN114" i="7"/>
  <c r="Y114" i="7"/>
  <c r="D114" i="7"/>
  <c r="V114" i="7"/>
  <c r="W114" i="7"/>
  <c r="AL113" i="7"/>
  <c r="AK113" i="7"/>
  <c r="AG113" i="7"/>
  <c r="AF113" i="7"/>
  <c r="AE113" i="7"/>
  <c r="AD113" i="7"/>
  <c r="AC113" i="7"/>
  <c r="AB113" i="7"/>
  <c r="AA113" i="7"/>
  <c r="Z113" i="7"/>
  <c r="Y113" i="7"/>
  <c r="D113" i="7"/>
  <c r="V113" i="7"/>
  <c r="W113" i="7"/>
  <c r="AK112" i="7"/>
  <c r="AL112" i="7"/>
  <c r="AG112" i="7"/>
  <c r="AF112" i="7"/>
  <c r="AE112" i="7"/>
  <c r="AD112" i="7"/>
  <c r="AC112" i="7"/>
  <c r="AB112" i="7"/>
  <c r="AA112" i="7"/>
  <c r="Z112" i="7"/>
  <c r="Y112" i="7"/>
  <c r="D112" i="7"/>
  <c r="V112" i="7"/>
  <c r="W112" i="7"/>
  <c r="AL111" i="7"/>
  <c r="AK111" i="7"/>
  <c r="AG111" i="7"/>
  <c r="AH111" i="7"/>
  <c r="AF111" i="7"/>
  <c r="AE111" i="7"/>
  <c r="AD111" i="7"/>
  <c r="AC111" i="7"/>
  <c r="AB111" i="7"/>
  <c r="AA111" i="7"/>
  <c r="Z111" i="7"/>
  <c r="Y111" i="7"/>
  <c r="D111" i="7"/>
  <c r="V111" i="7"/>
  <c r="W111" i="7"/>
  <c r="AL110" i="7"/>
  <c r="AK110" i="7"/>
  <c r="AG110" i="7"/>
  <c r="AH110" i="7"/>
  <c r="AF110" i="7"/>
  <c r="AE110" i="7"/>
  <c r="AD110" i="7"/>
  <c r="AC110" i="7"/>
  <c r="AN110" i="7"/>
  <c r="AB110" i="7"/>
  <c r="AA110" i="7"/>
  <c r="Z110" i="7"/>
  <c r="Y110" i="7"/>
  <c r="D110" i="7"/>
  <c r="V110" i="7"/>
  <c r="W110" i="7"/>
  <c r="AK109" i="7"/>
  <c r="AL109" i="7"/>
  <c r="AG109" i="7"/>
  <c r="AF109" i="7"/>
  <c r="AE109" i="7"/>
  <c r="AD109" i="7"/>
  <c r="AC109" i="7"/>
  <c r="AB109" i="7"/>
  <c r="AA109" i="7"/>
  <c r="Z109" i="7"/>
  <c r="Y109" i="7"/>
  <c r="AN109" i="7"/>
  <c r="V109" i="7"/>
  <c r="W109" i="7"/>
  <c r="D109" i="7"/>
  <c r="AK108" i="7"/>
  <c r="AL108" i="7"/>
  <c r="AG108" i="7"/>
  <c r="AF108" i="7"/>
  <c r="AE108" i="7"/>
  <c r="AD108" i="7"/>
  <c r="AC108" i="7"/>
  <c r="AB108" i="7"/>
  <c r="AA108" i="7"/>
  <c r="Z108" i="7"/>
  <c r="Y108" i="7"/>
  <c r="D108" i="7"/>
  <c r="V108" i="7"/>
  <c r="W108" i="7"/>
  <c r="AK107" i="7"/>
  <c r="AL107" i="7"/>
  <c r="AG107" i="7"/>
  <c r="AF107" i="7"/>
  <c r="AE107" i="7"/>
  <c r="AD107" i="7"/>
  <c r="AC107" i="7"/>
  <c r="AB107" i="7"/>
  <c r="AA107" i="7"/>
  <c r="Z107" i="7"/>
  <c r="Y107" i="7"/>
  <c r="D107" i="7"/>
  <c r="V107" i="7"/>
  <c r="W107" i="7"/>
  <c r="AK106" i="7"/>
  <c r="AL106" i="7"/>
  <c r="AH106" i="7"/>
  <c r="AQ106" i="7"/>
  <c r="AG106" i="7"/>
  <c r="AF106" i="7"/>
  <c r="AE106" i="7"/>
  <c r="AD106" i="7"/>
  <c r="AC106" i="7"/>
  <c r="AB106" i="7"/>
  <c r="AA106" i="7"/>
  <c r="AN106" i="7"/>
  <c r="Z106" i="7"/>
  <c r="Y106" i="7"/>
  <c r="D106" i="7"/>
  <c r="V106" i="7"/>
  <c r="W106" i="7"/>
  <c r="AL105" i="7"/>
  <c r="AK105" i="7"/>
  <c r="AG105" i="7"/>
  <c r="AF105" i="7"/>
  <c r="AE105" i="7"/>
  <c r="AD105" i="7"/>
  <c r="AC105" i="7"/>
  <c r="AB105" i="7"/>
  <c r="AA105" i="7"/>
  <c r="Z105" i="7"/>
  <c r="Y105" i="7"/>
  <c r="D105" i="7"/>
  <c r="V105" i="7"/>
  <c r="W105" i="7"/>
  <c r="AO105" i="7"/>
  <c r="AK104" i="7"/>
  <c r="AL104" i="7"/>
  <c r="AG104" i="7"/>
  <c r="AF104" i="7"/>
  <c r="AE104" i="7"/>
  <c r="AD104" i="7"/>
  <c r="AC104" i="7"/>
  <c r="AB104" i="7"/>
  <c r="AA104" i="7"/>
  <c r="Z104" i="7"/>
  <c r="Y104" i="7"/>
  <c r="V104" i="7"/>
  <c r="W104" i="7"/>
  <c r="D104" i="7"/>
  <c r="AK103" i="7"/>
  <c r="AL103" i="7"/>
  <c r="AH103" i="7"/>
  <c r="AQ103" i="7"/>
  <c r="AG103" i="7"/>
  <c r="AF103" i="7"/>
  <c r="AE103" i="7"/>
  <c r="AD103" i="7"/>
  <c r="AC103" i="7"/>
  <c r="AB103" i="7"/>
  <c r="AA103" i="7"/>
  <c r="Z103" i="7"/>
  <c r="Y103" i="7"/>
  <c r="D103" i="7"/>
  <c r="V103" i="7"/>
  <c r="W103" i="7"/>
  <c r="AL102" i="7"/>
  <c r="AH102" i="7"/>
  <c r="AK102" i="7"/>
  <c r="AG102" i="7"/>
  <c r="AF102" i="7"/>
  <c r="AE102" i="7"/>
  <c r="AD102" i="7"/>
  <c r="AC102" i="7"/>
  <c r="AB102" i="7"/>
  <c r="AA102" i="7"/>
  <c r="Z102" i="7"/>
  <c r="Y102" i="7"/>
  <c r="D102" i="7"/>
  <c r="V102" i="7"/>
  <c r="W102" i="7"/>
  <c r="AL101" i="7"/>
  <c r="AK101" i="7"/>
  <c r="AG101" i="7"/>
  <c r="AF101" i="7"/>
  <c r="AE101" i="7"/>
  <c r="AD101" i="7"/>
  <c r="AC101" i="7"/>
  <c r="AN101" i="7"/>
  <c r="AB101" i="7"/>
  <c r="AA101" i="7"/>
  <c r="Z101" i="7"/>
  <c r="Y101" i="7"/>
  <c r="V101" i="7"/>
  <c r="W101" i="7"/>
  <c r="D101" i="7"/>
  <c r="AK100" i="7"/>
  <c r="AL100" i="7"/>
  <c r="AG100" i="7"/>
  <c r="AF100" i="7"/>
  <c r="AE100" i="7"/>
  <c r="AD100" i="7"/>
  <c r="AC100" i="7"/>
  <c r="AB100" i="7"/>
  <c r="AA100" i="7"/>
  <c r="Z100" i="7"/>
  <c r="Y100" i="7"/>
  <c r="D100" i="7"/>
  <c r="V100" i="7"/>
  <c r="W100" i="7"/>
  <c r="AQ100" i="7"/>
  <c r="AK99" i="7"/>
  <c r="AL99" i="7"/>
  <c r="AG99" i="7"/>
  <c r="AF99" i="7"/>
  <c r="AE99" i="7"/>
  <c r="AD99" i="7"/>
  <c r="AC99" i="7"/>
  <c r="AB99" i="7"/>
  <c r="AA99" i="7"/>
  <c r="Z99" i="7"/>
  <c r="Y99" i="7"/>
  <c r="D99" i="7"/>
  <c r="V99" i="7"/>
  <c r="W99" i="7"/>
  <c r="AL98" i="7"/>
  <c r="AK98" i="7"/>
  <c r="AG98" i="7"/>
  <c r="AF98" i="7"/>
  <c r="AE98" i="7"/>
  <c r="AD98" i="7"/>
  <c r="AC98" i="7"/>
  <c r="AB98" i="7"/>
  <c r="AA98" i="7"/>
  <c r="Z98" i="7"/>
  <c r="Y98" i="7"/>
  <c r="D98" i="7"/>
  <c r="V98" i="7"/>
  <c r="W98" i="7"/>
  <c r="AL97" i="7"/>
  <c r="AK97" i="7"/>
  <c r="AG97" i="7"/>
  <c r="AF97" i="7"/>
  <c r="AE97" i="7"/>
  <c r="AD97" i="7"/>
  <c r="AC97" i="7"/>
  <c r="AB97" i="7"/>
  <c r="AA97" i="7"/>
  <c r="Z97" i="7"/>
  <c r="Y97" i="7"/>
  <c r="V97" i="7"/>
  <c r="W97" i="7"/>
  <c r="D97" i="7"/>
  <c r="AK96" i="7"/>
  <c r="AL96" i="7"/>
  <c r="AG96" i="7"/>
  <c r="AF96" i="7"/>
  <c r="AE96" i="7"/>
  <c r="AD96" i="7"/>
  <c r="AC96" i="7"/>
  <c r="AN96" i="7"/>
  <c r="AB96" i="7"/>
  <c r="AA96" i="7"/>
  <c r="Z96" i="7"/>
  <c r="Y96" i="7"/>
  <c r="D96" i="7"/>
  <c r="V96" i="7"/>
  <c r="W96" i="7"/>
  <c r="AK95" i="7"/>
  <c r="AL95" i="7"/>
  <c r="AG95" i="7"/>
  <c r="AH95" i="7"/>
  <c r="AF95" i="7"/>
  <c r="AE95" i="7"/>
  <c r="AD95" i="7"/>
  <c r="AC95" i="7"/>
  <c r="AB95" i="7"/>
  <c r="AA95" i="7"/>
  <c r="Z95" i="7"/>
  <c r="Y95" i="7"/>
  <c r="D95" i="7"/>
  <c r="V95" i="7"/>
  <c r="W95" i="7"/>
  <c r="AN95" i="7"/>
  <c r="AL94" i="7"/>
  <c r="AK94" i="7"/>
  <c r="AG94" i="7"/>
  <c r="AH94" i="7"/>
  <c r="AF94" i="7"/>
  <c r="AE94" i="7"/>
  <c r="AD94" i="7"/>
  <c r="AC94" i="7"/>
  <c r="AN94" i="7"/>
  <c r="AB94" i="7"/>
  <c r="AA94" i="7"/>
  <c r="Z94" i="7"/>
  <c r="Y94" i="7"/>
  <c r="D94" i="7"/>
  <c r="V94" i="7"/>
  <c r="W94" i="7"/>
  <c r="AK93" i="7"/>
  <c r="AL93" i="7"/>
  <c r="AG93" i="7"/>
  <c r="AF93" i="7"/>
  <c r="AE93" i="7"/>
  <c r="AD93" i="7"/>
  <c r="AC93" i="7"/>
  <c r="AB93" i="7"/>
  <c r="AA93" i="7"/>
  <c r="Z93" i="7"/>
  <c r="Y93" i="7"/>
  <c r="AN93" i="7"/>
  <c r="V93" i="7"/>
  <c r="W93" i="7"/>
  <c r="D93" i="7"/>
  <c r="AK92" i="7"/>
  <c r="AL92" i="7"/>
  <c r="AG92" i="7"/>
  <c r="AF92" i="7"/>
  <c r="AE92" i="7"/>
  <c r="AD92" i="7"/>
  <c r="AC92" i="7"/>
  <c r="AB92" i="7"/>
  <c r="AA92" i="7"/>
  <c r="Z92" i="7"/>
  <c r="Y92" i="7"/>
  <c r="D92" i="7"/>
  <c r="V92" i="7"/>
  <c r="W92" i="7"/>
  <c r="AK91" i="7"/>
  <c r="AL91" i="7"/>
  <c r="AG91" i="7"/>
  <c r="AF91" i="7"/>
  <c r="AE91" i="7"/>
  <c r="AD91" i="7"/>
  <c r="AC91" i="7"/>
  <c r="AB91" i="7"/>
  <c r="AN91" i="7"/>
  <c r="AA91" i="7"/>
  <c r="Z91" i="7"/>
  <c r="Y91" i="7"/>
  <c r="D91" i="7"/>
  <c r="V91" i="7"/>
  <c r="W91" i="7"/>
  <c r="AL90" i="7"/>
  <c r="AK90" i="7"/>
  <c r="AG90" i="7"/>
  <c r="AF90" i="7"/>
  <c r="AE90" i="7"/>
  <c r="AD90" i="7"/>
  <c r="AC90" i="7"/>
  <c r="AB90" i="7"/>
  <c r="AA90" i="7"/>
  <c r="Z90" i="7"/>
  <c r="Y90" i="7"/>
  <c r="D90" i="7"/>
  <c r="V90" i="7"/>
  <c r="W90" i="7"/>
  <c r="AK89" i="7"/>
  <c r="AL89" i="7"/>
  <c r="AG89" i="7"/>
  <c r="AF89" i="7"/>
  <c r="AE89" i="7"/>
  <c r="AD89" i="7"/>
  <c r="AC89" i="7"/>
  <c r="AB89" i="7"/>
  <c r="AN89" i="7"/>
  <c r="AA89" i="7"/>
  <c r="Z89" i="7"/>
  <c r="Y89" i="7"/>
  <c r="D89" i="7"/>
  <c r="V89" i="7"/>
  <c r="W89" i="7"/>
  <c r="AO89" i="7"/>
  <c r="AT88" i="7"/>
  <c r="AK88" i="7"/>
  <c r="AL88" i="7"/>
  <c r="AJ88" i="7"/>
  <c r="AG88" i="7"/>
  <c r="AF88" i="7"/>
  <c r="AE88" i="7"/>
  <c r="AD88" i="7"/>
  <c r="AC88" i="7"/>
  <c r="AB88" i="7"/>
  <c r="AA88" i="7"/>
  <c r="Z88" i="7"/>
  <c r="AQ88" i="7"/>
  <c r="Y88" i="7"/>
  <c r="D88" i="7"/>
  <c r="V88" i="7"/>
  <c r="W88" i="7"/>
  <c r="AN88" i="7"/>
  <c r="AK87" i="7"/>
  <c r="AL87" i="7"/>
  <c r="AG87" i="7"/>
  <c r="AF87" i="7"/>
  <c r="AE87" i="7"/>
  <c r="AD87" i="7"/>
  <c r="AC87" i="7"/>
  <c r="AB87" i="7"/>
  <c r="AA87" i="7"/>
  <c r="Z87" i="7"/>
  <c r="Y87" i="7"/>
  <c r="D87" i="7"/>
  <c r="V87" i="7"/>
  <c r="W87" i="7"/>
  <c r="AK86" i="7"/>
  <c r="AL86" i="7"/>
  <c r="AG86" i="7"/>
  <c r="AF86" i="7"/>
  <c r="AE86" i="7"/>
  <c r="AD86" i="7"/>
  <c r="AC86" i="7"/>
  <c r="AB86" i="7"/>
  <c r="AA86" i="7"/>
  <c r="Z86" i="7"/>
  <c r="Y86" i="7"/>
  <c r="D86" i="7"/>
  <c r="V86" i="7"/>
  <c r="W86" i="7"/>
  <c r="AL85" i="7"/>
  <c r="AK85" i="7"/>
  <c r="AG85" i="7"/>
  <c r="AF85" i="7"/>
  <c r="AE85" i="7"/>
  <c r="AD85" i="7"/>
  <c r="AC85" i="7"/>
  <c r="AB85" i="7"/>
  <c r="AA85" i="7"/>
  <c r="Z85" i="7"/>
  <c r="Y85" i="7"/>
  <c r="V85" i="7"/>
  <c r="W85" i="7"/>
  <c r="D85" i="7"/>
  <c r="AK84" i="7"/>
  <c r="AL84" i="7"/>
  <c r="AJ84" i="7"/>
  <c r="M84" i="7"/>
  <c r="AG84" i="7"/>
  <c r="AH84" i="7"/>
  <c r="D84" i="7"/>
  <c r="V84" i="7"/>
  <c r="W84" i="7"/>
  <c r="AO84" i="7"/>
  <c r="AK83" i="7"/>
  <c r="AL83" i="7"/>
  <c r="AG83" i="7"/>
  <c r="AF83" i="7"/>
  <c r="AE83" i="7"/>
  <c r="AD83" i="7"/>
  <c r="AC83" i="7"/>
  <c r="AB83" i="7"/>
  <c r="AA83" i="7"/>
  <c r="Z83" i="7"/>
  <c r="Y83" i="7"/>
  <c r="D83" i="7"/>
  <c r="V83" i="7"/>
  <c r="W83" i="7"/>
  <c r="AK82" i="7"/>
  <c r="AL82" i="7"/>
  <c r="AG82" i="7"/>
  <c r="AF82" i="7"/>
  <c r="AN83" i="7"/>
  <c r="AE82" i="7"/>
  <c r="AD82" i="7"/>
  <c r="AC82" i="7"/>
  <c r="AB82" i="7"/>
  <c r="AA82" i="7"/>
  <c r="Z82" i="7"/>
  <c r="Y82" i="7"/>
  <c r="V82" i="7"/>
  <c r="W82" i="7"/>
  <c r="AO82" i="7"/>
  <c r="D82" i="7"/>
  <c r="AT81" i="7"/>
  <c r="AK81" i="7"/>
  <c r="AL81" i="7"/>
  <c r="AJ81" i="7"/>
  <c r="AG81" i="7"/>
  <c r="AF81" i="7"/>
  <c r="AE81" i="7"/>
  <c r="AD81" i="7"/>
  <c r="AC81" i="7"/>
  <c r="AB81" i="7"/>
  <c r="AA81" i="7"/>
  <c r="Z81" i="7"/>
  <c r="Y81" i="7"/>
  <c r="D81" i="7"/>
  <c r="V81" i="7"/>
  <c r="W81" i="7"/>
  <c r="AN81" i="7"/>
  <c r="AK80" i="7"/>
  <c r="AL80" i="7"/>
  <c r="AG80" i="7"/>
  <c r="AF80" i="7"/>
  <c r="AE80" i="7"/>
  <c r="AD80" i="7"/>
  <c r="AC80" i="7"/>
  <c r="AB80" i="7"/>
  <c r="AA80" i="7"/>
  <c r="Z80" i="7"/>
  <c r="Y80" i="7"/>
  <c r="W80" i="7"/>
  <c r="D80" i="7"/>
  <c r="V80" i="7"/>
  <c r="AK79" i="7"/>
  <c r="AL79" i="7"/>
  <c r="AH79" i="7"/>
  <c r="AG79" i="7"/>
  <c r="AF79" i="7"/>
  <c r="AE79" i="7"/>
  <c r="AD79" i="7"/>
  <c r="AC79" i="7"/>
  <c r="AB79" i="7"/>
  <c r="AA79" i="7"/>
  <c r="Z79" i="7"/>
  <c r="Y79" i="7"/>
  <c r="D79" i="7"/>
  <c r="V79" i="7"/>
  <c r="W79" i="7"/>
  <c r="AO79" i="7"/>
  <c r="AK78" i="7"/>
  <c r="AL78" i="7"/>
  <c r="AG78" i="7"/>
  <c r="AF78" i="7"/>
  <c r="AE78" i="7"/>
  <c r="AD78" i="7"/>
  <c r="AC78" i="7"/>
  <c r="AB78" i="7"/>
  <c r="AA78" i="7"/>
  <c r="Z78" i="7"/>
  <c r="Y78" i="7"/>
  <c r="V78" i="7"/>
  <c r="W78" i="7"/>
  <c r="D78" i="7"/>
  <c r="AK77" i="7"/>
  <c r="AL77" i="7"/>
  <c r="AT77" i="7"/>
  <c r="AG77" i="7"/>
  <c r="AF77" i="7"/>
  <c r="AE77" i="7"/>
  <c r="AD77" i="7"/>
  <c r="AC77" i="7"/>
  <c r="AB77" i="7"/>
  <c r="AA77" i="7"/>
  <c r="Z77" i="7"/>
  <c r="Y77" i="7"/>
  <c r="V77" i="7"/>
  <c r="W77" i="7"/>
  <c r="AO77" i="7"/>
  <c r="D77" i="7"/>
  <c r="AK76" i="7"/>
  <c r="AL76" i="7"/>
  <c r="AG76" i="7"/>
  <c r="AF76" i="7"/>
  <c r="AE76" i="7"/>
  <c r="AD76" i="7"/>
  <c r="AC76" i="7"/>
  <c r="AB76" i="7"/>
  <c r="AA76" i="7"/>
  <c r="AN76" i="7"/>
  <c r="Z76" i="7"/>
  <c r="Y76" i="7"/>
  <c r="D76" i="7"/>
  <c r="V76" i="7"/>
  <c r="W76" i="7"/>
  <c r="AK75" i="7"/>
  <c r="AL75" i="7"/>
  <c r="AG75" i="7"/>
  <c r="AH75" i="7"/>
  <c r="AF75" i="7"/>
  <c r="AE75" i="7"/>
  <c r="AD75" i="7"/>
  <c r="AC75" i="7"/>
  <c r="AB75" i="7"/>
  <c r="AA75" i="7"/>
  <c r="Z75" i="7"/>
  <c r="Y75" i="7"/>
  <c r="D75" i="7"/>
  <c r="V75" i="7"/>
  <c r="W75" i="7"/>
  <c r="AO75" i="7"/>
  <c r="AK74" i="7"/>
  <c r="AL74" i="7"/>
  <c r="AJ74" i="7"/>
  <c r="AG74" i="7"/>
  <c r="AH74" i="7"/>
  <c r="AF74" i="7"/>
  <c r="AE74" i="7"/>
  <c r="AD74" i="7"/>
  <c r="AC74" i="7"/>
  <c r="AB74" i="7"/>
  <c r="AA74" i="7"/>
  <c r="Z74" i="7"/>
  <c r="Y74" i="7"/>
  <c r="D74" i="7"/>
  <c r="V74" i="7"/>
  <c r="W74" i="7"/>
  <c r="AK73" i="7"/>
  <c r="AL73" i="7"/>
  <c r="AH73" i="7"/>
  <c r="AG73" i="7"/>
  <c r="AF73" i="7"/>
  <c r="AE73" i="7"/>
  <c r="AD73" i="7"/>
  <c r="AC73" i="7"/>
  <c r="AB73" i="7"/>
  <c r="AA73" i="7"/>
  <c r="Z73" i="7"/>
  <c r="Y73" i="7"/>
  <c r="D73" i="7"/>
  <c r="V73" i="7"/>
  <c r="W73" i="7"/>
  <c r="AK72" i="7"/>
  <c r="AL72" i="7"/>
  <c r="AG72" i="7"/>
  <c r="AF72" i="7"/>
  <c r="AE72" i="7"/>
  <c r="AD72" i="7"/>
  <c r="AC72" i="7"/>
  <c r="AB72" i="7"/>
  <c r="AA72" i="7"/>
  <c r="Z72" i="7"/>
  <c r="Y72" i="7"/>
  <c r="D72" i="7"/>
  <c r="V72" i="7"/>
  <c r="W72" i="7"/>
  <c r="AL71" i="7"/>
  <c r="AK71" i="7"/>
  <c r="AJ71" i="7"/>
  <c r="AP71" i="7"/>
  <c r="AG71" i="7"/>
  <c r="AH71" i="7"/>
  <c r="AQ71" i="7"/>
  <c r="AF71" i="7"/>
  <c r="AE71" i="7"/>
  <c r="AD71" i="7"/>
  <c r="AC71" i="7"/>
  <c r="AB71" i="7"/>
  <c r="AA71" i="7"/>
  <c r="Z71" i="7"/>
  <c r="Y71" i="7"/>
  <c r="V71" i="7"/>
  <c r="W71" i="7"/>
  <c r="D71" i="7"/>
  <c r="AK70" i="7"/>
  <c r="AL70" i="7"/>
  <c r="AG70" i="7"/>
  <c r="AF70" i="7"/>
  <c r="AE70" i="7"/>
  <c r="AD70" i="7"/>
  <c r="AC70" i="7"/>
  <c r="AB70" i="7"/>
  <c r="AA70" i="7"/>
  <c r="Z70" i="7"/>
  <c r="Y70" i="7"/>
  <c r="D70" i="7"/>
  <c r="V70" i="7"/>
  <c r="W70" i="7"/>
  <c r="AL69" i="7"/>
  <c r="AK69" i="7"/>
  <c r="AG69" i="7"/>
  <c r="AF69" i="7"/>
  <c r="AE69" i="7"/>
  <c r="AD69" i="7"/>
  <c r="AC69" i="7"/>
  <c r="AN69" i="7"/>
  <c r="AB69" i="7"/>
  <c r="AA69" i="7"/>
  <c r="Z69" i="7"/>
  <c r="Y69" i="7"/>
  <c r="D69" i="7"/>
  <c r="V69" i="7"/>
  <c r="W69" i="7"/>
  <c r="AK68" i="7"/>
  <c r="AL68" i="7"/>
  <c r="AG68" i="7"/>
  <c r="AF68" i="7"/>
  <c r="AE68" i="7"/>
  <c r="AD68" i="7"/>
  <c r="AC68" i="7"/>
  <c r="AB68" i="7"/>
  <c r="AA68" i="7"/>
  <c r="Z68" i="7"/>
  <c r="Y68" i="7"/>
  <c r="D68" i="7"/>
  <c r="V68" i="7"/>
  <c r="W68" i="7"/>
  <c r="AL67" i="7"/>
  <c r="AK67" i="7"/>
  <c r="AJ67" i="7"/>
  <c r="AG67" i="7"/>
  <c r="AF67" i="7"/>
  <c r="AE67" i="7"/>
  <c r="AD67" i="7"/>
  <c r="AC67" i="7"/>
  <c r="AB67" i="7"/>
  <c r="AA67" i="7"/>
  <c r="Z67" i="7"/>
  <c r="Y67" i="7"/>
  <c r="V67" i="7"/>
  <c r="W67" i="7"/>
  <c r="AO67" i="7"/>
  <c r="D67" i="7"/>
  <c r="AK66" i="7"/>
  <c r="AL66" i="7"/>
  <c r="AG66" i="7"/>
  <c r="AF66" i="7"/>
  <c r="AE66" i="7"/>
  <c r="AD66" i="7"/>
  <c r="AC66" i="7"/>
  <c r="AB66" i="7"/>
  <c r="AA66" i="7"/>
  <c r="Z66" i="7"/>
  <c r="Y66" i="7"/>
  <c r="D66" i="7"/>
  <c r="V66" i="7"/>
  <c r="W66" i="7"/>
  <c r="AL65" i="7"/>
  <c r="AH65" i="7"/>
  <c r="AQ65" i="7"/>
  <c r="AK65" i="7"/>
  <c r="AG65" i="7"/>
  <c r="AF65" i="7"/>
  <c r="AE65" i="7"/>
  <c r="AD65" i="7"/>
  <c r="AC65" i="7"/>
  <c r="AB65" i="7"/>
  <c r="AA65" i="7"/>
  <c r="Z65" i="7"/>
  <c r="Y65" i="7"/>
  <c r="D65" i="7"/>
  <c r="V65" i="7"/>
  <c r="W65" i="7"/>
  <c r="AK64" i="7"/>
  <c r="AL64" i="7"/>
  <c r="AG64" i="7"/>
  <c r="AF64" i="7"/>
  <c r="AE64" i="7"/>
  <c r="AD64" i="7"/>
  <c r="AC64" i="7"/>
  <c r="AB64" i="7"/>
  <c r="AA64" i="7"/>
  <c r="Z64" i="7"/>
  <c r="Y64" i="7"/>
  <c r="W64" i="7"/>
  <c r="V64" i="7"/>
  <c r="D64" i="7"/>
  <c r="AT63" i="7"/>
  <c r="AU63" i="7"/>
  <c r="AK63" i="7"/>
  <c r="AL63" i="7"/>
  <c r="AG63" i="7"/>
  <c r="AH63" i="7"/>
  <c r="AF63" i="7"/>
  <c r="AE63" i="7"/>
  <c r="AD63" i="7"/>
  <c r="AC63" i="7"/>
  <c r="AB63" i="7"/>
  <c r="AA63" i="7"/>
  <c r="Z63" i="7"/>
  <c r="Y63" i="7"/>
  <c r="V63" i="7"/>
  <c r="W63" i="7"/>
  <c r="D63" i="7"/>
  <c r="AK62" i="7"/>
  <c r="AL62" i="7"/>
  <c r="AG62" i="7"/>
  <c r="AF62" i="7"/>
  <c r="AE62" i="7"/>
  <c r="AD62" i="7"/>
  <c r="AC62" i="7"/>
  <c r="AB62" i="7"/>
  <c r="AA62" i="7"/>
  <c r="Z62" i="7"/>
  <c r="Y62" i="7"/>
  <c r="D62" i="7"/>
  <c r="V62" i="7"/>
  <c r="W62" i="7"/>
  <c r="AK61" i="7"/>
  <c r="AL61" i="7"/>
  <c r="AG61" i="7"/>
  <c r="AH61" i="7"/>
  <c r="AF61" i="7"/>
  <c r="AE61" i="7"/>
  <c r="AD61" i="7"/>
  <c r="AC61" i="7"/>
  <c r="AQ61" i="7"/>
  <c r="AB61" i="7"/>
  <c r="AA61" i="7"/>
  <c r="Z61" i="7"/>
  <c r="Y61" i="7"/>
  <c r="D61" i="7"/>
  <c r="V61" i="7"/>
  <c r="W61" i="7"/>
  <c r="AK60" i="7"/>
  <c r="AL60" i="7"/>
  <c r="AG60" i="7"/>
  <c r="AF60" i="7"/>
  <c r="AE60" i="7"/>
  <c r="AD60" i="7"/>
  <c r="AC60" i="7"/>
  <c r="AB60" i="7"/>
  <c r="AA60" i="7"/>
  <c r="Z60" i="7"/>
  <c r="Y60" i="7"/>
  <c r="W60" i="7"/>
  <c r="AN60" i="7"/>
  <c r="V60" i="7"/>
  <c r="D60" i="7"/>
  <c r="AK59" i="7"/>
  <c r="AL59" i="7"/>
  <c r="AG59" i="7"/>
  <c r="AH59" i="7"/>
  <c r="AQ59" i="7"/>
  <c r="AF59" i="7"/>
  <c r="AE59" i="7"/>
  <c r="AD59" i="7"/>
  <c r="AC59" i="7"/>
  <c r="AB59" i="7"/>
  <c r="AA59" i="7"/>
  <c r="Z59" i="7"/>
  <c r="Y59" i="7"/>
  <c r="V59" i="7"/>
  <c r="W59" i="7"/>
  <c r="AO59" i="7"/>
  <c r="D59" i="7"/>
  <c r="AK58" i="7"/>
  <c r="AL58" i="7"/>
  <c r="AG58" i="7"/>
  <c r="AF58" i="7"/>
  <c r="AE58" i="7"/>
  <c r="AD58" i="7"/>
  <c r="AC58" i="7"/>
  <c r="AB58" i="7"/>
  <c r="AA58" i="7"/>
  <c r="Z58" i="7"/>
  <c r="Y58" i="7"/>
  <c r="D58" i="7"/>
  <c r="V58" i="7"/>
  <c r="W58" i="7"/>
  <c r="AK57" i="7"/>
  <c r="AL57" i="7"/>
  <c r="AG57" i="7"/>
  <c r="AH57" i="7"/>
  <c r="AF57" i="7"/>
  <c r="AE57" i="7"/>
  <c r="AD57" i="7"/>
  <c r="AC57" i="7"/>
  <c r="AB57" i="7"/>
  <c r="AA57" i="7"/>
  <c r="Z57" i="7"/>
  <c r="Y57" i="7"/>
  <c r="D57" i="7"/>
  <c r="V57" i="7"/>
  <c r="W57" i="7"/>
  <c r="AK56" i="7"/>
  <c r="AL56" i="7"/>
  <c r="AG56" i="7"/>
  <c r="AF56" i="7"/>
  <c r="AE56" i="7"/>
  <c r="AD56" i="7"/>
  <c r="AC56" i="7"/>
  <c r="AB56" i="7"/>
  <c r="AA56" i="7"/>
  <c r="Z56" i="7"/>
  <c r="Y56" i="7"/>
  <c r="D56" i="7"/>
  <c r="V56" i="7"/>
  <c r="W56" i="7"/>
  <c r="AL55" i="7"/>
  <c r="AJ55" i="7"/>
  <c r="AK55" i="7"/>
  <c r="AG55" i="7"/>
  <c r="AH55" i="7"/>
  <c r="AQ55" i="7"/>
  <c r="AF55" i="7"/>
  <c r="AE55" i="7"/>
  <c r="AD55" i="7"/>
  <c r="AC55" i="7"/>
  <c r="AB55" i="7"/>
  <c r="AA55" i="7"/>
  <c r="Z55" i="7"/>
  <c r="Y55" i="7"/>
  <c r="D55" i="7"/>
  <c r="V55" i="7"/>
  <c r="W55" i="7"/>
  <c r="AK54" i="7"/>
  <c r="AL54" i="7"/>
  <c r="AG54" i="7"/>
  <c r="AF54" i="7"/>
  <c r="AN55" i="7"/>
  <c r="AE54" i="7"/>
  <c r="AD54" i="7"/>
  <c r="AC54" i="7"/>
  <c r="AB54" i="7"/>
  <c r="AA54" i="7"/>
  <c r="Z54" i="7"/>
  <c r="Y54" i="7"/>
  <c r="D54" i="7"/>
  <c r="V54" i="7"/>
  <c r="W54" i="7"/>
  <c r="AK53" i="7"/>
  <c r="AL53" i="7"/>
  <c r="AG53" i="7"/>
  <c r="AF53" i="7"/>
  <c r="AE53" i="7"/>
  <c r="AD53" i="7"/>
  <c r="AC53" i="7"/>
  <c r="AB53" i="7"/>
  <c r="AA53" i="7"/>
  <c r="Z53" i="7"/>
  <c r="Y53" i="7"/>
  <c r="D53" i="7"/>
  <c r="V53" i="7"/>
  <c r="W53" i="7"/>
  <c r="AK52" i="7"/>
  <c r="AL52" i="7"/>
  <c r="AG52" i="7"/>
  <c r="AF52" i="7"/>
  <c r="AE52" i="7"/>
  <c r="AD52" i="7"/>
  <c r="AC52" i="7"/>
  <c r="AB52" i="7"/>
  <c r="AA52" i="7"/>
  <c r="Z52" i="7"/>
  <c r="Y52" i="7"/>
  <c r="D52" i="7"/>
  <c r="V52" i="7"/>
  <c r="W52" i="7"/>
  <c r="AL51" i="7"/>
  <c r="AJ51" i="7"/>
  <c r="AK51" i="7"/>
  <c r="AG51" i="7"/>
  <c r="AH51" i="7"/>
  <c r="AF51" i="7"/>
  <c r="AE51" i="7"/>
  <c r="AD51" i="7"/>
  <c r="AC51" i="7"/>
  <c r="AB51" i="7"/>
  <c r="AA51" i="7"/>
  <c r="Z51" i="7"/>
  <c r="Y51" i="7"/>
  <c r="D51" i="7"/>
  <c r="V51" i="7"/>
  <c r="W51" i="7"/>
  <c r="AN51" i="7"/>
  <c r="AK50" i="7"/>
  <c r="AL50" i="7"/>
  <c r="AG50" i="7"/>
  <c r="AF50" i="7"/>
  <c r="AE50" i="7"/>
  <c r="AD50" i="7"/>
  <c r="AC50" i="7"/>
  <c r="AB50" i="7"/>
  <c r="AA50" i="7"/>
  <c r="Z50" i="7"/>
  <c r="Y50" i="7"/>
  <c r="D50" i="7"/>
  <c r="V50" i="7"/>
  <c r="W50" i="7"/>
  <c r="AK49" i="7"/>
  <c r="AL49" i="7"/>
  <c r="AH49" i="7"/>
  <c r="AG49" i="7"/>
  <c r="AF49" i="7"/>
  <c r="AN50" i="7"/>
  <c r="AE49" i="7"/>
  <c r="AD49" i="7"/>
  <c r="AC49" i="7"/>
  <c r="AB49" i="7"/>
  <c r="AA49" i="7"/>
  <c r="Z49" i="7"/>
  <c r="Y49" i="7"/>
  <c r="D49" i="7"/>
  <c r="V49" i="7"/>
  <c r="W49" i="7"/>
  <c r="AK48" i="7"/>
  <c r="AL48" i="7"/>
  <c r="AG48" i="7"/>
  <c r="AF48" i="7"/>
  <c r="AE48" i="7"/>
  <c r="AD48" i="7"/>
  <c r="AC48" i="7"/>
  <c r="AB48" i="7"/>
  <c r="AA48" i="7"/>
  <c r="Z48" i="7"/>
  <c r="Y48" i="7"/>
  <c r="V48" i="7"/>
  <c r="W48" i="7"/>
  <c r="D48" i="7"/>
  <c r="AL47" i="7"/>
  <c r="AK47" i="7"/>
  <c r="AG47" i="7"/>
  <c r="AH47" i="7"/>
  <c r="AQ47" i="7"/>
  <c r="AF47" i="7"/>
  <c r="AE47" i="7"/>
  <c r="AD47" i="7"/>
  <c r="AC47" i="7"/>
  <c r="AB47" i="7"/>
  <c r="AA47" i="7"/>
  <c r="Z47" i="7"/>
  <c r="Y47" i="7"/>
  <c r="V47" i="7"/>
  <c r="W47" i="7"/>
  <c r="D47" i="7"/>
  <c r="AK46" i="7"/>
  <c r="AL46" i="7"/>
  <c r="AG46" i="7"/>
  <c r="AF46" i="7"/>
  <c r="AE46" i="7"/>
  <c r="AD46" i="7"/>
  <c r="AC46" i="7"/>
  <c r="AB46" i="7"/>
  <c r="AA46" i="7"/>
  <c r="Z46" i="7"/>
  <c r="Y46" i="7"/>
  <c r="W46" i="7"/>
  <c r="AO46" i="7"/>
  <c r="D46" i="7"/>
  <c r="V46" i="7"/>
  <c r="AL45" i="7"/>
  <c r="AK45" i="7"/>
  <c r="AG45" i="7"/>
  <c r="AF45" i="7"/>
  <c r="AE45" i="7"/>
  <c r="AD45" i="7"/>
  <c r="AC45" i="7"/>
  <c r="AB45" i="7"/>
  <c r="AA45" i="7"/>
  <c r="Z45" i="7"/>
  <c r="Y45" i="7"/>
  <c r="D45" i="7"/>
  <c r="V45" i="7"/>
  <c r="W45" i="7"/>
  <c r="AO45" i="7"/>
  <c r="AK44" i="7"/>
  <c r="AL44" i="7"/>
  <c r="AH44" i="7"/>
  <c r="AG44" i="7"/>
  <c r="AF44" i="7"/>
  <c r="AE44" i="7"/>
  <c r="AD44" i="7"/>
  <c r="AC44" i="7"/>
  <c r="AB44" i="7"/>
  <c r="AA44" i="7"/>
  <c r="Z44" i="7"/>
  <c r="Y44" i="7"/>
  <c r="D44" i="7"/>
  <c r="V44" i="7"/>
  <c r="W44" i="7"/>
  <c r="AK43" i="7"/>
  <c r="AL43" i="7"/>
  <c r="AJ43" i="7"/>
  <c r="AG43" i="7"/>
  <c r="AF43" i="7"/>
  <c r="AE43" i="7"/>
  <c r="AD43" i="7"/>
  <c r="AC43" i="7"/>
  <c r="AB43" i="7"/>
  <c r="AA43" i="7"/>
  <c r="Z43" i="7"/>
  <c r="Y43" i="7"/>
  <c r="AN43" i="7"/>
  <c r="V43" i="7"/>
  <c r="W43" i="7"/>
  <c r="AO43" i="7"/>
  <c r="D43" i="7"/>
  <c r="AK42" i="7"/>
  <c r="AL42" i="7"/>
  <c r="AG42" i="7"/>
  <c r="AF42" i="7"/>
  <c r="AE42" i="7"/>
  <c r="AD42" i="7"/>
  <c r="AC42" i="7"/>
  <c r="AB42" i="7"/>
  <c r="AA42" i="7"/>
  <c r="Z42" i="7"/>
  <c r="Y42" i="7"/>
  <c r="D42" i="7"/>
  <c r="V42" i="7"/>
  <c r="W42" i="7"/>
  <c r="AO42" i="7"/>
  <c r="AL41" i="7"/>
  <c r="AK41" i="7"/>
  <c r="AG41" i="7"/>
  <c r="AH41" i="7"/>
  <c r="AF41" i="7"/>
  <c r="AE41" i="7"/>
  <c r="AD41" i="7"/>
  <c r="AC41" i="7"/>
  <c r="AB41" i="7"/>
  <c r="AA41" i="7"/>
  <c r="Z41" i="7"/>
  <c r="Y41" i="7"/>
  <c r="D41" i="7"/>
  <c r="V41" i="7"/>
  <c r="W41" i="7"/>
  <c r="AQ41" i="7"/>
  <c r="AK40" i="7"/>
  <c r="AL40" i="7"/>
  <c r="AG40" i="7"/>
  <c r="AH40" i="7"/>
  <c r="AF40" i="7"/>
  <c r="AE40" i="7"/>
  <c r="AD40" i="7"/>
  <c r="AC40" i="7"/>
  <c r="AB40" i="7"/>
  <c r="AA40" i="7"/>
  <c r="Z40" i="7"/>
  <c r="Y40" i="7"/>
  <c r="D40" i="7"/>
  <c r="V40" i="7"/>
  <c r="W40" i="7"/>
  <c r="AL39" i="7"/>
  <c r="AT39" i="7"/>
  <c r="AK39" i="7"/>
  <c r="AJ39" i="7"/>
  <c r="AG39" i="7"/>
  <c r="AF39" i="7"/>
  <c r="AE39" i="7"/>
  <c r="AD39" i="7"/>
  <c r="AC39" i="7"/>
  <c r="AB39" i="7"/>
  <c r="AA39" i="7"/>
  <c r="Z39" i="7"/>
  <c r="Y39" i="7"/>
  <c r="V39" i="7"/>
  <c r="W39" i="7"/>
  <c r="D39" i="7"/>
  <c r="AK38" i="7"/>
  <c r="AL38" i="7"/>
  <c r="AG38" i="7"/>
  <c r="AF38" i="7"/>
  <c r="AE38" i="7"/>
  <c r="AD38" i="7"/>
  <c r="AC38" i="7"/>
  <c r="AB38" i="7"/>
  <c r="AA38" i="7"/>
  <c r="Z38" i="7"/>
  <c r="Y38" i="7"/>
  <c r="W38" i="7"/>
  <c r="AO38" i="7"/>
  <c r="D38" i="7"/>
  <c r="V38" i="7"/>
  <c r="AL37" i="7"/>
  <c r="AT37" i="7"/>
  <c r="AK37" i="7"/>
  <c r="AG37" i="7"/>
  <c r="AF37" i="7"/>
  <c r="AE37" i="7"/>
  <c r="AD37" i="7"/>
  <c r="AC37" i="7"/>
  <c r="AB37" i="7"/>
  <c r="AA37" i="7"/>
  <c r="Z37" i="7"/>
  <c r="Y37" i="7"/>
  <c r="D37" i="7"/>
  <c r="V37" i="7"/>
  <c r="W37" i="7"/>
  <c r="AK36" i="7"/>
  <c r="AL36" i="7"/>
  <c r="AG36" i="7"/>
  <c r="AF36" i="7"/>
  <c r="AE36" i="7"/>
  <c r="AD36" i="7"/>
  <c r="AC36" i="7"/>
  <c r="AB36" i="7"/>
  <c r="AA36" i="7"/>
  <c r="Z36" i="7"/>
  <c r="Y36" i="7"/>
  <c r="D36" i="7"/>
  <c r="V36" i="7"/>
  <c r="W36" i="7"/>
  <c r="AO36" i="7"/>
  <c r="AK35" i="7"/>
  <c r="AL35" i="7"/>
  <c r="AG35" i="7"/>
  <c r="AF35" i="7"/>
  <c r="AE35" i="7"/>
  <c r="AD35" i="7"/>
  <c r="AC35" i="7"/>
  <c r="AB35" i="7"/>
  <c r="AA35" i="7"/>
  <c r="Z35" i="7"/>
  <c r="Y35" i="7"/>
  <c r="V35" i="7"/>
  <c r="W35" i="7"/>
  <c r="AO35" i="7"/>
  <c r="D35" i="7"/>
  <c r="AK34" i="7"/>
  <c r="AG34" i="7"/>
  <c r="AF34" i="7"/>
  <c r="AN35" i="7"/>
  <c r="AE34" i="7"/>
  <c r="AD34" i="7"/>
  <c r="AC34" i="7"/>
  <c r="AB34" i="7"/>
  <c r="AA34" i="7"/>
  <c r="Z34" i="7"/>
  <c r="Y34" i="7"/>
  <c r="W34" i="7"/>
  <c r="AO34" i="7"/>
  <c r="AK33" i="7"/>
  <c r="AG33" i="7"/>
  <c r="AF33" i="7"/>
  <c r="AE33" i="7"/>
  <c r="AD33" i="7"/>
  <c r="AC33" i="7"/>
  <c r="AB33" i="7"/>
  <c r="AA33" i="7"/>
  <c r="Z33" i="7"/>
  <c r="Y33" i="7"/>
  <c r="W33" i="7"/>
  <c r="AO33" i="7"/>
  <c r="AK32" i="7"/>
  <c r="AG32" i="7"/>
  <c r="AF32" i="7"/>
  <c r="AE32" i="7"/>
  <c r="AD32" i="7"/>
  <c r="AC32" i="7"/>
  <c r="AB32" i="7"/>
  <c r="AA32" i="7"/>
  <c r="Z32" i="7"/>
  <c r="Y32" i="7"/>
  <c r="W32" i="7"/>
  <c r="AK31" i="7"/>
  <c r="AH31" i="7"/>
  <c r="AG31" i="7"/>
  <c r="AF31" i="7"/>
  <c r="AE31" i="7"/>
  <c r="AD31" i="7"/>
  <c r="AC31" i="7"/>
  <c r="AB31" i="7"/>
  <c r="AA31" i="7"/>
  <c r="Z31" i="7"/>
  <c r="Y31" i="7"/>
  <c r="W31" i="7"/>
  <c r="AO31" i="7"/>
  <c r="AK30" i="7"/>
  <c r="AG30" i="7"/>
  <c r="AF30" i="7"/>
  <c r="AE30" i="7"/>
  <c r="AD30" i="7"/>
  <c r="AC30" i="7"/>
  <c r="AB30" i="7"/>
  <c r="AA30" i="7"/>
  <c r="Z30" i="7"/>
  <c r="Y30" i="7"/>
  <c r="W30" i="7"/>
  <c r="AK29" i="7"/>
  <c r="AJ29" i="7"/>
  <c r="AG29" i="7"/>
  <c r="AF29" i="7"/>
  <c r="AE29" i="7"/>
  <c r="AD29" i="7"/>
  <c r="AC29" i="7"/>
  <c r="AB29" i="7"/>
  <c r="AA29" i="7"/>
  <c r="Z29" i="7"/>
  <c r="Y29" i="7"/>
  <c r="W29" i="7"/>
  <c r="AK28" i="7"/>
  <c r="AG28" i="7"/>
  <c r="AF28" i="7"/>
  <c r="AE28" i="7"/>
  <c r="AD28" i="7"/>
  <c r="AC28" i="7"/>
  <c r="AB28" i="7"/>
  <c r="AA28" i="7"/>
  <c r="Z28" i="7"/>
  <c r="Y28" i="7"/>
  <c r="W28" i="7"/>
  <c r="AO28" i="7"/>
  <c r="AK27" i="7"/>
  <c r="AG27" i="7"/>
  <c r="AF27" i="7"/>
  <c r="AE27" i="7"/>
  <c r="AD27" i="7"/>
  <c r="AC27" i="7"/>
  <c r="AB27" i="7"/>
  <c r="AA27" i="7"/>
  <c r="Z27" i="7"/>
  <c r="Y27" i="7"/>
  <c r="W27" i="7"/>
  <c r="AK26" i="7"/>
  <c r="AG26" i="7"/>
  <c r="AF26" i="7"/>
  <c r="AE26" i="7"/>
  <c r="AD26" i="7"/>
  <c r="AC26" i="7"/>
  <c r="AB26" i="7"/>
  <c r="AA26" i="7"/>
  <c r="Z26" i="7"/>
  <c r="AN26" i="7"/>
  <c r="Y26" i="7"/>
  <c r="W26" i="7"/>
  <c r="AK25" i="7"/>
  <c r="AG25" i="7"/>
  <c r="AF25" i="7"/>
  <c r="AE25" i="7"/>
  <c r="AD25" i="7"/>
  <c r="AC25" i="7"/>
  <c r="AB25" i="7"/>
  <c r="AA25" i="7"/>
  <c r="Z25" i="7"/>
  <c r="Y25" i="7"/>
  <c r="W25" i="7"/>
  <c r="AK24" i="7"/>
  <c r="AT24" i="7"/>
  <c r="AG24" i="7"/>
  <c r="AF24" i="7"/>
  <c r="AE24" i="7"/>
  <c r="AD24" i="7"/>
  <c r="AC24" i="7"/>
  <c r="AB24" i="7"/>
  <c r="AA24" i="7"/>
  <c r="Z24" i="7"/>
  <c r="Y24" i="7"/>
  <c r="W24" i="7"/>
  <c r="AO24" i="7"/>
  <c r="AK23" i="7"/>
  <c r="AG23" i="7"/>
  <c r="AH23" i="7"/>
  <c r="AF23" i="7"/>
  <c r="AE23" i="7"/>
  <c r="AD23" i="7"/>
  <c r="AC23" i="7"/>
  <c r="AB23" i="7"/>
  <c r="AA23" i="7"/>
  <c r="Z23" i="7"/>
  <c r="Y23" i="7"/>
  <c r="W23" i="7"/>
  <c r="AK22" i="7"/>
  <c r="AG22" i="7"/>
  <c r="AF22" i="7"/>
  <c r="AE22" i="7"/>
  <c r="AD22" i="7"/>
  <c r="AC22" i="7"/>
  <c r="AB22" i="7"/>
  <c r="AA22" i="7"/>
  <c r="Z22" i="7"/>
  <c r="Y22" i="7"/>
  <c r="W22" i="7"/>
  <c r="AK21" i="7"/>
  <c r="AG21" i="7"/>
  <c r="AF21" i="7"/>
  <c r="AE21" i="7"/>
  <c r="AD21" i="7"/>
  <c r="AC21" i="7"/>
  <c r="AB21" i="7"/>
  <c r="AA21" i="7"/>
  <c r="Z21" i="7"/>
  <c r="Y21" i="7"/>
  <c r="W21" i="7"/>
  <c r="AO21" i="7"/>
  <c r="AK20" i="7"/>
  <c r="AG20" i="7"/>
  <c r="AF20" i="7"/>
  <c r="AE20" i="7"/>
  <c r="AD20" i="7"/>
  <c r="AC20" i="7"/>
  <c r="AB20" i="7"/>
  <c r="AA20" i="7"/>
  <c r="Z20" i="7"/>
  <c r="Y20" i="7"/>
  <c r="W20" i="7"/>
  <c r="AO20" i="7"/>
  <c r="AK19" i="7"/>
  <c r="AG19" i="7"/>
  <c r="AF19" i="7"/>
  <c r="AE19" i="7"/>
  <c r="AD19" i="7"/>
  <c r="AC19" i="7"/>
  <c r="AB19" i="7"/>
  <c r="AA19" i="7"/>
  <c r="Z19" i="7"/>
  <c r="Y19" i="7"/>
  <c r="W19" i="7"/>
  <c r="AK18" i="7"/>
  <c r="AG18" i="7"/>
  <c r="AF18" i="7"/>
  <c r="AE18" i="7"/>
  <c r="AD18" i="7"/>
  <c r="AC18" i="7"/>
  <c r="AB18" i="7"/>
  <c r="AA18" i="7"/>
  <c r="Z18" i="7"/>
  <c r="Y18" i="7"/>
  <c r="W18" i="7"/>
  <c r="AO18" i="7"/>
  <c r="AK17" i="7"/>
  <c r="AG17" i="7"/>
  <c r="AH17" i="7"/>
  <c r="AF17" i="7"/>
  <c r="AE17" i="7"/>
  <c r="AD17" i="7"/>
  <c r="AC17" i="7"/>
  <c r="AB17" i="7"/>
  <c r="AA17" i="7"/>
  <c r="Z17" i="7"/>
  <c r="Y17" i="7"/>
  <c r="W17" i="7"/>
  <c r="AK16" i="7"/>
  <c r="AG16" i="7"/>
  <c r="AH16" i="7"/>
  <c r="AF16" i="7"/>
  <c r="AE16" i="7"/>
  <c r="AD16" i="7"/>
  <c r="AC16" i="7"/>
  <c r="AB16" i="7"/>
  <c r="AA16" i="7"/>
  <c r="Z16" i="7"/>
  <c r="Y16" i="7"/>
  <c r="W16" i="7"/>
  <c r="AO16" i="7"/>
  <c r="AK15" i="7"/>
  <c r="AH15" i="7"/>
  <c r="AG15" i="7"/>
  <c r="AF15" i="7"/>
  <c r="AE15" i="7"/>
  <c r="AD15" i="7"/>
  <c r="AC15" i="7"/>
  <c r="AB15" i="7"/>
  <c r="AA15" i="7"/>
  <c r="Z15" i="7"/>
  <c r="Y15" i="7"/>
  <c r="W15" i="7"/>
  <c r="AO15" i="7"/>
  <c r="AK14" i="7"/>
  <c r="AG14" i="7"/>
  <c r="AF14" i="7"/>
  <c r="AE14" i="7"/>
  <c r="AD14" i="7"/>
  <c r="AC14" i="7"/>
  <c r="AB14" i="7"/>
  <c r="AA14" i="7"/>
  <c r="Z14" i="7"/>
  <c r="W14" i="7"/>
  <c r="AC53" i="6"/>
  <c r="AB53" i="6"/>
  <c r="AA53" i="6"/>
  <c r="Z53" i="6"/>
  <c r="Y53" i="6"/>
  <c r="X53" i="6"/>
  <c r="W53" i="6"/>
  <c r="V53" i="6"/>
  <c r="U53" i="6"/>
  <c r="R53" i="6"/>
  <c r="AE53" i="6"/>
  <c r="AD53" i="6"/>
  <c r="AH53" i="6"/>
  <c r="P53" i="6"/>
  <c r="Q53" i="6"/>
  <c r="AC52" i="6"/>
  <c r="AB52" i="6"/>
  <c r="AA52" i="6"/>
  <c r="Z52" i="6"/>
  <c r="Y52" i="6"/>
  <c r="X52" i="6"/>
  <c r="W52" i="6"/>
  <c r="V52" i="6"/>
  <c r="U52" i="6"/>
  <c r="R52" i="6"/>
  <c r="AE52" i="6"/>
  <c r="AD52" i="6"/>
  <c r="AH52" i="6"/>
  <c r="P52" i="6"/>
  <c r="Q52" i="6"/>
  <c r="AC51" i="6"/>
  <c r="AB51" i="6"/>
  <c r="AA51" i="6"/>
  <c r="Z51" i="6"/>
  <c r="Y51" i="6"/>
  <c r="X51" i="6"/>
  <c r="W51" i="6"/>
  <c r="V51" i="6"/>
  <c r="U51" i="6"/>
  <c r="R51" i="6"/>
  <c r="AE51" i="6"/>
  <c r="Q51" i="6"/>
  <c r="AG51" i="6"/>
  <c r="P51" i="6"/>
  <c r="AC50" i="6"/>
  <c r="AB50" i="6"/>
  <c r="AA50" i="6"/>
  <c r="Z50" i="6"/>
  <c r="Y50" i="6"/>
  <c r="R50" i="6"/>
  <c r="S50" i="6"/>
  <c r="X50" i="6"/>
  <c r="W50" i="6"/>
  <c r="V50" i="6"/>
  <c r="U50" i="6"/>
  <c r="P50" i="6"/>
  <c r="Q50" i="6"/>
  <c r="AC49" i="6"/>
  <c r="AB49" i="6"/>
  <c r="AA49" i="6"/>
  <c r="Z49" i="6"/>
  <c r="Y49" i="6"/>
  <c r="X49" i="6"/>
  <c r="W49" i="6"/>
  <c r="AG49" i="6"/>
  <c r="V49" i="6"/>
  <c r="U49" i="6"/>
  <c r="R49" i="6"/>
  <c r="AE49" i="6"/>
  <c r="AD49" i="6"/>
  <c r="AH49" i="6"/>
  <c r="P49" i="6"/>
  <c r="Q49" i="6"/>
  <c r="AC48" i="6"/>
  <c r="AB48" i="6"/>
  <c r="AA48" i="6"/>
  <c r="Z48" i="6"/>
  <c r="Y48" i="6"/>
  <c r="X48" i="6"/>
  <c r="W48" i="6"/>
  <c r="V48" i="6"/>
  <c r="U48" i="6"/>
  <c r="R48" i="6"/>
  <c r="AE48" i="6"/>
  <c r="AD48" i="6"/>
  <c r="P48" i="6"/>
  <c r="Q48" i="6"/>
  <c r="AC47" i="6"/>
  <c r="AB47" i="6"/>
  <c r="AA47" i="6"/>
  <c r="Z47" i="6"/>
  <c r="Y47" i="6"/>
  <c r="X47" i="6"/>
  <c r="W47" i="6"/>
  <c r="V47" i="6"/>
  <c r="U47" i="6"/>
  <c r="R47" i="6"/>
  <c r="AE47" i="6"/>
  <c r="P47" i="6"/>
  <c r="Q47" i="6"/>
  <c r="AC46" i="6"/>
  <c r="AB46" i="6"/>
  <c r="AA46" i="6"/>
  <c r="Z46" i="6"/>
  <c r="Y46" i="6"/>
  <c r="X46" i="6"/>
  <c r="W46" i="6"/>
  <c r="V46" i="6"/>
  <c r="U46" i="6"/>
  <c r="R46" i="6"/>
  <c r="AE46" i="6"/>
  <c r="P46" i="6"/>
  <c r="Q46" i="6"/>
  <c r="AC45" i="6"/>
  <c r="AB45" i="6"/>
  <c r="AA45" i="6"/>
  <c r="Z45" i="6"/>
  <c r="Y45" i="6"/>
  <c r="X45" i="6"/>
  <c r="W45" i="6"/>
  <c r="V45" i="6"/>
  <c r="U45" i="6"/>
  <c r="R45" i="6"/>
  <c r="AE45" i="6"/>
  <c r="AD45" i="6"/>
  <c r="AH45" i="6"/>
  <c r="P45" i="6"/>
  <c r="Q45" i="6"/>
  <c r="AC44" i="6"/>
  <c r="AB44" i="6"/>
  <c r="AA44" i="6"/>
  <c r="Z44" i="6"/>
  <c r="Y44" i="6"/>
  <c r="X44" i="6"/>
  <c r="W44" i="6"/>
  <c r="V44" i="6"/>
  <c r="U44" i="6"/>
  <c r="R44" i="6"/>
  <c r="S44" i="6"/>
  <c r="Q44" i="6"/>
  <c r="AI44" i="6"/>
  <c r="P44" i="6"/>
  <c r="AC43" i="6"/>
  <c r="AB43" i="6"/>
  <c r="AA43" i="6"/>
  <c r="Z43" i="6"/>
  <c r="R43" i="6"/>
  <c r="S43" i="6"/>
  <c r="Y43" i="6"/>
  <c r="X43" i="6"/>
  <c r="W43" i="6"/>
  <c r="V43" i="6"/>
  <c r="U43" i="6"/>
  <c r="Q43" i="6"/>
  <c r="P43" i="6"/>
  <c r="AC42" i="6"/>
  <c r="AB42" i="6"/>
  <c r="AA42" i="6"/>
  <c r="Z42" i="6"/>
  <c r="Y42" i="6"/>
  <c r="X42" i="6"/>
  <c r="W42" i="6"/>
  <c r="V42" i="6"/>
  <c r="U42" i="6"/>
  <c r="P42" i="6"/>
  <c r="Q42" i="6"/>
  <c r="AC41" i="6"/>
  <c r="AB41" i="6"/>
  <c r="AA41" i="6"/>
  <c r="Z41" i="6"/>
  <c r="Y41" i="6"/>
  <c r="X41" i="6"/>
  <c r="W41" i="6"/>
  <c r="V41" i="6"/>
  <c r="U41" i="6"/>
  <c r="R41" i="6"/>
  <c r="S41" i="6"/>
  <c r="P41" i="6"/>
  <c r="Q41" i="6"/>
  <c r="AC40" i="6"/>
  <c r="AB40" i="6"/>
  <c r="AA40" i="6"/>
  <c r="Z40" i="6"/>
  <c r="R40" i="6"/>
  <c r="S40" i="6"/>
  <c r="Y40" i="6"/>
  <c r="X40" i="6"/>
  <c r="W40" i="6"/>
  <c r="V40" i="6"/>
  <c r="U40" i="6"/>
  <c r="Q40" i="6"/>
  <c r="AI40" i="6"/>
  <c r="P40" i="6"/>
  <c r="AI39" i="6"/>
  <c r="AE39" i="6"/>
  <c r="AD39" i="6"/>
  <c r="AH39" i="6"/>
  <c r="AC39" i="6"/>
  <c r="AB39" i="6"/>
  <c r="AA39" i="6"/>
  <c r="Z39" i="6"/>
  <c r="Y39" i="6"/>
  <c r="X39" i="6"/>
  <c r="W39" i="6"/>
  <c r="V39" i="6"/>
  <c r="U39" i="6"/>
  <c r="R39" i="6"/>
  <c r="P39" i="6"/>
  <c r="Q39" i="6"/>
  <c r="AC38" i="6"/>
  <c r="AB38" i="6"/>
  <c r="AA38" i="6"/>
  <c r="Z38" i="6"/>
  <c r="Y38" i="6"/>
  <c r="X38" i="6"/>
  <c r="W38" i="6"/>
  <c r="V38" i="6"/>
  <c r="U38" i="6"/>
  <c r="P38" i="6"/>
  <c r="Q38" i="6"/>
  <c r="AC37" i="6"/>
  <c r="AB37" i="6"/>
  <c r="AA37" i="6"/>
  <c r="Z37" i="6"/>
  <c r="Y37" i="6"/>
  <c r="X37" i="6"/>
  <c r="W37" i="6"/>
  <c r="V37" i="6"/>
  <c r="U37" i="6"/>
  <c r="P37" i="6"/>
  <c r="Q37" i="6"/>
  <c r="AI37" i="6"/>
  <c r="AC36" i="6"/>
  <c r="AB36" i="6"/>
  <c r="AA36" i="6"/>
  <c r="Z36" i="6"/>
  <c r="Y36" i="6"/>
  <c r="X36" i="6"/>
  <c r="W36" i="6"/>
  <c r="V36" i="6"/>
  <c r="U36" i="6"/>
  <c r="Q36" i="6"/>
  <c r="AI36" i="6"/>
  <c r="P36" i="6"/>
  <c r="AC35" i="6"/>
  <c r="AB35" i="6"/>
  <c r="AA35" i="6"/>
  <c r="Z35" i="6"/>
  <c r="Y35" i="6"/>
  <c r="X35" i="6"/>
  <c r="W35" i="6"/>
  <c r="V35" i="6"/>
  <c r="U35" i="6"/>
  <c r="R35" i="6"/>
  <c r="AE35" i="6"/>
  <c r="AD35" i="6"/>
  <c r="P35" i="6"/>
  <c r="Q35" i="6"/>
  <c r="AI35" i="6"/>
  <c r="AC34" i="6"/>
  <c r="AB34" i="6"/>
  <c r="AA34" i="6"/>
  <c r="Z34" i="6"/>
  <c r="Y34" i="6"/>
  <c r="X34" i="6"/>
  <c r="W34" i="6"/>
  <c r="V34" i="6"/>
  <c r="U34" i="6"/>
  <c r="P34" i="6"/>
  <c r="Q34" i="6"/>
  <c r="AC33" i="6"/>
  <c r="AB33" i="6"/>
  <c r="AA33" i="6"/>
  <c r="Z33" i="6"/>
  <c r="Y33" i="6"/>
  <c r="X33" i="6"/>
  <c r="W33" i="6"/>
  <c r="V33" i="6"/>
  <c r="U33" i="6"/>
  <c r="P33" i="6"/>
  <c r="Q33" i="6"/>
  <c r="AC32" i="6"/>
  <c r="AB32" i="6"/>
  <c r="AA32" i="6"/>
  <c r="Z32" i="6"/>
  <c r="Y32" i="6"/>
  <c r="X32" i="6"/>
  <c r="W32" i="6"/>
  <c r="V32" i="6"/>
  <c r="U32" i="6"/>
  <c r="R32" i="6"/>
  <c r="S32" i="6"/>
  <c r="Q32" i="6"/>
  <c r="AI32" i="6"/>
  <c r="P32" i="6"/>
  <c r="AC31" i="6"/>
  <c r="AB31" i="6"/>
  <c r="AA31" i="6"/>
  <c r="Z31" i="6"/>
  <c r="R31" i="6"/>
  <c r="S31" i="6"/>
  <c r="Y31" i="6"/>
  <c r="X31" i="6"/>
  <c r="W31" i="6"/>
  <c r="V31" i="6"/>
  <c r="U31" i="6"/>
  <c r="Q31" i="6"/>
  <c r="P31" i="6"/>
  <c r="AC30" i="6"/>
  <c r="AB30" i="6"/>
  <c r="AA30" i="6"/>
  <c r="Z30" i="6"/>
  <c r="Y30" i="6"/>
  <c r="R30" i="6"/>
  <c r="S30" i="6"/>
  <c r="X30" i="6"/>
  <c r="W30" i="6"/>
  <c r="V30" i="6"/>
  <c r="U30" i="6"/>
  <c r="P30" i="6"/>
  <c r="Q30" i="6"/>
  <c r="AC29" i="6"/>
  <c r="AB29" i="6"/>
  <c r="AA29" i="6"/>
  <c r="Z29" i="6"/>
  <c r="Y29" i="6"/>
  <c r="X29" i="6"/>
  <c r="W29" i="6"/>
  <c r="V29" i="6"/>
  <c r="U29" i="6"/>
  <c r="P29" i="6"/>
  <c r="Q29" i="6"/>
  <c r="AE28" i="6"/>
  <c r="AD28" i="6"/>
  <c r="AC28" i="6"/>
  <c r="AB28" i="6"/>
  <c r="AA28" i="6"/>
  <c r="Z28" i="6"/>
  <c r="Y28" i="6"/>
  <c r="X28" i="6"/>
  <c r="W28" i="6"/>
  <c r="V28" i="6"/>
  <c r="U28" i="6"/>
  <c r="R28" i="6"/>
  <c r="S28" i="6"/>
  <c r="Q28" i="6"/>
  <c r="P28" i="6"/>
  <c r="AC27" i="6"/>
  <c r="AB27" i="6"/>
  <c r="AA27" i="6"/>
  <c r="Z27" i="6"/>
  <c r="Y27" i="6"/>
  <c r="X27" i="6"/>
  <c r="W27" i="6"/>
  <c r="V27" i="6"/>
  <c r="U27" i="6"/>
  <c r="R27" i="6"/>
  <c r="AE27" i="6"/>
  <c r="AD27" i="6"/>
  <c r="AH27" i="6"/>
  <c r="Q27" i="6"/>
  <c r="P27" i="6"/>
  <c r="AC26" i="6"/>
  <c r="AB26" i="6"/>
  <c r="AA26" i="6"/>
  <c r="Z26" i="6"/>
  <c r="Y26" i="6"/>
  <c r="R26" i="6"/>
  <c r="S26" i="6"/>
  <c r="X26" i="6"/>
  <c r="W26" i="6"/>
  <c r="V26" i="6"/>
  <c r="U26" i="6"/>
  <c r="P26" i="6"/>
  <c r="Q26" i="6"/>
  <c r="AC25" i="6"/>
  <c r="AB25" i="6"/>
  <c r="AA25" i="6"/>
  <c r="Z25" i="6"/>
  <c r="Y25" i="6"/>
  <c r="X25" i="6"/>
  <c r="W25" i="6"/>
  <c r="V25" i="6"/>
  <c r="U25" i="6"/>
  <c r="P25" i="6"/>
  <c r="Q25" i="6"/>
  <c r="AC24" i="6"/>
  <c r="AB24" i="6"/>
  <c r="AA24" i="6"/>
  <c r="Z24" i="6"/>
  <c r="Y24" i="6"/>
  <c r="X24" i="6"/>
  <c r="W24" i="6"/>
  <c r="V24" i="6"/>
  <c r="U24" i="6"/>
  <c r="R24" i="6"/>
  <c r="AE24" i="6"/>
  <c r="P24" i="6"/>
  <c r="Q24" i="6"/>
  <c r="AC23" i="6"/>
  <c r="AB23" i="6"/>
  <c r="AA23" i="6"/>
  <c r="Z23" i="6"/>
  <c r="Y23" i="6"/>
  <c r="X23" i="6"/>
  <c r="W23" i="6"/>
  <c r="V23" i="6"/>
  <c r="U23" i="6"/>
  <c r="R23" i="6"/>
  <c r="AE23" i="6"/>
  <c r="AD23" i="6"/>
  <c r="P23" i="6"/>
  <c r="Q23" i="6"/>
  <c r="AI22" i="6"/>
  <c r="AC22" i="6"/>
  <c r="AB22" i="6"/>
  <c r="AA22" i="6"/>
  <c r="Z22" i="6"/>
  <c r="Y22" i="6"/>
  <c r="R22" i="6"/>
  <c r="S22" i="6"/>
  <c r="X22" i="6"/>
  <c r="W22" i="6"/>
  <c r="V22" i="6"/>
  <c r="U22" i="6"/>
  <c r="P22" i="6"/>
  <c r="Q22" i="6"/>
  <c r="AC21" i="6"/>
  <c r="AB21" i="6"/>
  <c r="AA21" i="6"/>
  <c r="Z21" i="6"/>
  <c r="Y21" i="6"/>
  <c r="X21" i="6"/>
  <c r="W21" i="6"/>
  <c r="V21" i="6"/>
  <c r="U21" i="6"/>
  <c r="P21" i="6"/>
  <c r="Q21" i="6"/>
  <c r="AC20" i="6"/>
  <c r="AB20" i="6"/>
  <c r="AA20" i="6"/>
  <c r="Z20" i="6"/>
  <c r="Y20" i="6"/>
  <c r="X20" i="6"/>
  <c r="W20" i="6"/>
  <c r="V20" i="6"/>
  <c r="U20" i="6"/>
  <c r="R20" i="6"/>
  <c r="S20" i="6"/>
  <c r="P20" i="6"/>
  <c r="Q20" i="6"/>
  <c r="AC19" i="6"/>
  <c r="AB19" i="6"/>
  <c r="AA19" i="6"/>
  <c r="Z19" i="6"/>
  <c r="Y19" i="6"/>
  <c r="X19" i="6"/>
  <c r="W19" i="6"/>
  <c r="V19" i="6"/>
  <c r="U19" i="6"/>
  <c r="R19" i="6"/>
  <c r="AE19" i="6"/>
  <c r="AD19" i="6"/>
  <c r="AH19" i="6"/>
  <c r="P19" i="6"/>
  <c r="Q19" i="6"/>
  <c r="AI19" i="6"/>
  <c r="AE18" i="6"/>
  <c r="AC18" i="6"/>
  <c r="AB18" i="6"/>
  <c r="AA18" i="6"/>
  <c r="Z18" i="6"/>
  <c r="Y18" i="6"/>
  <c r="X18" i="6"/>
  <c r="W18" i="6"/>
  <c r="V18" i="6"/>
  <c r="U18" i="6"/>
  <c r="R18" i="6"/>
  <c r="P18" i="6"/>
  <c r="Q18" i="6"/>
  <c r="AC17" i="6"/>
  <c r="AB17" i="6"/>
  <c r="AA17" i="6"/>
  <c r="Z17" i="6"/>
  <c r="Y17" i="6"/>
  <c r="X17" i="6"/>
  <c r="W17" i="6"/>
  <c r="V17" i="6"/>
  <c r="U17" i="6"/>
  <c r="P17" i="6"/>
  <c r="Q17" i="6"/>
  <c r="AC16" i="6"/>
  <c r="AB16" i="6"/>
  <c r="AA16" i="6"/>
  <c r="Z16" i="6"/>
  <c r="Y16" i="6"/>
  <c r="X16" i="6"/>
  <c r="W16" i="6"/>
  <c r="V16" i="6"/>
  <c r="U16" i="6"/>
  <c r="R16" i="6"/>
  <c r="S16" i="6"/>
  <c r="P16" i="6"/>
  <c r="Q16" i="6"/>
  <c r="AE15" i="6"/>
  <c r="AC15" i="6"/>
  <c r="AB15" i="6"/>
  <c r="AA15" i="6"/>
  <c r="AG15" i="6"/>
  <c r="Z15" i="6"/>
  <c r="Y15" i="6"/>
  <c r="X15" i="6"/>
  <c r="W15" i="6"/>
  <c r="V15" i="6"/>
  <c r="U15" i="6"/>
  <c r="R15" i="6"/>
  <c r="S15" i="6"/>
  <c r="P15" i="6"/>
  <c r="Q15" i="6"/>
  <c r="AI15" i="6"/>
  <c r="AC14" i="6"/>
  <c r="AB14" i="6"/>
  <c r="AA14" i="6"/>
  <c r="Z14" i="6"/>
  <c r="Y14" i="6"/>
  <c r="X14" i="6"/>
  <c r="W14" i="6"/>
  <c r="V14" i="6"/>
  <c r="U14" i="6"/>
  <c r="Q14" i="6"/>
  <c r="P14" i="6"/>
  <c r="AE13" i="6"/>
  <c r="AC13" i="6"/>
  <c r="AD13" i="6"/>
  <c r="AB13" i="6"/>
  <c r="AA13" i="6"/>
  <c r="Z13" i="6"/>
  <c r="Y13" i="6"/>
  <c r="X13" i="6"/>
  <c r="W13" i="6"/>
  <c r="V13" i="6"/>
  <c r="U13" i="6"/>
  <c r="P13" i="6"/>
  <c r="Q13" i="6"/>
  <c r="AC12" i="6"/>
  <c r="AB12" i="6"/>
  <c r="AA12" i="6"/>
  <c r="Z12" i="6"/>
  <c r="Y12" i="6"/>
  <c r="X12" i="6"/>
  <c r="W12" i="6"/>
  <c r="V12" i="6"/>
  <c r="U12" i="6"/>
  <c r="P12" i="6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AT26" i="7"/>
  <c r="AJ26" i="7"/>
  <c r="AO14" i="7"/>
  <c r="AO27" i="7"/>
  <c r="AN42" i="7"/>
  <c r="AT16" i="7"/>
  <c r="AV16" i="7"/>
  <c r="AJ16" i="7"/>
  <c r="AO23" i="7"/>
  <c r="AJ24" i="7"/>
  <c r="AO26" i="7"/>
  <c r="AO19" i="7"/>
  <c r="AT20" i="7"/>
  <c r="AV20" i="7"/>
  <c r="AJ20" i="7"/>
  <c r="AH20" i="7"/>
  <c r="AP20" i="7"/>
  <c r="AO22" i="7"/>
  <c r="AO29" i="7"/>
  <c r="AN29" i="7"/>
  <c r="AH30" i="7"/>
  <c r="AJ15" i="7"/>
  <c r="AP15" i="7"/>
  <c r="AT15" i="7"/>
  <c r="AU15" i="7"/>
  <c r="AV15" i="7"/>
  <c r="AT19" i="7"/>
  <c r="AU19" i="7"/>
  <c r="AJ23" i="7"/>
  <c r="AT23" i="7"/>
  <c r="AV23" i="7"/>
  <c r="AJ31" i="7"/>
  <c r="AP31" i="7"/>
  <c r="AT31" i="7"/>
  <c r="AU31" i="7"/>
  <c r="AV36" i="7"/>
  <c r="AT36" i="7"/>
  <c r="AU36" i="7"/>
  <c r="AJ36" i="7"/>
  <c r="AJ37" i="7"/>
  <c r="AT38" i="7"/>
  <c r="AV38" i="7"/>
  <c r="AJ38" i="7"/>
  <c r="AU38" i="7"/>
  <c r="AQ40" i="7"/>
  <c r="AO41" i="7"/>
  <c r="AN41" i="7"/>
  <c r="AT45" i="7"/>
  <c r="AJ45" i="7"/>
  <c r="AP45" i="7"/>
  <c r="AN46" i="7"/>
  <c r="AV48" i="7"/>
  <c r="AT48" i="7"/>
  <c r="AU48" i="7"/>
  <c r="AJ48" i="7"/>
  <c r="AH48" i="7"/>
  <c r="AQ48" i="7"/>
  <c r="AO53" i="7"/>
  <c r="AN53" i="7"/>
  <c r="AO55" i="7"/>
  <c r="AT62" i="7"/>
  <c r="AJ62" i="7"/>
  <c r="AH62" i="7"/>
  <c r="AT64" i="7"/>
  <c r="AV64" i="7"/>
  <c r="AJ64" i="7"/>
  <c r="AH64" i="7"/>
  <c r="AQ64" i="7"/>
  <c r="AO69" i="7"/>
  <c r="AN71" i="7"/>
  <c r="AR71" i="7"/>
  <c r="U71" i="7"/>
  <c r="AO71" i="7"/>
  <c r="AU23" i="7"/>
  <c r="AN36" i="7"/>
  <c r="AN38" i="7"/>
  <c r="AT40" i="7"/>
  <c r="AV40" i="7"/>
  <c r="AJ40" i="7"/>
  <c r="AP40" i="7"/>
  <c r="AT42" i="7"/>
  <c r="AU42" i="7"/>
  <c r="AJ42" i="7"/>
  <c r="AH42" i="7"/>
  <c r="AV42" i="7"/>
  <c r="AN45" i="7"/>
  <c r="AO49" i="7"/>
  <c r="AN49" i="7"/>
  <c r="AO50" i="7"/>
  <c r="AT58" i="7"/>
  <c r="AJ58" i="7"/>
  <c r="AP58" i="7"/>
  <c r="AH58" i="7"/>
  <c r="AT60" i="7"/>
  <c r="AV60" i="7"/>
  <c r="AH60" i="7"/>
  <c r="AQ60" i="7"/>
  <c r="AO65" i="7"/>
  <c r="AN65" i="7"/>
  <c r="AO66" i="7"/>
  <c r="AN66" i="7"/>
  <c r="AN67" i="7"/>
  <c r="AU37" i="7"/>
  <c r="AV37" i="7"/>
  <c r="AU39" i="7"/>
  <c r="AV39" i="7"/>
  <c r="AV44" i="7"/>
  <c r="AT44" i="7"/>
  <c r="AU44" i="7"/>
  <c r="AJ44" i="7"/>
  <c r="AP44" i="7"/>
  <c r="AH45" i="7"/>
  <c r="AQ45" i="7"/>
  <c r="AT46" i="7"/>
  <c r="AV46" i="7"/>
  <c r="AU46" i="7"/>
  <c r="AJ46" i="7"/>
  <c r="AP46" i="7"/>
  <c r="AH46" i="7"/>
  <c r="AO47" i="7"/>
  <c r="AT54" i="7"/>
  <c r="AJ54" i="7"/>
  <c r="AP54" i="7"/>
  <c r="AH54" i="7"/>
  <c r="AT56" i="7"/>
  <c r="AJ56" i="7"/>
  <c r="AP56" i="7"/>
  <c r="AH56" i="7"/>
  <c r="AO61" i="7"/>
  <c r="AN61" i="7"/>
  <c r="AN63" i="7"/>
  <c r="AO63" i="7"/>
  <c r="AT70" i="7"/>
  <c r="AV70" i="7"/>
  <c r="AJ70" i="7"/>
  <c r="AP70" i="7"/>
  <c r="AH70" i="7"/>
  <c r="AQ70" i="7"/>
  <c r="AU70" i="7"/>
  <c r="AV72" i="7"/>
  <c r="AT72" i="7"/>
  <c r="AU72" i="7"/>
  <c r="AJ72" i="7"/>
  <c r="AP72" i="7"/>
  <c r="AH72" i="7"/>
  <c r="AQ72" i="7"/>
  <c r="AN75" i="7"/>
  <c r="AO76" i="7"/>
  <c r="AH36" i="7"/>
  <c r="AQ36" i="7"/>
  <c r="AH37" i="7"/>
  <c r="AH38" i="7"/>
  <c r="AQ38" i="7"/>
  <c r="AO39" i="7"/>
  <c r="AT41" i="7"/>
  <c r="AU41" i="7"/>
  <c r="AJ41" i="7"/>
  <c r="AP41" i="7"/>
  <c r="AT50" i="7"/>
  <c r="AV50" i="7"/>
  <c r="AJ50" i="7"/>
  <c r="AH50" i="7"/>
  <c r="AP50" i="7"/>
  <c r="AQ50" i="7"/>
  <c r="AP51" i="7"/>
  <c r="AT52" i="7"/>
  <c r="AV52" i="7"/>
  <c r="AJ52" i="7"/>
  <c r="AH52" i="7"/>
  <c r="AN59" i="7"/>
  <c r="AQ63" i="7"/>
  <c r="AT66" i="7"/>
  <c r="AU66" i="7"/>
  <c r="AV66" i="7"/>
  <c r="AJ66" i="7"/>
  <c r="AH66" i="7"/>
  <c r="AP66" i="7"/>
  <c r="AQ66" i="7"/>
  <c r="AU68" i="7"/>
  <c r="AT68" i="7"/>
  <c r="AV68" i="7"/>
  <c r="AJ68" i="7"/>
  <c r="AH68" i="7"/>
  <c r="AP68" i="7"/>
  <c r="AQ68" i="7"/>
  <c r="AP74" i="7"/>
  <c r="AT76" i="7"/>
  <c r="AU76" i="7"/>
  <c r="AJ76" i="7"/>
  <c r="AP76" i="7"/>
  <c r="AV76" i="7"/>
  <c r="AT80" i="7"/>
  <c r="AV80" i="7"/>
  <c r="AJ80" i="7"/>
  <c r="AT83" i="7"/>
  <c r="AU83" i="7"/>
  <c r="AJ83" i="7"/>
  <c r="AP84" i="7"/>
  <c r="AT87" i="7"/>
  <c r="AV87" i="7"/>
  <c r="AJ87" i="7"/>
  <c r="AO88" i="7"/>
  <c r="AT90" i="7"/>
  <c r="AJ90" i="7"/>
  <c r="AP90" i="7"/>
  <c r="AO91" i="7"/>
  <c r="AO93" i="7"/>
  <c r="AT99" i="7"/>
  <c r="AJ99" i="7"/>
  <c r="AP99" i="7"/>
  <c r="AV99" i="7"/>
  <c r="AU99" i="7"/>
  <c r="AH100" i="7"/>
  <c r="AV100" i="7"/>
  <c r="AT100" i="7"/>
  <c r="AU100" i="7"/>
  <c r="AJ100" i="7"/>
  <c r="AP100" i="7"/>
  <c r="AO106" i="7"/>
  <c r="AO107" i="7"/>
  <c r="AN107" i="7"/>
  <c r="AO109" i="7"/>
  <c r="AO114" i="7"/>
  <c r="AT73" i="7"/>
  <c r="AV73" i="7"/>
  <c r="AJ77" i="7"/>
  <c r="AO83" i="7"/>
  <c r="AO90" i="7"/>
  <c r="AN90" i="7"/>
  <c r="AH91" i="7"/>
  <c r="AT95" i="7"/>
  <c r="AV95" i="7"/>
  <c r="AJ95" i="7"/>
  <c r="AP95" i="7"/>
  <c r="AH96" i="7"/>
  <c r="AQ96" i="7"/>
  <c r="AV96" i="7"/>
  <c r="AU96" i="7"/>
  <c r="AT96" i="7"/>
  <c r="AJ96" i="7"/>
  <c r="AO102" i="7"/>
  <c r="AN102" i="7"/>
  <c r="AO103" i="7"/>
  <c r="AN103" i="7"/>
  <c r="AN104" i="7"/>
  <c r="AO104" i="7"/>
  <c r="AN105" i="7"/>
  <c r="AH107" i="7"/>
  <c r="AQ107" i="7"/>
  <c r="AO117" i="7"/>
  <c r="AJ49" i="7"/>
  <c r="AP49" i="7"/>
  <c r="AT49" i="7"/>
  <c r="AU49" i="7"/>
  <c r="AJ53" i="7"/>
  <c r="AJ57" i="7"/>
  <c r="AP57" i="7"/>
  <c r="AT57" i="7"/>
  <c r="AV57" i="7"/>
  <c r="AJ61" i="7"/>
  <c r="AP61" i="7"/>
  <c r="AT61" i="7"/>
  <c r="AU61" i="7"/>
  <c r="AJ65" i="7"/>
  <c r="AP65" i="7"/>
  <c r="AJ69" i="7"/>
  <c r="AJ73" i="7"/>
  <c r="AP73" i="7"/>
  <c r="AU73" i="7"/>
  <c r="AH76" i="7"/>
  <c r="AQ76" i="7"/>
  <c r="AH77" i="7"/>
  <c r="AV77" i="7"/>
  <c r="AU77" i="7"/>
  <c r="AJ79" i="7"/>
  <c r="AP79" i="7"/>
  <c r="AO80" i="7"/>
  <c r="AN80" i="7"/>
  <c r="AU80" i="7"/>
  <c r="AN82" i="7"/>
  <c r="AH83" i="7"/>
  <c r="AQ83" i="7"/>
  <c r="AV83" i="7"/>
  <c r="AT86" i="7"/>
  <c r="AO87" i="7"/>
  <c r="AN87" i="7"/>
  <c r="AU87" i="7"/>
  <c r="AH90" i="7"/>
  <c r="AQ90" i="7"/>
  <c r="AT91" i="7"/>
  <c r="AV91" i="7"/>
  <c r="AJ91" i="7"/>
  <c r="AP91" i="7"/>
  <c r="AH92" i="7"/>
  <c r="AT92" i="7"/>
  <c r="AJ92" i="7"/>
  <c r="AP92" i="7"/>
  <c r="AO98" i="7"/>
  <c r="AN98" i="7"/>
  <c r="AN100" i="7"/>
  <c r="AR100" i="7"/>
  <c r="U100" i="7"/>
  <c r="AO100" i="7"/>
  <c r="AO101" i="7"/>
  <c r="AT107" i="7"/>
  <c r="AJ107" i="7"/>
  <c r="AP107" i="7"/>
  <c r="AV107" i="7"/>
  <c r="AU107" i="7"/>
  <c r="AH108" i="7"/>
  <c r="AP108" i="7"/>
  <c r="AQ108" i="7"/>
  <c r="AV108" i="7"/>
  <c r="AT108" i="7"/>
  <c r="AU108" i="7"/>
  <c r="AJ108" i="7"/>
  <c r="AN113" i="7"/>
  <c r="AO113" i="7"/>
  <c r="AT74" i="7"/>
  <c r="AV74" i="7"/>
  <c r="AT75" i="7"/>
  <c r="AV75" i="7"/>
  <c r="AJ75" i="7"/>
  <c r="AH80" i="7"/>
  <c r="AQ80" i="7"/>
  <c r="AH81" i="7"/>
  <c r="AQ81" i="7"/>
  <c r="AV81" i="7"/>
  <c r="AU81" i="7"/>
  <c r="AT84" i="7"/>
  <c r="AV84" i="7"/>
  <c r="AO86" i="7"/>
  <c r="AN86" i="7"/>
  <c r="AH87" i="7"/>
  <c r="AQ87" i="7"/>
  <c r="AH88" i="7"/>
  <c r="AV88" i="7"/>
  <c r="AU88" i="7"/>
  <c r="AO94" i="7"/>
  <c r="AO95" i="7"/>
  <c r="AO96" i="7"/>
  <c r="AH99" i="7"/>
  <c r="AQ99" i="7"/>
  <c r="AT103" i="7"/>
  <c r="AU103" i="7"/>
  <c r="AV103" i="7"/>
  <c r="AH104" i="7"/>
  <c r="AP104" i="7"/>
  <c r="AR104" i="7"/>
  <c r="AQ104" i="7"/>
  <c r="AT104" i="7"/>
  <c r="AJ104" i="7"/>
  <c r="AO110" i="7"/>
  <c r="AO112" i="7"/>
  <c r="AN112" i="7"/>
  <c r="AV117" i="7"/>
  <c r="AT117" i="7"/>
  <c r="AT116" i="7"/>
  <c r="AU116" i="7"/>
  <c r="AV116" i="7"/>
  <c r="AJ116" i="7"/>
  <c r="AT119" i="7"/>
  <c r="AJ119" i="7"/>
  <c r="AU119" i="7"/>
  <c r="AN120" i="7"/>
  <c r="AN124" i="7"/>
  <c r="AO124" i="7"/>
  <c r="AO125" i="7"/>
  <c r="AH132" i="7"/>
  <c r="AQ132" i="7"/>
  <c r="AV132" i="7"/>
  <c r="AT132" i="7"/>
  <c r="AU132" i="7"/>
  <c r="AJ132" i="7"/>
  <c r="AP132" i="7"/>
  <c r="AT134" i="7"/>
  <c r="AU134" i="7"/>
  <c r="AJ134" i="7"/>
  <c r="AH134" i="7"/>
  <c r="AQ134" i="7"/>
  <c r="AO139" i="7"/>
  <c r="AN139" i="7"/>
  <c r="AN140" i="7"/>
  <c r="AO140" i="7"/>
  <c r="AO141" i="7"/>
  <c r="AN141" i="7"/>
  <c r="AR141" i="7"/>
  <c r="U141" i="7"/>
  <c r="AO148" i="7"/>
  <c r="AO149" i="7"/>
  <c r="AN156" i="7"/>
  <c r="AO156" i="7"/>
  <c r="AU111" i="7"/>
  <c r="AO119" i="7"/>
  <c r="AN119" i="7"/>
  <c r="AT123" i="7"/>
  <c r="AU123" i="7"/>
  <c r="AJ123" i="7"/>
  <c r="AQ128" i="7"/>
  <c r="AV128" i="7"/>
  <c r="AU128" i="7"/>
  <c r="AT128" i="7"/>
  <c r="AJ128" i="7"/>
  <c r="AP128" i="7"/>
  <c r="AT130" i="7"/>
  <c r="AU130" i="7"/>
  <c r="AJ130" i="7"/>
  <c r="AH130" i="7"/>
  <c r="AQ130" i="7"/>
  <c r="AO135" i="7"/>
  <c r="AN135" i="7"/>
  <c r="AO136" i="7"/>
  <c r="AO137" i="7"/>
  <c r="AN137" i="7"/>
  <c r="AQ139" i="7"/>
  <c r="AQ141" i="7"/>
  <c r="AH144" i="7"/>
  <c r="AQ144" i="7"/>
  <c r="AV144" i="7"/>
  <c r="AT144" i="7"/>
  <c r="AU144" i="7"/>
  <c r="AJ144" i="7"/>
  <c r="AO151" i="7"/>
  <c r="AN151" i="7"/>
  <c r="AJ152" i="7"/>
  <c r="AU152" i="7"/>
  <c r="AT152" i="7"/>
  <c r="AV152" i="7"/>
  <c r="Y84" i="7"/>
  <c r="AC84" i="7"/>
  <c r="AJ94" i="7"/>
  <c r="AP94" i="7"/>
  <c r="AT94" i="7"/>
  <c r="AJ102" i="7"/>
  <c r="AP102" i="7"/>
  <c r="AT102" i="7"/>
  <c r="AV102" i="7"/>
  <c r="AJ106" i="7"/>
  <c r="AP106" i="7"/>
  <c r="AT106" i="7"/>
  <c r="AV106" i="7"/>
  <c r="AJ110" i="7"/>
  <c r="AP110" i="7"/>
  <c r="AT110" i="7"/>
  <c r="AT111" i="7"/>
  <c r="AV111" i="7"/>
  <c r="AT114" i="7"/>
  <c r="AV114" i="7"/>
  <c r="AH117" i="7"/>
  <c r="AQ117" i="7"/>
  <c r="AT118" i="7"/>
  <c r="AV118" i="7"/>
  <c r="AJ118" i="7"/>
  <c r="AP118" i="7"/>
  <c r="AH119" i="7"/>
  <c r="AQ119" i="7"/>
  <c r="AV119" i="7"/>
  <c r="AH120" i="7"/>
  <c r="AT120" i="7"/>
  <c r="AV120" i="7"/>
  <c r="AU120" i="7"/>
  <c r="AJ120" i="7"/>
  <c r="AP120" i="7"/>
  <c r="AN121" i="7"/>
  <c r="AO123" i="7"/>
  <c r="AN123" i="7"/>
  <c r="AH124" i="7"/>
  <c r="AQ124" i="7"/>
  <c r="AT124" i="7"/>
  <c r="AV124" i="7"/>
  <c r="AJ124" i="7"/>
  <c r="AP124" i="7"/>
  <c r="AR124" i="7"/>
  <c r="U124" i="7"/>
  <c r="AU126" i="7"/>
  <c r="AT126" i="7"/>
  <c r="AV126" i="7"/>
  <c r="AJ126" i="7"/>
  <c r="AP126" i="7"/>
  <c r="AH126" i="7"/>
  <c r="AQ126" i="7"/>
  <c r="AO131" i="7"/>
  <c r="AN131" i="7"/>
  <c r="AN132" i="7"/>
  <c r="AO132" i="7"/>
  <c r="AO133" i="7"/>
  <c r="AQ135" i="7"/>
  <c r="AQ137" i="7"/>
  <c r="AH140" i="7"/>
  <c r="AQ140" i="7"/>
  <c r="AT140" i="7"/>
  <c r="AV140" i="7"/>
  <c r="AJ140" i="7"/>
  <c r="AP141" i="7"/>
  <c r="AU142" i="7"/>
  <c r="AT142" i="7"/>
  <c r="AV142" i="7"/>
  <c r="AJ142" i="7"/>
  <c r="AH142" i="7"/>
  <c r="AT148" i="7"/>
  <c r="AU148" i="7"/>
  <c r="AJ148" i="7"/>
  <c r="AJ111" i="7"/>
  <c r="AP111" i="7"/>
  <c r="AH114" i="7"/>
  <c r="AQ114" i="7"/>
  <c r="AN118" i="7"/>
  <c r="AT122" i="7"/>
  <c r="AU122" i="7"/>
  <c r="AJ122" i="7"/>
  <c r="AP122" i="7"/>
  <c r="AH123" i="7"/>
  <c r="AQ123" i="7"/>
  <c r="AO127" i="7"/>
  <c r="AN127" i="7"/>
  <c r="AN128" i="7"/>
  <c r="AR128" i="7"/>
  <c r="U128" i="7"/>
  <c r="AO128" i="7"/>
  <c r="AO129" i="7"/>
  <c r="AH136" i="7"/>
  <c r="AQ136" i="7"/>
  <c r="AT136" i="7"/>
  <c r="AU136" i="7"/>
  <c r="AJ136" i="7"/>
  <c r="AP136" i="7"/>
  <c r="AR136" i="7"/>
  <c r="AJ138" i="7"/>
  <c r="AP138" i="7"/>
  <c r="AH138" i="7"/>
  <c r="AQ138" i="7"/>
  <c r="AO143" i="7"/>
  <c r="AN143" i="7"/>
  <c r="AN144" i="7"/>
  <c r="AO144" i="7"/>
  <c r="AO145" i="7"/>
  <c r="AN145" i="7"/>
  <c r="AQ151" i="7"/>
  <c r="AN152" i="7"/>
  <c r="AO152" i="7"/>
  <c r="AO155" i="7"/>
  <c r="AN155" i="7"/>
  <c r="AU135" i="7"/>
  <c r="AU139" i="7"/>
  <c r="AU146" i="7"/>
  <c r="AV149" i="7"/>
  <c r="AJ150" i="7"/>
  <c r="AP150" i="7"/>
  <c r="AO150" i="7"/>
  <c r="AT154" i="7"/>
  <c r="AV154" i="7"/>
  <c r="AJ154" i="7"/>
  <c r="AP154" i="7"/>
  <c r="AT159" i="7"/>
  <c r="AV159" i="7"/>
  <c r="AJ159" i="7"/>
  <c r="AP159" i="7"/>
  <c r="AH161" i="7"/>
  <c r="AQ161" i="7"/>
  <c r="AH163" i="7"/>
  <c r="AQ163" i="7"/>
  <c r="AH165" i="7"/>
  <c r="AQ165" i="7"/>
  <c r="AN169" i="7"/>
  <c r="AO169" i="7"/>
  <c r="AN177" i="7"/>
  <c r="AO177" i="7"/>
  <c r="AV135" i="7"/>
  <c r="AV139" i="7"/>
  <c r="AT147" i="7"/>
  <c r="AJ147" i="7"/>
  <c r="AQ150" i="7"/>
  <c r="AH152" i="7"/>
  <c r="AQ152" i="7"/>
  <c r="AP153" i="7"/>
  <c r="AT155" i="7"/>
  <c r="AU155" i="7"/>
  <c r="AJ155" i="7"/>
  <c r="AP155" i="7"/>
  <c r="AV155" i="7"/>
  <c r="AO159" i="7"/>
  <c r="AQ159" i="7"/>
  <c r="AN160" i="7"/>
  <c r="AO160" i="7"/>
  <c r="AT161" i="7"/>
  <c r="AU161" i="7"/>
  <c r="AJ161" i="7"/>
  <c r="AP161" i="7"/>
  <c r="AO162" i="7"/>
  <c r="AR162" i="7"/>
  <c r="AT163" i="7"/>
  <c r="AV163" i="7"/>
  <c r="AJ163" i="7"/>
  <c r="AN164" i="7"/>
  <c r="AO164" i="7"/>
  <c r="AT165" i="7"/>
  <c r="AV165" i="7"/>
  <c r="AJ165" i="7"/>
  <c r="AP165" i="7"/>
  <c r="AR165" i="7"/>
  <c r="U165" i="7"/>
  <c r="AN166" i="7"/>
  <c r="AO166" i="7"/>
  <c r="AO170" i="7"/>
  <c r="AN170" i="7"/>
  <c r="AO178" i="7"/>
  <c r="AN178" i="7"/>
  <c r="AU129" i="7"/>
  <c r="AU137" i="7"/>
  <c r="AP146" i="7"/>
  <c r="AN147" i="7"/>
  <c r="AU147" i="7"/>
  <c r="AQ149" i="7"/>
  <c r="AU150" i="7"/>
  <c r="AT153" i="7"/>
  <c r="AU153" i="7"/>
  <c r="AV153" i="7"/>
  <c r="AH157" i="7"/>
  <c r="AQ157" i="7"/>
  <c r="AH160" i="7"/>
  <c r="AQ160" i="7"/>
  <c r="AQ162" i="7"/>
  <c r="AQ164" i="7"/>
  <c r="AQ166" i="7"/>
  <c r="AN173" i="7"/>
  <c r="AO173" i="7"/>
  <c r="AJ127" i="7"/>
  <c r="AJ131" i="7"/>
  <c r="AP131" i="7"/>
  <c r="AJ135" i="7"/>
  <c r="AP135" i="7"/>
  <c r="AJ139" i="7"/>
  <c r="AP139" i="7"/>
  <c r="AJ143" i="7"/>
  <c r="AP143" i="7"/>
  <c r="AH147" i="7"/>
  <c r="AQ147" i="7"/>
  <c r="AV147" i="7"/>
  <c r="AH148" i="7"/>
  <c r="AQ148" i="7"/>
  <c r="AT151" i="7"/>
  <c r="AU151" i="7"/>
  <c r="AJ151" i="7"/>
  <c r="AP151" i="7"/>
  <c r="AR151" i="7"/>
  <c r="U151" i="7"/>
  <c r="AH155" i="7"/>
  <c r="AQ155" i="7"/>
  <c r="AT156" i="7"/>
  <c r="AU156" i="7"/>
  <c r="AN157" i="7"/>
  <c r="AO157" i="7"/>
  <c r="AT160" i="7"/>
  <c r="AJ160" i="7"/>
  <c r="AP160" i="7"/>
  <c r="AN161" i="7"/>
  <c r="AO161" i="7"/>
  <c r="AT162" i="7"/>
  <c r="AV162" i="7"/>
  <c r="AU162" i="7"/>
  <c r="AJ162" i="7"/>
  <c r="AP162" i="7"/>
  <c r="AN163" i="7"/>
  <c r="AO163" i="7"/>
  <c r="AU163" i="7"/>
  <c r="AJ164" i="7"/>
  <c r="AP164" i="7"/>
  <c r="AR164" i="7"/>
  <c r="U164" i="7"/>
  <c r="AN165" i="7"/>
  <c r="AO165" i="7"/>
  <c r="AU165" i="7"/>
  <c r="AT166" i="7"/>
  <c r="AU166" i="7"/>
  <c r="AJ166" i="7"/>
  <c r="AP166" i="7"/>
  <c r="AO174" i="7"/>
  <c r="AN174" i="7"/>
  <c r="AV167" i="7"/>
  <c r="AQ169" i="7"/>
  <c r="AV175" i="7"/>
  <c r="AQ177" i="7"/>
  <c r="AU179" i="7"/>
  <c r="AT183" i="7"/>
  <c r="AV183" i="7"/>
  <c r="AN185" i="7"/>
  <c r="AT185" i="7"/>
  <c r="AV185" i="7"/>
  <c r="AQ187" i="7"/>
  <c r="AO190" i="7"/>
  <c r="AT200" i="7"/>
  <c r="AV200" i="7"/>
  <c r="AJ200" i="7"/>
  <c r="AP200" i="7"/>
  <c r="AH200" i="7"/>
  <c r="AQ200" i="7"/>
  <c r="AN203" i="7"/>
  <c r="AT204" i="7"/>
  <c r="AU204" i="7"/>
  <c r="AJ204" i="7"/>
  <c r="AP204" i="7"/>
  <c r="AH204" i="7"/>
  <c r="AQ204" i="7"/>
  <c r="AR204" i="7"/>
  <c r="U204" i="7"/>
  <c r="AQ205" i="7"/>
  <c r="AQ170" i="7"/>
  <c r="AQ174" i="7"/>
  <c r="AQ178" i="7"/>
  <c r="AT181" i="7"/>
  <c r="AU181" i="7"/>
  <c r="AQ183" i="7"/>
  <c r="AJ188" i="7"/>
  <c r="AT188" i="7"/>
  <c r="AV188" i="7"/>
  <c r="AU188" i="7"/>
  <c r="AP189" i="7"/>
  <c r="AJ158" i="7"/>
  <c r="AP158" i="7"/>
  <c r="AT158" i="7"/>
  <c r="AU158" i="7"/>
  <c r="AH167" i="7"/>
  <c r="AQ167" i="7"/>
  <c r="AU167" i="7"/>
  <c r="AN168" i="7"/>
  <c r="AT168" i="7"/>
  <c r="AU168" i="7"/>
  <c r="AV168" i="7"/>
  <c r="AH171" i="7"/>
  <c r="AQ171" i="7"/>
  <c r="AU171" i="7"/>
  <c r="AN172" i="7"/>
  <c r="AT172" i="7"/>
  <c r="AU172" i="7"/>
  <c r="AH175" i="7"/>
  <c r="AQ175" i="7"/>
  <c r="AU175" i="7"/>
  <c r="AT176" i="7"/>
  <c r="AV176" i="7"/>
  <c r="AH179" i="7"/>
  <c r="AQ179" i="7"/>
  <c r="AV179" i="7"/>
  <c r="AH181" i="7"/>
  <c r="AP181" i="7"/>
  <c r="AO181" i="7"/>
  <c r="AP182" i="7"/>
  <c r="AJ184" i="7"/>
  <c r="AT184" i="7"/>
  <c r="AU184" i="7"/>
  <c r="AJ185" i="7"/>
  <c r="AP185" i="7"/>
  <c r="AN188" i="7"/>
  <c r="AN201" i="7"/>
  <c r="AV202" i="7"/>
  <c r="AU202" i="7"/>
  <c r="AT202" i="7"/>
  <c r="AJ202" i="7"/>
  <c r="AH202" i="7"/>
  <c r="AQ202" i="7"/>
  <c r="AR202" i="7"/>
  <c r="U202" i="7"/>
  <c r="AN205" i="7"/>
  <c r="AR205" i="7"/>
  <c r="U205" i="7"/>
  <c r="AU206" i="7"/>
  <c r="AT206" i="7"/>
  <c r="AV206" i="7"/>
  <c r="AJ206" i="7"/>
  <c r="AP206" i="7"/>
  <c r="AH206" i="7"/>
  <c r="AQ206" i="7"/>
  <c r="AQ207" i="7"/>
  <c r="AJ167" i="7"/>
  <c r="AH168" i="7"/>
  <c r="AQ168" i="7"/>
  <c r="AT169" i="7"/>
  <c r="AV169" i="7"/>
  <c r="AJ171" i="7"/>
  <c r="AH172" i="7"/>
  <c r="AQ172" i="7"/>
  <c r="AT173" i="7"/>
  <c r="AV173" i="7"/>
  <c r="AJ175" i="7"/>
  <c r="AH176" i="7"/>
  <c r="AP176" i="7"/>
  <c r="AQ176" i="7"/>
  <c r="AU176" i="7"/>
  <c r="AT177" i="7"/>
  <c r="AU177" i="7"/>
  <c r="AJ179" i="7"/>
  <c r="AP179" i="7"/>
  <c r="AJ180" i="7"/>
  <c r="AT180" i="7"/>
  <c r="AU180" i="7"/>
  <c r="AJ181" i="7"/>
  <c r="AN184" i="7"/>
  <c r="AT187" i="7"/>
  <c r="AV187" i="7"/>
  <c r="AN189" i="7"/>
  <c r="AR189" i="7"/>
  <c r="U189" i="7"/>
  <c r="AT189" i="7"/>
  <c r="AU189" i="7"/>
  <c r="AV189" i="7"/>
  <c r="AQ197" i="7"/>
  <c r="AN200" i="7"/>
  <c r="AT203" i="7"/>
  <c r="AU203" i="7"/>
  <c r="AV203" i="7"/>
  <c r="AJ203" i="7"/>
  <c r="AN204" i="7"/>
  <c r="AT207" i="7"/>
  <c r="AV207" i="7"/>
  <c r="AJ207" i="7"/>
  <c r="AP207" i="7"/>
  <c r="AN207" i="7"/>
  <c r="AR207" i="7"/>
  <c r="U207" i="7"/>
  <c r="AU182" i="7"/>
  <c r="AN192" i="7"/>
  <c r="AQ194" i="7"/>
  <c r="AN194" i="7"/>
  <c r="AN196" i="7"/>
  <c r="AN198" i="7"/>
  <c r="AV201" i="7"/>
  <c r="AT201" i="7"/>
  <c r="AU201" i="7"/>
  <c r="AJ201" i="7"/>
  <c r="AN202" i="7"/>
  <c r="AT205" i="7"/>
  <c r="AU205" i="7"/>
  <c r="AV205" i="7"/>
  <c r="AJ205" i="7"/>
  <c r="AP205" i="7"/>
  <c r="AN206" i="7"/>
  <c r="AR206" i="7"/>
  <c r="U206" i="7"/>
  <c r="AU193" i="7"/>
  <c r="AU194" i="7"/>
  <c r="AU197" i="7"/>
  <c r="AG13" i="6"/>
  <c r="AI13" i="6"/>
  <c r="AG17" i="6"/>
  <c r="AI17" i="6"/>
  <c r="AG25" i="6"/>
  <c r="AI25" i="6"/>
  <c r="AG30" i="6"/>
  <c r="AI30" i="6"/>
  <c r="AI20" i="6"/>
  <c r="AG16" i="6"/>
  <c r="AI16" i="6"/>
  <c r="AG21" i="6"/>
  <c r="AI21" i="6"/>
  <c r="AG24" i="6"/>
  <c r="AI24" i="6"/>
  <c r="R37" i="6"/>
  <c r="AE37" i="6"/>
  <c r="AD37" i="6"/>
  <c r="AH37" i="6"/>
  <c r="AG38" i="6"/>
  <c r="AI38" i="6"/>
  <c r="AG27" i="6"/>
  <c r="AI33" i="6"/>
  <c r="R38" i="6"/>
  <c r="S38" i="6"/>
  <c r="AG47" i="6"/>
  <c r="AI47" i="6"/>
  <c r="AI49" i="6"/>
  <c r="AI51" i="6"/>
  <c r="AI27" i="6"/>
  <c r="AI29" i="6"/>
  <c r="AG29" i="6"/>
  <c r="AG34" i="6"/>
  <c r="AI34" i="6"/>
  <c r="AG42" i="6"/>
  <c r="AI42" i="6"/>
  <c r="AI45" i="6"/>
  <c r="AG45" i="6"/>
  <c r="R17" i="6"/>
  <c r="S17" i="6"/>
  <c r="AG19" i="6"/>
  <c r="R21" i="6"/>
  <c r="S21" i="6"/>
  <c r="R25" i="6"/>
  <c r="S25" i="6"/>
  <c r="AG31" i="6"/>
  <c r="AG37" i="6"/>
  <c r="AG39" i="6"/>
  <c r="AG40" i="6"/>
  <c r="AG46" i="6"/>
  <c r="AI46" i="6"/>
  <c r="S47" i="6"/>
  <c r="AI53" i="6"/>
  <c r="AG53" i="6"/>
  <c r="AI31" i="6"/>
  <c r="R34" i="6"/>
  <c r="AE34" i="6"/>
  <c r="AD34" i="6"/>
  <c r="AG35" i="6"/>
  <c r="AI41" i="6"/>
  <c r="AG41" i="6"/>
  <c r="AG43" i="6"/>
  <c r="AI43" i="6"/>
  <c r="AG44" i="6"/>
  <c r="AG50" i="6"/>
  <c r="AI50" i="6"/>
  <c r="S51" i="6"/>
  <c r="AR107" i="7"/>
  <c r="U107" i="7"/>
  <c r="AU57" i="7"/>
  <c r="AR50" i="7"/>
  <c r="U50" i="7"/>
  <c r="AR41" i="7"/>
  <c r="U41" i="7"/>
  <c r="AP37" i="7"/>
  <c r="AU187" i="7"/>
  <c r="AP202" i="7"/>
  <c r="AU200" i="7"/>
  <c r="AV156" i="7"/>
  <c r="AR147" i="7"/>
  <c r="U147" i="7"/>
  <c r="AP163" i="7"/>
  <c r="U162" i="7"/>
  <c r="AU154" i="7"/>
  <c r="AV148" i="7"/>
  <c r="AU140" i="7"/>
  <c r="AR132" i="7"/>
  <c r="U132" i="7"/>
  <c r="AU124" i="7"/>
  <c r="AU118" i="7"/>
  <c r="AP152" i="7"/>
  <c r="AV130" i="7"/>
  <c r="AP134" i="7"/>
  <c r="AP119" i="7"/>
  <c r="AR119" i="7"/>
  <c r="U119" i="7"/>
  <c r="AU91" i="7"/>
  <c r="AP88" i="7"/>
  <c r="AR88" i="7"/>
  <c r="U88" i="7"/>
  <c r="AU95" i="7"/>
  <c r="AU84" i="7"/>
  <c r="AP80" i="7"/>
  <c r="AR80" i="7"/>
  <c r="U80" i="7"/>
  <c r="AV49" i="7"/>
  <c r="AU52" i="7"/>
  <c r="AR65" i="7"/>
  <c r="U65" i="7"/>
  <c r="AU40" i="7"/>
  <c r="AU64" i="7"/>
  <c r="AP48" i="7"/>
  <c r="AU16" i="7"/>
  <c r="AV180" i="7"/>
  <c r="AV184" i="7"/>
  <c r="AV177" i="7"/>
  <c r="AU183" i="7"/>
  <c r="AV158" i="7"/>
  <c r="AV166" i="7"/>
  <c r="AR160" i="7"/>
  <c r="U160" i="7"/>
  <c r="AP147" i="7"/>
  <c r="AR169" i="7"/>
  <c r="U169" i="7"/>
  <c r="AU159" i="7"/>
  <c r="AV123" i="7"/>
  <c r="U136" i="7"/>
  <c r="AP114" i="7"/>
  <c r="AR114" i="7"/>
  <c r="U114" i="7"/>
  <c r="U104" i="7"/>
  <c r="AR90" i="7"/>
  <c r="U90" i="7"/>
  <c r="AR106" i="7"/>
  <c r="U106" i="7"/>
  <c r="AP87" i="7"/>
  <c r="AR87" i="7"/>
  <c r="U87" i="7"/>
  <c r="AV61" i="7"/>
  <c r="AP38" i="7"/>
  <c r="AR38" i="7"/>
  <c r="AP36" i="7"/>
  <c r="AR36" i="7"/>
  <c r="U36" i="7"/>
  <c r="AP167" i="7"/>
  <c r="AR163" i="7"/>
  <c r="U163" i="7"/>
  <c r="AP172" i="7"/>
  <c r="AR166" i="7"/>
  <c r="U166" i="7"/>
  <c r="AR177" i="7"/>
  <c r="U177" i="7"/>
  <c r="AU114" i="7"/>
  <c r="AR137" i="7"/>
  <c r="U137" i="7"/>
  <c r="AR135" i="7"/>
  <c r="U135" i="7"/>
  <c r="AP130" i="7"/>
  <c r="AP123" i="7"/>
  <c r="AR123" i="7"/>
  <c r="U123" i="7"/>
  <c r="AV134" i="7"/>
  <c r="AU86" i="7"/>
  <c r="AU74" i="7"/>
  <c r="AP83" i="7"/>
  <c r="AR83" i="7"/>
  <c r="U83" i="7"/>
  <c r="AR66" i="7"/>
  <c r="U66" i="7"/>
  <c r="U38" i="7"/>
  <c r="AP64" i="7"/>
  <c r="AP62" i="7"/>
  <c r="AE41" i="6"/>
  <c r="S49" i="6"/>
  <c r="AJ49" i="6"/>
  <c r="AK49" i="6"/>
  <c r="AN49" i="6"/>
  <c r="S46" i="6"/>
  <c r="AE31" i="6"/>
  <c r="AD31" i="6"/>
  <c r="S34" i="6"/>
  <c r="S37" i="6"/>
  <c r="AJ37" i="6"/>
  <c r="AK37" i="6"/>
  <c r="AE20" i="6"/>
  <c r="AD41" i="6"/>
  <c r="AH41" i="6"/>
  <c r="AJ41" i="6"/>
  <c r="AK41" i="6"/>
  <c r="AE32" i="6"/>
  <c r="AD32" i="6"/>
  <c r="AH32" i="6"/>
  <c r="AD46" i="6"/>
  <c r="AH46" i="6"/>
  <c r="AJ46" i="6"/>
  <c r="AK46" i="6"/>
  <c r="AN46" i="6"/>
  <c r="AE40" i="6"/>
  <c r="AD40" i="6"/>
  <c r="AH40" i="6"/>
  <c r="AJ40" i="6"/>
  <c r="AK40" i="6"/>
  <c r="AE50" i="6"/>
  <c r="AD50" i="6"/>
  <c r="AH50" i="6"/>
  <c r="AJ50" i="6"/>
  <c r="AK50" i="6"/>
  <c r="AD18" i="6"/>
  <c r="AH18" i="6"/>
  <c r="S24" i="6"/>
  <c r="AE22" i="6"/>
  <c r="AE30" i="6"/>
  <c r="AD30" i="6"/>
  <c r="AH30" i="6"/>
  <c r="AJ30" i="6"/>
  <c r="AK30" i="6"/>
  <c r="AE26" i="6"/>
  <c r="AD26" i="6"/>
  <c r="AH26" i="6"/>
  <c r="AE17" i="6"/>
  <c r="AD17" i="6"/>
  <c r="AH17" i="6"/>
  <c r="AJ17" i="6"/>
  <c r="AK17" i="6"/>
  <c r="AE44" i="6"/>
  <c r="AD44" i="6"/>
  <c r="AH44" i="6"/>
  <c r="AJ44" i="6"/>
  <c r="AK44" i="6"/>
  <c r="AE21" i="6"/>
  <c r="AE38" i="6"/>
  <c r="AD38" i="6"/>
  <c r="AH38" i="6"/>
  <c r="AJ38" i="6"/>
  <c r="AK38" i="6"/>
  <c r="AN38" i="6"/>
  <c r="AE43" i="6"/>
  <c r="AD43" i="6"/>
  <c r="AH43" i="6"/>
  <c r="AJ43" i="6"/>
  <c r="AK43" i="6"/>
  <c r="AE16" i="6"/>
  <c r="AD16" i="6"/>
  <c r="AH16" i="6"/>
  <c r="AJ16" i="6"/>
  <c r="AK16" i="6"/>
  <c r="AE25" i="6"/>
  <c r="AD25" i="6"/>
  <c r="AH25" i="6"/>
  <c r="AJ25" i="6"/>
  <c r="AK25" i="6"/>
  <c r="S53" i="6"/>
  <c r="AJ53" i="6"/>
  <c r="AK53" i="6"/>
  <c r="AD51" i="6"/>
  <c r="AH51" i="6"/>
  <c r="AJ51" i="6"/>
  <c r="AK51" i="6"/>
  <c r="AN51" i="6"/>
  <c r="AH28" i="6"/>
  <c r="AJ28" i="6"/>
  <c r="AK28" i="6"/>
  <c r="AD15" i="6"/>
  <c r="AH15" i="6"/>
  <c r="AJ15" i="6"/>
  <c r="AK15" i="6"/>
  <c r="AH13" i="6"/>
  <c r="AJ13" i="6"/>
  <c r="AK13" i="6"/>
  <c r="AQ16" i="7"/>
  <c r="AQ15" i="7"/>
  <c r="AU20" i="7"/>
  <c r="AN27" i="7"/>
  <c r="AH29" i="7"/>
  <c r="AQ29" i="7"/>
  <c r="AP29" i="7"/>
  <c r="AT21" i="7"/>
  <c r="AU21" i="7"/>
  <c r="AJ21" i="7"/>
  <c r="AV21" i="7"/>
  <c r="AU32" i="7"/>
  <c r="AV24" i="7"/>
  <c r="AU24" i="7"/>
  <c r="AH28" i="7"/>
  <c r="AQ28" i="7"/>
  <c r="AT28" i="7"/>
  <c r="AV28" i="7"/>
  <c r="AJ28" i="7"/>
  <c r="AP28" i="7"/>
  <c r="AO25" i="7"/>
  <c r="AR15" i="7"/>
  <c r="AW15" i="7"/>
  <c r="AT18" i="7"/>
  <c r="AJ18" i="7"/>
  <c r="AH18" i="7"/>
  <c r="AQ18" i="7"/>
  <c r="AV18" i="7"/>
  <c r="AU18" i="7"/>
  <c r="AH34" i="7"/>
  <c r="AQ34" i="7"/>
  <c r="AT34" i="7"/>
  <c r="AV34" i="7"/>
  <c r="AJ34" i="7"/>
  <c r="AP34" i="7"/>
  <c r="AQ30" i="7"/>
  <c r="AH24" i="7"/>
  <c r="AQ24" i="7"/>
  <c r="AH32" i="7"/>
  <c r="AQ32" i="7"/>
  <c r="AV31" i="7"/>
  <c r="AH19" i="7"/>
  <c r="AQ23" i="7"/>
  <c r="AP23" i="7"/>
  <c r="AH26" i="7"/>
  <c r="AQ26" i="7"/>
  <c r="AN33" i="7"/>
  <c r="AR29" i="7"/>
  <c r="AT32" i="7"/>
  <c r="AV32" i="7"/>
  <c r="AH25" i="7"/>
  <c r="AQ25" i="7"/>
  <c r="AN31" i="7"/>
  <c r="AP16" i="7"/>
  <c r="AN22" i="7"/>
  <c r="AU169" i="7"/>
  <c r="AQ181" i="7"/>
  <c r="AV160" i="7"/>
  <c r="AU160" i="7"/>
  <c r="AU94" i="7"/>
  <c r="AV94" i="7"/>
  <c r="AR139" i="7"/>
  <c r="U139" i="7"/>
  <c r="AP52" i="7"/>
  <c r="AQ52" i="7"/>
  <c r="AR61" i="7"/>
  <c r="U61" i="7"/>
  <c r="AI18" i="6"/>
  <c r="AG18" i="6"/>
  <c r="AR149" i="7"/>
  <c r="U149" i="7"/>
  <c r="AN153" i="7"/>
  <c r="AO153" i="7"/>
  <c r="AM49" i="6"/>
  <c r="AO49" i="6"/>
  <c r="AU56" i="7"/>
  <c r="AV56" i="7"/>
  <c r="AI26" i="6"/>
  <c r="AG26" i="6"/>
  <c r="AO111" i="7"/>
  <c r="AN111" i="7"/>
  <c r="AO115" i="7"/>
  <c r="AN115" i="7"/>
  <c r="AV90" i="7"/>
  <c r="AU90" i="7"/>
  <c r="AG20" i="6"/>
  <c r="AD20" i="6"/>
  <c r="AH20" i="6"/>
  <c r="AO97" i="7"/>
  <c r="AN97" i="7"/>
  <c r="AU185" i="7"/>
  <c r="AU207" i="7"/>
  <c r="AV204" i="7"/>
  <c r="AR155" i="7"/>
  <c r="U155" i="7"/>
  <c r="AU110" i="7"/>
  <c r="AV110" i="7"/>
  <c r="AQ42" i="7"/>
  <c r="AP42" i="7"/>
  <c r="AR42" i="7"/>
  <c r="U42" i="7"/>
  <c r="AJ109" i="7"/>
  <c r="AH109" i="7"/>
  <c r="AQ109" i="7"/>
  <c r="AT109" i="7"/>
  <c r="AV109" i="7"/>
  <c r="AQ77" i="7"/>
  <c r="AP77" i="7"/>
  <c r="AQ62" i="7"/>
  <c r="AN37" i="7"/>
  <c r="AR37" i="7"/>
  <c r="U37" i="7"/>
  <c r="AQ37" i="7"/>
  <c r="AO37" i="7"/>
  <c r="AP148" i="7"/>
  <c r="AR148" i="7"/>
  <c r="U148" i="7"/>
  <c r="AU173" i="7"/>
  <c r="AV172" i="7"/>
  <c r="AR152" i="7"/>
  <c r="U152" i="7"/>
  <c r="AP142" i="7"/>
  <c r="AQ142" i="7"/>
  <c r="AU106" i="7"/>
  <c r="AN54" i="7"/>
  <c r="AO54" i="7"/>
  <c r="AO58" i="7"/>
  <c r="AN58" i="7"/>
  <c r="AR58" i="7"/>
  <c r="U58" i="7"/>
  <c r="AN73" i="7"/>
  <c r="AR73" i="7"/>
  <c r="U73" i="7"/>
  <c r="AQ73" i="7"/>
  <c r="AO73" i="7"/>
  <c r="AQ75" i="7"/>
  <c r="AP75" i="7"/>
  <c r="AN92" i="7"/>
  <c r="AO92" i="7"/>
  <c r="AV92" i="7"/>
  <c r="AU92" i="7"/>
  <c r="AV62" i="7"/>
  <c r="AU62" i="7"/>
  <c r="AQ20" i="7"/>
  <c r="AH21" i="7"/>
  <c r="AN21" i="7"/>
  <c r="AJ27" i="7"/>
  <c r="AT27" i="7"/>
  <c r="AU27" i="7"/>
  <c r="AO32" i="7"/>
  <c r="AN32" i="7"/>
  <c r="AN62" i="7"/>
  <c r="AO62" i="7"/>
  <c r="AR172" i="7"/>
  <c r="U172" i="7"/>
  <c r="AV181" i="7"/>
  <c r="AP144" i="7"/>
  <c r="AR144" i="7"/>
  <c r="U144" i="7"/>
  <c r="AH14" i="7"/>
  <c r="AQ14" i="7"/>
  <c r="AQ19" i="7"/>
  <c r="AT22" i="7"/>
  <c r="AU22" i="7"/>
  <c r="AJ22" i="7"/>
  <c r="AH22" i="7"/>
  <c r="AQ22" i="7"/>
  <c r="AH35" i="7"/>
  <c r="AQ35" i="7"/>
  <c r="AJ35" i="7"/>
  <c r="AP35" i="7"/>
  <c r="AR35" i="7"/>
  <c r="U35" i="7"/>
  <c r="AT35" i="7"/>
  <c r="AU35" i="7"/>
  <c r="AH86" i="7"/>
  <c r="AQ86" i="7"/>
  <c r="AV86" i="7"/>
  <c r="AJ86" i="7"/>
  <c r="AP86" i="7"/>
  <c r="AR86" i="7"/>
  <c r="U86" i="7"/>
  <c r="AO116" i="7"/>
  <c r="AN116" i="7"/>
  <c r="AV14" i="7"/>
  <c r="AU14" i="7"/>
  <c r="AR161" i="7"/>
  <c r="U161" i="7"/>
  <c r="AP171" i="7"/>
  <c r="AI23" i="6"/>
  <c r="S23" i="6"/>
  <c r="AG23" i="6"/>
  <c r="AR194" i="7"/>
  <c r="U194" i="7"/>
  <c r="AR181" i="7"/>
  <c r="U181" i="7"/>
  <c r="AR143" i="7"/>
  <c r="U143" i="7"/>
  <c r="AR76" i="7"/>
  <c r="U76" i="7"/>
  <c r="AT199" i="7"/>
  <c r="AV199" i="7"/>
  <c r="AJ199" i="7"/>
  <c r="AP199" i="7"/>
  <c r="AU199" i="7"/>
  <c r="AR59" i="7"/>
  <c r="U59" i="7"/>
  <c r="S18" i="6"/>
  <c r="AR200" i="7"/>
  <c r="U200" i="7"/>
  <c r="AV161" i="7"/>
  <c r="AQ92" i="7"/>
  <c r="AR45" i="7"/>
  <c r="U45" i="7"/>
  <c r="AV26" i="7"/>
  <c r="AU26" i="7"/>
  <c r="S27" i="6"/>
  <c r="AJ27" i="6"/>
  <c r="AK27" i="6"/>
  <c r="AT30" i="7"/>
  <c r="AV30" i="7"/>
  <c r="AJ30" i="7"/>
  <c r="AP30" i="7"/>
  <c r="AU30" i="7"/>
  <c r="AN39" i="7"/>
  <c r="AH39" i="7"/>
  <c r="AQ51" i="7"/>
  <c r="AT121" i="7"/>
  <c r="AJ121" i="7"/>
  <c r="AP121" i="7"/>
  <c r="AH121" i="7"/>
  <c r="AQ121" i="7"/>
  <c r="AP168" i="7"/>
  <c r="AR168" i="7"/>
  <c r="U168" i="7"/>
  <c r="AV122" i="7"/>
  <c r="AU75" i="7"/>
  <c r="AP96" i="7"/>
  <c r="AR96" i="7"/>
  <c r="U96" i="7"/>
  <c r="AN77" i="7"/>
  <c r="AV41" i="7"/>
  <c r="AU60" i="7"/>
  <c r="AJ60" i="7"/>
  <c r="AP60" i="7"/>
  <c r="AJ117" i="7"/>
  <c r="AP117" i="7"/>
  <c r="AR117" i="7"/>
  <c r="U117" i="7"/>
  <c r="AU117" i="7"/>
  <c r="AO122" i="7"/>
  <c r="AN122" i="7"/>
  <c r="AO126" i="7"/>
  <c r="AN126" i="7"/>
  <c r="AR126" i="7"/>
  <c r="U126" i="7"/>
  <c r="AP81" i="7"/>
  <c r="AO57" i="7"/>
  <c r="AN57" i="7"/>
  <c r="AT78" i="7"/>
  <c r="AU78" i="7"/>
  <c r="AJ78" i="7"/>
  <c r="AQ120" i="7"/>
  <c r="AR120" i="7"/>
  <c r="U120" i="7"/>
  <c r="AH98" i="7"/>
  <c r="AQ98" i="7"/>
  <c r="AJ98" i="7"/>
  <c r="AJ112" i="7"/>
  <c r="AP112" i="7"/>
  <c r="AR112" i="7"/>
  <c r="U112" i="7"/>
  <c r="AH112" i="7"/>
  <c r="AQ112" i="7"/>
  <c r="AN142" i="7"/>
  <c r="AR142" i="7"/>
  <c r="U142" i="7"/>
  <c r="AO142" i="7"/>
  <c r="AJ33" i="7"/>
  <c r="AT33" i="7"/>
  <c r="AV33" i="7"/>
  <c r="AU33" i="7"/>
  <c r="AN52" i="7"/>
  <c r="AO52" i="7"/>
  <c r="AT69" i="7"/>
  <c r="AH69" i="7"/>
  <c r="AQ69" i="7"/>
  <c r="AO99" i="7"/>
  <c r="AN99" i="7"/>
  <c r="AV133" i="7"/>
  <c r="AT133" i="7"/>
  <c r="AU133" i="7"/>
  <c r="AV151" i="7"/>
  <c r="AT98" i="7"/>
  <c r="AU98" i="7"/>
  <c r="AQ54" i="7"/>
  <c r="AO17" i="7"/>
  <c r="AQ17" i="7"/>
  <c r="AN28" i="7"/>
  <c r="AO40" i="7"/>
  <c r="AN40" i="7"/>
  <c r="AR40" i="7"/>
  <c r="U40" i="7"/>
  <c r="AO70" i="7"/>
  <c r="AN70" i="7"/>
  <c r="AR70" i="7"/>
  <c r="U70" i="7"/>
  <c r="AJ93" i="7"/>
  <c r="AP93" i="7"/>
  <c r="AR93" i="7"/>
  <c r="U93" i="7"/>
  <c r="AH93" i="7"/>
  <c r="AQ93" i="7"/>
  <c r="AN134" i="7"/>
  <c r="AR134" i="7"/>
  <c r="U134" i="7"/>
  <c r="AO134" i="7"/>
  <c r="AN179" i="7"/>
  <c r="AO179" i="7"/>
  <c r="AV136" i="7"/>
  <c r="AT112" i="7"/>
  <c r="AV112" i="7"/>
  <c r="AO81" i="7"/>
  <c r="AR81" i="7"/>
  <c r="U81" i="7"/>
  <c r="AQ58" i="7"/>
  <c r="AO30" i="7"/>
  <c r="AN30" i="7"/>
  <c r="AJ32" i="7"/>
  <c r="AN47" i="7"/>
  <c r="AT93" i="7"/>
  <c r="AU93" i="7"/>
  <c r="AR110" i="7"/>
  <c r="U110" i="7"/>
  <c r="AP116" i="7"/>
  <c r="AV104" i="7"/>
  <c r="AU104" i="7"/>
  <c r="AH35" i="6"/>
  <c r="AN108" i="7"/>
  <c r="AR108" i="7"/>
  <c r="U108" i="7"/>
  <c r="AO108" i="7"/>
  <c r="AN125" i="7"/>
  <c r="AO158" i="7"/>
  <c r="AQ158" i="7"/>
  <c r="AN158" i="7"/>
  <c r="AR158" i="7"/>
  <c r="U158" i="7"/>
  <c r="AV54" i="7"/>
  <c r="AU54" i="7"/>
  <c r="AI48" i="6"/>
  <c r="AG48" i="6"/>
  <c r="AR159" i="7"/>
  <c r="U159" i="7"/>
  <c r="AV58" i="7"/>
  <c r="AU58" i="7"/>
  <c r="AU45" i="7"/>
  <c r="AV45" i="7"/>
  <c r="AV101" i="7"/>
  <c r="AJ101" i="7"/>
  <c r="AP101" i="7"/>
  <c r="AR101" i="7"/>
  <c r="U101" i="7"/>
  <c r="AT138" i="7"/>
  <c r="AV138" i="7"/>
  <c r="AU138" i="7"/>
  <c r="AV164" i="7"/>
  <c r="AT164" i="7"/>
  <c r="AU164" i="7"/>
  <c r="AP140" i="7"/>
  <c r="AR140" i="7"/>
  <c r="U140" i="7"/>
  <c r="AV98" i="7"/>
  <c r="AN79" i="7"/>
  <c r="AR79" i="7"/>
  <c r="U79" i="7"/>
  <c r="AO51" i="7"/>
  <c r="AR51" i="7"/>
  <c r="U51" i="7"/>
  <c r="AN34" i="7"/>
  <c r="AT101" i="7"/>
  <c r="AU101" i="7"/>
  <c r="AJ156" i="7"/>
  <c r="AP156" i="7"/>
  <c r="AR156" i="7"/>
  <c r="U156" i="7"/>
  <c r="AH156" i="7"/>
  <c r="AQ156" i="7"/>
  <c r="AU102" i="7"/>
  <c r="AP175" i="7"/>
  <c r="AJ103" i="7"/>
  <c r="AP103" i="7"/>
  <c r="AR103" i="7"/>
  <c r="U103" i="7"/>
  <c r="AQ91" i="7"/>
  <c r="AR91" i="7"/>
  <c r="U91" i="7"/>
  <c r="AQ46" i="7"/>
  <c r="AR46" i="7"/>
  <c r="U46" i="7"/>
  <c r="AQ31" i="7"/>
  <c r="AH53" i="7"/>
  <c r="AT53" i="7"/>
  <c r="AQ56" i="7"/>
  <c r="AT195" i="7"/>
  <c r="AU195" i="7"/>
  <c r="AV195" i="7"/>
  <c r="AJ195" i="7"/>
  <c r="AP195" i="7"/>
  <c r="AH195" i="7"/>
  <c r="AQ195" i="7"/>
  <c r="AH34" i="6"/>
  <c r="AJ34" i="6"/>
  <c r="AK34" i="6"/>
  <c r="S48" i="6"/>
  <c r="AH43" i="7"/>
  <c r="AP55" i="7"/>
  <c r="AR55" i="7"/>
  <c r="U55" i="7"/>
  <c r="AQ79" i="7"/>
  <c r="AQ122" i="7"/>
  <c r="AJ145" i="7"/>
  <c r="AP145" i="7"/>
  <c r="AR145" i="7"/>
  <c r="U145" i="7"/>
  <c r="AT145" i="7"/>
  <c r="AU145" i="7"/>
  <c r="AD21" i="6"/>
  <c r="AH21" i="6"/>
  <c r="AJ21" i="6"/>
  <c r="AK21" i="6"/>
  <c r="AI28" i="6"/>
  <c r="AG28" i="6"/>
  <c r="AI52" i="6"/>
  <c r="AG52" i="6"/>
  <c r="AT43" i="7"/>
  <c r="AU43" i="7"/>
  <c r="AQ49" i="7"/>
  <c r="AR49" i="7"/>
  <c r="U49" i="7"/>
  <c r="AN56" i="7"/>
  <c r="AO56" i="7"/>
  <c r="AV59" i="7"/>
  <c r="AJ59" i="7"/>
  <c r="AP59" i="7"/>
  <c r="AT71" i="7"/>
  <c r="AU71" i="7"/>
  <c r="AV71" i="7"/>
  <c r="AN130" i="7"/>
  <c r="AR130" i="7"/>
  <c r="U130" i="7"/>
  <c r="AO130" i="7"/>
  <c r="AV145" i="7"/>
  <c r="AG33" i="6"/>
  <c r="AH48" i="6"/>
  <c r="S52" i="6"/>
  <c r="AH33" i="7"/>
  <c r="AQ33" i="7"/>
  <c r="AN44" i="7"/>
  <c r="AT59" i="7"/>
  <c r="AU59" i="7"/>
  <c r="AN72" i="7"/>
  <c r="AR72" i="7"/>
  <c r="U72" i="7"/>
  <c r="AO72" i="7"/>
  <c r="AT97" i="7"/>
  <c r="AJ97" i="7"/>
  <c r="AH97" i="7"/>
  <c r="AQ97" i="7"/>
  <c r="AT113" i="7"/>
  <c r="AJ113" i="7"/>
  <c r="AH113" i="7"/>
  <c r="AQ113" i="7"/>
  <c r="AN146" i="7"/>
  <c r="AO146" i="7"/>
  <c r="AH188" i="7"/>
  <c r="AQ118" i="7"/>
  <c r="AR118" i="7"/>
  <c r="U118" i="7"/>
  <c r="AU50" i="7"/>
  <c r="AG22" i="6"/>
  <c r="AH23" i="6"/>
  <c r="R42" i="6"/>
  <c r="AO44" i="7"/>
  <c r="AQ74" i="7"/>
  <c r="AH78" i="7"/>
  <c r="AQ78" i="7"/>
  <c r="AH101" i="7"/>
  <c r="AQ101" i="7"/>
  <c r="AQ102" i="7"/>
  <c r="AR102" i="7"/>
  <c r="U102" i="7"/>
  <c r="AT127" i="7"/>
  <c r="AH127" i="7"/>
  <c r="AH180" i="7"/>
  <c r="AT198" i="7"/>
  <c r="AU198" i="7"/>
  <c r="AV198" i="7"/>
  <c r="AJ198" i="7"/>
  <c r="AH198" i="7"/>
  <c r="AQ198" i="7"/>
  <c r="AV19" i="7"/>
  <c r="R29" i="6"/>
  <c r="R33" i="6"/>
  <c r="AH27" i="7"/>
  <c r="AQ27" i="7"/>
  <c r="AV63" i="7"/>
  <c r="AJ63" i="7"/>
  <c r="AP63" i="7"/>
  <c r="AR63" i="7"/>
  <c r="U63" i="7"/>
  <c r="AN199" i="7"/>
  <c r="AO199" i="7"/>
  <c r="AH201" i="7"/>
  <c r="AQ201" i="7"/>
  <c r="AN195" i="7"/>
  <c r="AO195" i="7"/>
  <c r="AJ192" i="7"/>
  <c r="AH192" i="7"/>
  <c r="AQ192" i="7"/>
  <c r="AT192" i="7"/>
  <c r="AU192" i="7"/>
  <c r="AN23" i="7"/>
  <c r="AQ57" i="7"/>
  <c r="AT82" i="7"/>
  <c r="AU82" i="7"/>
  <c r="AV82" i="7"/>
  <c r="AJ82" i="7"/>
  <c r="AP82" i="7"/>
  <c r="AR82" i="7"/>
  <c r="U82" i="7"/>
  <c r="AH82" i="7"/>
  <c r="AQ82" i="7"/>
  <c r="AF84" i="7"/>
  <c r="AD84" i="7"/>
  <c r="AB84" i="7"/>
  <c r="Z84" i="7"/>
  <c r="AN84" i="7"/>
  <c r="AQ95" i="7"/>
  <c r="AR95" i="7"/>
  <c r="U95" i="7"/>
  <c r="AQ111" i="7"/>
  <c r="AT125" i="7"/>
  <c r="AU125" i="7"/>
  <c r="AV125" i="7"/>
  <c r="AJ125" i="7"/>
  <c r="AP125" i="7"/>
  <c r="AQ131" i="7"/>
  <c r="AR131" i="7"/>
  <c r="U131" i="7"/>
  <c r="AT143" i="7"/>
  <c r="AO167" i="7"/>
  <c r="AN167" i="7"/>
  <c r="AQ185" i="7"/>
  <c r="AR185" i="7"/>
  <c r="U185" i="7"/>
  <c r="AP187" i="7"/>
  <c r="AN193" i="7"/>
  <c r="AO193" i="7"/>
  <c r="AV197" i="7"/>
  <c r="AJ197" i="7"/>
  <c r="AP197" i="7"/>
  <c r="AR197" i="7"/>
  <c r="U197" i="7"/>
  <c r="AG32" i="6"/>
  <c r="AT17" i="7"/>
  <c r="AV17" i="7"/>
  <c r="AJ17" i="7"/>
  <c r="AP17" i="7"/>
  <c r="AJ47" i="7"/>
  <c r="AP47" i="7"/>
  <c r="AT47" i="7"/>
  <c r="AU47" i="7"/>
  <c r="AN64" i="7"/>
  <c r="AR64" i="7"/>
  <c r="U64" i="7"/>
  <c r="AA84" i="7"/>
  <c r="AJ85" i="7"/>
  <c r="AP85" i="7"/>
  <c r="AH85" i="7"/>
  <c r="AQ85" i="7"/>
  <c r="AH116" i="7"/>
  <c r="AQ116" i="7"/>
  <c r="AT131" i="7"/>
  <c r="AQ153" i="7"/>
  <c r="AP170" i="7"/>
  <c r="AR170" i="7"/>
  <c r="U170" i="7"/>
  <c r="AH191" i="7"/>
  <c r="AQ191" i="7"/>
  <c r="AJ19" i="7"/>
  <c r="AG14" i="6"/>
  <c r="AI14" i="6"/>
  <c r="AD24" i="6"/>
  <c r="AH24" i="6"/>
  <c r="AH31" i="6"/>
  <c r="AJ31" i="6"/>
  <c r="AK31" i="6"/>
  <c r="AE84" i="7"/>
  <c r="AT85" i="7"/>
  <c r="AU85" i="7"/>
  <c r="AN150" i="7"/>
  <c r="AR150" i="7"/>
  <c r="U150" i="7"/>
  <c r="AN180" i="7"/>
  <c r="AO180" i="7"/>
  <c r="AJ186" i="7"/>
  <c r="AH186" i="7"/>
  <c r="AQ186" i="7"/>
  <c r="AT186" i="7"/>
  <c r="AU186" i="7"/>
  <c r="AT191" i="7"/>
  <c r="AU191" i="7"/>
  <c r="AV191" i="7"/>
  <c r="AJ191" i="7"/>
  <c r="AP191" i="7"/>
  <c r="AR191" i="7"/>
  <c r="U191" i="7"/>
  <c r="R14" i="6"/>
  <c r="R36" i="6"/>
  <c r="AN48" i="7"/>
  <c r="AR48" i="7"/>
  <c r="U48" i="7"/>
  <c r="AO48" i="7"/>
  <c r="AO74" i="7"/>
  <c r="AN74" i="7"/>
  <c r="AO78" i="7"/>
  <c r="AN78" i="7"/>
  <c r="AQ94" i="7"/>
  <c r="AR94" i="7"/>
  <c r="U94" i="7"/>
  <c r="AQ110" i="7"/>
  <c r="AN138" i="7"/>
  <c r="AR138" i="7"/>
  <c r="U138" i="7"/>
  <c r="AH184" i="7"/>
  <c r="AV196" i="7"/>
  <c r="AJ196" i="7"/>
  <c r="AP196" i="7"/>
  <c r="AR196" i="7"/>
  <c r="U196" i="7"/>
  <c r="AH196" i="7"/>
  <c r="AQ196" i="7"/>
  <c r="AT196" i="7"/>
  <c r="AU196" i="7"/>
  <c r="AH203" i="7"/>
  <c r="AQ203" i="7"/>
  <c r="AJ25" i="7"/>
  <c r="AP25" i="7"/>
  <c r="AT89" i="7"/>
  <c r="AU89" i="7"/>
  <c r="AJ89" i="7"/>
  <c r="AP89" i="7"/>
  <c r="AR89" i="7"/>
  <c r="U89" i="7"/>
  <c r="AH89" i="7"/>
  <c r="AQ89" i="7"/>
  <c r="AJ115" i="7"/>
  <c r="AH115" i="7"/>
  <c r="AQ115" i="7"/>
  <c r="AQ129" i="7"/>
  <c r="AQ146" i="7"/>
  <c r="AT157" i="7"/>
  <c r="AJ157" i="7"/>
  <c r="AP157" i="7"/>
  <c r="AR157" i="7"/>
  <c r="U157" i="7"/>
  <c r="AO171" i="7"/>
  <c r="AN171" i="7"/>
  <c r="AR171" i="7"/>
  <c r="U171" i="7"/>
  <c r="AU174" i="7"/>
  <c r="AT174" i="7"/>
  <c r="AV174" i="7"/>
  <c r="AJ174" i="7"/>
  <c r="AP174" i="7"/>
  <c r="AR174" i="7"/>
  <c r="U174" i="7"/>
  <c r="AU178" i="7"/>
  <c r="AT178" i="7"/>
  <c r="AV178" i="7"/>
  <c r="AJ178" i="7"/>
  <c r="AP178" i="7"/>
  <c r="AR178" i="7"/>
  <c r="U178" i="7"/>
  <c r="AN186" i="7"/>
  <c r="AN187" i="7"/>
  <c r="S35" i="6"/>
  <c r="S39" i="6"/>
  <c r="AJ39" i="6"/>
  <c r="AK39" i="6"/>
  <c r="S45" i="6"/>
  <c r="AJ45" i="6"/>
  <c r="AK45" i="6"/>
  <c r="AT25" i="7"/>
  <c r="AV25" i="7"/>
  <c r="AH67" i="7"/>
  <c r="AT67" i="7"/>
  <c r="AU67" i="7"/>
  <c r="AN85" i="7"/>
  <c r="AO85" i="7"/>
  <c r="AT105" i="7"/>
  <c r="AJ105" i="7"/>
  <c r="AP105" i="7"/>
  <c r="AR105" i="7"/>
  <c r="U105" i="7"/>
  <c r="AH105" i="7"/>
  <c r="AQ105" i="7"/>
  <c r="AN154" i="7"/>
  <c r="AR154" i="7"/>
  <c r="U154" i="7"/>
  <c r="AH173" i="7"/>
  <c r="AQ173" i="7"/>
  <c r="AT190" i="7"/>
  <c r="AU190" i="7"/>
  <c r="AV190" i="7"/>
  <c r="AJ190" i="7"/>
  <c r="AP190" i="7"/>
  <c r="AR190" i="7"/>
  <c r="U190" i="7"/>
  <c r="AJ183" i="7"/>
  <c r="AP183" i="7"/>
  <c r="AR183" i="7"/>
  <c r="U183" i="7"/>
  <c r="AT79" i="7"/>
  <c r="AU79" i="7"/>
  <c r="AT65" i="7"/>
  <c r="AV65" i="7"/>
  <c r="S19" i="6"/>
  <c r="AJ19" i="6"/>
  <c r="AK19" i="6"/>
  <c r="AD22" i="6"/>
  <c r="AH22" i="6"/>
  <c r="AJ22" i="6"/>
  <c r="AK22" i="6"/>
  <c r="AD47" i="6"/>
  <c r="AH47" i="6"/>
  <c r="AJ47" i="6"/>
  <c r="AK47" i="6"/>
  <c r="AQ44" i="7"/>
  <c r="AN68" i="7"/>
  <c r="AO68" i="7"/>
  <c r="AT115" i="7"/>
  <c r="AU115" i="7"/>
  <c r="AV129" i="7"/>
  <c r="AJ129" i="7"/>
  <c r="AP129" i="7"/>
  <c r="AR129" i="7"/>
  <c r="U129" i="7"/>
  <c r="AH133" i="7"/>
  <c r="AQ133" i="7"/>
  <c r="AV141" i="7"/>
  <c r="AO175" i="7"/>
  <c r="AN175" i="7"/>
  <c r="AR175" i="7"/>
  <c r="U175" i="7"/>
  <c r="AQ182" i="7"/>
  <c r="AR182" i="7"/>
  <c r="U182" i="7"/>
  <c r="AH199" i="7"/>
  <c r="AQ199" i="7"/>
  <c r="AH193" i="7"/>
  <c r="AQ193" i="7"/>
  <c r="AG36" i="6"/>
  <c r="AO186" i="7"/>
  <c r="AJ193" i="7"/>
  <c r="AP193" i="7"/>
  <c r="AT29" i="7"/>
  <c r="AT51" i="7"/>
  <c r="AT55" i="7"/>
  <c r="AO187" i="7"/>
  <c r="AO60" i="7"/>
  <c r="AR60" i="7"/>
  <c r="U60" i="7"/>
  <c r="AO64" i="7"/>
  <c r="AT170" i="7"/>
  <c r="AV170" i="7"/>
  <c r="AV194" i="7"/>
  <c r="AN15" i="6"/>
  <c r="AM15" i="6"/>
  <c r="AO15" i="6"/>
  <c r="AM44" i="6"/>
  <c r="AO44" i="6"/>
  <c r="AN44" i="6"/>
  <c r="AN30" i="6"/>
  <c r="AM30" i="6"/>
  <c r="AO30" i="6"/>
  <c r="AN37" i="6"/>
  <c r="AM37" i="6"/>
  <c r="AO37" i="6"/>
  <c r="S36" i="6"/>
  <c r="AE36" i="6"/>
  <c r="AD36" i="6"/>
  <c r="AH36" i="6"/>
  <c r="AJ36" i="6"/>
  <c r="AK36" i="6"/>
  <c r="AJ32" i="6"/>
  <c r="AK32" i="6"/>
  <c r="AM32" i="6"/>
  <c r="AO32" i="6"/>
  <c r="AM46" i="6"/>
  <c r="AO46" i="6"/>
  <c r="S42" i="6"/>
  <c r="AE42" i="6"/>
  <c r="AD42" i="6"/>
  <c r="AH42" i="6"/>
  <c r="AJ42" i="6"/>
  <c r="AK42" i="6"/>
  <c r="AM42" i="6"/>
  <c r="AO42" i="6"/>
  <c r="AJ18" i="6"/>
  <c r="AK18" i="6"/>
  <c r="AN18" i="6"/>
  <c r="S14" i="6"/>
  <c r="AE14" i="6"/>
  <c r="AD14" i="6"/>
  <c r="AH14" i="6"/>
  <c r="S33" i="6"/>
  <c r="AE33" i="6"/>
  <c r="AD33" i="6"/>
  <c r="AH33" i="6"/>
  <c r="S29" i="6"/>
  <c r="AE29" i="6"/>
  <c r="AD29" i="6"/>
  <c r="AH29" i="6"/>
  <c r="AJ52" i="6"/>
  <c r="AK52" i="6"/>
  <c r="AJ48" i="6"/>
  <c r="AK48" i="6"/>
  <c r="AM38" i="6"/>
  <c r="AO38" i="6"/>
  <c r="AM51" i="6"/>
  <c r="AO51" i="6"/>
  <c r="AJ24" i="6"/>
  <c r="AK24" i="6"/>
  <c r="AM24" i="6"/>
  <c r="AO24" i="6"/>
  <c r="AN16" i="6"/>
  <c r="AM16" i="6"/>
  <c r="AO16" i="6"/>
  <c r="AN13" i="6"/>
  <c r="AM13" i="6"/>
  <c r="AO13" i="6"/>
  <c r="AU28" i="7"/>
  <c r="AU25" i="7"/>
  <c r="AP19" i="7"/>
  <c r="AR20" i="7"/>
  <c r="AW20" i="7"/>
  <c r="AR23" i="7"/>
  <c r="AR31" i="7"/>
  <c r="AR25" i="7"/>
  <c r="AW25" i="7"/>
  <c r="AU34" i="7"/>
  <c r="AP24" i="7"/>
  <c r="AR24" i="7"/>
  <c r="AW24" i="7"/>
  <c r="AR34" i="7"/>
  <c r="AP32" i="7"/>
  <c r="AR32" i="7"/>
  <c r="AR16" i="7"/>
  <c r="AW16" i="7"/>
  <c r="AP18" i="7"/>
  <c r="AR30" i="7"/>
  <c r="AV22" i="7"/>
  <c r="AR18" i="7"/>
  <c r="AW18" i="7"/>
  <c r="AR28" i="7"/>
  <c r="AP26" i="7"/>
  <c r="AR26" i="7"/>
  <c r="AN27" i="6"/>
  <c r="AM27" i="6"/>
  <c r="AO27" i="6"/>
  <c r="AM22" i="6"/>
  <c r="AO22" i="6"/>
  <c r="AN22" i="6"/>
  <c r="AN19" i="6"/>
  <c r="AM19" i="6"/>
  <c r="AO19" i="6"/>
  <c r="AM39" i="6"/>
  <c r="AO39" i="6"/>
  <c r="AN39" i="6"/>
  <c r="AN21" i="6"/>
  <c r="AM21" i="6"/>
  <c r="AO21" i="6"/>
  <c r="AR74" i="7"/>
  <c r="U74" i="7"/>
  <c r="AR44" i="7"/>
  <c r="U44" i="7"/>
  <c r="AR122" i="7"/>
  <c r="U122" i="7"/>
  <c r="AR111" i="7"/>
  <c r="U111" i="7"/>
  <c r="AM28" i="6"/>
  <c r="AO28" i="6"/>
  <c r="AN28" i="6"/>
  <c r="AV51" i="7"/>
  <c r="AU51" i="7"/>
  <c r="AR68" i="7"/>
  <c r="U68" i="7"/>
  <c r="AV105" i="7"/>
  <c r="AU105" i="7"/>
  <c r="AV47" i="7"/>
  <c r="AV192" i="7"/>
  <c r="AP198" i="7"/>
  <c r="AR198" i="7"/>
  <c r="U198" i="7"/>
  <c r="AN43" i="6"/>
  <c r="AM43" i="6"/>
  <c r="AO43" i="6"/>
  <c r="AP98" i="7"/>
  <c r="AR98" i="7"/>
  <c r="U98" i="7"/>
  <c r="AR39" i="7"/>
  <c r="U39" i="7"/>
  <c r="AN52" i="6"/>
  <c r="AM52" i="6"/>
  <c r="AO52" i="6"/>
  <c r="AN47" i="6"/>
  <c r="AM47" i="6"/>
  <c r="AO47" i="6"/>
  <c r="AQ188" i="7"/>
  <c r="AP188" i="7"/>
  <c r="AJ33" i="6"/>
  <c r="AK33" i="6"/>
  <c r="AM40" i="6"/>
  <c r="AO40" i="6"/>
  <c r="AN40" i="6"/>
  <c r="AR47" i="7"/>
  <c r="U47" i="7"/>
  <c r="AV93" i="7"/>
  <c r="AR99" i="7"/>
  <c r="U99" i="7"/>
  <c r="AV35" i="7"/>
  <c r="AR54" i="7"/>
  <c r="U54" i="7"/>
  <c r="AM50" i="6"/>
  <c r="AO50" i="6"/>
  <c r="AN50" i="6"/>
  <c r="AR85" i="7"/>
  <c r="U85" i="7"/>
  <c r="AJ26" i="6"/>
  <c r="AK26" i="6"/>
  <c r="AP192" i="7"/>
  <c r="AR192" i="7"/>
  <c r="U192" i="7"/>
  <c r="AQ180" i="7"/>
  <c r="AR180" i="7"/>
  <c r="U180" i="7"/>
  <c r="AP180" i="7"/>
  <c r="AV53" i="7"/>
  <c r="AU53" i="7"/>
  <c r="AP78" i="7"/>
  <c r="AR78" i="7"/>
  <c r="U78" i="7"/>
  <c r="AV143" i="7"/>
  <c r="AU143" i="7"/>
  <c r="AV67" i="7"/>
  <c r="AU17" i="7"/>
  <c r="AQ127" i="7"/>
  <c r="AP127" i="7"/>
  <c r="AR146" i="7"/>
  <c r="U146" i="7"/>
  <c r="AQ53" i="7"/>
  <c r="AP53" i="7"/>
  <c r="AV78" i="7"/>
  <c r="AR62" i="7"/>
  <c r="U62" i="7"/>
  <c r="AR97" i="7"/>
  <c r="U97" i="7"/>
  <c r="AR195" i="7"/>
  <c r="U195" i="7"/>
  <c r="AV127" i="7"/>
  <c r="AU127" i="7"/>
  <c r="AP173" i="7"/>
  <c r="AR173" i="7"/>
  <c r="U173" i="7"/>
  <c r="AU69" i="7"/>
  <c r="AV69" i="7"/>
  <c r="AR77" i="7"/>
  <c r="U77" i="7"/>
  <c r="AQ84" i="7"/>
  <c r="AR84" i="7"/>
  <c r="U84" i="7"/>
  <c r="AN25" i="6"/>
  <c r="AM25" i="6"/>
  <c r="AO25" i="6"/>
  <c r="AN12" i="6"/>
  <c r="AM12" i="6"/>
  <c r="AO12" i="6"/>
  <c r="AP113" i="7"/>
  <c r="AR113" i="7"/>
  <c r="U113" i="7"/>
  <c r="AR57" i="7"/>
  <c r="U57" i="7"/>
  <c r="AU55" i="7"/>
  <c r="AV55" i="7"/>
  <c r="AU29" i="7"/>
  <c r="AV29" i="7"/>
  <c r="AQ67" i="7"/>
  <c r="AP67" i="7"/>
  <c r="AV186" i="7"/>
  <c r="AV113" i="7"/>
  <c r="AU113" i="7"/>
  <c r="AR52" i="7"/>
  <c r="U52" i="7"/>
  <c r="AV27" i="7"/>
  <c r="AU109" i="7"/>
  <c r="AJ20" i="6"/>
  <c r="AK20" i="6"/>
  <c r="AM31" i="6"/>
  <c r="AO31" i="6"/>
  <c r="AN31" i="6"/>
  <c r="AN45" i="6"/>
  <c r="AM45" i="6"/>
  <c r="AO45" i="6"/>
  <c r="AV157" i="7"/>
  <c r="AU157" i="7"/>
  <c r="AQ184" i="7"/>
  <c r="AP184" i="7"/>
  <c r="AR184" i="7"/>
  <c r="U184" i="7"/>
  <c r="AR199" i="7"/>
  <c r="U199" i="7"/>
  <c r="AR92" i="7"/>
  <c r="U92" i="7"/>
  <c r="AV131" i="7"/>
  <c r="AU131" i="7"/>
  <c r="AP97" i="7"/>
  <c r="AQ43" i="7"/>
  <c r="AP43" i="7"/>
  <c r="AR125" i="7"/>
  <c r="U125" i="7"/>
  <c r="AP14" i="7"/>
  <c r="AP203" i="7"/>
  <c r="AR203" i="7"/>
  <c r="U203" i="7"/>
  <c r="AP109" i="7"/>
  <c r="AR109" i="7"/>
  <c r="U109" i="7"/>
  <c r="AN41" i="6"/>
  <c r="AM41" i="6"/>
  <c r="AO41" i="6"/>
  <c r="AP201" i="7"/>
  <c r="AR201" i="7"/>
  <c r="U201" i="7"/>
  <c r="AP186" i="7"/>
  <c r="AR186" i="7"/>
  <c r="U186" i="7"/>
  <c r="AR193" i="7"/>
  <c r="U193" i="7"/>
  <c r="AU97" i="7"/>
  <c r="AV97" i="7"/>
  <c r="AV43" i="7"/>
  <c r="AR17" i="7"/>
  <c r="AW17" i="7"/>
  <c r="AP33" i="7"/>
  <c r="AR33" i="7"/>
  <c r="AP22" i="7"/>
  <c r="AR22" i="7"/>
  <c r="AP27" i="7"/>
  <c r="AR27" i="7"/>
  <c r="AR75" i="7"/>
  <c r="U75" i="7"/>
  <c r="AN17" i="6"/>
  <c r="AM17" i="6"/>
  <c r="AO17" i="6"/>
  <c r="AU65" i="7"/>
  <c r="AR56" i="7"/>
  <c r="U56" i="7"/>
  <c r="AN53" i="6"/>
  <c r="AM53" i="6"/>
  <c r="AO53" i="6"/>
  <c r="AR153" i="7"/>
  <c r="U153" i="7"/>
  <c r="AQ39" i="7"/>
  <c r="AP39" i="7"/>
  <c r="AN48" i="6"/>
  <c r="AM48" i="6"/>
  <c r="AO48" i="6"/>
  <c r="AP115" i="7"/>
  <c r="AR115" i="7"/>
  <c r="U115" i="7"/>
  <c r="AM34" i="6"/>
  <c r="AO34" i="6"/>
  <c r="AN34" i="6"/>
  <c r="AJ35" i="6"/>
  <c r="AK35" i="6"/>
  <c r="AR121" i="7"/>
  <c r="U121" i="7"/>
  <c r="AJ29" i="6"/>
  <c r="AK29" i="6"/>
  <c r="AP69" i="7"/>
  <c r="AR69" i="7"/>
  <c r="U69" i="7"/>
  <c r="AQ21" i="7"/>
  <c r="AP21" i="7"/>
  <c r="AV89" i="7"/>
  <c r="AV79" i="7"/>
  <c r="AV115" i="7"/>
  <c r="AR187" i="7"/>
  <c r="U187" i="7"/>
  <c r="AU170" i="7"/>
  <c r="AV85" i="7"/>
  <c r="AR167" i="7"/>
  <c r="U167" i="7"/>
  <c r="AJ23" i="6"/>
  <c r="AK23" i="6"/>
  <c r="AR179" i="7"/>
  <c r="U179" i="7"/>
  <c r="AU112" i="7"/>
  <c r="AP133" i="7"/>
  <c r="AR133" i="7"/>
  <c r="U133" i="7"/>
  <c r="AV121" i="7"/>
  <c r="AU121" i="7"/>
  <c r="AR116" i="7"/>
  <c r="U116" i="7"/>
  <c r="AR19" i="7"/>
  <c r="AW19" i="7"/>
  <c r="AN42" i="6"/>
  <c r="AM36" i="6"/>
  <c r="AO36" i="6"/>
  <c r="AN36" i="6"/>
  <c r="AN24" i="6"/>
  <c r="AN32" i="6"/>
  <c r="AJ14" i="6"/>
  <c r="AK14" i="6"/>
  <c r="AM14" i="6"/>
  <c r="AO14" i="6"/>
  <c r="AM18" i="6"/>
  <c r="AO18" i="6"/>
  <c r="AW14" i="7"/>
  <c r="U14" i="7"/>
  <c r="AR21" i="7"/>
  <c r="AR67" i="7"/>
  <c r="U67" i="7"/>
  <c r="AN29" i="6"/>
  <c r="AM29" i="6"/>
  <c r="AO29" i="6"/>
  <c r="AR53" i="7"/>
  <c r="U53" i="7"/>
  <c r="AR188" i="7"/>
  <c r="U188" i="7"/>
  <c r="AN33" i="6"/>
  <c r="AM33" i="6"/>
  <c r="AO33" i="6"/>
  <c r="AR43" i="7"/>
  <c r="U43" i="7"/>
  <c r="AN35" i="6"/>
  <c r="AM35" i="6"/>
  <c r="AO35" i="6"/>
  <c r="AR127" i="7"/>
  <c r="U127" i="7"/>
  <c r="AM26" i="6"/>
  <c r="AO26" i="6"/>
  <c r="AN26" i="6"/>
  <c r="AN23" i="6"/>
  <c r="AM23" i="6"/>
  <c r="AO23" i="6"/>
  <c r="AM20" i="6"/>
  <c r="AO20" i="6"/>
  <c r="AN20" i="6"/>
  <c r="AN14" i="6"/>
</calcChain>
</file>

<file path=xl/sharedStrings.xml><?xml version="1.0" encoding="utf-8"?>
<sst xmlns="http://schemas.openxmlformats.org/spreadsheetml/2006/main" count="611" uniqueCount="262">
  <si>
    <t>Table S1</t>
  </si>
  <si>
    <t>ADeu</t>
  </si>
  <si>
    <t>AD+fo</t>
  </si>
  <si>
    <t>AD+en</t>
  </si>
  <si>
    <t>AD+wo</t>
  </si>
  <si>
    <t>AD+qz</t>
  </si>
  <si>
    <t>AD+TiO2</t>
  </si>
  <si>
    <t>CMAS7 A</t>
  </si>
  <si>
    <t>CMAS7 B</t>
  </si>
  <si>
    <t>CMAS7 C</t>
  </si>
  <si>
    <t>CMAS7 D</t>
  </si>
  <si>
    <t>CMAS7 E</t>
  </si>
  <si>
    <t>CMAS7 F</t>
  </si>
  <si>
    <t>CMAS7 G</t>
  </si>
  <si>
    <t>MAS1</t>
  </si>
  <si>
    <t>MAS2</t>
  </si>
  <si>
    <t>CAS1</t>
  </si>
  <si>
    <t>CAS2</t>
  </si>
  <si>
    <t>CAS3</t>
  </si>
  <si>
    <t>CAS4</t>
  </si>
  <si>
    <t>MgO</t>
  </si>
  <si>
    <t>Al2O3</t>
  </si>
  <si>
    <t>SiO2</t>
  </si>
  <si>
    <t>CaO</t>
  </si>
  <si>
    <t>total</t>
  </si>
  <si>
    <t>99.2*</t>
  </si>
  <si>
    <t>incl. 19.8 TiO2</t>
  </si>
  <si>
    <t>ln (CS6+)</t>
  </si>
  <si>
    <t>(weighted mean)</t>
  </si>
  <si>
    <t>B061101</t>
  </si>
  <si>
    <t>O2 and SO2</t>
  </si>
  <si>
    <t>20 and 40</t>
  </si>
  <si>
    <t>20 and 20</t>
  </si>
  <si>
    <t>80 and 20</t>
  </si>
  <si>
    <t>ln fSO3</t>
  </si>
  <si>
    <t>time (hrs)</t>
  </si>
  <si>
    <t>Na2O (wt%)</t>
  </si>
  <si>
    <t>S (ppm)</t>
  </si>
  <si>
    <t>(contaminated with Al2O3)</t>
  </si>
  <si>
    <t>s(S, ppm)</t>
  </si>
  <si>
    <t>B081101</t>
  </si>
  <si>
    <t>B101199</t>
  </si>
  <si>
    <t>200 and 12</t>
  </si>
  <si>
    <t>90 and 10</t>
  </si>
  <si>
    <t>B071101</t>
  </si>
  <si>
    <t>B061299</t>
  </si>
  <si>
    <t>B291199</t>
  </si>
  <si>
    <t>10 and 20</t>
  </si>
  <si>
    <t>&gt;8.5</t>
  </si>
  <si>
    <t>90 and 5</t>
  </si>
  <si>
    <t>CO2 and SO2</t>
  </si>
  <si>
    <t>40CO2 and 60SO2</t>
  </si>
  <si>
    <t>-</t>
  </si>
  <si>
    <t>80 and 10</t>
  </si>
  <si>
    <t>Gas flow rates in SCCM (Standard Cubic Centimeters per Minute)</t>
  </si>
  <si>
    <t>Solubility of Sulfur in the system CMAS at 1400ºC at different fSO3</t>
  </si>
  <si>
    <t>Major elements in wt%, calculated by averaging all analyses in all samples after substracting Na2O and S</t>
  </si>
  <si>
    <t>B091101</t>
  </si>
  <si>
    <t>B141101</t>
  </si>
  <si>
    <t>B151101</t>
  </si>
  <si>
    <t>B161101</t>
  </si>
  <si>
    <t>B171101</t>
  </si>
  <si>
    <t>B191101</t>
  </si>
  <si>
    <t>10 and 0.3</t>
  </si>
  <si>
    <t xml:space="preserve">bd </t>
  </si>
  <si>
    <t>bd</t>
  </si>
  <si>
    <t>B150300 (EDS/WDS)</t>
  </si>
  <si>
    <t>B161199 (EDS/WDS)</t>
  </si>
  <si>
    <t>O'Neill, Hugh StC. and Mavrogenes, John A. The sulfate capacities of silicate melts</t>
  </si>
  <si>
    <t>Table S2</t>
  </si>
  <si>
    <t xml:space="preserve">Solubility of Sulfur in CMAS±Na </t>
  </si>
  <si>
    <t>Run number</t>
  </si>
  <si>
    <t>T (ªC)</t>
  </si>
  <si>
    <t>SO2 (SCCM)</t>
  </si>
  <si>
    <t>O2 (SCCM)</t>
  </si>
  <si>
    <t>Na2O</t>
  </si>
  <si>
    <t>Total (S free)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</si>
  <si>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</si>
  <si>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</si>
  <si>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</si>
  <si>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</si>
  <si>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</si>
  <si>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</si>
  <si>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</si>
  <si>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</si>
  <si>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</si>
  <si>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</si>
  <si>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</si>
  <si>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</si>
  <si>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</si>
  <si>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crystals</t>
  </si>
  <si>
    <t>B140102</t>
  </si>
  <si>
    <t>B160102</t>
  </si>
  <si>
    <t>B210102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</si>
  <si>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</si>
  <si>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</si>
  <si>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</si>
  <si>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</si>
  <si>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</si>
  <si>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</si>
  <si>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</si>
  <si>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</si>
  <si>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</si>
  <si>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</si>
  <si>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</si>
  <si>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</si>
  <si>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</si>
  <si>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EDS/WDS analyses</t>
  </si>
  <si>
    <t>Diopside-albite</t>
  </si>
  <si>
    <t>B170300</t>
  </si>
  <si>
    <t>Al2O3 contaminated</t>
  </si>
  <si>
    <t>Diopside-anorthite</t>
  </si>
  <si>
    <t>B210300</t>
  </si>
  <si>
    <t>Table S3</t>
  </si>
  <si>
    <t xml:space="preserve"> Variance-covariance and correlation coefficient matrices for the fits in Table 1.</t>
  </si>
  <si>
    <t>NaCMAS (n=142)</t>
  </si>
  <si>
    <t>AS</t>
  </si>
  <si>
    <t>AH/T</t>
  </si>
  <si>
    <t>A(Na)/T</t>
  </si>
  <si>
    <t>A(Mg)/T</t>
  </si>
  <si>
    <t>A(Al)/T</t>
  </si>
  <si>
    <t>A(Ca)/T</t>
  </si>
  <si>
    <t>Global (n=232)</t>
  </si>
  <si>
    <t>A(K)/T</t>
  </si>
  <si>
    <t>A(Fe2+)/T</t>
  </si>
  <si>
    <t>A(Mn)/T</t>
  </si>
  <si>
    <t>Table S4</t>
  </si>
  <si>
    <t>Effect of K, Mn and Ti on the solubility of Sulfur</t>
  </si>
  <si>
    <t>K2O</t>
  </si>
  <si>
    <t>Total (incl. S)</t>
  </si>
  <si>
    <t>B280121</t>
  </si>
  <si>
    <t>B150221</t>
  </si>
  <si>
    <t>MnO</t>
  </si>
  <si>
    <t>TiO2</t>
  </si>
  <si>
    <t>B110121</t>
  </si>
  <si>
    <t>from Table S1</t>
  </si>
  <si>
    <t>Table S5</t>
  </si>
  <si>
    <t>Solubility of Sulfur in Fe-bearing melts</t>
  </si>
  <si>
    <t>lnfSO3</t>
  </si>
  <si>
    <t>log fO2</t>
  </si>
  <si>
    <t xml:space="preserve">   Na2O  </t>
  </si>
  <si>
    <t xml:space="preserve">   MgO   </t>
  </si>
  <si>
    <t xml:space="preserve">   Al2O3 </t>
  </si>
  <si>
    <t xml:space="preserve">   SiO2  </t>
  </si>
  <si>
    <t xml:space="preserve">   K2O   </t>
  </si>
  <si>
    <t xml:space="preserve">   CaO   </t>
  </si>
  <si>
    <t xml:space="preserve">   TiO2  </t>
  </si>
  <si>
    <t xml:space="preserve">   FeOt   </t>
  </si>
  <si>
    <t>s(S/ppm)</t>
  </si>
  <si>
    <t>"Fe6"</t>
  </si>
  <si>
    <t>B220121</t>
  </si>
  <si>
    <t>1197ºC</t>
  </si>
  <si>
    <t>B270202</t>
  </si>
  <si>
    <t>1200ºC</t>
  </si>
  <si>
    <t>B250121</t>
  </si>
  <si>
    <t>1250ºC</t>
  </si>
  <si>
    <t>not used</t>
  </si>
  <si>
    <t/>
  </si>
  <si>
    <t>B280200</t>
  </si>
  <si>
    <t>1300ºC</t>
  </si>
  <si>
    <t>B180202</t>
  </si>
  <si>
    <t>B021299</t>
  </si>
  <si>
    <t>1400ºC</t>
  </si>
  <si>
    <t>B110100</t>
  </si>
  <si>
    <t>B200202</t>
  </si>
  <si>
    <t>B040302</t>
  </si>
  <si>
    <t>1500ºC</t>
  </si>
  <si>
    <t>other synthetic and natural rock powders</t>
  </si>
  <si>
    <t>B060300</t>
  </si>
  <si>
    <t>B010300</t>
  </si>
  <si>
    <t>EDS/WDS</t>
  </si>
  <si>
    <t>B120100</t>
  </si>
  <si>
    <t>B200302</t>
  </si>
  <si>
    <t>*</t>
  </si>
  <si>
    <t>B210302</t>
  </si>
  <si>
    <t>* assumed to include 0.2 wt% MnO, not analysed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</si>
  <si>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</si>
  <si>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</si>
  <si>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</si>
  <si>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</si>
  <si>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</si>
  <si>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</si>
  <si>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</si>
  <si>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</si>
  <si>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</si>
  <si>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</si>
  <si>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</si>
  <si>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</si>
  <si>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</si>
  <si>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</si>
  <si>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</si>
  <si>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</si>
  <si>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</si>
  <si>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</si>
  <si>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</si>
  <si>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</si>
  <si>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</si>
  <si>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</si>
  <si>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</si>
  <si>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</si>
  <si>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</si>
  <si>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</si>
  <si>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</si>
  <si>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</si>
  <si>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</si>
  <si>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</si>
  <si>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</si>
  <si>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</si>
  <si>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</si>
  <si>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</si>
  <si>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</si>
  <si>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</si>
  <si>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</si>
  <si>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</si>
  <si>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</si>
  <si>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</si>
  <si>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</si>
  <si>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</si>
  <si>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</si>
  <si>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</si>
  <si>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</si>
  <si>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</si>
  <si>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</si>
  <si>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>Sulfur Content at Sulfide Saturation (SCSS) calculator</t>
  </si>
  <si>
    <t>User data input cells</t>
  </si>
  <si>
    <t>Calculated SCSS and melt temperature</t>
  </si>
  <si>
    <t>Calculation cells (do not change)</t>
  </si>
  <si>
    <t>If eruption depth known, P (GPa) = eruption depth (m) / 100,000. Else, input desired pressure in GPa</t>
  </si>
  <si>
    <t>Sample Information</t>
  </si>
  <si>
    <t>Input compositional data - major-elements by weight percent oxides, Ni and Cu in ppm by weight</t>
  </si>
  <si>
    <t>Observed S (for comparison)</t>
  </si>
  <si>
    <t>Calculated SCSS and temperature</t>
  </si>
  <si>
    <t>Atomic proportions in sulfide</t>
  </si>
  <si>
    <t>Sample name</t>
  </si>
  <si>
    <t>Eruption depth</t>
  </si>
  <si>
    <t>P (GPa)</t>
  </si>
  <si>
    <t>Ni (ppm)</t>
  </si>
  <si>
    <t>Cu (ppm)</t>
  </si>
  <si>
    <t>s(S) ppm</t>
  </si>
  <si>
    <t>S at SCSS calc.</t>
  </si>
  <si>
    <t>Fe/(Fe+Ni+Cu)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</si>
  <si>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</si>
  <si>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t>∆G &amp; P term</t>
  </si>
  <si>
    <t>ln α(FeS)</t>
  </si>
  <si>
    <t>ln αFeO</t>
  </si>
  <si>
    <t>ln(S) at SCSS calc.</t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</si>
  <si>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</si>
  <si>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</si>
  <si>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</si>
  <si>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t>Osborn6 (low Na2O)</t>
  </si>
  <si>
    <r>
      <t xml:space="preserve">The data used in Fig. 2 are in </t>
    </r>
    <r>
      <rPr>
        <b/>
        <sz val="12"/>
        <color theme="1"/>
        <rFont val="Calibri"/>
        <family val="2"/>
        <scheme val="minor"/>
      </rPr>
      <t>bold</t>
    </r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</si>
  <si>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</si>
  <si>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</si>
  <si>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</si>
  <si>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</si>
  <si>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</si>
  <si>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</si>
  <si>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</si>
  <si>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</si>
  <si>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</si>
  <si>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ln(CS2-) calc.</t>
  </si>
  <si>
    <t>ln(CS6+)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</si>
</sst>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0.00000"/>
    <numFmt numFmtId="169" formatCode="0.000000"/>
    <numFmt numFmtId="170" formatCode="0.00000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rgb="FFE0EAF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8" fillId="0" borderId="0"/>
  </cellStyleXfs>
  <cellXfs count="20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2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1" fontId="5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" fontId="1" fillId="2" borderId="7" xfId="0" applyNumberFormat="1" applyFont="1" applyFill="1" applyBorder="1" applyAlignment="1">
      <alignment vertical="center"/>
    </xf>
    <xf numFmtId="2" fontId="1" fillId="2" borderId="8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1" fillId="3" borderId="9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2" borderId="10" xfId="0" applyNumberFormat="1" applyFill="1" applyBorder="1" applyAlignment="1">
      <alignment vertical="center" wrapText="1"/>
    </xf>
    <xf numFmtId="2" fontId="0" fillId="2" borderId="11" xfId="0" applyNumberFormat="1" applyFill="1" applyBorder="1" applyAlignment="1">
      <alignment vertical="center" wrapText="1"/>
    </xf>
    <xf numFmtId="2" fontId="0" fillId="3" borderId="12" xfId="0" applyNumberFormat="1" applyFill="1" applyBorder="1" applyAlignment="1">
      <alignment horizontal="center" vertical="center" wrapText="1"/>
    </xf>
    <xf numFmtId="1" fontId="1" fillId="4" borderId="13" xfId="19" applyNumberFormat="1" applyFill="1" applyBorder="1" applyAlignment="1">
      <alignment horizontal="center" vertical="center" wrapText="1"/>
    </xf>
    <xf numFmtId="1" fontId="15" fillId="5" borderId="7" xfId="0" applyNumberFormat="1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1" fontId="1" fillId="6" borderId="22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horizontal="center" wrapText="1"/>
    </xf>
    <xf numFmtId="165" fontId="1" fillId="7" borderId="22" xfId="0" applyNumberFormat="1" applyFont="1" applyFill="1" applyBorder="1" applyAlignment="1">
      <alignment horizontal="center" vertical="center"/>
    </xf>
    <xf numFmtId="2" fontId="18" fillId="0" borderId="24" xfId="20" applyNumberFormat="1" applyBorder="1" applyAlignment="1">
      <alignment horizontal="center"/>
    </xf>
    <xf numFmtId="2" fontId="18" fillId="0" borderId="25" xfId="20" applyNumberFormat="1" applyBorder="1" applyAlignment="1">
      <alignment horizontal="center"/>
    </xf>
    <xf numFmtId="2" fontId="18" fillId="0" borderId="26" xfId="20" applyNumberFormat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1" fontId="0" fillId="6" borderId="27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2" fontId="0" fillId="8" borderId="30" xfId="0" applyNumberFormat="1" applyFill="1" applyBorder="1" applyAlignment="1">
      <alignment horizontal="center"/>
    </xf>
    <xf numFmtId="2" fontId="0" fillId="0" borderId="9" xfId="0" applyNumberFormat="1" applyBorder="1"/>
    <xf numFmtId="2" fontId="0" fillId="8" borderId="9" xfId="0" applyNumberFormat="1" applyFill="1" applyBorder="1"/>
    <xf numFmtId="2" fontId="0" fillId="9" borderId="9" xfId="0" applyNumberFormat="1" applyFill="1" applyBorder="1"/>
    <xf numFmtId="165" fontId="0" fillId="9" borderId="8" xfId="0" applyNumberFormat="1" applyFill="1" applyBorder="1"/>
    <xf numFmtId="166" fontId="0" fillId="0" borderId="0" xfId="0" applyNumberFormat="1"/>
    <xf numFmtId="2" fontId="0" fillId="6" borderId="25" xfId="0" applyNumberFormat="1" applyFill="1" applyBorder="1" applyAlignment="1">
      <alignment horizontal="center"/>
    </xf>
    <xf numFmtId="0" fontId="0" fillId="9" borderId="0" xfId="0" applyFill="1"/>
    <xf numFmtId="1" fontId="1" fillId="0" borderId="0" xfId="0" applyNumberFormat="1" applyFont="1"/>
    <xf numFmtId="0" fontId="1" fillId="7" borderId="22" xfId="0" applyFont="1" applyFill="1" applyBorder="1" applyAlignment="1">
      <alignment horizontal="center" vertical="center"/>
    </xf>
    <xf numFmtId="1" fontId="1" fillId="7" borderId="22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5" fontId="1" fillId="7" borderId="22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8" fillId="0" borderId="29" xfId="20" applyBorder="1" applyAlignment="1">
      <alignment horizontal="center"/>
    </xf>
    <xf numFmtId="0" fontId="18" fillId="0" borderId="25" xfId="20" applyBorder="1" applyAlignment="1">
      <alignment horizontal="center"/>
    </xf>
    <xf numFmtId="2" fontId="18" fillId="0" borderId="0" xfId="20" applyNumberFormat="1" applyAlignment="1">
      <alignment horizontal="center"/>
    </xf>
    <xf numFmtId="1" fontId="18" fillId="0" borderId="29" xfId="20" applyNumberFormat="1" applyBorder="1" applyAlignment="1">
      <alignment horizontal="center"/>
    </xf>
    <xf numFmtId="1" fontId="18" fillId="0" borderId="27" xfId="20" applyNumberFormat="1" applyBorder="1" applyAlignment="1">
      <alignment horizontal="center"/>
    </xf>
    <xf numFmtId="1" fontId="18" fillId="0" borderId="0" xfId="20" applyNumberFormat="1" applyAlignment="1">
      <alignment horizontal="center"/>
    </xf>
    <xf numFmtId="0" fontId="18" fillId="0" borderId="39" xfId="20" applyBorder="1" applyAlignment="1">
      <alignment horizontal="center"/>
    </xf>
    <xf numFmtId="0" fontId="18" fillId="0" borderId="40" xfId="20" applyBorder="1" applyAlignment="1">
      <alignment horizontal="center"/>
    </xf>
    <xf numFmtId="165" fontId="18" fillId="11" borderId="41" xfId="20" applyNumberFormat="1" applyFill="1" applyBorder="1" applyAlignment="1">
      <alignment horizontal="center"/>
    </xf>
    <xf numFmtId="2" fontId="18" fillId="0" borderId="42" xfId="20" applyNumberFormat="1" applyBorder="1" applyAlignment="1">
      <alignment horizontal="center"/>
    </xf>
    <xf numFmtId="2" fontId="18" fillId="0" borderId="40" xfId="20" applyNumberFormat="1" applyBorder="1" applyAlignment="1">
      <alignment horizontal="center"/>
    </xf>
    <xf numFmtId="2" fontId="18" fillId="0" borderId="43" xfId="20" applyNumberFormat="1" applyBorder="1" applyAlignment="1">
      <alignment horizontal="center"/>
    </xf>
    <xf numFmtId="164" fontId="18" fillId="0" borderId="42" xfId="20" applyNumberFormat="1" applyBorder="1" applyAlignment="1">
      <alignment horizontal="center"/>
    </xf>
    <xf numFmtId="164" fontId="18" fillId="0" borderId="44" xfId="20" applyNumberFormat="1" applyBorder="1" applyAlignment="1">
      <alignment horizontal="center"/>
    </xf>
    <xf numFmtId="1" fontId="18" fillId="0" borderId="39" xfId="20" applyNumberFormat="1" applyBorder="1" applyAlignment="1">
      <alignment horizontal="center"/>
    </xf>
    <xf numFmtId="1" fontId="18" fillId="0" borderId="41" xfId="20" applyNumberFormat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41" xfId="0" applyNumberFormat="1" applyFill="1" applyBorder="1" applyAlignment="1">
      <alignment horizontal="center"/>
    </xf>
    <xf numFmtId="165" fontId="0" fillId="2" borderId="39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165" fontId="0" fillId="2" borderId="41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165" fontId="19" fillId="11" borderId="41" xfId="0" applyNumberFormat="1" applyFont="1" applyFill="1" applyBorder="1" applyAlignment="1">
      <alignment horizontal="center"/>
    </xf>
    <xf numFmtId="2" fontId="0" fillId="0" borderId="42" xfId="0" applyNumberFormat="1" applyBorder="1"/>
    <xf numFmtId="2" fontId="0" fillId="0" borderId="40" xfId="0" applyNumberFormat="1" applyBorder="1"/>
    <xf numFmtId="2" fontId="0" fillId="0" borderId="43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" fontId="0" fillId="0" borderId="39" xfId="0" applyNumberFormat="1" applyBorder="1"/>
    <xf numFmtId="1" fontId="0" fillId="0" borderId="41" xfId="0" applyNumberFormat="1" applyBorder="1"/>
    <xf numFmtId="0" fontId="19" fillId="0" borderId="45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165" fontId="19" fillId="11" borderId="47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164" fontId="0" fillId="0" borderId="48" xfId="0" applyNumberFormat="1" applyBorder="1"/>
    <xf numFmtId="164" fontId="0" fillId="0" borderId="51" xfId="0" applyNumberFormat="1" applyBorder="1"/>
    <xf numFmtId="1" fontId="0" fillId="0" borderId="45" xfId="0" applyNumberFormat="1" applyBorder="1"/>
    <xf numFmtId="1" fontId="0" fillId="0" borderId="47" xfId="0" applyNumberFormat="1" applyBorder="1"/>
    <xf numFmtId="1" fontId="0" fillId="10" borderId="45" xfId="0" applyNumberForma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1" fontId="0" fillId="10" borderId="47" xfId="0" applyNumberFormat="1" applyFill="1" applyBorder="1" applyAlignment="1">
      <alignment horizontal="center"/>
    </xf>
    <xf numFmtId="165" fontId="0" fillId="2" borderId="45" xfId="0" applyNumberFormat="1" applyFill="1" applyBorder="1" applyAlignment="1">
      <alignment horizontal="center"/>
    </xf>
    <xf numFmtId="165" fontId="0" fillId="2" borderId="46" xfId="0" applyNumberFormat="1" applyFill="1" applyBorder="1" applyAlignment="1">
      <alignment horizontal="center"/>
    </xf>
    <xf numFmtId="165" fontId="0" fillId="2" borderId="47" xfId="0" applyNumberFormat="1" applyFill="1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2" fontId="18" fillId="4" borderId="42" xfId="20" applyNumberFormat="1" applyFill="1" applyBorder="1" applyAlignment="1">
      <alignment horizontal="center"/>
    </xf>
    <xf numFmtId="2" fontId="18" fillId="4" borderId="40" xfId="20" applyNumberFormat="1" applyFill="1" applyBorder="1" applyAlignment="1">
      <alignment horizontal="center"/>
    </xf>
    <xf numFmtId="2" fontId="18" fillId="4" borderId="43" xfId="20" applyNumberFormat="1" applyFill="1" applyBorder="1" applyAlignment="1">
      <alignment horizontal="center"/>
    </xf>
    <xf numFmtId="164" fontId="18" fillId="4" borderId="42" xfId="20" applyNumberFormat="1" applyFill="1" applyBorder="1" applyAlignment="1">
      <alignment horizontal="center"/>
    </xf>
    <xf numFmtId="164" fontId="18" fillId="4" borderId="44" xfId="20" applyNumberFormat="1" applyFill="1" applyBorder="1" applyAlignment="1">
      <alignment horizontal="center"/>
    </xf>
    <xf numFmtId="165" fontId="18" fillId="4" borderId="27" xfId="20" applyNumberFormat="1" applyFill="1" applyBorder="1" applyAlignment="1">
      <alignment horizontal="center"/>
    </xf>
    <xf numFmtId="1" fontId="0" fillId="4" borderId="40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7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/>
    </xf>
    <xf numFmtId="169" fontId="0" fillId="0" borderId="0" xfId="0" applyNumberFormat="1"/>
    <xf numFmtId="169" fontId="0" fillId="4" borderId="27" xfId="0" applyNumberFormat="1" applyFill="1" applyBorder="1" applyAlignment="1">
      <alignment horizontal="center"/>
    </xf>
    <xf numFmtId="167" fontId="18" fillId="4" borderId="24" xfId="20" applyNumberFormat="1" applyFill="1" applyBorder="1" applyAlignment="1">
      <alignment horizontal="center"/>
    </xf>
    <xf numFmtId="167" fontId="18" fillId="4" borderId="25" xfId="20" applyNumberFormat="1" applyFill="1" applyBorder="1" applyAlignment="1">
      <alignment horizontal="center"/>
    </xf>
    <xf numFmtId="167" fontId="18" fillId="4" borderId="26" xfId="20" applyNumberFormat="1" applyFill="1" applyBorder="1" applyAlignment="1">
      <alignment horizontal="center"/>
    </xf>
    <xf numFmtId="167" fontId="18" fillId="4" borderId="38" xfId="20" applyNumberFormat="1" applyFill="1" applyBorder="1" applyAlignment="1">
      <alignment horizontal="center"/>
    </xf>
    <xf numFmtId="167" fontId="18" fillId="4" borderId="42" xfId="20" applyNumberFormat="1" applyFill="1" applyBorder="1" applyAlignment="1">
      <alignment horizontal="center"/>
    </xf>
    <xf numFmtId="167" fontId="18" fillId="4" borderId="40" xfId="20" applyNumberFormat="1" applyFill="1" applyBorder="1" applyAlignment="1">
      <alignment horizontal="center"/>
    </xf>
    <xf numFmtId="167" fontId="18" fillId="4" borderId="43" xfId="20" applyNumberFormat="1" applyFill="1" applyBorder="1" applyAlignment="1">
      <alignment horizontal="center"/>
    </xf>
    <xf numFmtId="167" fontId="18" fillId="4" borderId="44" xfId="2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170" fontId="0" fillId="2" borderId="25" xfId="0" applyNumberFormat="1" applyFill="1" applyBorder="1" applyAlignment="1">
      <alignment horizontal="center"/>
    </xf>
    <xf numFmtId="170" fontId="0" fillId="2" borderId="27" xfId="0" applyNumberFormat="1" applyFill="1" applyBorder="1" applyAlignment="1">
      <alignment horizontal="center"/>
    </xf>
    <xf numFmtId="170" fontId="0" fillId="0" borderId="0" xfId="0" applyNumberFormat="1"/>
    <xf numFmtId="170" fontId="0" fillId="2" borderId="39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41" xfId="0" applyNumberFormat="1" applyFill="1" applyBorder="1" applyAlignment="1">
      <alignment horizontal="center"/>
    </xf>
    <xf numFmtId="168" fontId="0" fillId="10" borderId="27" xfId="0" applyNumberFormat="1" applyFill="1" applyBorder="1" applyAlignment="1">
      <alignment horizontal="center"/>
    </xf>
    <xf numFmtId="1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1" fillId="7" borderId="7" xfId="0" applyNumberFormat="1" applyFont="1" applyFill="1" applyBorder="1" applyAlignment="1">
      <alignment horizontal="center" vertical="center"/>
    </xf>
    <xf numFmtId="2" fontId="1" fillId="7" borderId="18" xfId="0" applyNumberFormat="1" applyFont="1" applyFill="1" applyBorder="1" applyAlignment="1">
      <alignment horizontal="center" vertical="center"/>
    </xf>
    <xf numFmtId="2" fontId="0" fillId="0" borderId="8" xfId="0" applyNumberFormat="1" applyBorder="1"/>
    <xf numFmtId="1" fontId="1" fillId="6" borderId="19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7" borderId="19" xfId="0" applyNumberFormat="1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165" fontId="1" fillId="7" borderId="20" xfId="0" applyNumberFormat="1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10" borderId="31" xfId="0" applyFont="1" applyFill="1" applyBorder="1" applyAlignment="1">
      <alignment horizontal="left"/>
    </xf>
    <xf numFmtId="0" fontId="1" fillId="10" borderId="32" xfId="0" applyFont="1" applyFill="1" applyBorder="1" applyAlignment="1">
      <alignment horizontal="left"/>
    </xf>
    <xf numFmtId="0" fontId="1" fillId="10" borderId="3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36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37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Berkeley_NEW/PySulfSat/PySulfSat_Structure/Benchmarking/ONeill/Clean_Oneill_SCSSCalc_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SS Calculator"/>
      <sheetName val="Obs. vs. Calc."/>
      <sheetName val="FeOt vs. S"/>
      <sheetName val="Python_Input"/>
    </sheetNames>
    <sheetDataSet>
      <sheetData sheetId="0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workbookViewId="0">
      <selection activeCell="C1" sqref="C1"/>
    </sheetView>
  </sheetViews>
  <sheetFormatPr defaultColWidth="10.6640625" defaultRowHeight="15.5"/>
  <sheetData>
    <row r="1" spans="1:27">
      <c r="A1" s="1" t="s">
        <v>0</v>
      </c>
      <c r="C1" s="11" t="s">
        <v>68</v>
      </c>
    </row>
    <row r="2" spans="1:27">
      <c r="A2" s="1" t="s">
        <v>55</v>
      </c>
    </row>
    <row r="3" spans="1:27">
      <c r="A3" t="s">
        <v>56</v>
      </c>
    </row>
    <row r="4" spans="1:27">
      <c r="A4" t="s">
        <v>54</v>
      </c>
    </row>
    <row r="6" spans="1:27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</row>
    <row r="7" spans="1:27">
      <c r="A7" t="s">
        <v>20</v>
      </c>
      <c r="C7" s="2">
        <v>10.7</v>
      </c>
      <c r="D7" s="2">
        <v>17.2</v>
      </c>
      <c r="E7" s="2">
        <v>21.4</v>
      </c>
      <c r="F7" s="2">
        <v>4.3</v>
      </c>
      <c r="G7" s="2">
        <v>6.6</v>
      </c>
      <c r="H7" s="2">
        <v>8.6999999999999993</v>
      </c>
      <c r="I7" s="2"/>
      <c r="J7" t="s">
        <v>20</v>
      </c>
      <c r="L7" s="2">
        <v>12.3</v>
      </c>
      <c r="M7" s="2">
        <v>20.100000000000001</v>
      </c>
      <c r="N7" s="2">
        <v>19.7</v>
      </c>
      <c r="O7" s="2">
        <v>18.5</v>
      </c>
      <c r="P7" s="2">
        <v>19.2</v>
      </c>
      <c r="Q7" s="2">
        <v>13.6</v>
      </c>
      <c r="R7" s="2">
        <v>2.4</v>
      </c>
      <c r="S7" s="2"/>
      <c r="T7" t="s">
        <v>20</v>
      </c>
      <c r="V7" s="2">
        <v>20.2</v>
      </c>
      <c r="W7">
        <v>25.2</v>
      </c>
      <c r="X7">
        <v>0</v>
      </c>
      <c r="Y7">
        <v>0</v>
      </c>
      <c r="Z7">
        <v>0</v>
      </c>
      <c r="AA7">
        <v>0</v>
      </c>
    </row>
    <row r="8" spans="1:27">
      <c r="A8" t="s">
        <v>21</v>
      </c>
      <c r="C8" s="2">
        <v>15.5</v>
      </c>
      <c r="D8" s="2">
        <v>13.5</v>
      </c>
      <c r="E8" s="2">
        <v>9.5</v>
      </c>
      <c r="F8" s="2">
        <v>6.3</v>
      </c>
      <c r="G8" s="2">
        <v>9.5</v>
      </c>
      <c r="H8" s="2">
        <v>12.5</v>
      </c>
      <c r="I8" s="2"/>
      <c r="J8" t="s">
        <v>21</v>
      </c>
      <c r="L8" s="2">
        <v>15.5</v>
      </c>
      <c r="M8" s="2">
        <v>14.1</v>
      </c>
      <c r="N8" s="2">
        <v>6.6</v>
      </c>
      <c r="O8" s="2">
        <v>21.7</v>
      </c>
      <c r="P8" s="2">
        <v>10.4</v>
      </c>
      <c r="Q8" s="2">
        <v>6</v>
      </c>
      <c r="R8" s="2">
        <v>12.4</v>
      </c>
      <c r="S8" s="2"/>
      <c r="T8" t="s">
        <v>21</v>
      </c>
      <c r="V8" s="2">
        <v>17.5</v>
      </c>
      <c r="W8" s="2">
        <v>23</v>
      </c>
      <c r="X8" s="2">
        <v>19.600000000000001</v>
      </c>
      <c r="Y8" s="2">
        <v>11.8</v>
      </c>
      <c r="Z8" s="2">
        <v>19.2</v>
      </c>
      <c r="AA8" s="2">
        <v>12.6</v>
      </c>
    </row>
    <row r="9" spans="1:27">
      <c r="A9" t="s">
        <v>22</v>
      </c>
      <c r="C9" s="2">
        <v>49.7</v>
      </c>
      <c r="D9" s="2">
        <v>49</v>
      </c>
      <c r="E9" s="2">
        <v>54</v>
      </c>
      <c r="F9" s="2">
        <v>50.8</v>
      </c>
      <c r="G9" s="2">
        <v>69</v>
      </c>
      <c r="H9" s="2">
        <v>39.6</v>
      </c>
      <c r="I9" s="2"/>
      <c r="J9" t="s">
        <v>22</v>
      </c>
      <c r="L9" s="2">
        <v>56.4</v>
      </c>
      <c r="M9" s="2">
        <v>56.9</v>
      </c>
      <c r="N9" s="2">
        <v>57.9</v>
      </c>
      <c r="O9" s="2">
        <v>47.8</v>
      </c>
      <c r="P9" s="2">
        <v>49.9</v>
      </c>
      <c r="Q9" s="2">
        <v>62.4</v>
      </c>
      <c r="R9" s="2">
        <v>59.7</v>
      </c>
      <c r="S9" s="2"/>
      <c r="T9" t="s">
        <v>22</v>
      </c>
      <c r="V9" s="2">
        <v>62.1</v>
      </c>
      <c r="W9" s="2">
        <v>51.3</v>
      </c>
      <c r="X9" s="2">
        <v>42.5</v>
      </c>
      <c r="Y9" s="2">
        <v>42.3</v>
      </c>
      <c r="Z9" s="2">
        <v>70</v>
      </c>
      <c r="AA9" s="2">
        <v>54.3</v>
      </c>
    </row>
    <row r="10" spans="1:27">
      <c r="A10" t="s">
        <v>23</v>
      </c>
      <c r="C10" s="2">
        <v>23.9</v>
      </c>
      <c r="D10" s="2">
        <v>20.399999999999999</v>
      </c>
      <c r="E10" s="2">
        <v>14.7</v>
      </c>
      <c r="F10" s="2">
        <v>37.9</v>
      </c>
      <c r="G10" s="2">
        <v>14.7</v>
      </c>
      <c r="H10" s="2">
        <v>18.600000000000001</v>
      </c>
      <c r="I10" s="2"/>
      <c r="J10" t="s">
        <v>23</v>
      </c>
      <c r="L10" s="2">
        <v>15.7</v>
      </c>
      <c r="M10" s="2">
        <v>8.4</v>
      </c>
      <c r="N10" s="2">
        <v>15.8</v>
      </c>
      <c r="O10" s="2">
        <v>12.2</v>
      </c>
      <c r="P10" s="2">
        <v>20.9</v>
      </c>
      <c r="Q10" s="2">
        <v>17.8</v>
      </c>
      <c r="R10" s="2">
        <v>25.1</v>
      </c>
      <c r="S10" s="2"/>
      <c r="T10" t="s">
        <v>23</v>
      </c>
      <c r="V10" s="2">
        <v>0.1</v>
      </c>
      <c r="W10" s="2">
        <v>0.1</v>
      </c>
      <c r="X10" s="2">
        <v>37.200000000000003</v>
      </c>
      <c r="Y10" s="2">
        <v>45.9</v>
      </c>
      <c r="Z10" s="2">
        <v>10.3</v>
      </c>
      <c r="AA10" s="2">
        <v>32.1</v>
      </c>
    </row>
    <row r="11" spans="1:27">
      <c r="A11" t="s">
        <v>24</v>
      </c>
      <c r="C11" s="2">
        <v>99.800000000000011</v>
      </c>
      <c r="D11" s="2">
        <v>100.1</v>
      </c>
      <c r="E11" s="2">
        <v>99.600000000000009</v>
      </c>
      <c r="F11" s="2">
        <v>99.3</v>
      </c>
      <c r="G11" s="2">
        <v>99.8</v>
      </c>
      <c r="H11" s="2" t="s">
        <v>25</v>
      </c>
      <c r="I11" s="2"/>
      <c r="J11" t="s">
        <v>24</v>
      </c>
      <c r="L11" s="2">
        <v>99.9</v>
      </c>
      <c r="M11" s="2">
        <v>99.5</v>
      </c>
      <c r="N11" s="2">
        <v>100.1</v>
      </c>
      <c r="O11" s="2">
        <v>100.2</v>
      </c>
      <c r="P11" s="2">
        <v>100.4</v>
      </c>
      <c r="Q11" s="2">
        <v>99.9</v>
      </c>
      <c r="R11" s="2">
        <v>99.6</v>
      </c>
      <c r="S11" s="2"/>
      <c r="T11" t="s">
        <v>24</v>
      </c>
      <c r="V11" s="2">
        <v>99.8</v>
      </c>
      <c r="W11" s="2">
        <v>99.6</v>
      </c>
      <c r="X11" s="2">
        <v>99.2</v>
      </c>
      <c r="Y11" s="2">
        <v>100</v>
      </c>
      <c r="Z11" s="2">
        <v>99.6</v>
      </c>
      <c r="AA11" s="2">
        <v>99</v>
      </c>
    </row>
    <row r="12" spans="1:27">
      <c r="H12" s="3" t="s">
        <v>26</v>
      </c>
    </row>
    <row r="13" spans="1:27">
      <c r="A13" t="s">
        <v>27</v>
      </c>
      <c r="C13">
        <v>11.66</v>
      </c>
      <c r="D13">
        <v>11.72</v>
      </c>
      <c r="E13">
        <v>10.95</v>
      </c>
      <c r="F13">
        <v>13.43</v>
      </c>
      <c r="G13">
        <v>9.81</v>
      </c>
      <c r="H13" s="3">
        <v>10.66</v>
      </c>
      <c r="J13" t="s">
        <v>27</v>
      </c>
      <c r="L13">
        <v>10.49</v>
      </c>
      <c r="M13">
        <v>10.01</v>
      </c>
      <c r="N13">
        <v>11.14</v>
      </c>
      <c r="O13" s="4">
        <v>10.6</v>
      </c>
      <c r="P13">
        <v>12.06</v>
      </c>
      <c r="Q13" s="4">
        <v>11.05</v>
      </c>
      <c r="R13">
        <v>11.33</v>
      </c>
      <c r="T13" t="s">
        <v>27</v>
      </c>
      <c r="V13">
        <v>8.6199999999999992</v>
      </c>
      <c r="W13">
        <v>8.52</v>
      </c>
      <c r="X13">
        <v>13.7</v>
      </c>
      <c r="Y13">
        <v>15.13</v>
      </c>
      <c r="Z13">
        <v>9.43</v>
      </c>
      <c r="AA13" s="4">
        <v>12.4</v>
      </c>
    </row>
    <row r="14" spans="1:27">
      <c r="A14" t="s">
        <v>28</v>
      </c>
      <c r="H14" s="3"/>
      <c r="J14" t="s">
        <v>28</v>
      </c>
      <c r="T14" t="s">
        <v>28</v>
      </c>
    </row>
    <row r="15" spans="1:27">
      <c r="H15" s="3"/>
    </row>
    <row r="16" spans="1:27">
      <c r="A16" t="s">
        <v>29</v>
      </c>
      <c r="H16" s="3"/>
      <c r="J16" t="s">
        <v>67</v>
      </c>
      <c r="T16" t="s">
        <v>57</v>
      </c>
    </row>
    <row r="17" spans="1:27">
      <c r="A17" t="s">
        <v>30</v>
      </c>
      <c r="B17" s="5" t="s">
        <v>31</v>
      </c>
      <c r="J17" t="s">
        <v>30</v>
      </c>
      <c r="K17" t="s">
        <v>32</v>
      </c>
      <c r="T17" t="s">
        <v>30</v>
      </c>
      <c r="U17" t="s">
        <v>33</v>
      </c>
    </row>
    <row r="18" spans="1:27">
      <c r="A18" t="s">
        <v>34</v>
      </c>
      <c r="B18" s="4">
        <v>-5.04</v>
      </c>
      <c r="J18" t="s">
        <v>34</v>
      </c>
      <c r="K18">
        <v>-5.13</v>
      </c>
      <c r="T18" t="s">
        <v>34</v>
      </c>
      <c r="U18">
        <v>-5.81</v>
      </c>
    </row>
    <row r="19" spans="1:27">
      <c r="A19" t="s">
        <v>35</v>
      </c>
      <c r="B19" s="4">
        <v>22</v>
      </c>
      <c r="J19" t="s">
        <v>35</v>
      </c>
      <c r="K19">
        <v>17</v>
      </c>
      <c r="T19" t="s">
        <v>35</v>
      </c>
      <c r="U19">
        <v>24</v>
      </c>
    </row>
    <row r="20" spans="1:27">
      <c r="A20" t="s">
        <v>36</v>
      </c>
      <c r="C20">
        <v>0.19</v>
      </c>
      <c r="D20">
        <v>0.21</v>
      </c>
      <c r="E20">
        <v>0.23</v>
      </c>
      <c r="F20">
        <v>0.11</v>
      </c>
      <c r="G20">
        <v>0.26</v>
      </c>
      <c r="H20">
        <v>0.17</v>
      </c>
      <c r="J20" t="s">
        <v>36</v>
      </c>
      <c r="L20" s="4">
        <v>0.43</v>
      </c>
      <c r="M20" s="4">
        <v>0.61</v>
      </c>
      <c r="N20" s="4">
        <v>0.28999999999999998</v>
      </c>
      <c r="O20" s="4">
        <v>0.4</v>
      </c>
      <c r="P20" s="4">
        <v>0.24</v>
      </c>
      <c r="Q20" s="4">
        <v>0.56999999999999995</v>
      </c>
      <c r="R20" s="4">
        <v>0.39</v>
      </c>
      <c r="S20" s="4"/>
      <c r="T20" t="s">
        <v>36</v>
      </c>
      <c r="V20">
        <v>0.34</v>
      </c>
      <c r="W20">
        <v>0.26</v>
      </c>
      <c r="X20">
        <v>7.0000000000000007E-2</v>
      </c>
      <c r="Y20">
        <v>0.03</v>
      </c>
      <c r="Z20">
        <v>0.16</v>
      </c>
      <c r="AA20">
        <v>0.17</v>
      </c>
    </row>
    <row r="21" spans="1:27">
      <c r="A21" t="s">
        <v>37</v>
      </c>
      <c r="C21" s="6">
        <v>749.4</v>
      </c>
      <c r="D21">
        <v>796</v>
      </c>
      <c r="E21">
        <v>363</v>
      </c>
      <c r="F21">
        <v>4392</v>
      </c>
      <c r="G21">
        <v>110</v>
      </c>
      <c r="H21">
        <v>271</v>
      </c>
      <c r="J21" t="s">
        <v>37</v>
      </c>
      <c r="L21">
        <v>224</v>
      </c>
      <c r="M21">
        <v>134</v>
      </c>
      <c r="N21">
        <v>431</v>
      </c>
      <c r="O21">
        <v>221</v>
      </c>
      <c r="P21">
        <v>1044</v>
      </c>
      <c r="Q21">
        <v>392</v>
      </c>
      <c r="R21">
        <v>505</v>
      </c>
      <c r="T21" t="s">
        <v>37</v>
      </c>
      <c r="V21">
        <v>20</v>
      </c>
      <c r="W21">
        <v>20</v>
      </c>
      <c r="X21">
        <v>2650</v>
      </c>
      <c r="Y21" t="s">
        <v>38</v>
      </c>
      <c r="Z21">
        <v>69</v>
      </c>
      <c r="AA21">
        <v>717</v>
      </c>
    </row>
    <row r="22" spans="1:27">
      <c r="A22" t="s">
        <v>39</v>
      </c>
      <c r="C22" s="6">
        <v>19.141577782408628</v>
      </c>
      <c r="D22">
        <v>14</v>
      </c>
      <c r="E22">
        <v>17</v>
      </c>
      <c r="F22">
        <v>31</v>
      </c>
      <c r="G22">
        <v>14</v>
      </c>
      <c r="H22">
        <v>14</v>
      </c>
      <c r="J22" t="s">
        <v>39</v>
      </c>
      <c r="L22">
        <v>21</v>
      </c>
      <c r="M22">
        <v>28</v>
      </c>
      <c r="N22">
        <v>18</v>
      </c>
      <c r="O22">
        <v>21</v>
      </c>
      <c r="P22">
        <v>33</v>
      </c>
      <c r="Q22">
        <v>28</v>
      </c>
      <c r="R22">
        <v>17</v>
      </c>
      <c r="T22" t="s">
        <v>39</v>
      </c>
      <c r="V22">
        <v>16</v>
      </c>
      <c r="W22">
        <v>11</v>
      </c>
      <c r="X22">
        <v>24</v>
      </c>
      <c r="Z22">
        <v>44</v>
      </c>
      <c r="AA22">
        <v>14</v>
      </c>
    </row>
    <row r="23" spans="1:27">
      <c r="C23" s="6"/>
    </row>
    <row r="24" spans="1:27">
      <c r="A24" t="s">
        <v>40</v>
      </c>
      <c r="J24" t="s">
        <v>41</v>
      </c>
      <c r="T24" t="s">
        <v>58</v>
      </c>
    </row>
    <row r="25" spans="1:27">
      <c r="A25" t="s">
        <v>30</v>
      </c>
      <c r="B25" s="7" t="s">
        <v>33</v>
      </c>
      <c r="J25" t="s">
        <v>30</v>
      </c>
      <c r="K25" t="s">
        <v>42</v>
      </c>
      <c r="T25" t="s">
        <v>30</v>
      </c>
      <c r="U25" t="s">
        <v>43</v>
      </c>
    </row>
    <row r="26" spans="1:27">
      <c r="A26" t="s">
        <v>34</v>
      </c>
      <c r="B26">
        <v>-5.81</v>
      </c>
      <c r="J26" t="s">
        <v>34</v>
      </c>
      <c r="K26">
        <v>-6.99</v>
      </c>
      <c r="T26" t="s">
        <v>34</v>
      </c>
      <c r="U26" s="4">
        <v>-6.45</v>
      </c>
    </row>
    <row r="27" spans="1:27">
      <c r="A27" t="s">
        <v>35</v>
      </c>
      <c r="B27">
        <v>17.5</v>
      </c>
      <c r="J27" t="s">
        <v>35</v>
      </c>
      <c r="K27">
        <v>21</v>
      </c>
      <c r="T27" t="s">
        <v>35</v>
      </c>
      <c r="U27">
        <v>23</v>
      </c>
    </row>
    <row r="28" spans="1:27">
      <c r="A28" t="s">
        <v>36</v>
      </c>
      <c r="C28">
        <v>0.16</v>
      </c>
      <c r="D28">
        <v>0.18</v>
      </c>
      <c r="E28">
        <v>0.22</v>
      </c>
      <c r="F28">
        <v>0.1</v>
      </c>
      <c r="G28">
        <v>0.24</v>
      </c>
      <c r="H28">
        <v>0.14000000000000001</v>
      </c>
      <c r="J28" t="s">
        <v>36</v>
      </c>
      <c r="L28" s="4">
        <v>0.26</v>
      </c>
      <c r="M28" s="4">
        <v>0.43</v>
      </c>
      <c r="N28" s="4">
        <v>0.37</v>
      </c>
      <c r="O28" s="4">
        <v>0.3</v>
      </c>
      <c r="P28" s="4">
        <v>7.0000000000000007E-2</v>
      </c>
      <c r="Q28" s="4">
        <v>0.44</v>
      </c>
      <c r="R28" s="4">
        <v>0.25</v>
      </c>
      <c r="S28" s="4"/>
      <c r="T28" t="s">
        <v>36</v>
      </c>
      <c r="V28">
        <v>0.24</v>
      </c>
      <c r="W28">
        <v>0.25</v>
      </c>
      <c r="X28">
        <v>0.05</v>
      </c>
      <c r="Y28">
        <v>0.02</v>
      </c>
      <c r="Z28">
        <v>0.11</v>
      </c>
      <c r="AA28">
        <v>0.09</v>
      </c>
    </row>
    <row r="29" spans="1:27">
      <c r="A29" t="s">
        <v>37</v>
      </c>
      <c r="C29" s="6">
        <v>336.86666666666667</v>
      </c>
      <c r="D29">
        <v>373</v>
      </c>
      <c r="E29">
        <v>175</v>
      </c>
      <c r="F29">
        <v>2093</v>
      </c>
      <c r="G29">
        <v>63</v>
      </c>
      <c r="H29">
        <v>135</v>
      </c>
      <c r="J29" t="s">
        <v>37</v>
      </c>
      <c r="L29">
        <v>40</v>
      </c>
      <c r="M29">
        <v>24</v>
      </c>
      <c r="N29">
        <v>58</v>
      </c>
      <c r="O29">
        <v>66</v>
      </c>
      <c r="P29">
        <v>155</v>
      </c>
      <c r="Q29">
        <v>60</v>
      </c>
      <c r="R29">
        <v>74</v>
      </c>
      <c r="T29" t="s">
        <v>37</v>
      </c>
      <c r="V29">
        <v>15</v>
      </c>
      <c r="W29">
        <v>15</v>
      </c>
      <c r="X29">
        <v>1369</v>
      </c>
      <c r="Y29">
        <v>5898</v>
      </c>
      <c r="Z29">
        <v>12</v>
      </c>
      <c r="AA29">
        <v>330</v>
      </c>
    </row>
    <row r="30" spans="1:27">
      <c r="A30" t="s">
        <v>39</v>
      </c>
      <c r="C30" s="6">
        <v>14.525183385449992</v>
      </c>
      <c r="D30">
        <v>15</v>
      </c>
      <c r="E30">
        <v>17</v>
      </c>
      <c r="F30">
        <v>32</v>
      </c>
      <c r="G30">
        <v>14</v>
      </c>
      <c r="H30">
        <v>14</v>
      </c>
      <c r="J30" t="s">
        <v>39</v>
      </c>
      <c r="L30">
        <v>11</v>
      </c>
      <c r="M30">
        <v>5</v>
      </c>
      <c r="N30">
        <v>5</v>
      </c>
      <c r="O30">
        <v>20</v>
      </c>
      <c r="P30">
        <v>4</v>
      </c>
      <c r="Q30">
        <v>7</v>
      </c>
      <c r="R30">
        <v>6</v>
      </c>
      <c r="T30" t="s">
        <v>39</v>
      </c>
      <c r="V30">
        <v>13</v>
      </c>
      <c r="W30">
        <v>19</v>
      </c>
      <c r="X30">
        <v>24</v>
      </c>
      <c r="Y30">
        <v>56</v>
      </c>
      <c r="Z30">
        <v>18</v>
      </c>
      <c r="AA30">
        <v>14</v>
      </c>
    </row>
    <row r="31" spans="1:27">
      <c r="C31" s="6"/>
    </row>
    <row r="32" spans="1:27">
      <c r="A32" t="s">
        <v>44</v>
      </c>
      <c r="J32" t="s">
        <v>45</v>
      </c>
      <c r="T32" t="s">
        <v>46</v>
      </c>
    </row>
    <row r="33" spans="1:27">
      <c r="A33" t="s">
        <v>30</v>
      </c>
      <c r="B33" t="s">
        <v>43</v>
      </c>
      <c r="J33" t="s">
        <v>30</v>
      </c>
      <c r="K33" s="8" t="s">
        <v>47</v>
      </c>
      <c r="T33" t="s">
        <v>30</v>
      </c>
      <c r="U33" s="3" t="s">
        <v>32</v>
      </c>
    </row>
    <row r="34" spans="1:27">
      <c r="A34" t="s">
        <v>34</v>
      </c>
      <c r="B34" s="4">
        <v>-6.45</v>
      </c>
      <c r="J34" t="s">
        <v>34</v>
      </c>
      <c r="K34">
        <v>-5.04</v>
      </c>
      <c r="T34" t="s">
        <v>34</v>
      </c>
      <c r="U34">
        <v>-5.13</v>
      </c>
    </row>
    <row r="35" spans="1:27">
      <c r="A35" t="s">
        <v>35</v>
      </c>
      <c r="B35">
        <v>18</v>
      </c>
      <c r="J35" t="s">
        <v>35</v>
      </c>
      <c r="K35">
        <v>17</v>
      </c>
      <c r="T35" t="s">
        <v>35</v>
      </c>
      <c r="U35" t="s">
        <v>48</v>
      </c>
    </row>
    <row r="36" spans="1:27">
      <c r="A36" t="s">
        <v>36</v>
      </c>
      <c r="C36">
        <v>0.16</v>
      </c>
      <c r="D36">
        <v>0.17</v>
      </c>
      <c r="E36">
        <v>0.22</v>
      </c>
      <c r="F36">
        <v>0.13</v>
      </c>
      <c r="G36">
        <v>0.23</v>
      </c>
      <c r="H36">
        <v>0.15</v>
      </c>
      <c r="J36" t="s">
        <v>36</v>
      </c>
      <c r="L36">
        <v>0.28999999999999998</v>
      </c>
      <c r="M36" s="4">
        <v>0.3</v>
      </c>
      <c r="N36">
        <v>0.36</v>
      </c>
      <c r="O36">
        <v>0.26</v>
      </c>
      <c r="P36">
        <v>0.24</v>
      </c>
      <c r="Q36">
        <v>0.37</v>
      </c>
      <c r="R36">
        <v>0.26</v>
      </c>
      <c r="S36" s="4"/>
      <c r="T36" t="s">
        <v>36</v>
      </c>
      <c r="V36">
        <v>0.85</v>
      </c>
      <c r="W36">
        <v>0.66</v>
      </c>
      <c r="X36" s="4">
        <v>0.3</v>
      </c>
      <c r="Y36">
        <v>0.24</v>
      </c>
      <c r="Z36">
        <v>0.67</v>
      </c>
      <c r="AA36">
        <v>0.38</v>
      </c>
    </row>
    <row r="37" spans="1:27">
      <c r="A37" t="s">
        <v>37</v>
      </c>
      <c r="C37" s="6">
        <v>192.66666666666666</v>
      </c>
      <c r="D37">
        <v>201</v>
      </c>
      <c r="E37">
        <v>100</v>
      </c>
      <c r="F37">
        <v>1102</v>
      </c>
      <c r="G37">
        <v>32</v>
      </c>
      <c r="H37">
        <v>68</v>
      </c>
      <c r="J37" t="s">
        <v>37</v>
      </c>
      <c r="L37">
        <v>203</v>
      </c>
      <c r="M37">
        <v>131</v>
      </c>
      <c r="N37">
        <v>462</v>
      </c>
      <c r="O37">
        <v>261</v>
      </c>
      <c r="P37">
        <v>1125</v>
      </c>
      <c r="Q37">
        <v>401</v>
      </c>
      <c r="R37">
        <v>527</v>
      </c>
      <c r="T37" t="s">
        <v>37</v>
      </c>
      <c r="V37">
        <v>31</v>
      </c>
      <c r="W37">
        <v>21</v>
      </c>
      <c r="X37">
        <v>5313</v>
      </c>
      <c r="Y37">
        <v>17421</v>
      </c>
      <c r="Z37">
        <v>21</v>
      </c>
      <c r="AA37">
        <v>1470</v>
      </c>
    </row>
    <row r="38" spans="1:27">
      <c r="A38" t="s">
        <v>39</v>
      </c>
      <c r="C38" s="6">
        <v>14.079705083491458</v>
      </c>
      <c r="D38">
        <v>10</v>
      </c>
      <c r="E38">
        <v>18</v>
      </c>
      <c r="F38">
        <v>26</v>
      </c>
      <c r="G38">
        <v>9</v>
      </c>
      <c r="H38">
        <v>13</v>
      </c>
      <c r="J38" t="s">
        <v>39</v>
      </c>
      <c r="L38">
        <v>18</v>
      </c>
      <c r="M38">
        <v>20</v>
      </c>
      <c r="N38">
        <v>24</v>
      </c>
      <c r="O38">
        <v>19</v>
      </c>
      <c r="P38">
        <v>29</v>
      </c>
      <c r="Q38">
        <v>28</v>
      </c>
      <c r="R38">
        <v>21</v>
      </c>
      <c r="T38" t="s">
        <v>39</v>
      </c>
      <c r="V38">
        <v>7</v>
      </c>
      <c r="W38">
        <v>10</v>
      </c>
      <c r="X38">
        <v>26</v>
      </c>
      <c r="Y38">
        <v>101</v>
      </c>
      <c r="Z38">
        <v>20</v>
      </c>
      <c r="AA38">
        <v>17</v>
      </c>
    </row>
    <row r="39" spans="1:27">
      <c r="C39" s="6"/>
    </row>
    <row r="40" spans="1:27">
      <c r="A40" t="s">
        <v>66</v>
      </c>
      <c r="J40" t="s">
        <v>62</v>
      </c>
      <c r="T40" t="s">
        <v>59</v>
      </c>
    </row>
    <row r="41" spans="1:27">
      <c r="A41" t="s">
        <v>30</v>
      </c>
      <c r="B41" t="s">
        <v>63</v>
      </c>
      <c r="J41" t="s">
        <v>30</v>
      </c>
      <c r="K41" t="s">
        <v>49</v>
      </c>
      <c r="T41" s="9" t="s">
        <v>50</v>
      </c>
      <c r="U41" t="s">
        <v>51</v>
      </c>
    </row>
    <row r="42" spans="1:27">
      <c r="A42" t="s">
        <v>34</v>
      </c>
      <c r="B42">
        <v>-7.64</v>
      </c>
      <c r="J42" t="s">
        <v>34</v>
      </c>
      <c r="K42">
        <v>-7.06</v>
      </c>
      <c r="T42" t="s">
        <v>34</v>
      </c>
      <c r="U42">
        <v>-8.4600000000000009</v>
      </c>
    </row>
    <row r="43" spans="1:27">
      <c r="A43" t="s">
        <v>35</v>
      </c>
      <c r="B43">
        <v>23</v>
      </c>
      <c r="J43" t="s">
        <v>35</v>
      </c>
      <c r="K43">
        <v>19</v>
      </c>
      <c r="T43" t="s">
        <v>35</v>
      </c>
      <c r="U43">
        <v>18.5</v>
      </c>
    </row>
    <row r="44" spans="1:27">
      <c r="A44" t="s">
        <v>36</v>
      </c>
      <c r="C44" s="10" t="s">
        <v>64</v>
      </c>
      <c r="D44" s="10" t="s">
        <v>64</v>
      </c>
      <c r="E44" s="10" t="s">
        <v>64</v>
      </c>
      <c r="F44" s="10" t="s">
        <v>64</v>
      </c>
      <c r="G44" s="10" t="s">
        <v>64</v>
      </c>
      <c r="H44" s="10" t="s">
        <v>64</v>
      </c>
      <c r="J44" t="s">
        <v>36</v>
      </c>
      <c r="L44" s="4">
        <v>0.1</v>
      </c>
      <c r="M44" s="4" t="s">
        <v>52</v>
      </c>
      <c r="N44" s="4">
        <v>0.16</v>
      </c>
      <c r="O44" s="4">
        <v>0.15</v>
      </c>
      <c r="P44" s="4">
        <v>0.12</v>
      </c>
      <c r="Q44" s="4">
        <v>0.12</v>
      </c>
      <c r="R44" s="4">
        <v>0.14000000000000001</v>
      </c>
      <c r="S44" s="4"/>
      <c r="T44" t="s">
        <v>36</v>
      </c>
      <c r="V44">
        <v>0.18</v>
      </c>
      <c r="W44">
        <v>0.17</v>
      </c>
      <c r="X44">
        <v>0.06</v>
      </c>
      <c r="Y44">
        <v>0.03</v>
      </c>
      <c r="Z44">
        <v>0.06</v>
      </c>
      <c r="AA44">
        <v>0.11</v>
      </c>
    </row>
    <row r="45" spans="1:27">
      <c r="A45" t="s">
        <v>37</v>
      </c>
      <c r="C45">
        <v>42</v>
      </c>
      <c r="D45">
        <v>64</v>
      </c>
      <c r="E45">
        <v>30</v>
      </c>
      <c r="F45">
        <v>279</v>
      </c>
      <c r="G45" s="10" t="s">
        <v>65</v>
      </c>
      <c r="H45">
        <v>19</v>
      </c>
      <c r="J45" t="s">
        <v>37</v>
      </c>
      <c r="L45">
        <v>32</v>
      </c>
      <c r="M45" t="s">
        <v>52</v>
      </c>
      <c r="N45">
        <v>59</v>
      </c>
      <c r="O45">
        <v>30</v>
      </c>
      <c r="P45">
        <v>142</v>
      </c>
      <c r="Q45">
        <v>44</v>
      </c>
      <c r="R45">
        <v>72</v>
      </c>
      <c r="T45" t="s">
        <v>37</v>
      </c>
      <c r="V45">
        <v>2</v>
      </c>
      <c r="W45">
        <v>4</v>
      </c>
      <c r="X45">
        <v>175</v>
      </c>
      <c r="Y45">
        <v>859</v>
      </c>
      <c r="Z45">
        <v>6</v>
      </c>
      <c r="AA45">
        <v>46</v>
      </c>
    </row>
    <row r="46" spans="1:27">
      <c r="A46" t="s">
        <v>39</v>
      </c>
      <c r="C46">
        <v>12</v>
      </c>
      <c r="D46">
        <v>15</v>
      </c>
      <c r="E46">
        <v>11</v>
      </c>
      <c r="F46">
        <v>21</v>
      </c>
      <c r="G46" s="10" t="s">
        <v>65</v>
      </c>
      <c r="H46">
        <v>11</v>
      </c>
      <c r="J46" t="s">
        <v>39</v>
      </c>
      <c r="L46">
        <v>10</v>
      </c>
      <c r="M46" t="s">
        <v>52</v>
      </c>
      <c r="N46">
        <v>10</v>
      </c>
      <c r="O46">
        <v>11</v>
      </c>
      <c r="P46">
        <v>14</v>
      </c>
      <c r="Q46">
        <v>8</v>
      </c>
      <c r="R46">
        <v>11</v>
      </c>
      <c r="T46" t="s">
        <v>39</v>
      </c>
      <c r="V46">
        <v>12</v>
      </c>
      <c r="W46">
        <v>10</v>
      </c>
      <c r="X46">
        <v>9</v>
      </c>
      <c r="Y46">
        <v>53</v>
      </c>
      <c r="Z46">
        <v>18</v>
      </c>
      <c r="AA46">
        <v>15</v>
      </c>
    </row>
    <row r="48" spans="1:27">
      <c r="J48" t="s">
        <v>61</v>
      </c>
    </row>
    <row r="49" spans="10:19">
      <c r="J49" t="s">
        <v>30</v>
      </c>
      <c r="K49" t="s">
        <v>53</v>
      </c>
    </row>
    <row r="50" spans="10:19">
      <c r="J50" t="s">
        <v>34</v>
      </c>
      <c r="K50">
        <v>-6.35</v>
      </c>
    </row>
    <row r="51" spans="10:19">
      <c r="J51" t="s">
        <v>35</v>
      </c>
      <c r="K51">
        <v>26.3</v>
      </c>
    </row>
    <row r="52" spans="10:19">
      <c r="J52" t="s">
        <v>36</v>
      </c>
      <c r="L52" s="4">
        <v>0.22</v>
      </c>
      <c r="M52" s="4">
        <v>0.2</v>
      </c>
      <c r="N52" s="4">
        <v>0.17</v>
      </c>
      <c r="O52" s="4">
        <v>0.14000000000000001</v>
      </c>
      <c r="P52" s="4">
        <v>0.15</v>
      </c>
      <c r="Q52" s="4">
        <v>0.16</v>
      </c>
      <c r="R52" s="4">
        <v>0.16</v>
      </c>
      <c r="S52" s="4"/>
    </row>
    <row r="53" spans="10:19">
      <c r="J53" t="s">
        <v>37</v>
      </c>
      <c r="L53">
        <v>70</v>
      </c>
      <c r="M53">
        <v>35</v>
      </c>
      <c r="N53">
        <v>104</v>
      </c>
      <c r="O53">
        <v>70</v>
      </c>
      <c r="P53">
        <v>308</v>
      </c>
      <c r="Q53">
        <v>98</v>
      </c>
      <c r="R53">
        <v>134</v>
      </c>
    </row>
    <row r="54" spans="10:19">
      <c r="J54" t="s">
        <v>39</v>
      </c>
      <c r="L54">
        <v>9</v>
      </c>
      <c r="M54">
        <v>8</v>
      </c>
      <c r="N54">
        <v>7</v>
      </c>
      <c r="O54">
        <v>9</v>
      </c>
      <c r="P54">
        <v>25</v>
      </c>
      <c r="Q54">
        <v>13</v>
      </c>
      <c r="R54">
        <v>17</v>
      </c>
    </row>
    <row r="56" spans="10:19">
      <c r="J56" t="s">
        <v>60</v>
      </c>
    </row>
    <row r="57" spans="10:19">
      <c r="J57" s="9" t="s">
        <v>50</v>
      </c>
      <c r="K57" t="s">
        <v>51</v>
      </c>
    </row>
    <row r="58" spans="10:19">
      <c r="J58" t="s">
        <v>34</v>
      </c>
      <c r="K58">
        <v>-8.4600000000000009</v>
      </c>
    </row>
    <row r="59" spans="10:19">
      <c r="J59" t="s">
        <v>35</v>
      </c>
      <c r="K59">
        <v>18.5</v>
      </c>
    </row>
    <row r="60" spans="10:19">
      <c r="J60" t="s">
        <v>36</v>
      </c>
      <c r="L60" s="4">
        <v>0.14000000000000001</v>
      </c>
      <c r="M60" s="4">
        <v>0.17</v>
      </c>
      <c r="N60" s="4">
        <v>0.14000000000000001</v>
      </c>
      <c r="O60" s="4">
        <v>0.15</v>
      </c>
      <c r="P60" s="4">
        <v>7.0000000000000007E-2</v>
      </c>
      <c r="Q60" s="4">
        <v>0.17</v>
      </c>
      <c r="R60" s="4">
        <v>0.13</v>
      </c>
      <c r="S60" s="4"/>
    </row>
    <row r="61" spans="10:19">
      <c r="J61" t="s">
        <v>37</v>
      </c>
      <c r="L61">
        <v>9</v>
      </c>
      <c r="M61">
        <v>9</v>
      </c>
      <c r="N61">
        <v>17</v>
      </c>
      <c r="O61">
        <v>10</v>
      </c>
      <c r="P61">
        <v>39</v>
      </c>
      <c r="Q61">
        <v>16</v>
      </c>
      <c r="R61">
        <v>18</v>
      </c>
    </row>
    <row r="62" spans="10:19">
      <c r="J62" t="s">
        <v>39</v>
      </c>
      <c r="L62">
        <v>5</v>
      </c>
      <c r="M62">
        <v>5</v>
      </c>
      <c r="N62">
        <v>7</v>
      </c>
      <c r="O62">
        <v>5</v>
      </c>
      <c r="P62">
        <v>16</v>
      </c>
      <c r="Q62">
        <v>7</v>
      </c>
      <c r="R62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workbookViewId="0">
      <selection activeCell="A4" sqref="A4"/>
    </sheetView>
  </sheetViews>
  <sheetFormatPr defaultColWidth="10.6640625" defaultRowHeight="15.5"/>
  <sheetData>
    <row r="1" spans="1:23">
      <c r="A1" s="1" t="s">
        <v>69</v>
      </c>
      <c r="C1" s="11" t="s">
        <v>68</v>
      </c>
      <c r="W1">
        <v>-59.228065212140521</v>
      </c>
    </row>
    <row r="2" spans="1:23">
      <c r="A2" s="1" t="s">
        <v>70</v>
      </c>
      <c r="W2">
        <v>-222603.61476663785</v>
      </c>
    </row>
    <row r="3" spans="1:23">
      <c r="A3" t="s">
        <v>250</v>
      </c>
    </row>
    <row r="5" spans="1:23">
      <c r="A5" t="s">
        <v>71</v>
      </c>
      <c r="B5" t="s">
        <v>72</v>
      </c>
      <c r="C5" t="s">
        <v>35</v>
      </c>
      <c r="D5" t="s">
        <v>73</v>
      </c>
      <c r="E5" t="s">
        <v>74</v>
      </c>
      <c r="F5" t="s">
        <v>34</v>
      </c>
      <c r="G5" t="s">
        <v>75</v>
      </c>
      <c r="H5" t="s">
        <v>20</v>
      </c>
      <c r="I5" t="s">
        <v>21</v>
      </c>
      <c r="J5" t="s">
        <v>22</v>
      </c>
      <c r="K5" t="s">
        <v>23</v>
      </c>
      <c r="L5" t="s">
        <v>76</v>
      </c>
      <c r="M5" t="s">
        <v>37</v>
      </c>
      <c r="N5" t="s">
        <v>77</v>
      </c>
      <c r="W5">
        <v>141458.17323164328</v>
      </c>
    </row>
    <row r="6" spans="1:23">
      <c r="A6" t="s">
        <v>78</v>
      </c>
      <c r="W6">
        <v>251288.67608450275</v>
      </c>
    </row>
    <row r="7" spans="1:23">
      <c r="A7" t="s">
        <v>79</v>
      </c>
      <c r="B7">
        <v>1400</v>
      </c>
      <c r="C7">
        <v>24</v>
      </c>
      <c r="D7">
        <v>40</v>
      </c>
      <c r="E7">
        <v>20</v>
      </c>
      <c r="F7">
        <v>-5.04</v>
      </c>
      <c r="G7" s="4">
        <v>3.9</v>
      </c>
      <c r="H7" s="4">
        <v>10.65</v>
      </c>
      <c r="I7" s="4">
        <v>15.17</v>
      </c>
      <c r="J7" s="4">
        <v>48.82</v>
      </c>
      <c r="K7" s="4">
        <v>22.44</v>
      </c>
      <c r="L7">
        <v>100.97999999999999</v>
      </c>
      <c r="M7" s="6">
        <v>2630</v>
      </c>
      <c r="N7" s="6">
        <v>43</v>
      </c>
      <c r="W7">
        <v>1276.8700212586225</v>
      </c>
    </row>
    <row r="8" spans="1:23">
      <c r="G8" s="4">
        <v>2.25</v>
      </c>
      <c r="H8" s="4">
        <v>4.2699999999999996</v>
      </c>
      <c r="I8" s="4">
        <v>6.09</v>
      </c>
      <c r="J8" s="4">
        <v>49.49</v>
      </c>
      <c r="K8" s="4">
        <v>36.49</v>
      </c>
      <c r="L8">
        <v>98.59</v>
      </c>
      <c r="M8" s="6">
        <v>7955</v>
      </c>
      <c r="N8" s="6">
        <v>60</v>
      </c>
      <c r="W8">
        <v>-24679.118825490179</v>
      </c>
    </row>
    <row r="9" spans="1:23">
      <c r="G9" s="4">
        <v>4.58</v>
      </c>
      <c r="H9" s="4">
        <v>19.38</v>
      </c>
      <c r="I9" s="4">
        <v>9.3000000000000007</v>
      </c>
      <c r="J9" s="4">
        <v>52.5</v>
      </c>
      <c r="K9" s="4">
        <v>14.1</v>
      </c>
      <c r="L9">
        <v>99.86</v>
      </c>
      <c r="M9" s="6">
        <v>1625</v>
      </c>
      <c r="N9" s="6">
        <v>34</v>
      </c>
    </row>
    <row r="10" spans="1:23">
      <c r="G10" s="4">
        <v>7.57</v>
      </c>
      <c r="H10" s="4">
        <v>5.88</v>
      </c>
      <c r="I10" s="4">
        <v>8.4499999999999993</v>
      </c>
      <c r="J10" s="4">
        <v>64.11</v>
      </c>
      <c r="K10" s="4">
        <v>12.99</v>
      </c>
      <c r="L10">
        <v>98.999999999999986</v>
      </c>
      <c r="M10" s="6">
        <v>958</v>
      </c>
      <c r="N10" s="6">
        <v>30</v>
      </c>
    </row>
    <row r="11" spans="1:23">
      <c r="G11" s="4"/>
      <c r="H11" s="4"/>
      <c r="I11" s="4"/>
      <c r="J11" s="4"/>
      <c r="K11" s="4"/>
    </row>
    <row r="12" spans="1:23">
      <c r="A12" t="s">
        <v>80</v>
      </c>
      <c r="B12">
        <v>1500</v>
      </c>
      <c r="C12">
        <v>21.3</v>
      </c>
      <c r="D12">
        <v>40</v>
      </c>
      <c r="E12">
        <v>20</v>
      </c>
      <c r="F12">
        <v>-5.42</v>
      </c>
      <c r="G12" s="4">
        <v>1.79</v>
      </c>
      <c r="H12" s="4">
        <v>10.64</v>
      </c>
      <c r="I12" s="4">
        <v>15.28</v>
      </c>
      <c r="J12" s="4">
        <v>49.69</v>
      </c>
      <c r="K12" s="4">
        <v>22.94</v>
      </c>
      <c r="L12">
        <v>100.34</v>
      </c>
      <c r="M12" s="6">
        <v>258</v>
      </c>
      <c r="N12" s="6">
        <v>26</v>
      </c>
    </row>
    <row r="13" spans="1:23">
      <c r="G13" s="4">
        <v>1.03</v>
      </c>
      <c r="H13" s="4">
        <v>4.3600000000000003</v>
      </c>
      <c r="I13" s="4">
        <v>6.18</v>
      </c>
      <c r="J13" s="4">
        <v>50.19</v>
      </c>
      <c r="K13" s="4">
        <v>36.93</v>
      </c>
      <c r="L13">
        <v>98.69</v>
      </c>
      <c r="M13" s="6">
        <v>1256</v>
      </c>
      <c r="N13" s="6">
        <v>23</v>
      </c>
    </row>
    <row r="14" spans="1:23">
      <c r="G14" s="4">
        <v>1.64</v>
      </c>
      <c r="H14" s="4">
        <v>22.36</v>
      </c>
      <c r="I14" s="4">
        <v>9.27</v>
      </c>
      <c r="J14" s="4">
        <v>53.41</v>
      </c>
      <c r="K14" s="4">
        <v>13.93</v>
      </c>
      <c r="L14">
        <v>100.60999999999999</v>
      </c>
      <c r="M14" s="6">
        <v>144</v>
      </c>
      <c r="N14" s="6">
        <v>16</v>
      </c>
    </row>
    <row r="15" spans="1:23">
      <c r="G15" s="4">
        <v>2.2200000000000002</v>
      </c>
      <c r="H15" s="4">
        <v>6.18</v>
      </c>
      <c r="I15" s="4">
        <v>8.92</v>
      </c>
      <c r="J15" s="4">
        <v>67.790000000000006</v>
      </c>
      <c r="K15" s="4">
        <v>13.55</v>
      </c>
      <c r="L15">
        <v>98.660000000000011</v>
      </c>
      <c r="M15" s="6">
        <v>47</v>
      </c>
      <c r="N15" s="6">
        <v>11</v>
      </c>
    </row>
    <row r="16" spans="1:23">
      <c r="G16" s="4">
        <v>1.42</v>
      </c>
      <c r="H16" s="4">
        <v>17.53</v>
      </c>
      <c r="I16" s="4">
        <v>13.05</v>
      </c>
      <c r="J16" s="4">
        <v>48.29</v>
      </c>
      <c r="K16" s="4">
        <v>19.64</v>
      </c>
      <c r="L16">
        <v>99.929999999999993</v>
      </c>
      <c r="M16" s="6">
        <v>276</v>
      </c>
      <c r="N16" s="6">
        <v>11</v>
      </c>
    </row>
    <row r="17" spans="1:14">
      <c r="G17" s="4"/>
      <c r="H17" s="4"/>
      <c r="I17" s="4"/>
      <c r="J17" s="4"/>
      <c r="K17" s="4"/>
    </row>
    <row r="18" spans="1:14">
      <c r="A18" t="s">
        <v>81</v>
      </c>
      <c r="B18">
        <v>1500</v>
      </c>
      <c r="C18">
        <v>18.5</v>
      </c>
      <c r="D18">
        <v>40</v>
      </c>
      <c r="E18">
        <v>20</v>
      </c>
      <c r="F18">
        <v>-5.42</v>
      </c>
      <c r="G18" s="4">
        <v>0.13</v>
      </c>
      <c r="H18" s="4">
        <v>10.96</v>
      </c>
      <c r="I18" s="4">
        <v>15.56</v>
      </c>
      <c r="J18" s="4">
        <v>50.11</v>
      </c>
      <c r="K18" s="4">
        <v>23.5</v>
      </c>
      <c r="L18">
        <v>100.26</v>
      </c>
      <c r="M18" s="6">
        <v>167</v>
      </c>
      <c r="N18" s="6">
        <v>14</v>
      </c>
    </row>
    <row r="19" spans="1:14">
      <c r="G19" s="4">
        <v>7.0000000000000007E-2</v>
      </c>
      <c r="H19" s="4">
        <v>4.3899999999999997</v>
      </c>
      <c r="I19" s="4">
        <v>6.32</v>
      </c>
      <c r="J19" s="4">
        <v>50.7</v>
      </c>
      <c r="K19" s="4">
        <v>37.71</v>
      </c>
      <c r="L19">
        <v>99.19</v>
      </c>
      <c r="M19" s="6">
        <v>1030</v>
      </c>
      <c r="N19" s="6">
        <v>16</v>
      </c>
    </row>
    <row r="20" spans="1:14">
      <c r="G20" s="4">
        <v>0.16</v>
      </c>
      <c r="H20" s="4">
        <v>22.72</v>
      </c>
      <c r="I20" s="4">
        <v>9.5299999999999994</v>
      </c>
      <c r="J20" s="4">
        <v>54.44</v>
      </c>
      <c r="K20" s="4">
        <v>14.31</v>
      </c>
      <c r="L20">
        <v>101.16</v>
      </c>
      <c r="M20" s="6">
        <v>93</v>
      </c>
      <c r="N20" s="6">
        <v>15</v>
      </c>
    </row>
    <row r="21" spans="1:14">
      <c r="G21" s="4">
        <v>0.14000000000000001</v>
      </c>
      <c r="H21" s="4">
        <v>6.32</v>
      </c>
      <c r="I21" s="4">
        <v>9.16</v>
      </c>
      <c r="J21" s="4">
        <v>67.97</v>
      </c>
      <c r="K21" s="4">
        <v>14.05</v>
      </c>
      <c r="L21">
        <v>97.64</v>
      </c>
      <c r="M21" s="6">
        <v>24</v>
      </c>
      <c r="N21" s="6">
        <v>13</v>
      </c>
    </row>
    <row r="22" spans="1:14">
      <c r="G22" s="4">
        <v>0.09</v>
      </c>
      <c r="H22" s="4">
        <v>18.32</v>
      </c>
      <c r="I22" s="4">
        <v>13.63</v>
      </c>
      <c r="J22" s="4">
        <v>49.78</v>
      </c>
      <c r="K22" s="4">
        <v>19.829999999999998</v>
      </c>
      <c r="L22">
        <v>101.64999999999999</v>
      </c>
      <c r="M22" s="6">
        <v>184</v>
      </c>
      <c r="N22" s="6">
        <v>15</v>
      </c>
    </row>
    <row r="23" spans="1:14">
      <c r="G23" s="4"/>
      <c r="H23" s="4"/>
      <c r="I23" s="4"/>
      <c r="J23" s="4"/>
      <c r="K23" s="4"/>
    </row>
    <row r="24" spans="1:14">
      <c r="A24" t="s">
        <v>82</v>
      </c>
      <c r="G24" s="4"/>
      <c r="H24" s="4"/>
      <c r="I24" s="4"/>
      <c r="J24" s="4"/>
      <c r="K24" s="4"/>
    </row>
    <row r="25" spans="1:14">
      <c r="A25" t="s">
        <v>83</v>
      </c>
      <c r="B25">
        <v>1500</v>
      </c>
      <c r="C25">
        <v>23.5</v>
      </c>
      <c r="D25">
        <v>40</v>
      </c>
      <c r="E25">
        <v>20</v>
      </c>
      <c r="F25">
        <v>-5.42</v>
      </c>
      <c r="G25" s="4">
        <v>3.68</v>
      </c>
      <c r="H25" s="4">
        <v>11.86</v>
      </c>
      <c r="I25" s="4">
        <v>14.88</v>
      </c>
      <c r="J25" s="4">
        <v>54.35</v>
      </c>
      <c r="K25" s="4">
        <v>15.19</v>
      </c>
      <c r="L25">
        <v>99.960000000000008</v>
      </c>
      <c r="M25" s="6">
        <v>139</v>
      </c>
      <c r="N25" s="6">
        <v>19</v>
      </c>
    </row>
    <row r="26" spans="1:14">
      <c r="G26" s="4">
        <v>4.38</v>
      </c>
      <c r="H26" s="4">
        <v>18.13</v>
      </c>
      <c r="I26" s="4">
        <v>13.68</v>
      </c>
      <c r="J26" s="4">
        <v>54.11</v>
      </c>
      <c r="K26" s="4">
        <v>8.2899999999999991</v>
      </c>
      <c r="L26">
        <v>98.59</v>
      </c>
      <c r="M26" s="6">
        <v>118</v>
      </c>
      <c r="N26" s="6">
        <v>12</v>
      </c>
    </row>
    <row r="27" spans="1:14">
      <c r="G27" s="4">
        <v>3.58</v>
      </c>
      <c r="H27" s="4">
        <v>19.190000000000001</v>
      </c>
      <c r="I27" s="4">
        <v>6.43</v>
      </c>
      <c r="J27" s="4">
        <v>55.45</v>
      </c>
      <c r="K27" s="4">
        <v>15.41</v>
      </c>
      <c r="L27">
        <v>100.06</v>
      </c>
      <c r="M27" s="6">
        <v>277</v>
      </c>
      <c r="N27" s="6">
        <v>13</v>
      </c>
    </row>
    <row r="28" spans="1:14">
      <c r="G28" s="4">
        <v>3.54</v>
      </c>
      <c r="H28" s="4">
        <v>17.690000000000001</v>
      </c>
      <c r="I28" s="4">
        <v>20.73</v>
      </c>
      <c r="J28" s="4">
        <v>46.09</v>
      </c>
      <c r="K28" s="4">
        <v>11.81</v>
      </c>
      <c r="L28">
        <v>99.860000000000014</v>
      </c>
      <c r="M28" s="6">
        <v>158</v>
      </c>
      <c r="N28" s="6">
        <v>12</v>
      </c>
    </row>
    <row r="29" spans="1:14">
      <c r="G29" s="4">
        <v>3.53</v>
      </c>
      <c r="H29" s="4">
        <v>2.2599999999999998</v>
      </c>
      <c r="I29" s="4">
        <v>12.16</v>
      </c>
      <c r="J29" s="4">
        <v>57.76</v>
      </c>
      <c r="K29" s="4">
        <v>24.26</v>
      </c>
      <c r="L29">
        <v>99.97</v>
      </c>
      <c r="M29" s="6">
        <v>277</v>
      </c>
      <c r="N29" s="6">
        <v>18</v>
      </c>
    </row>
    <row r="30" spans="1:14">
      <c r="G30" s="4">
        <v>3.36</v>
      </c>
      <c r="H30" s="4">
        <v>13.18</v>
      </c>
      <c r="I30" s="4">
        <v>5.79</v>
      </c>
      <c r="J30" s="4">
        <v>60.02</v>
      </c>
      <c r="K30" s="4">
        <v>17.36</v>
      </c>
      <c r="L30">
        <v>99.71</v>
      </c>
      <c r="M30" s="6">
        <v>181</v>
      </c>
      <c r="N30" s="6">
        <v>9</v>
      </c>
    </row>
    <row r="31" spans="1:14">
      <c r="G31" s="4">
        <v>2.2200000000000002</v>
      </c>
      <c r="H31" s="4">
        <v>15.66</v>
      </c>
      <c r="I31" s="4">
        <v>10.79</v>
      </c>
      <c r="J31" s="4">
        <v>49.7</v>
      </c>
      <c r="K31" s="4">
        <v>21.66</v>
      </c>
      <c r="L31">
        <v>100.03</v>
      </c>
      <c r="M31" s="6">
        <v>353</v>
      </c>
      <c r="N31" s="6">
        <v>17</v>
      </c>
    </row>
    <row r="32" spans="1:14">
      <c r="G32" s="4"/>
      <c r="H32" s="4"/>
      <c r="I32" s="4"/>
      <c r="J32" s="4"/>
      <c r="K32" s="4"/>
    </row>
    <row r="33" spans="1:14">
      <c r="A33" t="s">
        <v>84</v>
      </c>
      <c r="B33">
        <v>1400</v>
      </c>
      <c r="C33">
        <v>24</v>
      </c>
      <c r="D33">
        <v>40</v>
      </c>
      <c r="E33">
        <v>20</v>
      </c>
      <c r="F33">
        <v>-5.04</v>
      </c>
      <c r="G33" s="4">
        <v>8.07</v>
      </c>
      <c r="H33" s="4">
        <v>17.72</v>
      </c>
      <c r="I33" s="4">
        <v>5.93</v>
      </c>
      <c r="J33" s="4">
        <v>52.58</v>
      </c>
      <c r="K33" s="4">
        <v>14.35</v>
      </c>
      <c r="L33">
        <v>98.649999999999991</v>
      </c>
      <c r="M33" s="6">
        <v>5618</v>
      </c>
      <c r="N33" s="6">
        <v>68</v>
      </c>
    </row>
    <row r="34" spans="1:14">
      <c r="G34" s="4">
        <v>9.09</v>
      </c>
      <c r="H34" s="4">
        <v>2.11</v>
      </c>
      <c r="I34" s="4">
        <v>11.13</v>
      </c>
      <c r="J34" s="4">
        <v>53.59</v>
      </c>
      <c r="K34" s="4">
        <v>22.18</v>
      </c>
      <c r="L34">
        <v>98.1</v>
      </c>
      <c r="M34" s="6">
        <v>7611</v>
      </c>
      <c r="N34" s="6">
        <v>56</v>
      </c>
    </row>
    <row r="35" spans="1:14">
      <c r="G35" s="4">
        <v>7.81</v>
      </c>
      <c r="H35" s="4">
        <v>16.72</v>
      </c>
      <c r="I35" s="4">
        <v>19.55</v>
      </c>
      <c r="J35" s="4">
        <v>43.57</v>
      </c>
      <c r="K35" s="4">
        <v>11.15</v>
      </c>
      <c r="L35">
        <v>98.800000000000011</v>
      </c>
      <c r="M35" s="6">
        <v>3437</v>
      </c>
      <c r="N35" s="6">
        <v>40</v>
      </c>
    </row>
    <row r="36" spans="1:14">
      <c r="G36" s="4">
        <v>9.27</v>
      </c>
      <c r="H36" s="4">
        <v>12.25</v>
      </c>
      <c r="I36" s="4">
        <v>5.31</v>
      </c>
      <c r="J36" s="4">
        <v>55.83</v>
      </c>
      <c r="K36" s="4">
        <v>15.99</v>
      </c>
      <c r="L36">
        <v>98.649999999999991</v>
      </c>
      <c r="M36" s="6">
        <v>5916</v>
      </c>
      <c r="N36" s="6">
        <v>76</v>
      </c>
    </row>
    <row r="37" spans="1:14">
      <c r="G37" s="4">
        <v>10.210000000000001</v>
      </c>
      <c r="H37" s="4">
        <v>16.670000000000002</v>
      </c>
      <c r="I37" s="4">
        <v>12.89</v>
      </c>
      <c r="J37" s="4">
        <v>51.71</v>
      </c>
      <c r="K37" s="4">
        <v>7.75</v>
      </c>
      <c r="L37">
        <v>99.23</v>
      </c>
      <c r="M37" s="6">
        <v>3350</v>
      </c>
      <c r="N37" s="6">
        <v>57</v>
      </c>
    </row>
    <row r="38" spans="1:14">
      <c r="G38" s="4">
        <v>6.72</v>
      </c>
      <c r="H38" s="4">
        <v>9.5500000000000007</v>
      </c>
      <c r="I38" s="4">
        <v>13.62</v>
      </c>
      <c r="J38" s="4">
        <v>46.38</v>
      </c>
      <c r="K38" s="4">
        <v>20.52</v>
      </c>
      <c r="L38">
        <v>96.79</v>
      </c>
      <c r="M38" s="6">
        <v>6379</v>
      </c>
      <c r="N38" s="6">
        <v>59</v>
      </c>
    </row>
    <row r="39" spans="1:14">
      <c r="G39" s="4">
        <v>5.5</v>
      </c>
      <c r="H39" s="4">
        <v>17.78</v>
      </c>
      <c r="I39" s="4">
        <v>9.56</v>
      </c>
      <c r="J39" s="4">
        <v>46.42</v>
      </c>
      <c r="K39" s="4">
        <v>18.989999999999998</v>
      </c>
      <c r="L39">
        <v>98.25</v>
      </c>
      <c r="M39" s="6">
        <v>6514</v>
      </c>
      <c r="N39" s="6">
        <v>47</v>
      </c>
    </row>
    <row r="40" spans="1:14">
      <c r="G40" s="4">
        <v>9.36</v>
      </c>
      <c r="H40" s="4">
        <v>10.76</v>
      </c>
      <c r="I40" s="4">
        <v>13.54</v>
      </c>
      <c r="J40" s="4">
        <v>51.56</v>
      </c>
      <c r="K40" s="4">
        <v>13.75</v>
      </c>
      <c r="L40">
        <v>98.97</v>
      </c>
      <c r="M40" s="6">
        <v>4350</v>
      </c>
      <c r="N40" s="6">
        <v>53</v>
      </c>
    </row>
    <row r="41" spans="1:14">
      <c r="G41" s="4"/>
      <c r="H41" s="4"/>
      <c r="I41" s="4"/>
      <c r="J41" s="4"/>
      <c r="K41" s="4"/>
    </row>
    <row r="42" spans="1:14">
      <c r="A42" t="s">
        <v>85</v>
      </c>
      <c r="B42">
        <v>1300</v>
      </c>
      <c r="D42">
        <v>40</v>
      </c>
      <c r="E42">
        <v>20</v>
      </c>
      <c r="F42">
        <v>-4.6100000000000003</v>
      </c>
      <c r="G42" s="4">
        <v>0.77</v>
      </c>
      <c r="H42" s="4">
        <v>10.6</v>
      </c>
      <c r="I42" s="4">
        <v>15.33</v>
      </c>
      <c r="J42" s="4">
        <v>50.08</v>
      </c>
      <c r="K42" s="4">
        <v>23.01</v>
      </c>
      <c r="L42">
        <v>99.79</v>
      </c>
      <c r="M42" s="6">
        <v>4260</v>
      </c>
      <c r="N42" s="6">
        <v>24</v>
      </c>
    </row>
    <row r="43" spans="1:14">
      <c r="G43" s="4">
        <v>0.88</v>
      </c>
      <c r="H43" s="4">
        <v>12.44</v>
      </c>
      <c r="I43" s="4">
        <v>15.56</v>
      </c>
      <c r="J43" s="4">
        <v>56.37</v>
      </c>
      <c r="K43" s="4">
        <v>15.59</v>
      </c>
      <c r="L43">
        <v>100.84</v>
      </c>
      <c r="M43" s="6">
        <v>1115</v>
      </c>
      <c r="N43" s="6">
        <v>21</v>
      </c>
    </row>
    <row r="44" spans="1:14">
      <c r="G44" s="4">
        <v>1.39</v>
      </c>
      <c r="H44" s="4">
        <v>2.34</v>
      </c>
      <c r="I44" s="4">
        <v>12.54</v>
      </c>
      <c r="J44" s="4">
        <v>58.52</v>
      </c>
      <c r="K44" s="4">
        <v>24.56</v>
      </c>
      <c r="L44">
        <v>99.350000000000009</v>
      </c>
      <c r="M44" s="6">
        <v>3302</v>
      </c>
      <c r="N44" s="6">
        <v>49</v>
      </c>
    </row>
    <row r="45" spans="1:14">
      <c r="G45" s="4"/>
      <c r="H45" s="4"/>
      <c r="I45" s="4"/>
      <c r="J45" s="4"/>
      <c r="K45" s="4"/>
    </row>
    <row r="46" spans="1:14">
      <c r="A46" t="s">
        <v>86</v>
      </c>
      <c r="G46" s="4"/>
      <c r="H46" s="4"/>
      <c r="I46" s="4"/>
      <c r="J46" s="4"/>
      <c r="K46" s="4"/>
    </row>
    <row r="47" spans="1:14">
      <c r="A47" t="s">
        <v>87</v>
      </c>
      <c r="B47">
        <v>1500</v>
      </c>
      <c r="C47">
        <v>23.5</v>
      </c>
      <c r="D47">
        <v>40</v>
      </c>
      <c r="E47">
        <v>20</v>
      </c>
      <c r="F47">
        <v>-5.04</v>
      </c>
      <c r="G47" s="4">
        <v>1.02</v>
      </c>
      <c r="H47" s="4">
        <v>0.02</v>
      </c>
      <c r="I47" s="4">
        <v>18.98</v>
      </c>
      <c r="J47" s="4">
        <v>41.7</v>
      </c>
      <c r="K47" s="4">
        <v>36.9</v>
      </c>
      <c r="L47">
        <v>98.62</v>
      </c>
      <c r="M47" s="6">
        <v>1496</v>
      </c>
      <c r="N47" s="6">
        <v>14</v>
      </c>
    </row>
    <row r="48" spans="1:14">
      <c r="G48" s="4">
        <v>0.49</v>
      </c>
      <c r="H48" s="4">
        <v>0</v>
      </c>
      <c r="I48" s="4">
        <v>11.31</v>
      </c>
      <c r="J48" s="4">
        <v>41</v>
      </c>
      <c r="K48" s="4">
        <v>44.74</v>
      </c>
      <c r="L48">
        <v>97.539999999999992</v>
      </c>
      <c r="M48" s="6">
        <v>5305</v>
      </c>
      <c r="N48" s="6">
        <v>22</v>
      </c>
    </row>
    <row r="49" spans="1:15">
      <c r="G49" s="4">
        <v>4.6500000000000004</v>
      </c>
      <c r="H49" s="4">
        <v>0.01</v>
      </c>
      <c r="I49" s="4">
        <v>17.98</v>
      </c>
      <c r="J49" s="4">
        <v>67.5</v>
      </c>
      <c r="K49" s="4">
        <v>9.6</v>
      </c>
      <c r="L49">
        <v>99.74</v>
      </c>
      <c r="M49" s="6">
        <v>10</v>
      </c>
      <c r="N49" s="6">
        <v>7</v>
      </c>
    </row>
    <row r="50" spans="1:15">
      <c r="G50" s="4">
        <v>3.83</v>
      </c>
      <c r="H50" s="4">
        <v>24.73</v>
      </c>
      <c r="I50" s="4">
        <v>22.62</v>
      </c>
      <c r="J50" s="4">
        <v>50.42</v>
      </c>
      <c r="K50" s="4">
        <v>0.08</v>
      </c>
      <c r="L50">
        <v>101.68</v>
      </c>
      <c r="M50" s="6">
        <v>26</v>
      </c>
      <c r="N50" s="6">
        <v>10</v>
      </c>
    </row>
    <row r="51" spans="1:15">
      <c r="G51" s="4">
        <v>1.88</v>
      </c>
      <c r="H51" s="4">
        <v>0</v>
      </c>
      <c r="I51" s="4">
        <v>12.19</v>
      </c>
      <c r="J51" s="4">
        <v>53.58</v>
      </c>
      <c r="K51" s="4">
        <v>31.99</v>
      </c>
      <c r="L51">
        <v>99.64</v>
      </c>
      <c r="M51" s="6">
        <v>512</v>
      </c>
      <c r="N51" s="6">
        <v>14</v>
      </c>
    </row>
    <row r="52" spans="1:15">
      <c r="G52" s="4">
        <v>3</v>
      </c>
      <c r="H52" s="4">
        <v>19.64</v>
      </c>
      <c r="I52" s="4">
        <v>16.8</v>
      </c>
      <c r="J52" s="4">
        <v>60.06</v>
      </c>
      <c r="K52" s="4">
        <v>7.0000000000000007E-2</v>
      </c>
      <c r="L52">
        <v>99.57</v>
      </c>
      <c r="M52" s="6">
        <v>10</v>
      </c>
      <c r="N52" s="6">
        <v>8</v>
      </c>
    </row>
    <row r="53" spans="1:15">
      <c r="G53" s="4"/>
      <c r="H53" s="4"/>
      <c r="I53" s="4"/>
      <c r="J53" s="4"/>
      <c r="K53" s="4"/>
      <c r="M53" s="6"/>
      <c r="N53" s="6"/>
    </row>
    <row r="54" spans="1:15">
      <c r="A54" t="s">
        <v>88</v>
      </c>
      <c r="G54" s="4"/>
      <c r="H54" s="4"/>
      <c r="I54" s="4"/>
      <c r="J54" s="4"/>
      <c r="K54" s="4"/>
      <c r="M54" s="6"/>
      <c r="N54" s="6"/>
    </row>
    <row r="55" spans="1:15">
      <c r="A55" t="s">
        <v>89</v>
      </c>
      <c r="B55">
        <v>1250</v>
      </c>
      <c r="C55">
        <v>35.5</v>
      </c>
      <c r="D55">
        <v>40</v>
      </c>
      <c r="E55">
        <v>20</v>
      </c>
      <c r="F55">
        <v>-4.38</v>
      </c>
      <c r="G55" s="4">
        <v>0.32</v>
      </c>
      <c r="H55" s="4">
        <v>10.69</v>
      </c>
      <c r="I55" s="4">
        <v>12.44</v>
      </c>
      <c r="J55" s="4">
        <v>63.34</v>
      </c>
      <c r="K55" s="4">
        <v>14.61</v>
      </c>
      <c r="L55">
        <v>101.4</v>
      </c>
      <c r="M55" s="6">
        <v>1303</v>
      </c>
      <c r="N55" s="6">
        <v>79</v>
      </c>
      <c r="O55" t="s">
        <v>90</v>
      </c>
    </row>
    <row r="56" spans="1:15">
      <c r="G56" s="4">
        <v>0.16</v>
      </c>
      <c r="H56" s="4">
        <v>5.59</v>
      </c>
      <c r="I56" s="4">
        <v>13.71</v>
      </c>
      <c r="J56" s="4">
        <v>49.12</v>
      </c>
      <c r="K56" s="4">
        <v>29.87</v>
      </c>
      <c r="L56">
        <v>98.45</v>
      </c>
      <c r="M56" s="6">
        <v>13543</v>
      </c>
      <c r="N56" s="6">
        <v>108</v>
      </c>
    </row>
    <row r="57" spans="1:15">
      <c r="G57" s="4">
        <v>0.48</v>
      </c>
      <c r="H57" s="4">
        <v>9.6</v>
      </c>
      <c r="I57" s="4">
        <v>18.3</v>
      </c>
      <c r="J57" s="4">
        <v>63.53</v>
      </c>
      <c r="K57" s="4">
        <v>9.9600000000000009</v>
      </c>
      <c r="L57">
        <v>101.87</v>
      </c>
      <c r="M57" s="6">
        <v>319</v>
      </c>
      <c r="N57" s="6">
        <v>53</v>
      </c>
    </row>
    <row r="58" spans="1:15">
      <c r="G58" s="4">
        <v>0.28000000000000003</v>
      </c>
      <c r="H58" s="4">
        <v>5.13</v>
      </c>
      <c r="I58" s="4">
        <v>14.99</v>
      </c>
      <c r="J58" s="4">
        <v>62.98</v>
      </c>
      <c r="K58" s="4">
        <v>17.260000000000002</v>
      </c>
      <c r="L58">
        <v>100.64</v>
      </c>
      <c r="M58" s="6">
        <v>1510</v>
      </c>
      <c r="N58" s="6">
        <v>24</v>
      </c>
    </row>
    <row r="59" spans="1:15">
      <c r="G59" s="4">
        <v>0.62</v>
      </c>
      <c r="H59" s="4">
        <v>10.17</v>
      </c>
      <c r="I59" s="4">
        <v>19.32</v>
      </c>
      <c r="J59" s="4">
        <v>64.75</v>
      </c>
      <c r="K59" s="4">
        <v>6.62</v>
      </c>
      <c r="L59">
        <v>101.48</v>
      </c>
      <c r="M59" s="6">
        <v>59</v>
      </c>
      <c r="N59" s="6">
        <v>27</v>
      </c>
      <c r="O59" t="s">
        <v>90</v>
      </c>
    </row>
    <row r="60" spans="1:15">
      <c r="G60" s="4">
        <v>0.36</v>
      </c>
      <c r="H60" s="4">
        <v>8.82</v>
      </c>
      <c r="I60" s="4">
        <v>15.38</v>
      </c>
      <c r="J60" s="4">
        <v>62.77</v>
      </c>
      <c r="K60" s="4">
        <v>13.77</v>
      </c>
      <c r="L60">
        <v>101.10000000000001</v>
      </c>
      <c r="M60" s="6">
        <v>942</v>
      </c>
      <c r="N60" s="6">
        <v>58</v>
      </c>
    </row>
    <row r="61" spans="1:15">
      <c r="G61" s="4"/>
      <c r="H61" s="4"/>
      <c r="I61" s="4"/>
      <c r="J61" s="4"/>
      <c r="K61" s="4"/>
      <c r="M61" s="6"/>
      <c r="N61" s="6"/>
    </row>
    <row r="62" spans="1:15">
      <c r="A62" t="s">
        <v>91</v>
      </c>
      <c r="B62">
        <v>1300</v>
      </c>
      <c r="C62">
        <v>22.5</v>
      </c>
      <c r="D62">
        <v>40</v>
      </c>
      <c r="E62">
        <v>20</v>
      </c>
      <c r="F62">
        <v>-4.6100000000000003</v>
      </c>
      <c r="G62" s="4">
        <v>0.24</v>
      </c>
      <c r="H62" s="4">
        <v>5.09</v>
      </c>
      <c r="I62" s="4">
        <v>14.88</v>
      </c>
      <c r="J62" s="4">
        <v>62.98</v>
      </c>
      <c r="K62" s="4">
        <v>17.350000000000001</v>
      </c>
      <c r="L62">
        <v>100.53999999999999</v>
      </c>
      <c r="M62" s="6">
        <v>571</v>
      </c>
      <c r="N62" s="6">
        <v>26</v>
      </c>
    </row>
    <row r="63" spans="1:15">
      <c r="G63" s="4">
        <v>0.28999999999999998</v>
      </c>
      <c r="H63" s="4">
        <v>10.46</v>
      </c>
      <c r="I63" s="4">
        <v>19.62</v>
      </c>
      <c r="J63" s="4">
        <v>65.010000000000005</v>
      </c>
      <c r="K63" s="4">
        <v>6.11</v>
      </c>
      <c r="L63">
        <v>101.49000000000001</v>
      </c>
      <c r="M63" s="6">
        <v>94</v>
      </c>
      <c r="N63" s="6">
        <v>15</v>
      </c>
    </row>
    <row r="64" spans="1:15">
      <c r="G64" s="4">
        <v>0.24</v>
      </c>
      <c r="H64" s="4">
        <v>8.7799999999999994</v>
      </c>
      <c r="I64" s="4">
        <v>15.47</v>
      </c>
      <c r="J64" s="4">
        <v>62.64</v>
      </c>
      <c r="K64" s="4">
        <v>13.93</v>
      </c>
      <c r="L64">
        <v>101.06</v>
      </c>
      <c r="M64" s="6">
        <v>319</v>
      </c>
      <c r="N64" s="6">
        <v>21</v>
      </c>
    </row>
    <row r="65" spans="1:14">
      <c r="G65" s="4">
        <v>0.24</v>
      </c>
      <c r="H65" s="4">
        <v>14.15</v>
      </c>
      <c r="I65" s="4">
        <v>8.34</v>
      </c>
      <c r="J65" s="4">
        <v>62.67</v>
      </c>
      <c r="K65" s="4">
        <v>15.76</v>
      </c>
      <c r="L65">
        <v>101.16000000000001</v>
      </c>
      <c r="M65" s="6">
        <v>956</v>
      </c>
      <c r="N65" s="6">
        <v>6</v>
      </c>
    </row>
    <row r="66" spans="1:14">
      <c r="G66" s="4">
        <v>0.19</v>
      </c>
      <c r="H66" s="4">
        <v>5.54</v>
      </c>
      <c r="I66" s="4">
        <v>13.88</v>
      </c>
      <c r="J66" s="4">
        <v>49.52</v>
      </c>
      <c r="K66" s="4">
        <v>30.29</v>
      </c>
      <c r="L66">
        <v>99.419999999999987</v>
      </c>
      <c r="M66" s="6">
        <v>8203</v>
      </c>
      <c r="N66" s="6">
        <v>28</v>
      </c>
    </row>
    <row r="67" spans="1:14">
      <c r="G67" s="4">
        <v>0.26</v>
      </c>
      <c r="H67" s="4">
        <v>9.5399999999999991</v>
      </c>
      <c r="I67" s="4">
        <v>18.329999999999998</v>
      </c>
      <c r="J67" s="4">
        <v>63.19</v>
      </c>
      <c r="K67" s="4">
        <v>9.9499999999999993</v>
      </c>
      <c r="L67">
        <v>101.27</v>
      </c>
      <c r="M67" s="6">
        <v>85</v>
      </c>
      <c r="N67" s="6">
        <v>20</v>
      </c>
    </row>
    <row r="68" spans="1:14">
      <c r="G68" s="4"/>
      <c r="H68" s="4"/>
      <c r="I68" s="4"/>
      <c r="J68" s="4"/>
      <c r="K68" s="4"/>
      <c r="M68" s="6"/>
      <c r="N68" s="6"/>
    </row>
    <row r="69" spans="1:14">
      <c r="A69" t="s">
        <v>92</v>
      </c>
      <c r="B69">
        <v>1400</v>
      </c>
      <c r="C69">
        <v>20.5</v>
      </c>
      <c r="D69">
        <v>40</v>
      </c>
      <c r="E69">
        <v>20</v>
      </c>
      <c r="F69">
        <v>-5.04</v>
      </c>
      <c r="G69" s="4">
        <v>0.98</v>
      </c>
      <c r="H69" s="4">
        <v>5</v>
      </c>
      <c r="I69" s="4">
        <v>14.64</v>
      </c>
      <c r="J69" s="4">
        <v>60.97</v>
      </c>
      <c r="K69" s="4">
        <v>17.47</v>
      </c>
      <c r="L69">
        <v>99.06</v>
      </c>
      <c r="M69" s="6">
        <v>148</v>
      </c>
      <c r="N69" s="6">
        <v>16</v>
      </c>
    </row>
    <row r="70" spans="1:14">
      <c r="G70" s="4">
        <v>0.91</v>
      </c>
      <c r="H70" s="4">
        <v>9.33</v>
      </c>
      <c r="I70" s="4">
        <v>17.850000000000001</v>
      </c>
      <c r="J70" s="4">
        <v>61.11</v>
      </c>
      <c r="K70" s="4">
        <v>9.7100000000000009</v>
      </c>
      <c r="L70">
        <v>98.91</v>
      </c>
      <c r="M70" s="6">
        <v>49</v>
      </c>
      <c r="N70" s="6">
        <v>15</v>
      </c>
    </row>
    <row r="71" spans="1:14">
      <c r="G71" s="4">
        <v>0.84</v>
      </c>
      <c r="H71" s="4">
        <v>8.44</v>
      </c>
      <c r="I71" s="4">
        <v>14.79</v>
      </c>
      <c r="J71" s="4">
        <v>59.25</v>
      </c>
      <c r="K71" s="4">
        <v>13.72</v>
      </c>
      <c r="L71">
        <v>97.039999999999992</v>
      </c>
      <c r="M71" s="6">
        <v>94</v>
      </c>
      <c r="N71" s="6">
        <v>13</v>
      </c>
    </row>
    <row r="72" spans="1:14">
      <c r="G72" s="4">
        <v>0.7</v>
      </c>
      <c r="H72" s="4">
        <v>14.11</v>
      </c>
      <c r="I72" s="4">
        <v>7.75</v>
      </c>
      <c r="J72" s="4">
        <v>62.57</v>
      </c>
      <c r="K72" s="4">
        <v>15.62</v>
      </c>
      <c r="L72">
        <v>100.75</v>
      </c>
      <c r="M72" s="6">
        <v>225</v>
      </c>
      <c r="N72" s="6">
        <v>13</v>
      </c>
    </row>
    <row r="73" spans="1:14">
      <c r="G73" s="4">
        <v>1.1299999999999999</v>
      </c>
      <c r="H73" s="4">
        <v>8.5</v>
      </c>
      <c r="I73" s="4">
        <v>15.77</v>
      </c>
      <c r="J73" s="4">
        <v>65.040000000000006</v>
      </c>
      <c r="K73" s="4">
        <v>5</v>
      </c>
      <c r="L73">
        <v>95.44</v>
      </c>
      <c r="M73" s="6">
        <v>24</v>
      </c>
      <c r="N73" s="6">
        <v>16</v>
      </c>
    </row>
    <row r="74" spans="1:14">
      <c r="G74" s="4"/>
      <c r="H74" s="4"/>
      <c r="I74" s="4"/>
      <c r="J74" s="4"/>
      <c r="K74" s="4"/>
      <c r="M74" s="6"/>
      <c r="N74" s="6"/>
    </row>
    <row r="75" spans="1:14">
      <c r="A75" t="s">
        <v>93</v>
      </c>
      <c r="B75">
        <v>1500</v>
      </c>
      <c r="C75">
        <v>21</v>
      </c>
      <c r="D75">
        <v>40</v>
      </c>
      <c r="E75">
        <v>20</v>
      </c>
      <c r="F75">
        <v>-5.42</v>
      </c>
      <c r="G75" s="4">
        <v>0.99</v>
      </c>
      <c r="H75" s="4">
        <v>5.13</v>
      </c>
      <c r="I75" s="4">
        <v>15.06</v>
      </c>
      <c r="J75" s="4">
        <v>64.099999999999994</v>
      </c>
      <c r="K75" s="4">
        <v>17.38</v>
      </c>
      <c r="L75">
        <v>102.66</v>
      </c>
      <c r="M75" s="6">
        <v>34</v>
      </c>
      <c r="N75" s="6">
        <v>15</v>
      </c>
    </row>
    <row r="76" spans="1:14">
      <c r="G76" s="4">
        <v>1.1399999999999999</v>
      </c>
      <c r="H76" s="4">
        <v>8.89</v>
      </c>
      <c r="I76" s="4">
        <v>16.899999999999999</v>
      </c>
      <c r="J76" s="4">
        <v>71.14</v>
      </c>
      <c r="K76" s="4">
        <v>5.1100000000000003</v>
      </c>
      <c r="L76">
        <v>103.17999999999999</v>
      </c>
      <c r="M76" s="6">
        <v>10</v>
      </c>
      <c r="N76" s="6">
        <v>12</v>
      </c>
    </row>
    <row r="77" spans="1:14">
      <c r="G77" s="4">
        <v>1.23</v>
      </c>
      <c r="H77" s="4">
        <v>8.85</v>
      </c>
      <c r="I77" s="4">
        <v>15.68</v>
      </c>
      <c r="J77" s="4">
        <v>64.05</v>
      </c>
      <c r="K77" s="4">
        <v>13.84</v>
      </c>
      <c r="L77">
        <v>103.65</v>
      </c>
      <c r="M77" s="6">
        <v>28</v>
      </c>
      <c r="N77" s="6">
        <v>10</v>
      </c>
    </row>
    <row r="78" spans="1:14">
      <c r="G78" s="4">
        <v>0.59</v>
      </c>
      <c r="H78" s="4">
        <v>5.83</v>
      </c>
      <c r="I78" s="4">
        <v>14.51</v>
      </c>
      <c r="J78" s="4">
        <v>50.92</v>
      </c>
      <c r="K78" s="4">
        <v>30.88</v>
      </c>
      <c r="L78">
        <v>102.72999999999999</v>
      </c>
      <c r="M78" s="6">
        <v>401</v>
      </c>
      <c r="N78" s="6">
        <v>9</v>
      </c>
    </row>
    <row r="79" spans="1:14">
      <c r="G79" s="4">
        <v>1.21</v>
      </c>
      <c r="H79" s="4">
        <v>14.36</v>
      </c>
      <c r="I79" s="4">
        <v>7.82</v>
      </c>
      <c r="J79" s="4">
        <v>64.39</v>
      </c>
      <c r="K79" s="4">
        <v>15.67</v>
      </c>
      <c r="L79">
        <v>103.45</v>
      </c>
      <c r="M79" s="6">
        <v>64</v>
      </c>
      <c r="N79" s="6">
        <v>14</v>
      </c>
    </row>
    <row r="80" spans="1:14">
      <c r="G80" s="4">
        <v>1.1599999999999999</v>
      </c>
      <c r="H80" s="4">
        <v>9.6</v>
      </c>
      <c r="I80" s="4">
        <v>18.38</v>
      </c>
      <c r="J80" s="4">
        <v>64.010000000000005</v>
      </c>
      <c r="K80" s="4">
        <v>9.86</v>
      </c>
      <c r="L80">
        <v>103.01</v>
      </c>
      <c r="M80" s="6">
        <v>16</v>
      </c>
      <c r="N80" s="6">
        <v>16</v>
      </c>
    </row>
    <row r="81" spans="1:14">
      <c r="G81" s="4"/>
      <c r="H81" s="4"/>
      <c r="I81" s="4"/>
      <c r="J81" s="4"/>
      <c r="K81" s="4"/>
      <c r="M81" s="6"/>
      <c r="N81" s="6"/>
    </row>
    <row r="82" spans="1:14">
      <c r="A82" s="1" t="s">
        <v>249</v>
      </c>
      <c r="B82" s="1"/>
      <c r="C82" s="1"/>
      <c r="D82" s="1"/>
      <c r="E82" s="1"/>
      <c r="F82" s="1"/>
      <c r="G82" s="48"/>
      <c r="H82" s="48"/>
      <c r="I82" s="48"/>
      <c r="J82" s="48"/>
      <c r="K82" s="48"/>
      <c r="L82" s="1"/>
      <c r="M82" s="72"/>
      <c r="N82" s="72"/>
    </row>
    <row r="83" spans="1:14">
      <c r="A83" s="1" t="s">
        <v>94</v>
      </c>
      <c r="B83" s="1">
        <v>1300</v>
      </c>
      <c r="C83" s="1">
        <v>40</v>
      </c>
      <c r="D83" s="1">
        <v>40</v>
      </c>
      <c r="E83" s="1">
        <v>20</v>
      </c>
      <c r="F83" s="1">
        <v>-4.6100000000000003</v>
      </c>
      <c r="G83" s="48">
        <v>0.28999999999999998</v>
      </c>
      <c r="H83" s="48">
        <v>8.81</v>
      </c>
      <c r="I83" s="48">
        <v>9.8800000000000008</v>
      </c>
      <c r="J83" s="48">
        <v>45.35</v>
      </c>
      <c r="K83" s="48">
        <v>32.020000000000003</v>
      </c>
      <c r="L83" s="1">
        <v>96.35</v>
      </c>
      <c r="M83" s="72">
        <v>17605</v>
      </c>
      <c r="N83" s="72">
        <v>116</v>
      </c>
    </row>
    <row r="84" spans="1:14">
      <c r="A84" s="1"/>
      <c r="B84" s="1"/>
      <c r="C84" s="1"/>
      <c r="D84" s="1"/>
      <c r="E84" s="1"/>
      <c r="F84" s="1"/>
      <c r="G84" s="48">
        <v>0.39</v>
      </c>
      <c r="H84" s="48">
        <v>4.0199999999999996</v>
      </c>
      <c r="I84" s="48">
        <v>15.13</v>
      </c>
      <c r="J84" s="48">
        <v>50.51</v>
      </c>
      <c r="K84" s="48">
        <v>29.47</v>
      </c>
      <c r="L84" s="1">
        <v>99.52</v>
      </c>
      <c r="M84" s="72">
        <v>6114</v>
      </c>
      <c r="N84" s="72">
        <v>43</v>
      </c>
    </row>
    <row r="85" spans="1:14">
      <c r="A85" s="1"/>
      <c r="B85" s="1"/>
      <c r="C85" s="1"/>
      <c r="D85" s="1"/>
      <c r="E85" s="1"/>
      <c r="F85" s="1"/>
      <c r="G85" s="48">
        <v>0.46</v>
      </c>
      <c r="H85" s="48">
        <v>14.11</v>
      </c>
      <c r="I85" s="48">
        <v>15.27</v>
      </c>
      <c r="J85" s="48">
        <v>48.08</v>
      </c>
      <c r="K85" s="48">
        <v>22.76</v>
      </c>
      <c r="L85" s="1">
        <v>100.68</v>
      </c>
      <c r="M85" s="72">
        <v>4784</v>
      </c>
      <c r="N85" s="72">
        <v>46</v>
      </c>
    </row>
    <row r="86" spans="1:14">
      <c r="A86" s="1"/>
      <c r="B86" s="1"/>
      <c r="C86" s="1"/>
      <c r="D86" s="1"/>
      <c r="E86" s="1"/>
      <c r="F86" s="1"/>
      <c r="G86" s="48">
        <v>0.37</v>
      </c>
      <c r="H86" s="48">
        <v>10.82</v>
      </c>
      <c r="I86" s="48">
        <v>15.01</v>
      </c>
      <c r="J86" s="48">
        <v>44.9</v>
      </c>
      <c r="K86" s="48">
        <v>28.28</v>
      </c>
      <c r="L86" s="1">
        <v>99.38</v>
      </c>
      <c r="M86" s="72">
        <v>10773</v>
      </c>
      <c r="N86" s="72">
        <v>55</v>
      </c>
    </row>
    <row r="87" spans="1:14">
      <c r="A87" s="1"/>
      <c r="B87" s="1"/>
      <c r="C87" s="1"/>
      <c r="D87" s="1"/>
      <c r="E87" s="1"/>
      <c r="F87" s="1"/>
      <c r="G87" s="48">
        <v>0.35</v>
      </c>
      <c r="H87" s="48">
        <v>8.93</v>
      </c>
      <c r="I87" s="48">
        <v>19.95</v>
      </c>
      <c r="J87" s="48">
        <v>41.47</v>
      </c>
      <c r="K87" s="48">
        <v>28.4</v>
      </c>
      <c r="L87" s="1">
        <v>99.1</v>
      </c>
      <c r="M87" s="72">
        <v>10215</v>
      </c>
      <c r="N87" s="72">
        <v>89</v>
      </c>
    </row>
    <row r="88" spans="1:14">
      <c r="A88" s="1"/>
      <c r="B88" s="1"/>
      <c r="C88" s="1"/>
      <c r="D88" s="1"/>
      <c r="E88" s="1"/>
      <c r="F88" s="1"/>
      <c r="G88" s="48">
        <v>0.63</v>
      </c>
      <c r="H88" s="48">
        <v>15.07</v>
      </c>
      <c r="I88" s="48">
        <v>20.12</v>
      </c>
      <c r="J88" s="48">
        <v>50.82</v>
      </c>
      <c r="K88" s="48">
        <v>15.05</v>
      </c>
      <c r="L88" s="1">
        <v>101.69</v>
      </c>
      <c r="M88" s="72">
        <v>1116</v>
      </c>
      <c r="N88" s="72">
        <v>36</v>
      </c>
    </row>
    <row r="89" spans="1:14">
      <c r="A89" s="1"/>
      <c r="B89" s="1"/>
      <c r="C89" s="1"/>
      <c r="D89" s="1"/>
      <c r="E89" s="1"/>
      <c r="F89" s="1"/>
      <c r="G89" s="48"/>
      <c r="H89" s="48"/>
      <c r="I89" s="48"/>
      <c r="J89" s="48"/>
      <c r="K89" s="48"/>
      <c r="L89" s="1"/>
      <c r="M89" s="72"/>
      <c r="N89" s="72"/>
    </row>
    <row r="90" spans="1:14">
      <c r="A90" s="1" t="s">
        <v>95</v>
      </c>
      <c r="B90" s="1">
        <v>1400</v>
      </c>
      <c r="C90" s="1">
        <v>27</v>
      </c>
      <c r="D90" s="1">
        <v>40</v>
      </c>
      <c r="E90" s="1">
        <v>20</v>
      </c>
      <c r="F90" s="1">
        <v>-5.04</v>
      </c>
      <c r="G90" s="48">
        <v>0.23</v>
      </c>
      <c r="H90" s="48">
        <v>8.94</v>
      </c>
      <c r="I90" s="48">
        <v>10.1</v>
      </c>
      <c r="J90" s="48">
        <v>45.77</v>
      </c>
      <c r="K90" s="48">
        <v>34.020000000000003</v>
      </c>
      <c r="L90" s="1">
        <v>99.06</v>
      </c>
      <c r="M90" s="72">
        <v>3754</v>
      </c>
      <c r="N90" s="72">
        <v>39</v>
      </c>
    </row>
    <row r="91" spans="1:14">
      <c r="A91" s="1"/>
      <c r="B91" s="1"/>
      <c r="C91" s="1"/>
      <c r="D91" s="1"/>
      <c r="E91" s="1"/>
      <c r="F91" s="1"/>
      <c r="G91" s="48">
        <v>0.48</v>
      </c>
      <c r="H91" s="48">
        <v>3.95</v>
      </c>
      <c r="I91" s="48">
        <v>14.98</v>
      </c>
      <c r="J91" s="48">
        <v>49.59</v>
      </c>
      <c r="K91" s="48">
        <v>30.05</v>
      </c>
      <c r="L91" s="1">
        <v>99.05</v>
      </c>
      <c r="M91" s="72">
        <v>1214</v>
      </c>
      <c r="N91" s="72">
        <v>20</v>
      </c>
    </row>
    <row r="92" spans="1:14">
      <c r="A92" s="1"/>
      <c r="B92" s="1"/>
      <c r="C92" s="1"/>
      <c r="D92" s="1"/>
      <c r="E92" s="1"/>
      <c r="F92" s="1"/>
      <c r="G92" s="48">
        <v>0.4</v>
      </c>
      <c r="H92" s="48">
        <v>14.14</v>
      </c>
      <c r="I92" s="48">
        <v>15.36</v>
      </c>
      <c r="J92" s="48">
        <v>47.38</v>
      </c>
      <c r="K92" s="48">
        <v>23.41</v>
      </c>
      <c r="L92" s="1">
        <v>100.69</v>
      </c>
      <c r="M92" s="72">
        <v>922</v>
      </c>
      <c r="N92" s="72">
        <v>22</v>
      </c>
    </row>
    <row r="93" spans="1:14">
      <c r="A93" s="1"/>
      <c r="B93" s="1"/>
      <c r="C93" s="1"/>
      <c r="D93" s="1"/>
      <c r="E93" s="1"/>
      <c r="F93" s="1"/>
      <c r="G93" s="48">
        <v>0.31</v>
      </c>
      <c r="H93" s="48">
        <v>10.92</v>
      </c>
      <c r="I93" s="48">
        <v>15.05</v>
      </c>
      <c r="J93" s="48">
        <v>44.04</v>
      </c>
      <c r="K93" s="48">
        <v>29.14</v>
      </c>
      <c r="L93" s="1">
        <v>99.46</v>
      </c>
      <c r="M93" s="72">
        <v>2089</v>
      </c>
      <c r="N93" s="72">
        <v>19</v>
      </c>
    </row>
    <row r="94" spans="1:14">
      <c r="A94" s="1"/>
      <c r="B94" s="1"/>
      <c r="C94" s="1"/>
      <c r="D94" s="1"/>
      <c r="E94" s="1"/>
      <c r="F94" s="1"/>
      <c r="G94" s="48">
        <v>0.35</v>
      </c>
      <c r="H94" s="48">
        <v>8.9600000000000009</v>
      </c>
      <c r="I94" s="48">
        <v>20.04</v>
      </c>
      <c r="J94" s="48">
        <v>40.700000000000003</v>
      </c>
      <c r="K94" s="48">
        <v>28.72</v>
      </c>
      <c r="L94" s="1">
        <v>98.77000000000001</v>
      </c>
      <c r="M94" s="72">
        <v>2047</v>
      </c>
      <c r="N94" s="72">
        <v>18</v>
      </c>
    </row>
    <row r="95" spans="1:14">
      <c r="A95" s="1"/>
      <c r="B95" s="1"/>
      <c r="C95" s="1"/>
      <c r="D95" s="1"/>
      <c r="E95" s="1"/>
      <c r="F95" s="1"/>
      <c r="G95" s="48">
        <v>0.53</v>
      </c>
      <c r="H95" s="48">
        <v>14.74</v>
      </c>
      <c r="I95" s="48">
        <v>19.88</v>
      </c>
      <c r="J95" s="48">
        <v>48.41</v>
      </c>
      <c r="K95" s="48">
        <v>15.25</v>
      </c>
      <c r="L95" s="1">
        <v>98.81</v>
      </c>
      <c r="M95" s="72">
        <v>201</v>
      </c>
      <c r="N95" s="72">
        <v>14</v>
      </c>
    </row>
    <row r="96" spans="1:14">
      <c r="A96" s="1"/>
      <c r="B96" s="1"/>
      <c r="C96" s="1"/>
      <c r="D96" s="1"/>
      <c r="E96" s="1"/>
      <c r="F96" s="1"/>
      <c r="G96" s="48"/>
      <c r="H96" s="48"/>
      <c r="I96" s="48"/>
      <c r="J96" s="48"/>
      <c r="K96" s="48"/>
      <c r="L96" s="1"/>
      <c r="M96" s="72"/>
      <c r="N96" s="72"/>
    </row>
    <row r="97" spans="1:14">
      <c r="A97" s="1" t="s">
        <v>96</v>
      </c>
      <c r="B97" s="1">
        <v>1500</v>
      </c>
      <c r="C97" s="1">
        <v>26</v>
      </c>
      <c r="D97" s="1">
        <v>40</v>
      </c>
      <c r="E97" s="1">
        <v>20</v>
      </c>
      <c r="F97" s="1">
        <v>-5.42</v>
      </c>
      <c r="G97" s="48">
        <v>0.28000000000000003</v>
      </c>
      <c r="H97" s="48">
        <v>8.8699999999999992</v>
      </c>
      <c r="I97" s="48">
        <v>10.07</v>
      </c>
      <c r="J97" s="48">
        <v>45.88</v>
      </c>
      <c r="K97" s="48">
        <v>33.64</v>
      </c>
      <c r="L97" s="1">
        <v>98.74</v>
      </c>
      <c r="M97" s="72">
        <v>933</v>
      </c>
      <c r="N97" s="72">
        <v>21</v>
      </c>
    </row>
    <row r="98" spans="1:14">
      <c r="A98" s="1"/>
      <c r="B98" s="1"/>
      <c r="C98" s="1"/>
      <c r="D98" s="1"/>
      <c r="E98" s="1"/>
      <c r="F98" s="1"/>
      <c r="G98" s="48">
        <v>0.49</v>
      </c>
      <c r="H98" s="48">
        <v>3.92</v>
      </c>
      <c r="I98" s="48">
        <v>14.88</v>
      </c>
      <c r="J98" s="48">
        <v>50.27</v>
      </c>
      <c r="K98" s="48">
        <v>29.52</v>
      </c>
      <c r="L98" s="1">
        <v>99.08</v>
      </c>
      <c r="M98" s="72">
        <v>283</v>
      </c>
      <c r="N98" s="72">
        <v>12</v>
      </c>
    </row>
    <row r="99" spans="1:14">
      <c r="A99" s="1"/>
      <c r="B99" s="1"/>
      <c r="C99" s="1"/>
      <c r="D99" s="1"/>
      <c r="E99" s="1"/>
      <c r="F99" s="1"/>
      <c r="G99" s="48">
        <v>0.49</v>
      </c>
      <c r="H99" s="48">
        <v>13.86</v>
      </c>
      <c r="I99" s="48">
        <v>14.85</v>
      </c>
      <c r="J99" s="48">
        <v>46.45</v>
      </c>
      <c r="K99" s="48">
        <v>22.9</v>
      </c>
      <c r="L99" s="1">
        <v>98.550000000000011</v>
      </c>
      <c r="M99" s="72">
        <v>254</v>
      </c>
      <c r="N99" s="72">
        <v>11</v>
      </c>
    </row>
    <row r="100" spans="1:14">
      <c r="A100" s="1"/>
      <c r="B100" s="1"/>
      <c r="C100" s="1"/>
      <c r="D100" s="1"/>
      <c r="E100" s="1"/>
      <c r="F100" s="1"/>
      <c r="G100" s="48">
        <v>0.34</v>
      </c>
      <c r="H100" s="48">
        <v>10.73</v>
      </c>
      <c r="I100" s="48">
        <v>14.86</v>
      </c>
      <c r="J100" s="48">
        <v>44.99</v>
      </c>
      <c r="K100" s="48">
        <v>28.5</v>
      </c>
      <c r="L100" s="1">
        <v>99.42</v>
      </c>
      <c r="M100" s="72">
        <v>527</v>
      </c>
      <c r="N100" s="72">
        <v>11</v>
      </c>
    </row>
    <row r="101" spans="1:14">
      <c r="A101" s="1"/>
      <c r="B101" s="1"/>
      <c r="C101" s="1"/>
      <c r="D101" s="1"/>
      <c r="E101" s="1"/>
      <c r="F101" s="1"/>
      <c r="G101" s="48">
        <v>0.32</v>
      </c>
      <c r="H101" s="48">
        <v>8.91</v>
      </c>
      <c r="I101" s="48">
        <v>19.97</v>
      </c>
      <c r="J101" s="48">
        <v>41.24</v>
      </c>
      <c r="K101" s="48">
        <v>28.84</v>
      </c>
      <c r="L101" s="1">
        <v>99.28</v>
      </c>
      <c r="M101" s="72">
        <v>517</v>
      </c>
      <c r="N101" s="72">
        <v>13</v>
      </c>
    </row>
    <row r="102" spans="1:14">
      <c r="A102" s="1"/>
      <c r="B102" s="1"/>
      <c r="C102" s="1"/>
      <c r="D102" s="1"/>
      <c r="E102" s="1"/>
      <c r="F102" s="1"/>
      <c r="G102" s="48">
        <v>0.65</v>
      </c>
      <c r="H102" s="48">
        <v>14.71</v>
      </c>
      <c r="I102" s="48">
        <v>19.75</v>
      </c>
      <c r="J102" s="48">
        <v>49.15</v>
      </c>
      <c r="K102" s="48">
        <v>15.05</v>
      </c>
      <c r="L102" s="1">
        <v>99.309999999999988</v>
      </c>
      <c r="M102" s="72">
        <v>63</v>
      </c>
      <c r="N102" s="72">
        <v>17</v>
      </c>
    </row>
    <row r="103" spans="1:14">
      <c r="G103" s="4"/>
      <c r="H103" s="4"/>
      <c r="I103" s="4"/>
      <c r="J103" s="4"/>
      <c r="K103" s="4"/>
      <c r="M103" s="6"/>
      <c r="N103" s="6"/>
    </row>
    <row r="104" spans="1:14">
      <c r="A104" t="s">
        <v>97</v>
      </c>
      <c r="G104" s="4"/>
      <c r="H104" s="4"/>
      <c r="I104" s="4"/>
      <c r="J104" s="4"/>
      <c r="K104" s="4"/>
      <c r="M104" s="6"/>
      <c r="N104" s="6"/>
    </row>
    <row r="105" spans="1:14">
      <c r="A105" t="s">
        <v>98</v>
      </c>
      <c r="B105">
        <v>1300</v>
      </c>
      <c r="C105">
        <v>67.5</v>
      </c>
      <c r="D105">
        <v>5</v>
      </c>
      <c r="E105">
        <v>90</v>
      </c>
      <c r="F105" s="4">
        <v>-6.4</v>
      </c>
      <c r="G105" s="4">
        <v>2.61</v>
      </c>
      <c r="H105" s="4">
        <v>10.49</v>
      </c>
      <c r="I105" s="4">
        <v>14.76</v>
      </c>
      <c r="J105" s="4">
        <v>44.12</v>
      </c>
      <c r="K105" s="4">
        <v>27.47</v>
      </c>
      <c r="L105">
        <v>99.449999999999989</v>
      </c>
      <c r="M105" s="6">
        <v>3799</v>
      </c>
      <c r="N105" s="6">
        <v>48</v>
      </c>
    </row>
    <row r="106" spans="1:14">
      <c r="G106" s="4">
        <v>2.56</v>
      </c>
      <c r="H106" s="4">
        <v>8.4600000000000009</v>
      </c>
      <c r="I106" s="4">
        <v>19.2</v>
      </c>
      <c r="J106" s="4">
        <v>39.81</v>
      </c>
      <c r="K106" s="4">
        <v>27.83</v>
      </c>
      <c r="L106">
        <v>97.86</v>
      </c>
      <c r="M106" s="6">
        <v>3946</v>
      </c>
      <c r="N106" s="6">
        <v>102</v>
      </c>
    </row>
    <row r="107" spans="1:14">
      <c r="G107" s="4">
        <v>5.6</v>
      </c>
      <c r="H107" s="4">
        <v>11.61</v>
      </c>
      <c r="I107" s="4">
        <v>19.46</v>
      </c>
      <c r="J107" s="4">
        <v>47.01</v>
      </c>
      <c r="K107" s="4">
        <v>14.68</v>
      </c>
      <c r="L107">
        <v>98.360000000000014</v>
      </c>
      <c r="M107" s="6">
        <v>1051</v>
      </c>
      <c r="N107" s="6">
        <v>54</v>
      </c>
    </row>
    <row r="108" spans="1:14">
      <c r="G108" s="4">
        <v>3.2</v>
      </c>
      <c r="H108" s="4">
        <v>9.99</v>
      </c>
      <c r="I108" s="4">
        <v>14.92</v>
      </c>
      <c r="J108" s="4">
        <v>48.75</v>
      </c>
      <c r="K108" s="4">
        <v>22.53</v>
      </c>
      <c r="L108">
        <v>99.39</v>
      </c>
      <c r="M108" s="6">
        <v>1507</v>
      </c>
      <c r="N108" s="6">
        <v>61</v>
      </c>
    </row>
    <row r="109" spans="1:14">
      <c r="G109" s="4">
        <v>1.91</v>
      </c>
      <c r="H109" s="4">
        <v>8.48</v>
      </c>
      <c r="I109" s="4">
        <v>9.82</v>
      </c>
      <c r="J109" s="4">
        <v>45.17</v>
      </c>
      <c r="K109" s="4">
        <v>32.4</v>
      </c>
      <c r="L109">
        <v>97.78</v>
      </c>
      <c r="M109" s="6">
        <v>5188</v>
      </c>
      <c r="N109" s="6">
        <v>96</v>
      </c>
    </row>
    <row r="110" spans="1:14">
      <c r="G110" s="4">
        <v>3</v>
      </c>
      <c r="H110" s="4">
        <v>8.35</v>
      </c>
      <c r="I110" s="4">
        <v>23.54</v>
      </c>
      <c r="J110" s="4">
        <v>42.59</v>
      </c>
      <c r="K110" s="4">
        <v>20.350000000000001</v>
      </c>
      <c r="L110">
        <v>97.830000000000013</v>
      </c>
      <c r="M110" s="6">
        <v>925</v>
      </c>
      <c r="N110" s="6">
        <v>50</v>
      </c>
    </row>
    <row r="111" spans="1:14">
      <c r="G111" s="4">
        <v>2.27</v>
      </c>
      <c r="H111" s="4">
        <v>2.77</v>
      </c>
      <c r="I111" s="4">
        <v>23.08</v>
      </c>
      <c r="J111" s="4">
        <v>40.14</v>
      </c>
      <c r="K111" s="4">
        <v>23.27</v>
      </c>
      <c r="L111">
        <v>91.529999999999987</v>
      </c>
      <c r="M111" s="6">
        <v>1176</v>
      </c>
      <c r="N111" s="6">
        <v>25</v>
      </c>
    </row>
    <row r="112" spans="1:14">
      <c r="G112" s="4"/>
      <c r="H112" s="4"/>
      <c r="I112" s="4"/>
      <c r="J112" s="4"/>
      <c r="K112" s="4"/>
      <c r="M112" s="6"/>
      <c r="N112" s="6"/>
    </row>
    <row r="113" spans="1:14">
      <c r="A113" t="s">
        <v>99</v>
      </c>
      <c r="B113">
        <v>1300</v>
      </c>
      <c r="C113">
        <v>50</v>
      </c>
      <c r="D113">
        <v>10</v>
      </c>
      <c r="E113">
        <v>80</v>
      </c>
      <c r="F113">
        <v>-5.69</v>
      </c>
      <c r="G113" s="4">
        <v>4.28</v>
      </c>
      <c r="H113" s="4">
        <v>13.17</v>
      </c>
      <c r="I113" s="4">
        <v>14.36</v>
      </c>
      <c r="J113" s="4">
        <v>45.77</v>
      </c>
      <c r="K113" s="4">
        <v>21.75</v>
      </c>
      <c r="L113">
        <v>99.33</v>
      </c>
      <c r="M113" s="6">
        <v>6100</v>
      </c>
      <c r="N113" s="6">
        <v>52</v>
      </c>
    </row>
    <row r="114" spans="1:14">
      <c r="G114" s="4">
        <v>4.71</v>
      </c>
      <c r="H114" s="4">
        <v>3.75</v>
      </c>
      <c r="I114" s="4">
        <v>14.27</v>
      </c>
      <c r="J114" s="4">
        <v>48.38</v>
      </c>
      <c r="K114" s="4">
        <v>27.79</v>
      </c>
      <c r="L114">
        <v>98.9</v>
      </c>
      <c r="M114" s="6">
        <v>8590</v>
      </c>
      <c r="N114" s="6">
        <v>69</v>
      </c>
    </row>
    <row r="115" spans="1:14">
      <c r="G115" s="4">
        <v>2.95</v>
      </c>
      <c r="H115" s="4">
        <v>8.33</v>
      </c>
      <c r="I115" s="4">
        <v>9.82</v>
      </c>
      <c r="J115" s="4">
        <v>45.35</v>
      </c>
      <c r="K115" s="4">
        <v>31.56</v>
      </c>
      <c r="L115">
        <v>98.01</v>
      </c>
      <c r="M115" s="6">
        <v>14226</v>
      </c>
      <c r="N115" s="6">
        <v>66</v>
      </c>
    </row>
    <row r="116" spans="1:14">
      <c r="G116" s="4">
        <v>2.73</v>
      </c>
      <c r="H116" s="4">
        <v>8.74</v>
      </c>
      <c r="I116" s="4">
        <v>19.62</v>
      </c>
      <c r="J116" s="4">
        <v>41.7</v>
      </c>
      <c r="K116" s="4">
        <v>27.83</v>
      </c>
      <c r="L116">
        <v>100.62</v>
      </c>
      <c r="M116" s="6">
        <v>2950</v>
      </c>
      <c r="N116" s="6">
        <v>49</v>
      </c>
    </row>
    <row r="117" spans="1:14">
      <c r="G117" s="4">
        <v>3.15</v>
      </c>
      <c r="H117" s="4">
        <v>10.54</v>
      </c>
      <c r="I117" s="4">
        <v>14.13</v>
      </c>
      <c r="J117" s="4">
        <v>44.02</v>
      </c>
      <c r="K117" s="4">
        <v>27.67</v>
      </c>
      <c r="L117">
        <v>99.51</v>
      </c>
      <c r="M117" s="6">
        <v>9734</v>
      </c>
      <c r="N117" s="6">
        <v>61</v>
      </c>
    </row>
    <row r="118" spans="1:14">
      <c r="G118" s="4">
        <v>6.41</v>
      </c>
      <c r="H118" s="4">
        <v>11.86</v>
      </c>
      <c r="I118" s="4">
        <v>19.72</v>
      </c>
      <c r="J118" s="4">
        <v>47.26</v>
      </c>
      <c r="K118" s="4">
        <v>14.69</v>
      </c>
      <c r="L118">
        <v>99.94</v>
      </c>
      <c r="M118" s="6">
        <v>2672</v>
      </c>
      <c r="N118" s="6">
        <v>47</v>
      </c>
    </row>
    <row r="119" spans="1:14">
      <c r="G119" s="4">
        <v>4.8899999999999997</v>
      </c>
      <c r="H119" s="4">
        <v>10.08</v>
      </c>
      <c r="I119" s="4">
        <v>14.73</v>
      </c>
      <c r="J119" s="4">
        <v>48.39</v>
      </c>
      <c r="K119" s="4">
        <v>22.14</v>
      </c>
      <c r="L119">
        <v>100.23</v>
      </c>
      <c r="M119" s="6">
        <v>5408</v>
      </c>
      <c r="N119" s="6">
        <v>51</v>
      </c>
    </row>
    <row r="120" spans="1:14">
      <c r="G120" s="4"/>
      <c r="H120" s="4"/>
      <c r="I120" s="4"/>
      <c r="J120" s="4"/>
      <c r="K120" s="4"/>
    </row>
    <row r="121" spans="1:14">
      <c r="A121" t="s">
        <v>100</v>
      </c>
      <c r="B121">
        <v>1300</v>
      </c>
      <c r="C121">
        <v>42</v>
      </c>
      <c r="D121">
        <v>18</v>
      </c>
      <c r="E121">
        <v>40</v>
      </c>
      <c r="F121">
        <v>-4.78</v>
      </c>
      <c r="G121" s="4">
        <v>3.42</v>
      </c>
      <c r="H121" s="4">
        <v>9.98</v>
      </c>
      <c r="I121" s="4">
        <v>14.57</v>
      </c>
      <c r="J121" s="4">
        <v>47.72</v>
      </c>
      <c r="K121" s="4">
        <v>21.73</v>
      </c>
      <c r="L121">
        <v>97.42</v>
      </c>
      <c r="M121">
        <v>10195</v>
      </c>
      <c r="N121">
        <v>139</v>
      </c>
    </row>
    <row r="122" spans="1:14">
      <c r="G122" s="4">
        <v>4.21</v>
      </c>
      <c r="H122" s="4">
        <v>12.32</v>
      </c>
      <c r="I122" s="4">
        <v>19.75</v>
      </c>
      <c r="J122" s="4">
        <v>47.83</v>
      </c>
      <c r="K122" s="4">
        <v>14.79</v>
      </c>
      <c r="L122">
        <v>98.9</v>
      </c>
      <c r="M122">
        <v>3800</v>
      </c>
      <c r="N122">
        <v>126</v>
      </c>
    </row>
    <row r="123" spans="1:14">
      <c r="G123" s="4">
        <v>3.52</v>
      </c>
      <c r="H123" s="4">
        <v>3.83</v>
      </c>
      <c r="I123" s="4">
        <v>14.61</v>
      </c>
      <c r="J123" s="4">
        <v>49.75</v>
      </c>
      <c r="K123" s="4">
        <v>25.65</v>
      </c>
      <c r="L123">
        <v>97.360000000000014</v>
      </c>
      <c r="M123">
        <v>11886</v>
      </c>
      <c r="N123">
        <v>159</v>
      </c>
    </row>
    <row r="124" spans="1:14">
      <c r="G124" s="4">
        <v>2.76</v>
      </c>
      <c r="H124" s="4">
        <v>13.17</v>
      </c>
      <c r="I124" s="4">
        <v>14.28</v>
      </c>
      <c r="J124" s="4">
        <v>45.99</v>
      </c>
      <c r="K124" s="4">
        <v>21.43</v>
      </c>
      <c r="L124">
        <v>97.63</v>
      </c>
      <c r="M124">
        <v>10548</v>
      </c>
      <c r="N124">
        <v>56</v>
      </c>
    </row>
    <row r="125" spans="1:14">
      <c r="G125" s="4">
        <v>2.4</v>
      </c>
      <c r="H125" s="4">
        <v>8.75</v>
      </c>
      <c r="I125" s="4">
        <v>10.11</v>
      </c>
      <c r="J125" s="4">
        <v>47.57</v>
      </c>
      <c r="K125" s="4">
        <v>27.21</v>
      </c>
      <c r="L125">
        <v>96.039999999999992</v>
      </c>
      <c r="M125">
        <v>16630</v>
      </c>
      <c r="N125">
        <v>118</v>
      </c>
    </row>
    <row r="126" spans="1:14">
      <c r="G126" s="4">
        <v>1.59</v>
      </c>
      <c r="H126" s="4">
        <v>8.6</v>
      </c>
      <c r="I126" s="4">
        <v>16.940000000000001</v>
      </c>
      <c r="J126" s="4">
        <v>42.59</v>
      </c>
      <c r="K126" s="4">
        <v>27.07</v>
      </c>
      <c r="L126">
        <v>96.789999999999992</v>
      </c>
      <c r="M126">
        <v>8484</v>
      </c>
      <c r="N126">
        <v>83</v>
      </c>
    </row>
    <row r="127" spans="1:14">
      <c r="G127" s="4"/>
      <c r="H127" s="4"/>
      <c r="I127" s="4"/>
      <c r="J127" s="4"/>
      <c r="K127" s="4"/>
    </row>
    <row r="128" spans="1:14">
      <c r="A128" t="s">
        <v>101</v>
      </c>
      <c r="B128">
        <v>1300</v>
      </c>
      <c r="C128">
        <v>48.3</v>
      </c>
      <c r="D128">
        <v>60</v>
      </c>
      <c r="E128" t="s">
        <v>102</v>
      </c>
      <c r="F128">
        <v>-8.5500000000000007</v>
      </c>
      <c r="G128" s="4">
        <v>1.81</v>
      </c>
      <c r="H128" s="4">
        <v>10.66</v>
      </c>
      <c r="I128" s="4">
        <v>14.86</v>
      </c>
      <c r="J128" s="4">
        <v>45.32</v>
      </c>
      <c r="K128" s="4">
        <v>28.17</v>
      </c>
      <c r="L128">
        <v>100.82000000000001</v>
      </c>
      <c r="M128">
        <v>513</v>
      </c>
      <c r="N128">
        <v>20</v>
      </c>
    </row>
    <row r="129" spans="1:14">
      <c r="G129" s="4">
        <v>2.69</v>
      </c>
      <c r="H129" s="4">
        <v>13.55</v>
      </c>
      <c r="I129" s="4">
        <v>14.67</v>
      </c>
      <c r="J129" s="4">
        <v>47.56</v>
      </c>
      <c r="K129" s="4">
        <v>22.32</v>
      </c>
      <c r="L129">
        <v>100.78999999999999</v>
      </c>
      <c r="M129">
        <v>270</v>
      </c>
      <c r="N129">
        <v>16</v>
      </c>
    </row>
    <row r="130" spans="1:14">
      <c r="G130" s="4">
        <v>2.11</v>
      </c>
      <c r="H130" s="4">
        <v>3.9</v>
      </c>
      <c r="I130" s="4">
        <v>14.83</v>
      </c>
      <c r="J130" s="4">
        <v>51.17</v>
      </c>
      <c r="K130" s="4">
        <v>28.86</v>
      </c>
      <c r="L130">
        <v>100.87</v>
      </c>
      <c r="M130">
        <v>273</v>
      </c>
      <c r="N130">
        <v>21</v>
      </c>
    </row>
    <row r="131" spans="1:14">
      <c r="G131" s="4">
        <v>1.67</v>
      </c>
      <c r="H131" s="4">
        <v>8.7200000000000006</v>
      </c>
      <c r="I131" s="4">
        <v>19.82</v>
      </c>
      <c r="J131" s="4">
        <v>42.5</v>
      </c>
      <c r="K131" s="4">
        <v>28.14</v>
      </c>
      <c r="L131">
        <v>100.85000000000001</v>
      </c>
      <c r="M131">
        <v>452</v>
      </c>
      <c r="N131">
        <v>18</v>
      </c>
    </row>
    <row r="132" spans="1:14">
      <c r="G132" s="4">
        <v>1.4</v>
      </c>
      <c r="H132" s="4">
        <v>8.2899999999999991</v>
      </c>
      <c r="I132" s="4">
        <v>10.77</v>
      </c>
      <c r="J132" s="4">
        <v>47.74</v>
      </c>
      <c r="K132" s="4">
        <v>32.26</v>
      </c>
      <c r="L132">
        <v>100.46000000000001</v>
      </c>
      <c r="M132">
        <v>698</v>
      </c>
      <c r="N132">
        <v>19</v>
      </c>
    </row>
    <row r="133" spans="1:14">
      <c r="G133" s="4">
        <v>2.62</v>
      </c>
      <c r="H133" s="4">
        <v>10.38</v>
      </c>
      <c r="I133" s="4">
        <v>15.16</v>
      </c>
      <c r="J133" s="4">
        <v>50</v>
      </c>
      <c r="K133" s="4">
        <v>22.67</v>
      </c>
      <c r="L133">
        <v>100.83</v>
      </c>
      <c r="M133">
        <v>180</v>
      </c>
      <c r="N133">
        <v>17</v>
      </c>
    </row>
    <row r="134" spans="1:14">
      <c r="G134" s="4">
        <v>2.61</v>
      </c>
      <c r="H134" s="4">
        <v>13.58</v>
      </c>
      <c r="I134" s="4">
        <v>19.57</v>
      </c>
      <c r="J134" s="4">
        <v>50.12</v>
      </c>
      <c r="K134" s="4">
        <v>14.76</v>
      </c>
      <c r="L134">
        <v>100.64</v>
      </c>
      <c r="M134">
        <v>57</v>
      </c>
      <c r="N134">
        <v>16</v>
      </c>
    </row>
    <row r="135" spans="1:14">
      <c r="G135" s="4"/>
      <c r="H135" s="4"/>
      <c r="I135" s="4"/>
      <c r="J135" s="4"/>
      <c r="K135" s="4"/>
    </row>
    <row r="136" spans="1:14">
      <c r="A136" t="s">
        <v>103</v>
      </c>
      <c r="B136">
        <v>1300</v>
      </c>
      <c r="C136">
        <v>67.5</v>
      </c>
      <c r="D136">
        <v>20</v>
      </c>
      <c r="E136" t="s">
        <v>104</v>
      </c>
      <c r="F136">
        <v>-9.33</v>
      </c>
      <c r="G136" s="4">
        <v>1.39</v>
      </c>
      <c r="H136" s="4">
        <v>3.9</v>
      </c>
      <c r="I136" s="4">
        <v>14.84</v>
      </c>
      <c r="J136" s="4">
        <v>51.03</v>
      </c>
      <c r="K136" s="4">
        <v>29.38</v>
      </c>
      <c r="L136">
        <v>100.53999999999999</v>
      </c>
      <c r="M136">
        <v>72</v>
      </c>
      <c r="N136">
        <v>13</v>
      </c>
    </row>
    <row r="137" spans="1:14">
      <c r="G137" s="4">
        <v>1.1100000000000001</v>
      </c>
      <c r="H137" s="4">
        <v>8.52</v>
      </c>
      <c r="I137" s="4">
        <v>10.5</v>
      </c>
      <c r="J137" s="4">
        <v>47.58</v>
      </c>
      <c r="K137" s="4">
        <v>32.93</v>
      </c>
      <c r="L137">
        <v>100.63999999999999</v>
      </c>
      <c r="M137">
        <v>239</v>
      </c>
      <c r="N137">
        <v>18</v>
      </c>
    </row>
    <row r="138" spans="1:14">
      <c r="G138" s="4">
        <v>0.94</v>
      </c>
      <c r="H138" s="4">
        <v>10.71</v>
      </c>
      <c r="I138" s="4">
        <v>14.89</v>
      </c>
      <c r="J138" s="4">
        <v>44.98</v>
      </c>
      <c r="K138" s="4">
        <v>28.68</v>
      </c>
      <c r="L138">
        <v>100.19999999999999</v>
      </c>
      <c r="M138">
        <v>133</v>
      </c>
      <c r="N138">
        <v>16</v>
      </c>
    </row>
    <row r="139" spans="1:14">
      <c r="G139" s="4">
        <v>1.53</v>
      </c>
      <c r="H139" s="4">
        <v>14.47</v>
      </c>
      <c r="I139" s="4">
        <v>19.690000000000001</v>
      </c>
      <c r="J139" s="4">
        <v>50.1</v>
      </c>
      <c r="K139" s="4">
        <v>14.79</v>
      </c>
      <c r="L139">
        <v>100.57999999999998</v>
      </c>
      <c r="M139">
        <v>23</v>
      </c>
      <c r="N139">
        <v>13</v>
      </c>
    </row>
    <row r="140" spans="1:14">
      <c r="G140" s="4">
        <v>0.83</v>
      </c>
      <c r="H140" s="4">
        <v>8.81</v>
      </c>
      <c r="I140" s="4">
        <v>19.97</v>
      </c>
      <c r="J140" s="4">
        <v>42.5</v>
      </c>
      <c r="K140" s="4">
        <v>28.7</v>
      </c>
      <c r="L140">
        <v>100.81</v>
      </c>
      <c r="M140">
        <v>121</v>
      </c>
      <c r="N140">
        <v>15</v>
      </c>
    </row>
    <row r="141" spans="1:14">
      <c r="G141" s="4">
        <v>2.04</v>
      </c>
      <c r="H141" s="4">
        <v>10.39</v>
      </c>
      <c r="I141" s="4">
        <v>14.97</v>
      </c>
      <c r="J141" s="4">
        <v>49.09</v>
      </c>
      <c r="K141" s="4">
        <v>22.93</v>
      </c>
      <c r="L141">
        <v>99.420000000000016</v>
      </c>
      <c r="M141">
        <v>59</v>
      </c>
      <c r="N141">
        <v>13</v>
      </c>
    </row>
    <row r="142" spans="1:14">
      <c r="G142" s="4">
        <v>1.36</v>
      </c>
      <c r="H142" s="4">
        <v>13.66</v>
      </c>
      <c r="I142" s="4">
        <v>14.88</v>
      </c>
      <c r="J142" s="4">
        <v>47.76</v>
      </c>
      <c r="K142" s="4">
        <v>22.75</v>
      </c>
      <c r="L142">
        <v>100.41</v>
      </c>
      <c r="M142">
        <v>58</v>
      </c>
      <c r="N142">
        <v>16</v>
      </c>
    </row>
    <row r="143" spans="1:14">
      <c r="A143" t="s">
        <v>105</v>
      </c>
      <c r="G143" s="4"/>
      <c r="H143" s="4"/>
      <c r="I143" s="4"/>
      <c r="J143" s="4"/>
      <c r="K143" s="4"/>
    </row>
    <row r="144" spans="1:14">
      <c r="A144" t="s">
        <v>106</v>
      </c>
      <c r="B144">
        <v>1301</v>
      </c>
      <c r="C144">
        <v>50</v>
      </c>
      <c r="D144">
        <v>20</v>
      </c>
      <c r="E144">
        <v>40</v>
      </c>
      <c r="F144">
        <v>-4.62</v>
      </c>
      <c r="G144" s="4">
        <v>0.27</v>
      </c>
      <c r="H144" s="4">
        <v>0.04</v>
      </c>
      <c r="I144" s="4">
        <v>14.3</v>
      </c>
      <c r="J144" s="4">
        <v>62.18</v>
      </c>
      <c r="K144" s="4">
        <v>22.26</v>
      </c>
      <c r="L144">
        <v>99.050000000000011</v>
      </c>
      <c r="M144">
        <v>816</v>
      </c>
      <c r="N144">
        <v>15</v>
      </c>
    </row>
    <row r="145" spans="1:15">
      <c r="A145" t="s">
        <v>57</v>
      </c>
      <c r="B145">
        <v>1400</v>
      </c>
      <c r="C145">
        <v>17.5</v>
      </c>
      <c r="D145">
        <v>20</v>
      </c>
      <c r="E145">
        <v>80</v>
      </c>
      <c r="F145">
        <v>-5.81</v>
      </c>
      <c r="G145" s="4">
        <v>0.03</v>
      </c>
      <c r="H145" s="4">
        <v>7.0000000000000007E-2</v>
      </c>
      <c r="I145" s="4">
        <v>19.079999999999998</v>
      </c>
      <c r="J145" s="4">
        <v>36.909999999999997</v>
      </c>
      <c r="K145" s="4">
        <v>40.11</v>
      </c>
      <c r="L145">
        <v>96.199999999999989</v>
      </c>
      <c r="M145">
        <v>5071</v>
      </c>
      <c r="N145">
        <v>30</v>
      </c>
    </row>
    <row r="146" spans="1:15">
      <c r="G146" s="4"/>
      <c r="H146" s="4"/>
      <c r="I146" s="4"/>
      <c r="J146" s="4"/>
      <c r="K146" s="4"/>
    </row>
    <row r="147" spans="1:15">
      <c r="A147" t="s">
        <v>107</v>
      </c>
      <c r="G147" s="4"/>
      <c r="H147" s="4"/>
      <c r="I147" s="4"/>
      <c r="J147" s="4"/>
      <c r="K147" s="4"/>
    </row>
    <row r="148" spans="1:15">
      <c r="A148" t="s">
        <v>108</v>
      </c>
    </row>
    <row r="149" spans="1:15">
      <c r="A149" t="s">
        <v>109</v>
      </c>
      <c r="B149">
        <v>1400</v>
      </c>
      <c r="C149">
        <v>23</v>
      </c>
      <c r="D149">
        <v>0.3</v>
      </c>
      <c r="E149">
        <v>10</v>
      </c>
      <c r="F149">
        <v>-7.64</v>
      </c>
      <c r="G149" s="12">
        <v>3.77</v>
      </c>
      <c r="H149" s="12">
        <v>10.83</v>
      </c>
      <c r="I149" s="12">
        <v>8.01</v>
      </c>
      <c r="J149" s="12">
        <v>61.71</v>
      </c>
      <c r="K149" s="12">
        <v>15.83</v>
      </c>
      <c r="M149">
        <v>46</v>
      </c>
      <c r="N149">
        <v>8</v>
      </c>
    </row>
    <row r="150" spans="1:15">
      <c r="G150" s="12">
        <v>2.1800000000000002</v>
      </c>
      <c r="H150" s="12">
        <v>14.44</v>
      </c>
      <c r="I150" s="12">
        <v>4</v>
      </c>
      <c r="J150" s="12">
        <v>58.5</v>
      </c>
      <c r="K150" s="12">
        <v>21.07</v>
      </c>
      <c r="M150">
        <v>75</v>
      </c>
      <c r="N150">
        <v>14</v>
      </c>
    </row>
    <row r="151" spans="1:15">
      <c r="G151" s="12">
        <v>0.84</v>
      </c>
      <c r="H151" s="12">
        <v>17.5</v>
      </c>
      <c r="I151" s="12">
        <v>0</v>
      </c>
      <c r="J151" s="12">
        <v>55.6</v>
      </c>
      <c r="K151" s="12">
        <v>25.56</v>
      </c>
      <c r="M151">
        <v>116</v>
      </c>
      <c r="N151">
        <v>19</v>
      </c>
    </row>
    <row r="152" spans="1:15">
      <c r="G152" s="12">
        <v>11.56</v>
      </c>
      <c r="H152" s="12">
        <v>0</v>
      </c>
      <c r="I152" s="12">
        <v>27.3</v>
      </c>
      <c r="J152" s="12">
        <v>60.76</v>
      </c>
      <c r="K152" s="12">
        <v>0.11</v>
      </c>
      <c r="M152">
        <v>34</v>
      </c>
      <c r="N152">
        <v>28</v>
      </c>
      <c r="O152" t="s">
        <v>110</v>
      </c>
    </row>
    <row r="153" spans="1:15">
      <c r="G153" s="12">
        <v>7.98</v>
      </c>
      <c r="H153" s="12">
        <v>3.61</v>
      </c>
      <c r="I153" s="12">
        <v>16.059999999999999</v>
      </c>
      <c r="J153" s="12">
        <v>66.63</v>
      </c>
      <c r="K153" s="12">
        <v>5.21</v>
      </c>
      <c r="M153">
        <v>16</v>
      </c>
      <c r="N153">
        <v>25</v>
      </c>
    </row>
    <row r="154" spans="1:15">
      <c r="G154" s="12">
        <v>6.2</v>
      </c>
      <c r="H154" s="12">
        <v>7.13</v>
      </c>
      <c r="I154" s="12">
        <v>12.16</v>
      </c>
      <c r="J154" s="12">
        <v>63.72</v>
      </c>
      <c r="K154" s="12">
        <v>10.43</v>
      </c>
      <c r="M154">
        <v>33</v>
      </c>
      <c r="N154">
        <v>13</v>
      </c>
    </row>
    <row r="155" spans="1:15">
      <c r="A155" t="s">
        <v>111</v>
      </c>
      <c r="G155" s="13"/>
      <c r="H155" s="13"/>
      <c r="I155" s="13"/>
      <c r="J155" s="13"/>
      <c r="K155" s="13"/>
    </row>
    <row r="156" spans="1:15">
      <c r="A156" t="s">
        <v>112</v>
      </c>
      <c r="B156">
        <v>1400</v>
      </c>
      <c r="C156">
        <v>20.5</v>
      </c>
      <c r="D156">
        <v>0.3</v>
      </c>
      <c r="E156">
        <v>10</v>
      </c>
      <c r="F156">
        <v>-7.64</v>
      </c>
      <c r="G156" s="14">
        <v>0</v>
      </c>
      <c r="H156" s="12">
        <v>18</v>
      </c>
      <c r="I156" s="12">
        <v>0</v>
      </c>
      <c r="J156" s="12">
        <v>56.15</v>
      </c>
      <c r="K156" s="12">
        <v>25.91</v>
      </c>
      <c r="M156">
        <v>90</v>
      </c>
      <c r="N156">
        <v>16</v>
      </c>
    </row>
    <row r="157" spans="1:15">
      <c r="G157" s="14">
        <v>0</v>
      </c>
      <c r="H157" s="12">
        <v>15.21</v>
      </c>
      <c r="I157" s="12">
        <v>5.58</v>
      </c>
      <c r="J157" s="12">
        <v>54.13</v>
      </c>
      <c r="K157" s="12">
        <v>25.21</v>
      </c>
      <c r="M157">
        <v>87</v>
      </c>
      <c r="N157">
        <v>28</v>
      </c>
    </row>
    <row r="158" spans="1:15">
      <c r="G158" s="14">
        <v>0</v>
      </c>
      <c r="H158" s="12">
        <v>12.44</v>
      </c>
      <c r="I158" s="12">
        <v>11.17</v>
      </c>
      <c r="J158" s="12">
        <v>52.27</v>
      </c>
      <c r="K158" s="12">
        <v>24.36</v>
      </c>
      <c r="M158">
        <v>71</v>
      </c>
      <c r="N158">
        <v>15</v>
      </c>
    </row>
    <row r="159" spans="1:15">
      <c r="G159" s="14">
        <v>0</v>
      </c>
      <c r="H159" s="12">
        <v>9.8000000000000007</v>
      </c>
      <c r="I159" s="12">
        <v>16.61</v>
      </c>
      <c r="J159" s="12">
        <v>50.19</v>
      </c>
      <c r="K159" s="12">
        <v>23.43</v>
      </c>
      <c r="M159">
        <v>48</v>
      </c>
      <c r="N159">
        <v>16</v>
      </c>
    </row>
    <row r="160" spans="1:15">
      <c r="G160" s="12">
        <v>0.15</v>
      </c>
      <c r="H160" s="12">
        <v>7.05</v>
      </c>
      <c r="I160" s="12">
        <v>22.09</v>
      </c>
      <c r="J160" s="12">
        <v>48.1</v>
      </c>
      <c r="K160" s="12">
        <v>22.48</v>
      </c>
      <c r="M160">
        <v>46</v>
      </c>
      <c r="N160">
        <v>13</v>
      </c>
    </row>
    <row r="161" spans="7:14">
      <c r="G161" s="12">
        <v>0.04</v>
      </c>
      <c r="H161" s="12">
        <v>10.33</v>
      </c>
      <c r="I161" s="12">
        <v>15.16</v>
      </c>
      <c r="J161" s="12">
        <v>50.65</v>
      </c>
      <c r="K161" s="12">
        <v>23.63</v>
      </c>
      <c r="M161">
        <v>54</v>
      </c>
      <c r="N161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E26" sqref="E26"/>
    </sheetView>
  </sheetViews>
  <sheetFormatPr defaultColWidth="10.6640625" defaultRowHeight="15.5"/>
  <sheetData>
    <row r="1" spans="1:22">
      <c r="A1" s="1" t="s">
        <v>113</v>
      </c>
      <c r="B1" s="1" t="s">
        <v>114</v>
      </c>
    </row>
    <row r="2" spans="1:22">
      <c r="B2" t="s">
        <v>68</v>
      </c>
    </row>
    <row r="4" spans="1:22">
      <c r="A4" t="s">
        <v>115</v>
      </c>
    </row>
    <row r="5" spans="1:22">
      <c r="A5" s="15"/>
      <c r="B5" s="16" t="s">
        <v>116</v>
      </c>
      <c r="C5" s="16" t="s">
        <v>117</v>
      </c>
      <c r="D5" s="16" t="s">
        <v>118</v>
      </c>
      <c r="E5" s="16" t="s">
        <v>119</v>
      </c>
      <c r="F5" s="16" t="s">
        <v>120</v>
      </c>
      <c r="G5" s="16" t="s">
        <v>121</v>
      </c>
      <c r="H5" s="15"/>
      <c r="I5" s="15"/>
      <c r="J5" s="15"/>
      <c r="K5" s="15"/>
      <c r="L5" s="17" t="s">
        <v>116</v>
      </c>
      <c r="M5" s="17" t="s">
        <v>117</v>
      </c>
      <c r="N5" s="17" t="s">
        <v>118</v>
      </c>
      <c r="O5" s="17" t="s">
        <v>119</v>
      </c>
      <c r="P5" s="17" t="s">
        <v>120</v>
      </c>
      <c r="Q5" s="17" t="s">
        <v>121</v>
      </c>
      <c r="R5" s="15"/>
      <c r="S5" s="15"/>
      <c r="T5" s="15"/>
      <c r="U5" s="15"/>
      <c r="V5" s="15"/>
    </row>
    <row r="6" spans="1:22">
      <c r="A6" s="18" t="s">
        <v>116</v>
      </c>
      <c r="B6" s="19">
        <v>0.13100000000000001</v>
      </c>
      <c r="C6" s="19">
        <v>-216</v>
      </c>
      <c r="D6" s="19">
        <v>15</v>
      </c>
      <c r="E6" s="19">
        <v>-14</v>
      </c>
      <c r="F6" s="19">
        <v>-31</v>
      </c>
      <c r="G6" s="19">
        <v>45</v>
      </c>
      <c r="H6" s="15"/>
      <c r="I6" s="15"/>
      <c r="J6" s="15"/>
      <c r="K6" s="15"/>
      <c r="L6" s="20">
        <v>1</v>
      </c>
      <c r="M6" s="19">
        <v>-0.92</v>
      </c>
      <c r="N6" s="19">
        <v>0.05</v>
      </c>
      <c r="O6" s="19">
        <v>-7.0000000000000007E-2</v>
      </c>
      <c r="P6" s="19">
        <v>-0.14000000000000001</v>
      </c>
      <c r="Q6" s="19">
        <v>0.19</v>
      </c>
      <c r="R6" s="15"/>
      <c r="S6" s="15"/>
      <c r="T6" s="15"/>
      <c r="U6" s="15"/>
      <c r="V6" s="15"/>
    </row>
    <row r="7" spans="1:22">
      <c r="A7" s="18" t="s">
        <v>117</v>
      </c>
      <c r="B7" s="19">
        <v>-216</v>
      </c>
      <c r="C7" s="21">
        <v>420437</v>
      </c>
      <c r="D7" s="21">
        <v>-127733</v>
      </c>
      <c r="E7" s="21">
        <v>-93848</v>
      </c>
      <c r="F7" s="21">
        <v>-76352</v>
      </c>
      <c r="G7" s="21">
        <v>-184357</v>
      </c>
      <c r="H7" s="15"/>
      <c r="I7" s="15"/>
      <c r="J7" s="15"/>
      <c r="K7" s="15"/>
      <c r="L7" s="22">
        <v>-0.92</v>
      </c>
      <c r="M7" s="19">
        <v>1</v>
      </c>
      <c r="N7" s="19">
        <v>-0.25</v>
      </c>
      <c r="O7" s="19">
        <v>-0.28000000000000003</v>
      </c>
      <c r="P7" s="19">
        <v>-0.2</v>
      </c>
      <c r="Q7" s="19">
        <v>-0.44</v>
      </c>
      <c r="R7" s="15"/>
      <c r="S7" s="15"/>
      <c r="T7" s="15"/>
      <c r="U7" s="15"/>
      <c r="V7" s="15"/>
    </row>
    <row r="8" spans="1:22">
      <c r="A8" s="18" t="s">
        <v>118</v>
      </c>
      <c r="B8" s="19">
        <v>15</v>
      </c>
      <c r="C8" s="21">
        <v>-127733</v>
      </c>
      <c r="D8" s="21">
        <v>645628</v>
      </c>
      <c r="E8" s="21">
        <v>188546</v>
      </c>
      <c r="F8" s="21">
        <v>143747</v>
      </c>
      <c r="G8" s="21">
        <v>123353</v>
      </c>
      <c r="H8" s="15"/>
      <c r="I8" s="15"/>
      <c r="J8" s="15"/>
      <c r="K8" s="15"/>
      <c r="L8" s="22">
        <v>0.05</v>
      </c>
      <c r="M8" s="19">
        <v>-0.25</v>
      </c>
      <c r="N8" s="19">
        <v>1</v>
      </c>
      <c r="O8" s="19">
        <v>0.45</v>
      </c>
      <c r="P8" s="19">
        <v>0.3</v>
      </c>
      <c r="Q8" s="19">
        <v>0.24</v>
      </c>
      <c r="R8" s="15"/>
      <c r="S8" s="15"/>
      <c r="T8" s="15"/>
      <c r="U8" s="15"/>
      <c r="V8" s="15"/>
    </row>
    <row r="9" spans="1:22">
      <c r="A9" s="18" t="s">
        <v>119</v>
      </c>
      <c r="B9" s="19">
        <v>-14</v>
      </c>
      <c r="C9" s="21">
        <v>-93848</v>
      </c>
      <c r="D9" s="21">
        <v>188546</v>
      </c>
      <c r="E9" s="21">
        <v>276460</v>
      </c>
      <c r="F9" s="21">
        <v>229875</v>
      </c>
      <c r="G9" s="21">
        <v>109705</v>
      </c>
      <c r="H9" s="15"/>
      <c r="I9" s="15"/>
      <c r="J9" s="15"/>
      <c r="K9" s="15"/>
      <c r="L9" s="22">
        <v>-7.0000000000000007E-2</v>
      </c>
      <c r="M9" s="19">
        <v>-0.28000000000000003</v>
      </c>
      <c r="N9" s="19">
        <v>0.45</v>
      </c>
      <c r="O9" s="19">
        <v>1</v>
      </c>
      <c r="P9" s="19">
        <v>0.73</v>
      </c>
      <c r="Q9" s="19">
        <v>0.32</v>
      </c>
      <c r="R9" s="15"/>
      <c r="S9" s="15"/>
      <c r="T9" s="15"/>
      <c r="U9" s="15"/>
      <c r="V9" s="15"/>
    </row>
    <row r="10" spans="1:22">
      <c r="A10" s="18" t="s">
        <v>120</v>
      </c>
      <c r="B10" s="19">
        <v>-31</v>
      </c>
      <c r="C10" s="21">
        <v>-76352</v>
      </c>
      <c r="D10" s="21">
        <v>143747</v>
      </c>
      <c r="E10" s="21">
        <v>229875</v>
      </c>
      <c r="F10" s="21">
        <v>360329</v>
      </c>
      <c r="G10" s="21">
        <v>140221</v>
      </c>
      <c r="H10" s="15"/>
      <c r="I10" s="15"/>
      <c r="J10" s="15"/>
      <c r="K10" s="15"/>
      <c r="L10" s="22">
        <v>-0.14000000000000001</v>
      </c>
      <c r="M10" s="19">
        <v>-0.2</v>
      </c>
      <c r="N10" s="19">
        <v>0.3</v>
      </c>
      <c r="O10" s="19">
        <v>0.73</v>
      </c>
      <c r="P10" s="19">
        <v>1</v>
      </c>
      <c r="Q10" s="19">
        <v>0.36</v>
      </c>
      <c r="R10" s="15"/>
      <c r="S10" s="15"/>
      <c r="T10" s="15"/>
      <c r="U10" s="15"/>
      <c r="V10" s="15"/>
    </row>
    <row r="11" spans="1:22">
      <c r="A11" s="18" t="s">
        <v>121</v>
      </c>
      <c r="B11" s="19">
        <v>45</v>
      </c>
      <c r="C11" s="21">
        <v>-184357</v>
      </c>
      <c r="D11" s="21">
        <v>123353</v>
      </c>
      <c r="E11" s="21">
        <v>109705</v>
      </c>
      <c r="F11" s="21">
        <v>140221</v>
      </c>
      <c r="G11" s="21">
        <v>414019</v>
      </c>
      <c r="H11" s="15"/>
      <c r="I11" s="15"/>
      <c r="J11" s="15"/>
      <c r="K11" s="15"/>
      <c r="L11" s="22">
        <v>0.19</v>
      </c>
      <c r="M11" s="19">
        <v>-0.44</v>
      </c>
      <c r="N11" s="19">
        <v>0.24</v>
      </c>
      <c r="O11" s="19">
        <v>0.32</v>
      </c>
      <c r="P11" s="19">
        <v>0.36</v>
      </c>
      <c r="Q11" s="19">
        <v>1</v>
      </c>
      <c r="R11" s="15"/>
      <c r="S11" s="15"/>
      <c r="T11" s="15"/>
      <c r="U11" s="15"/>
      <c r="V11" s="15"/>
    </row>
    <row r="12" spans="1:22">
      <c r="A12" s="15"/>
      <c r="B12" s="2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>
      <c r="A14" s="15" t="s">
        <v>122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>
      <c r="A15" s="15"/>
      <c r="B15" s="17" t="s">
        <v>116</v>
      </c>
      <c r="C15" s="17" t="s">
        <v>117</v>
      </c>
      <c r="D15" s="17" t="s">
        <v>118</v>
      </c>
      <c r="E15" s="17" t="s">
        <v>119</v>
      </c>
      <c r="F15" s="17" t="s">
        <v>120</v>
      </c>
      <c r="G15" s="17" t="s">
        <v>121</v>
      </c>
      <c r="H15" s="17" t="s">
        <v>123</v>
      </c>
      <c r="I15" s="17" t="s">
        <v>124</v>
      </c>
      <c r="J15" s="17" t="s">
        <v>125</v>
      </c>
      <c r="K15" s="15"/>
      <c r="L15" s="17" t="s">
        <v>116</v>
      </c>
      <c r="M15" s="17" t="s">
        <v>117</v>
      </c>
      <c r="N15" s="17" t="s">
        <v>118</v>
      </c>
      <c r="O15" s="17" t="s">
        <v>119</v>
      </c>
      <c r="P15" s="17" t="s">
        <v>120</v>
      </c>
      <c r="Q15" s="17" t="s">
        <v>121</v>
      </c>
      <c r="R15" s="17" t="s">
        <v>123</v>
      </c>
      <c r="S15" s="17" t="s">
        <v>124</v>
      </c>
      <c r="T15" s="17" t="s">
        <v>125</v>
      </c>
      <c r="U15" s="15"/>
      <c r="V15" s="15"/>
    </row>
    <row r="16" spans="1:22">
      <c r="A16" s="18" t="s">
        <v>116</v>
      </c>
      <c r="B16" s="19">
        <v>9.4E-2</v>
      </c>
      <c r="C16" s="19">
        <v>-138</v>
      </c>
      <c r="D16" s="19">
        <v>-51</v>
      </c>
      <c r="E16" s="19">
        <v>-45</v>
      </c>
      <c r="F16" s="19">
        <v>7</v>
      </c>
      <c r="G16" s="19">
        <v>-44</v>
      </c>
      <c r="H16" s="19">
        <v>-164</v>
      </c>
      <c r="I16" s="19">
        <v>-211</v>
      </c>
      <c r="J16" s="19">
        <v>-25</v>
      </c>
      <c r="K16" s="15"/>
      <c r="L16" s="20">
        <v>1</v>
      </c>
      <c r="M16" s="19">
        <v>-0.91</v>
      </c>
      <c r="N16" s="19">
        <v>-0.23</v>
      </c>
      <c r="O16" s="19">
        <v>-0.28000000000000003</v>
      </c>
      <c r="P16" s="19">
        <v>0.04</v>
      </c>
      <c r="Q16" s="19">
        <v>-0.31</v>
      </c>
      <c r="R16" s="19">
        <v>-0.23</v>
      </c>
      <c r="S16" s="19">
        <v>-0.25</v>
      </c>
      <c r="T16" s="19">
        <v>-0.11</v>
      </c>
      <c r="U16" s="15"/>
      <c r="V16" s="15"/>
    </row>
    <row r="17" spans="1:22">
      <c r="A17" s="18" t="s">
        <v>117</v>
      </c>
      <c r="B17" s="19">
        <v>-138</v>
      </c>
      <c r="C17" s="21">
        <v>246271</v>
      </c>
      <c r="D17" s="21">
        <v>18421</v>
      </c>
      <c r="E17" s="21">
        <v>-18176</v>
      </c>
      <c r="F17" s="21">
        <v>-104657</v>
      </c>
      <c r="G17" s="21">
        <v>-9505</v>
      </c>
      <c r="H17" s="21">
        <v>83533</v>
      </c>
      <c r="I17" s="21">
        <v>-45400</v>
      </c>
      <c r="J17" s="21">
        <v>-39186</v>
      </c>
      <c r="K17" s="15"/>
      <c r="L17" s="22">
        <v>-0.91</v>
      </c>
      <c r="M17" s="19">
        <v>1</v>
      </c>
      <c r="N17" s="19">
        <v>0.05</v>
      </c>
      <c r="O17" s="19">
        <v>-7.0000000000000007E-2</v>
      </c>
      <c r="P17" s="19">
        <v>-0.34</v>
      </c>
      <c r="Q17" s="19">
        <v>-0.04</v>
      </c>
      <c r="R17" s="19">
        <v>7.0000000000000007E-2</v>
      </c>
      <c r="S17" s="19">
        <v>-0.03</v>
      </c>
      <c r="T17" s="19">
        <v>-0.1</v>
      </c>
      <c r="U17" s="15"/>
      <c r="V17" s="15"/>
    </row>
    <row r="18" spans="1:22">
      <c r="A18" s="18" t="s">
        <v>118</v>
      </c>
      <c r="B18" s="19">
        <v>-51</v>
      </c>
      <c r="C18" s="21">
        <v>18421</v>
      </c>
      <c r="D18" s="21">
        <v>549369</v>
      </c>
      <c r="E18" s="21">
        <v>96102</v>
      </c>
      <c r="F18" s="21">
        <v>54819</v>
      </c>
      <c r="G18" s="21">
        <v>126842</v>
      </c>
      <c r="H18" s="21">
        <v>75655</v>
      </c>
      <c r="I18" s="21">
        <v>783810</v>
      </c>
      <c r="J18" s="21">
        <v>145400</v>
      </c>
      <c r="K18" s="15"/>
      <c r="L18" s="22">
        <v>-0.23</v>
      </c>
      <c r="M18" s="19">
        <v>0.05</v>
      </c>
      <c r="N18" s="19">
        <v>1</v>
      </c>
      <c r="O18" s="19">
        <v>0.24</v>
      </c>
      <c r="P18" s="19">
        <v>0.12</v>
      </c>
      <c r="Q18" s="19">
        <v>0.38</v>
      </c>
      <c r="R18" s="19">
        <v>0.04</v>
      </c>
      <c r="S18" s="19">
        <v>0.38</v>
      </c>
      <c r="T18" s="19">
        <v>0.26</v>
      </c>
      <c r="U18" s="15"/>
      <c r="V18" s="15"/>
    </row>
    <row r="19" spans="1:22">
      <c r="A19" s="18" t="s">
        <v>119</v>
      </c>
      <c r="B19" s="19">
        <v>-45</v>
      </c>
      <c r="C19" s="21">
        <v>-18176</v>
      </c>
      <c r="D19" s="21">
        <v>96102</v>
      </c>
      <c r="E19" s="21">
        <v>281904</v>
      </c>
      <c r="F19" s="21">
        <v>114730</v>
      </c>
      <c r="G19" s="21">
        <v>151626</v>
      </c>
      <c r="H19" s="21">
        <v>502363</v>
      </c>
      <c r="I19" s="21">
        <v>676181</v>
      </c>
      <c r="J19" s="21">
        <v>202793</v>
      </c>
      <c r="K19" s="15"/>
      <c r="L19" s="22">
        <v>-0.28000000000000003</v>
      </c>
      <c r="M19" s="19">
        <v>-7.0000000000000007E-2</v>
      </c>
      <c r="N19" s="19">
        <v>0.24</v>
      </c>
      <c r="O19" s="19">
        <v>1</v>
      </c>
      <c r="P19" s="19">
        <v>0.35</v>
      </c>
      <c r="Q19" s="19">
        <v>0.63</v>
      </c>
      <c r="R19" s="19">
        <v>0.4</v>
      </c>
      <c r="S19" s="19">
        <v>0.46</v>
      </c>
      <c r="T19" s="19">
        <v>0.5</v>
      </c>
      <c r="U19" s="15"/>
      <c r="V19" s="15"/>
    </row>
    <row r="20" spans="1:22">
      <c r="A20" s="18" t="s">
        <v>120</v>
      </c>
      <c r="B20" s="19">
        <v>7</v>
      </c>
      <c r="C20" s="21">
        <v>-104657</v>
      </c>
      <c r="D20" s="21">
        <v>54819</v>
      </c>
      <c r="E20" s="21">
        <v>114730</v>
      </c>
      <c r="F20" s="21">
        <v>387770</v>
      </c>
      <c r="G20" s="21">
        <v>80338</v>
      </c>
      <c r="H20" s="21">
        <v>88625</v>
      </c>
      <c r="I20" s="21">
        <v>423347</v>
      </c>
      <c r="J20" s="21">
        <v>68760</v>
      </c>
      <c r="K20" s="15"/>
      <c r="L20" s="22">
        <v>0.04</v>
      </c>
      <c r="M20" s="19">
        <v>-0.34</v>
      </c>
      <c r="N20" s="19">
        <v>0.12</v>
      </c>
      <c r="O20" s="19">
        <v>0.35</v>
      </c>
      <c r="P20" s="19">
        <v>1</v>
      </c>
      <c r="Q20" s="19">
        <v>0.28000000000000003</v>
      </c>
      <c r="R20" s="19">
        <v>0.06</v>
      </c>
      <c r="S20" s="19">
        <v>0.25</v>
      </c>
      <c r="T20" s="19">
        <v>0.14000000000000001</v>
      </c>
      <c r="U20" s="15"/>
      <c r="V20" s="15"/>
    </row>
    <row r="21" spans="1:22">
      <c r="A21" s="18" t="s">
        <v>121</v>
      </c>
      <c r="B21" s="19">
        <v>-44</v>
      </c>
      <c r="C21" s="21">
        <v>-9505</v>
      </c>
      <c r="D21" s="21">
        <v>126842</v>
      </c>
      <c r="E21" s="21">
        <v>151626</v>
      </c>
      <c r="F21" s="21">
        <v>80338</v>
      </c>
      <c r="G21" s="21">
        <v>206592</v>
      </c>
      <c r="H21" s="21">
        <v>399317</v>
      </c>
      <c r="I21" s="21">
        <v>873925</v>
      </c>
      <c r="J21" s="21">
        <v>164634</v>
      </c>
      <c r="K21" s="15"/>
      <c r="L21" s="22">
        <v>-0.31</v>
      </c>
      <c r="M21" s="19">
        <v>-0.04</v>
      </c>
      <c r="N21" s="19">
        <v>0.38</v>
      </c>
      <c r="O21" s="19">
        <v>0.63</v>
      </c>
      <c r="P21" s="19">
        <v>0.28000000000000003</v>
      </c>
      <c r="Q21" s="19">
        <v>1</v>
      </c>
      <c r="R21" s="19">
        <v>0.38</v>
      </c>
      <c r="S21" s="19">
        <v>0.7</v>
      </c>
      <c r="T21" s="19">
        <v>0.47</v>
      </c>
      <c r="U21" s="15"/>
      <c r="V21" s="15"/>
    </row>
    <row r="22" spans="1:22">
      <c r="A22" s="18" t="s">
        <v>123</v>
      </c>
      <c r="B22" s="19">
        <v>-164</v>
      </c>
      <c r="C22" s="21">
        <v>83533</v>
      </c>
      <c r="D22" s="21">
        <v>75655</v>
      </c>
      <c r="E22" s="21">
        <v>502363</v>
      </c>
      <c r="F22" s="21">
        <v>88625</v>
      </c>
      <c r="G22" s="21">
        <v>399317</v>
      </c>
      <c r="H22" s="21">
        <v>5482194</v>
      </c>
      <c r="I22" s="21">
        <v>1274952</v>
      </c>
      <c r="J22" s="21">
        <v>407128</v>
      </c>
      <c r="K22" s="15"/>
      <c r="L22" s="22">
        <v>-0.23</v>
      </c>
      <c r="M22" s="19">
        <v>7.0000000000000007E-2</v>
      </c>
      <c r="N22" s="19">
        <v>0.04</v>
      </c>
      <c r="O22" s="19">
        <v>0.4</v>
      </c>
      <c r="P22" s="19">
        <v>0.06</v>
      </c>
      <c r="Q22" s="19">
        <v>0.38</v>
      </c>
      <c r="R22" s="19">
        <v>1</v>
      </c>
      <c r="S22" s="19">
        <v>0.2</v>
      </c>
      <c r="T22" s="19">
        <v>0.23</v>
      </c>
      <c r="U22" s="15"/>
      <c r="V22" s="15"/>
    </row>
    <row r="23" spans="1:22">
      <c r="A23" s="18" t="s">
        <v>124</v>
      </c>
      <c r="B23" s="19">
        <v>-211</v>
      </c>
      <c r="C23" s="21">
        <v>-45400</v>
      </c>
      <c r="D23" s="21">
        <v>783810</v>
      </c>
      <c r="E23" s="21">
        <v>676181</v>
      </c>
      <c r="F23" s="21">
        <v>423347</v>
      </c>
      <c r="G23" s="21">
        <v>873925</v>
      </c>
      <c r="H23" s="21">
        <v>1274952</v>
      </c>
      <c r="I23" s="21">
        <v>7607910</v>
      </c>
      <c r="J23" s="21">
        <v>817781</v>
      </c>
      <c r="K23" s="15"/>
      <c r="L23" s="22">
        <v>-0.25</v>
      </c>
      <c r="M23" s="19">
        <v>-0.03</v>
      </c>
      <c r="N23" s="19">
        <v>0.38</v>
      </c>
      <c r="O23" s="19">
        <v>0.46</v>
      </c>
      <c r="P23" s="19">
        <v>0.25</v>
      </c>
      <c r="Q23" s="19">
        <v>0.7</v>
      </c>
      <c r="R23" s="19">
        <v>0.2</v>
      </c>
      <c r="S23" s="19">
        <v>1</v>
      </c>
      <c r="T23" s="19">
        <v>0.39</v>
      </c>
      <c r="U23" s="15"/>
      <c r="V23" s="15"/>
    </row>
    <row r="24" spans="1:22">
      <c r="A24" s="18" t="s">
        <v>125</v>
      </c>
      <c r="B24" s="19">
        <v>-25</v>
      </c>
      <c r="C24" s="21">
        <v>-39186</v>
      </c>
      <c r="D24" s="21">
        <v>145400</v>
      </c>
      <c r="E24" s="21">
        <v>202793</v>
      </c>
      <c r="F24" s="21">
        <v>68760</v>
      </c>
      <c r="G24" s="21">
        <v>164634</v>
      </c>
      <c r="H24" s="21">
        <v>407128</v>
      </c>
      <c r="I24" s="21">
        <v>817781</v>
      </c>
      <c r="J24" s="21">
        <v>591673</v>
      </c>
      <c r="K24" s="15"/>
      <c r="L24" s="22">
        <v>-0.11</v>
      </c>
      <c r="M24" s="19">
        <v>-0.1</v>
      </c>
      <c r="N24" s="19">
        <v>0.26</v>
      </c>
      <c r="O24" s="19">
        <v>0.5</v>
      </c>
      <c r="P24" s="19">
        <v>0.14000000000000001</v>
      </c>
      <c r="Q24" s="19">
        <v>0.47</v>
      </c>
      <c r="R24" s="19">
        <v>0.23</v>
      </c>
      <c r="S24" s="19">
        <v>0.39</v>
      </c>
      <c r="T24" s="19">
        <v>1</v>
      </c>
      <c r="U24" s="15"/>
      <c r="V24" s="15"/>
    </row>
    <row r="25" spans="1:22">
      <c r="A25" s="15"/>
      <c r="B25" s="23"/>
      <c r="K25" s="15"/>
      <c r="L25" s="23"/>
      <c r="U25" s="15"/>
      <c r="V25" s="15"/>
    </row>
    <row r="26" spans="1:2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F24" sqref="F24"/>
    </sheetView>
  </sheetViews>
  <sheetFormatPr defaultColWidth="10.6640625" defaultRowHeight="15.5"/>
  <sheetData>
    <row r="1" spans="1:15">
      <c r="A1" s="1" t="s">
        <v>126</v>
      </c>
      <c r="C1" s="11" t="s">
        <v>68</v>
      </c>
    </row>
    <row r="2" spans="1:15">
      <c r="A2" s="1" t="s">
        <v>127</v>
      </c>
    </row>
    <row r="4" spans="1:15">
      <c r="A4" t="s">
        <v>71</v>
      </c>
      <c r="B4" t="s">
        <v>72</v>
      </c>
      <c r="C4" t="s">
        <v>35</v>
      </c>
      <c r="D4" t="s">
        <v>73</v>
      </c>
      <c r="E4" t="s">
        <v>74</v>
      </c>
      <c r="F4" t="s">
        <v>34</v>
      </c>
      <c r="G4" t="s">
        <v>75</v>
      </c>
      <c r="H4" t="s">
        <v>20</v>
      </c>
      <c r="I4" t="s">
        <v>21</v>
      </c>
      <c r="J4" t="s">
        <v>22</v>
      </c>
      <c r="K4" t="s">
        <v>23</v>
      </c>
      <c r="L4" t="s">
        <v>128</v>
      </c>
      <c r="M4" t="s">
        <v>129</v>
      </c>
      <c r="N4" t="s">
        <v>37</v>
      </c>
      <c r="O4" t="s">
        <v>77</v>
      </c>
    </row>
    <row r="5" spans="1:15">
      <c r="A5" t="s">
        <v>130</v>
      </c>
      <c r="B5">
        <v>1397</v>
      </c>
      <c r="C5">
        <v>22</v>
      </c>
      <c r="D5">
        <v>40</v>
      </c>
      <c r="E5">
        <v>20</v>
      </c>
      <c r="F5">
        <v>-5.03</v>
      </c>
      <c r="G5" s="4">
        <v>0.09</v>
      </c>
      <c r="H5" s="4">
        <v>10.59</v>
      </c>
      <c r="I5" s="4">
        <v>14.54</v>
      </c>
      <c r="J5" s="4">
        <v>45.3</v>
      </c>
      <c r="K5" s="4">
        <v>27.93</v>
      </c>
      <c r="L5" s="4">
        <v>0.95</v>
      </c>
      <c r="M5" s="4">
        <f t="shared" ref="M5:M12" si="0">SUM(G5:L5)</f>
        <v>99.399999999999991</v>
      </c>
      <c r="N5">
        <v>2583</v>
      </c>
      <c r="O5">
        <v>25</v>
      </c>
    </row>
    <row r="6" spans="1:15">
      <c r="G6" s="4">
        <v>0.13</v>
      </c>
      <c r="H6" s="4">
        <v>13.53</v>
      </c>
      <c r="I6" s="4">
        <v>14.61</v>
      </c>
      <c r="J6" s="4">
        <v>48.14</v>
      </c>
      <c r="K6" s="4">
        <v>21.86</v>
      </c>
      <c r="L6" s="4">
        <v>1.75</v>
      </c>
      <c r="M6" s="4">
        <f t="shared" si="0"/>
        <v>100.02</v>
      </c>
      <c r="N6">
        <v>1385</v>
      </c>
      <c r="O6">
        <v>20</v>
      </c>
    </row>
    <row r="7" spans="1:15">
      <c r="G7" s="4">
        <v>7.0000000000000007E-2</v>
      </c>
      <c r="H7" s="4">
        <v>8.66</v>
      </c>
      <c r="I7" s="4">
        <v>9.7799999999999994</v>
      </c>
      <c r="J7" s="4">
        <v>47.21</v>
      </c>
      <c r="K7" s="4">
        <v>32.770000000000003</v>
      </c>
      <c r="L7" s="4">
        <v>0.75</v>
      </c>
      <c r="M7" s="4">
        <f t="shared" si="0"/>
        <v>99.240000000000009</v>
      </c>
      <c r="N7">
        <v>4253</v>
      </c>
      <c r="O7">
        <v>14</v>
      </c>
    </row>
    <row r="8" spans="1:15">
      <c r="G8" s="4">
        <v>0.16</v>
      </c>
      <c r="H8" s="4">
        <v>10.24</v>
      </c>
      <c r="I8" s="4">
        <v>14.95</v>
      </c>
      <c r="J8" s="4">
        <v>50.14</v>
      </c>
      <c r="K8" s="4">
        <v>22.51</v>
      </c>
      <c r="L8" s="4">
        <v>2.4500000000000002</v>
      </c>
      <c r="M8" s="4">
        <f t="shared" si="0"/>
        <v>100.45000000000002</v>
      </c>
      <c r="N8">
        <v>1316</v>
      </c>
      <c r="O8">
        <v>20</v>
      </c>
    </row>
    <row r="9" spans="1:15">
      <c r="G9" s="4">
        <v>0.14000000000000001</v>
      </c>
      <c r="H9" s="4">
        <v>3.77</v>
      </c>
      <c r="I9" s="4">
        <v>14.6</v>
      </c>
      <c r="J9" s="4">
        <v>50.85</v>
      </c>
      <c r="K9" s="4">
        <v>28.71</v>
      </c>
      <c r="L9" s="4">
        <v>2.21</v>
      </c>
      <c r="M9" s="4">
        <f t="shared" si="0"/>
        <v>100.27999999999999</v>
      </c>
      <c r="N9">
        <v>2063</v>
      </c>
      <c r="O9">
        <v>12</v>
      </c>
    </row>
    <row r="10" spans="1:15">
      <c r="G10" s="4">
        <v>0.19</v>
      </c>
      <c r="H10" s="4">
        <v>2.23</v>
      </c>
      <c r="I10" s="4">
        <v>12.73</v>
      </c>
      <c r="J10" s="4">
        <v>57.51</v>
      </c>
      <c r="K10" s="4">
        <v>23.48</v>
      </c>
      <c r="L10" s="4">
        <v>4.5</v>
      </c>
      <c r="M10" s="4">
        <f t="shared" si="0"/>
        <v>100.64</v>
      </c>
      <c r="N10">
        <v>1284</v>
      </c>
      <c r="O10">
        <v>7</v>
      </c>
    </row>
    <row r="11" spans="1:15">
      <c r="G11" s="4">
        <v>0.22</v>
      </c>
      <c r="H11" s="4">
        <v>11.65</v>
      </c>
      <c r="I11" s="4">
        <v>15.1</v>
      </c>
      <c r="J11" s="4">
        <v>53.95</v>
      </c>
      <c r="K11" s="4">
        <v>14.63</v>
      </c>
      <c r="L11" s="4">
        <v>5</v>
      </c>
      <c r="M11" s="4">
        <f t="shared" si="0"/>
        <v>100.55</v>
      </c>
      <c r="N11">
        <v>669</v>
      </c>
      <c r="O11">
        <v>7</v>
      </c>
    </row>
    <row r="12" spans="1:15">
      <c r="G12" s="4">
        <v>0.19</v>
      </c>
      <c r="H12" s="4">
        <v>12.79</v>
      </c>
      <c r="I12" s="4">
        <v>7.32</v>
      </c>
      <c r="J12" s="4">
        <v>60.59</v>
      </c>
      <c r="K12" s="4">
        <v>14.22</v>
      </c>
      <c r="L12" s="4">
        <v>5.53</v>
      </c>
      <c r="M12" s="4">
        <f t="shared" si="0"/>
        <v>100.64</v>
      </c>
      <c r="N12">
        <v>763</v>
      </c>
      <c r="O12">
        <v>5</v>
      </c>
    </row>
    <row r="15" spans="1:15">
      <c r="A15" t="s">
        <v>131</v>
      </c>
      <c r="B15">
        <v>1301</v>
      </c>
      <c r="C15">
        <v>50</v>
      </c>
      <c r="D15">
        <v>40</v>
      </c>
      <c r="E15">
        <v>20</v>
      </c>
      <c r="F15">
        <v>-4.62</v>
      </c>
      <c r="G15" t="s">
        <v>75</v>
      </c>
      <c r="H15" t="s">
        <v>20</v>
      </c>
      <c r="I15" t="s">
        <v>21</v>
      </c>
      <c r="J15" t="s">
        <v>22</v>
      </c>
      <c r="K15" t="s">
        <v>23</v>
      </c>
      <c r="L15" t="s">
        <v>132</v>
      </c>
    </row>
    <row r="16" spans="1:15">
      <c r="G16" s="4">
        <v>0.21</v>
      </c>
      <c r="H16" s="4">
        <v>0.08</v>
      </c>
      <c r="I16" s="4">
        <v>20.12</v>
      </c>
      <c r="J16" s="4">
        <v>36.96</v>
      </c>
      <c r="K16" s="4">
        <v>0.34</v>
      </c>
      <c r="L16" s="4">
        <v>38.92</v>
      </c>
      <c r="M16" s="4">
        <f t="shared" ref="M16:M21" si="1">SUM(G16:L16)</f>
        <v>96.63000000000001</v>
      </c>
      <c r="N16">
        <v>79</v>
      </c>
      <c r="O16">
        <v>8</v>
      </c>
    </row>
    <row r="17" spans="1:15">
      <c r="G17" s="4">
        <v>0.21</v>
      </c>
      <c r="H17" s="4">
        <v>0.06</v>
      </c>
      <c r="I17" s="4">
        <v>12.07</v>
      </c>
      <c r="J17" s="4">
        <v>51.97</v>
      </c>
      <c r="K17" s="4">
        <v>18.489999999999998</v>
      </c>
      <c r="L17" s="4">
        <v>15.29</v>
      </c>
      <c r="M17" s="4">
        <f t="shared" si="1"/>
        <v>98.09</v>
      </c>
      <c r="N17">
        <v>898</v>
      </c>
      <c r="O17">
        <v>16</v>
      </c>
    </row>
    <row r="18" spans="1:15">
      <c r="G18" s="4">
        <v>0.26</v>
      </c>
      <c r="H18" s="4">
        <v>7.0000000000000007E-2</v>
      </c>
      <c r="I18" s="4">
        <v>14.62</v>
      </c>
      <c r="J18" s="4">
        <v>49.8</v>
      </c>
      <c r="K18" s="4">
        <v>14.77</v>
      </c>
      <c r="L18" s="4">
        <v>18.46</v>
      </c>
      <c r="M18" s="4">
        <f t="shared" si="1"/>
        <v>97.97999999999999</v>
      </c>
      <c r="N18">
        <v>502</v>
      </c>
      <c r="O18">
        <v>9</v>
      </c>
    </row>
    <row r="19" spans="1:15">
      <c r="G19" s="4">
        <v>0.24</v>
      </c>
      <c r="H19" s="4">
        <v>0.08</v>
      </c>
      <c r="I19" s="4">
        <v>16.260000000000002</v>
      </c>
      <c r="J19" s="4">
        <v>55.09</v>
      </c>
      <c r="K19" s="4">
        <v>19.79</v>
      </c>
      <c r="L19" s="4">
        <v>7.41</v>
      </c>
      <c r="M19" s="4">
        <f t="shared" si="1"/>
        <v>98.87</v>
      </c>
      <c r="N19">
        <v>505</v>
      </c>
      <c r="O19">
        <v>40</v>
      </c>
    </row>
    <row r="20" spans="1:15">
      <c r="G20" s="4">
        <v>0.2</v>
      </c>
      <c r="H20" s="4">
        <v>7.0000000000000007E-2</v>
      </c>
      <c r="I20" s="4">
        <v>10.95</v>
      </c>
      <c r="J20" s="4">
        <v>47.39</v>
      </c>
      <c r="K20" s="4">
        <v>16.79</v>
      </c>
      <c r="L20" s="4">
        <v>22.26</v>
      </c>
      <c r="M20" s="4">
        <f t="shared" si="1"/>
        <v>97.660000000000011</v>
      </c>
      <c r="N20">
        <v>1094</v>
      </c>
      <c r="O20">
        <v>13</v>
      </c>
    </row>
    <row r="21" spans="1:15">
      <c r="G21" s="4">
        <v>0.18</v>
      </c>
      <c r="H21" s="4">
        <v>0.1</v>
      </c>
      <c r="I21" s="4">
        <v>10.33</v>
      </c>
      <c r="J21" s="4">
        <v>42.26</v>
      </c>
      <c r="K21" s="4">
        <v>0.39</v>
      </c>
      <c r="L21" s="4">
        <v>43.43</v>
      </c>
      <c r="M21" s="4">
        <f t="shared" si="1"/>
        <v>96.69</v>
      </c>
      <c r="N21">
        <v>145</v>
      </c>
      <c r="O21">
        <v>10</v>
      </c>
    </row>
    <row r="24" spans="1:15">
      <c r="G24" t="s">
        <v>75</v>
      </c>
      <c r="H24" t="s">
        <v>20</v>
      </c>
      <c r="I24" t="s">
        <v>21</v>
      </c>
      <c r="J24" t="s">
        <v>22</v>
      </c>
      <c r="K24" t="s">
        <v>23</v>
      </c>
      <c r="L24" t="s">
        <v>133</v>
      </c>
    </row>
    <row r="25" spans="1:15">
      <c r="A25" t="s">
        <v>134</v>
      </c>
      <c r="B25">
        <v>1300</v>
      </c>
      <c r="C25">
        <v>45</v>
      </c>
      <c r="D25">
        <v>40</v>
      </c>
      <c r="E25">
        <v>20</v>
      </c>
      <c r="F25">
        <v>-4.6100000000000003</v>
      </c>
      <c r="G25" s="24">
        <v>0.37</v>
      </c>
      <c r="H25" s="25">
        <v>2.13</v>
      </c>
      <c r="I25" s="25">
        <v>11.52</v>
      </c>
      <c r="J25" s="25">
        <v>53.07</v>
      </c>
      <c r="K25" s="25">
        <v>21.87</v>
      </c>
      <c r="L25" s="25">
        <v>9.27</v>
      </c>
      <c r="M25" s="4">
        <v>98.23</v>
      </c>
      <c r="N25">
        <v>1486</v>
      </c>
      <c r="O25">
        <v>14</v>
      </c>
    </row>
    <row r="26" spans="1:15">
      <c r="A26" t="s">
        <v>134</v>
      </c>
      <c r="B26">
        <v>1300</v>
      </c>
      <c r="C26">
        <v>45</v>
      </c>
      <c r="D26">
        <v>40</v>
      </c>
      <c r="E26">
        <v>20</v>
      </c>
      <c r="F26">
        <v>-4.6100000000000003</v>
      </c>
      <c r="G26" s="24">
        <v>0.13</v>
      </c>
      <c r="H26" s="25">
        <v>11.9</v>
      </c>
      <c r="I26" s="25">
        <v>10.64</v>
      </c>
      <c r="J26" s="25">
        <v>37.07</v>
      </c>
      <c r="K26" s="25">
        <v>27.42</v>
      </c>
      <c r="L26" s="25">
        <v>8.16</v>
      </c>
      <c r="M26" s="4">
        <v>95.32</v>
      </c>
      <c r="N26">
        <v>14225</v>
      </c>
      <c r="O26">
        <v>34</v>
      </c>
    </row>
    <row r="27" spans="1:15">
      <c r="A27" t="s">
        <v>79</v>
      </c>
      <c r="B27">
        <v>1400</v>
      </c>
      <c r="C27">
        <v>24</v>
      </c>
      <c r="D27">
        <v>40</v>
      </c>
      <c r="E27">
        <v>20</v>
      </c>
      <c r="F27">
        <v>-5.04</v>
      </c>
      <c r="G27" s="24">
        <v>4.38</v>
      </c>
      <c r="H27" s="25">
        <v>8.3000000000000007</v>
      </c>
      <c r="I27" s="25">
        <v>11.73</v>
      </c>
      <c r="J27" s="25">
        <v>38.049999999999997</v>
      </c>
      <c r="K27" s="25">
        <v>19.04</v>
      </c>
      <c r="L27" s="25">
        <v>16.63</v>
      </c>
      <c r="M27" s="4">
        <v>99.29</v>
      </c>
      <c r="N27">
        <v>1484</v>
      </c>
      <c r="O27">
        <v>64</v>
      </c>
    </row>
    <row r="28" spans="1:15">
      <c r="A28" t="s">
        <v>79</v>
      </c>
      <c r="B28">
        <v>1400</v>
      </c>
      <c r="C28">
        <v>24</v>
      </c>
      <c r="D28">
        <v>40</v>
      </c>
      <c r="E28">
        <v>20</v>
      </c>
      <c r="F28">
        <v>-5.04</v>
      </c>
      <c r="G28" s="24">
        <v>4.6500000000000004</v>
      </c>
      <c r="H28" s="25">
        <v>7.89</v>
      </c>
      <c r="I28" s="25">
        <v>11.57</v>
      </c>
      <c r="J28" s="25">
        <v>38.86</v>
      </c>
      <c r="K28" s="25">
        <v>17.899999999999999</v>
      </c>
      <c r="L28" s="25">
        <v>18.420000000000002</v>
      </c>
      <c r="M28" s="4">
        <v>99.43</v>
      </c>
      <c r="N28">
        <v>72</v>
      </c>
      <c r="O28">
        <v>11</v>
      </c>
    </row>
    <row r="29" spans="1:15">
      <c r="A29" t="s">
        <v>81</v>
      </c>
      <c r="B29">
        <v>1500</v>
      </c>
      <c r="C29">
        <v>18.5</v>
      </c>
      <c r="D29">
        <v>40</v>
      </c>
      <c r="E29">
        <v>20</v>
      </c>
      <c r="F29">
        <v>-5.42</v>
      </c>
      <c r="G29" s="24">
        <v>0.13</v>
      </c>
      <c r="H29" s="25">
        <v>9</v>
      </c>
      <c r="I29" s="25">
        <v>12.58</v>
      </c>
      <c r="J29" s="25">
        <v>39.96</v>
      </c>
      <c r="K29" s="25">
        <v>19.64</v>
      </c>
      <c r="L29" s="25">
        <v>18.12</v>
      </c>
      <c r="M29" s="4">
        <v>99.580000000000013</v>
      </c>
      <c r="N29">
        <v>118</v>
      </c>
      <c r="O29">
        <v>10</v>
      </c>
    </row>
    <row r="30" spans="1:15">
      <c r="A30" t="s">
        <v>80</v>
      </c>
      <c r="B30">
        <v>1500</v>
      </c>
      <c r="C30">
        <v>21.3</v>
      </c>
      <c r="D30">
        <v>40</v>
      </c>
      <c r="E30">
        <v>20</v>
      </c>
      <c r="F30">
        <v>-5.42</v>
      </c>
      <c r="G30" s="24">
        <v>1.65</v>
      </c>
      <c r="H30" s="25">
        <v>8.6300000000000008</v>
      </c>
      <c r="I30" s="25">
        <v>12.23</v>
      </c>
      <c r="J30" s="25">
        <v>39.31</v>
      </c>
      <c r="K30" s="25">
        <v>19.79</v>
      </c>
      <c r="L30" s="25">
        <v>17.97</v>
      </c>
    </row>
    <row r="31" spans="1:15">
      <c r="A31" t="s">
        <v>135</v>
      </c>
      <c r="G31" s="24"/>
      <c r="H31" s="24"/>
      <c r="I31" s="24"/>
      <c r="J31" s="24"/>
      <c r="K31" s="24"/>
      <c r="L31" s="24"/>
    </row>
    <row r="32" spans="1:15">
      <c r="A32" t="s">
        <v>6</v>
      </c>
      <c r="B32">
        <v>1400</v>
      </c>
      <c r="G32" s="4">
        <v>0.17</v>
      </c>
      <c r="H32" s="4">
        <v>8.6999999999999993</v>
      </c>
      <c r="I32" s="4">
        <v>12.5</v>
      </c>
      <c r="J32" s="4">
        <v>39.6</v>
      </c>
      <c r="K32" s="4">
        <v>18.600000000000001</v>
      </c>
      <c r="L32" s="4">
        <v>19.8</v>
      </c>
      <c r="M32" s="4">
        <v>99.36999999999999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workbookViewId="0">
      <selection sqref="A1:XFD1048576"/>
    </sheetView>
  </sheetViews>
  <sheetFormatPr defaultColWidth="10.6640625" defaultRowHeight="15.5"/>
  <sheetData>
    <row r="1" spans="1:17">
      <c r="A1" s="1" t="s">
        <v>136</v>
      </c>
      <c r="B1" s="11" t="s">
        <v>68</v>
      </c>
    </row>
    <row r="2" spans="1:17">
      <c r="A2" s="1" t="s">
        <v>137</v>
      </c>
    </row>
    <row r="4" spans="1:17">
      <c r="A4" t="s">
        <v>71</v>
      </c>
      <c r="B4" t="s">
        <v>72</v>
      </c>
      <c r="C4" t="s">
        <v>73</v>
      </c>
      <c r="D4" t="s">
        <v>74</v>
      </c>
      <c r="E4" t="s">
        <v>35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37</v>
      </c>
      <c r="Q4" t="s">
        <v>148</v>
      </c>
    </row>
    <row r="5" spans="1:17">
      <c r="A5" t="s">
        <v>149</v>
      </c>
    </row>
    <row r="6" spans="1:17">
      <c r="A6" t="s">
        <v>150</v>
      </c>
      <c r="B6" t="s">
        <v>151</v>
      </c>
      <c r="C6">
        <v>10</v>
      </c>
      <c r="D6">
        <v>40</v>
      </c>
      <c r="E6">
        <v>68.5</v>
      </c>
      <c r="F6">
        <v>-4.8899999999999997</v>
      </c>
      <c r="G6">
        <v>-0.1</v>
      </c>
      <c r="H6" s="26">
        <v>0.15</v>
      </c>
      <c r="I6" s="26">
        <v>10.3</v>
      </c>
      <c r="J6" s="26">
        <v>10.36</v>
      </c>
      <c r="K6" s="26">
        <v>49.17</v>
      </c>
      <c r="L6" s="26">
        <v>0</v>
      </c>
      <c r="M6" s="26">
        <v>13.63</v>
      </c>
      <c r="N6" s="26">
        <v>5.05</v>
      </c>
      <c r="O6" s="26">
        <v>9.58</v>
      </c>
      <c r="P6">
        <v>1432</v>
      </c>
      <c r="Q6">
        <v>13</v>
      </c>
    </row>
    <row r="7" spans="1:17">
      <c r="H7" s="27"/>
    </row>
    <row r="8" spans="1:17">
      <c r="A8" t="s">
        <v>152</v>
      </c>
      <c r="B8" t="s">
        <v>153</v>
      </c>
      <c r="C8">
        <v>40</v>
      </c>
      <c r="D8">
        <v>20</v>
      </c>
      <c r="E8">
        <v>69.5</v>
      </c>
      <c r="F8">
        <v>-4.13</v>
      </c>
      <c r="G8">
        <v>-0.48</v>
      </c>
      <c r="H8">
        <v>0.18</v>
      </c>
      <c r="I8">
        <v>9.08</v>
      </c>
      <c r="J8">
        <v>15.25</v>
      </c>
      <c r="K8">
        <v>55.3</v>
      </c>
      <c r="L8">
        <v>0</v>
      </c>
      <c r="M8">
        <v>9.39</v>
      </c>
      <c r="N8">
        <v>1.81</v>
      </c>
      <c r="O8">
        <v>8.4499999999999993</v>
      </c>
      <c r="P8">
        <v>980</v>
      </c>
      <c r="Q8">
        <v>20</v>
      </c>
    </row>
    <row r="9" spans="1:17">
      <c r="H9">
        <v>0.13</v>
      </c>
      <c r="I9">
        <v>10.64</v>
      </c>
      <c r="J9">
        <v>10.64</v>
      </c>
      <c r="K9">
        <v>48.89</v>
      </c>
      <c r="L9">
        <v>0</v>
      </c>
      <c r="M9">
        <v>13.68</v>
      </c>
      <c r="N9">
        <v>4.95</v>
      </c>
      <c r="O9">
        <v>9.93</v>
      </c>
      <c r="P9">
        <v>2828</v>
      </c>
      <c r="Q9">
        <v>163</v>
      </c>
    </row>
    <row r="10" spans="1:17">
      <c r="H10">
        <v>0.21</v>
      </c>
      <c r="I10">
        <v>9.32</v>
      </c>
      <c r="J10">
        <v>15.35</v>
      </c>
      <c r="K10">
        <v>56.33</v>
      </c>
      <c r="L10">
        <v>0</v>
      </c>
      <c r="M10">
        <v>9.0399999999999991</v>
      </c>
      <c r="N10">
        <v>0.12</v>
      </c>
      <c r="O10">
        <v>9</v>
      </c>
      <c r="P10">
        <v>840</v>
      </c>
      <c r="Q10">
        <v>59</v>
      </c>
    </row>
    <row r="11" spans="1:17">
      <c r="H11">
        <v>0.24</v>
      </c>
      <c r="I11">
        <v>9.26</v>
      </c>
      <c r="J11">
        <v>15.44</v>
      </c>
      <c r="K11">
        <v>55.04</v>
      </c>
      <c r="L11">
        <v>0</v>
      </c>
      <c r="M11">
        <v>9.64</v>
      </c>
      <c r="N11">
        <v>0</v>
      </c>
      <c r="O11">
        <v>9.36</v>
      </c>
      <c r="P11">
        <v>1020</v>
      </c>
      <c r="Q11">
        <v>26</v>
      </c>
    </row>
    <row r="12" spans="1:17">
      <c r="H12">
        <v>0.16</v>
      </c>
      <c r="I12">
        <v>9.0500000000000007</v>
      </c>
      <c r="J12">
        <v>14.44</v>
      </c>
      <c r="K12">
        <v>52.82</v>
      </c>
      <c r="L12">
        <v>0</v>
      </c>
      <c r="M12">
        <v>11.54</v>
      </c>
      <c r="N12">
        <v>1.34</v>
      </c>
      <c r="O12">
        <v>9.4700000000000006</v>
      </c>
      <c r="P12">
        <v>1531</v>
      </c>
      <c r="Q12">
        <v>31</v>
      </c>
    </row>
    <row r="13" spans="1:17">
      <c r="H13">
        <v>0.22</v>
      </c>
      <c r="I13">
        <v>7.1</v>
      </c>
      <c r="J13">
        <v>14.31</v>
      </c>
      <c r="K13">
        <v>56.56</v>
      </c>
      <c r="L13">
        <v>0</v>
      </c>
      <c r="M13">
        <v>11.1</v>
      </c>
      <c r="N13">
        <v>0</v>
      </c>
      <c r="O13">
        <v>10.17</v>
      </c>
      <c r="P13">
        <v>1150</v>
      </c>
      <c r="Q13">
        <v>28</v>
      </c>
    </row>
    <row r="15" spans="1:17">
      <c r="A15" t="s">
        <v>154</v>
      </c>
      <c r="B15" t="s">
        <v>155</v>
      </c>
      <c r="C15">
        <v>40</v>
      </c>
      <c r="D15">
        <v>20</v>
      </c>
      <c r="E15">
        <v>45.5</v>
      </c>
      <c r="F15">
        <v>-4.38</v>
      </c>
      <c r="G15">
        <v>-0.48</v>
      </c>
      <c r="H15">
        <v>0.15</v>
      </c>
      <c r="I15">
        <v>10.4</v>
      </c>
      <c r="J15">
        <v>14.96</v>
      </c>
      <c r="K15">
        <v>53.51</v>
      </c>
      <c r="L15">
        <v>0</v>
      </c>
      <c r="M15">
        <v>8.93</v>
      </c>
      <c r="N15">
        <v>0</v>
      </c>
      <c r="O15">
        <v>11.75</v>
      </c>
      <c r="P15">
        <v>336</v>
      </c>
      <c r="Q15">
        <v>75</v>
      </c>
    </row>
    <row r="16" spans="1:17">
      <c r="H16">
        <v>0.12</v>
      </c>
      <c r="I16">
        <v>11.22</v>
      </c>
      <c r="J16">
        <v>9.41</v>
      </c>
      <c r="K16">
        <v>46.6</v>
      </c>
      <c r="L16">
        <v>0</v>
      </c>
      <c r="M16">
        <v>12.17</v>
      </c>
      <c r="N16">
        <v>6.61</v>
      </c>
      <c r="O16">
        <v>12.16</v>
      </c>
      <c r="P16">
        <v>1138</v>
      </c>
      <c r="Q16">
        <v>13</v>
      </c>
    </row>
    <row r="17" spans="1:18">
      <c r="H17">
        <v>0.16</v>
      </c>
      <c r="I17">
        <v>4.7</v>
      </c>
      <c r="J17">
        <v>14.73</v>
      </c>
      <c r="K17">
        <v>58.42</v>
      </c>
      <c r="L17">
        <v>0</v>
      </c>
      <c r="M17">
        <v>10.1</v>
      </c>
      <c r="N17">
        <v>0</v>
      </c>
      <c r="O17">
        <v>11.41</v>
      </c>
      <c r="P17">
        <v>47</v>
      </c>
      <c r="Q17">
        <v>12</v>
      </c>
      <c r="R17" t="s">
        <v>156</v>
      </c>
    </row>
    <row r="18" spans="1:18">
      <c r="H18">
        <v>0.15</v>
      </c>
      <c r="I18">
        <v>8.7100000000000009</v>
      </c>
      <c r="J18">
        <v>14.47</v>
      </c>
      <c r="K18">
        <v>53.71</v>
      </c>
      <c r="L18">
        <v>0</v>
      </c>
      <c r="M18">
        <v>8.9700000000000006</v>
      </c>
      <c r="N18">
        <v>2.08</v>
      </c>
      <c r="O18">
        <v>10.99</v>
      </c>
      <c r="P18">
        <v>280</v>
      </c>
      <c r="Q18">
        <v>26</v>
      </c>
    </row>
    <row r="19" spans="1:18">
      <c r="F19" t="s">
        <v>157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</row>
    <row r="20" spans="1:18">
      <c r="A20" t="s">
        <v>158</v>
      </c>
      <c r="B20" t="s">
        <v>159</v>
      </c>
      <c r="C20">
        <v>20</v>
      </c>
      <c r="D20">
        <v>10</v>
      </c>
      <c r="E20">
        <v>42</v>
      </c>
      <c r="F20">
        <v>-4.6100000000000003</v>
      </c>
      <c r="G20">
        <v>-0.48</v>
      </c>
      <c r="H20">
        <v>0.45</v>
      </c>
      <c r="I20">
        <v>12.77</v>
      </c>
      <c r="J20">
        <v>11.47</v>
      </c>
      <c r="K20">
        <v>59.59</v>
      </c>
      <c r="L20">
        <v>0</v>
      </c>
      <c r="M20">
        <v>6.09</v>
      </c>
      <c r="N20">
        <v>7.0000000000000007E-2</v>
      </c>
      <c r="O20">
        <v>9.8699999999999992</v>
      </c>
      <c r="P20">
        <v>133</v>
      </c>
      <c r="Q20">
        <v>6</v>
      </c>
    </row>
    <row r="21" spans="1:18">
      <c r="H21">
        <v>0.24</v>
      </c>
      <c r="I21">
        <v>8.76</v>
      </c>
      <c r="J21">
        <v>13.96</v>
      </c>
      <c r="K21">
        <v>53.65</v>
      </c>
      <c r="L21">
        <v>0</v>
      </c>
      <c r="M21">
        <v>8.9600000000000009</v>
      </c>
      <c r="N21">
        <v>2.35</v>
      </c>
      <c r="O21">
        <v>11.6</v>
      </c>
      <c r="P21">
        <v>149</v>
      </c>
      <c r="Q21">
        <v>5</v>
      </c>
    </row>
    <row r="22" spans="1:18">
      <c r="H22">
        <v>0.36</v>
      </c>
      <c r="I22">
        <v>10.86</v>
      </c>
      <c r="J22">
        <v>14.32</v>
      </c>
      <c r="K22">
        <v>48.35</v>
      </c>
      <c r="L22">
        <v>0</v>
      </c>
      <c r="M22">
        <v>8.19</v>
      </c>
      <c r="N22">
        <v>0</v>
      </c>
      <c r="O22">
        <v>15.46</v>
      </c>
      <c r="P22">
        <v>211</v>
      </c>
      <c r="Q22">
        <v>14</v>
      </c>
    </row>
    <row r="23" spans="1:18">
      <c r="H23">
        <v>0.33</v>
      </c>
      <c r="I23">
        <v>7.93</v>
      </c>
      <c r="J23">
        <v>15.26</v>
      </c>
      <c r="K23">
        <v>51.42</v>
      </c>
      <c r="L23">
        <v>0</v>
      </c>
      <c r="M23">
        <v>11.95</v>
      </c>
      <c r="N23">
        <v>1.38</v>
      </c>
      <c r="O23">
        <v>9.9700000000000006</v>
      </c>
      <c r="P23">
        <v>292</v>
      </c>
      <c r="Q23">
        <v>6</v>
      </c>
    </row>
    <row r="24" spans="1:18">
      <c r="H24">
        <v>0.34</v>
      </c>
      <c r="I24">
        <v>4.18</v>
      </c>
      <c r="J24">
        <v>12.67</v>
      </c>
      <c r="K24">
        <v>57.74</v>
      </c>
      <c r="L24">
        <v>0</v>
      </c>
      <c r="M24">
        <v>8.84</v>
      </c>
      <c r="N24">
        <v>0</v>
      </c>
      <c r="O24">
        <v>14.72</v>
      </c>
      <c r="P24">
        <v>87</v>
      </c>
      <c r="Q24">
        <v>11</v>
      </c>
    </row>
    <row r="25" spans="1:18">
      <c r="F25" t="s">
        <v>157</v>
      </c>
      <c r="G25" t="s">
        <v>157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</row>
    <row r="26" spans="1:18">
      <c r="A26" t="s">
        <v>160</v>
      </c>
      <c r="B26" t="s">
        <v>159</v>
      </c>
      <c r="C26">
        <v>20</v>
      </c>
      <c r="D26">
        <v>10</v>
      </c>
      <c r="E26">
        <v>45</v>
      </c>
      <c r="F26">
        <v>-4.6100000000000003</v>
      </c>
      <c r="G26">
        <v>-0.48</v>
      </c>
      <c r="H26">
        <v>0.37</v>
      </c>
      <c r="I26">
        <v>8.67</v>
      </c>
      <c r="J26">
        <v>14</v>
      </c>
      <c r="K26">
        <v>51.85</v>
      </c>
      <c r="L26">
        <v>0</v>
      </c>
      <c r="M26">
        <v>8.76</v>
      </c>
      <c r="N26">
        <v>2.29</v>
      </c>
      <c r="O26">
        <v>11.55</v>
      </c>
      <c r="P26">
        <v>179</v>
      </c>
      <c r="Q26">
        <v>9</v>
      </c>
    </row>
    <row r="27" spans="1:18">
      <c r="H27">
        <v>0.44</v>
      </c>
      <c r="I27">
        <v>7.9</v>
      </c>
      <c r="J27">
        <v>15.7</v>
      </c>
      <c r="K27">
        <v>51.21</v>
      </c>
      <c r="L27">
        <v>0</v>
      </c>
      <c r="M27">
        <v>11.78</v>
      </c>
      <c r="N27">
        <v>1.36</v>
      </c>
      <c r="O27">
        <v>10</v>
      </c>
      <c r="P27">
        <v>309</v>
      </c>
      <c r="Q27">
        <v>5</v>
      </c>
    </row>
    <row r="28" spans="1:18">
      <c r="H28">
        <v>0.66</v>
      </c>
      <c r="I28">
        <v>12.43</v>
      </c>
      <c r="J28">
        <v>11.49</v>
      </c>
      <c r="K28">
        <v>58.53</v>
      </c>
      <c r="L28">
        <v>0</v>
      </c>
      <c r="M28">
        <v>6.02</v>
      </c>
      <c r="N28">
        <v>0</v>
      </c>
      <c r="O28">
        <v>9.7100000000000009</v>
      </c>
      <c r="P28">
        <v>177</v>
      </c>
      <c r="Q28">
        <v>9</v>
      </c>
    </row>
    <row r="29" spans="1:18">
      <c r="H29">
        <v>0.41</v>
      </c>
      <c r="I29">
        <v>10.63</v>
      </c>
      <c r="J29">
        <v>8.66</v>
      </c>
      <c r="K29">
        <v>41.85</v>
      </c>
      <c r="L29">
        <v>0</v>
      </c>
      <c r="M29">
        <v>10.94</v>
      </c>
      <c r="N29">
        <v>9.33</v>
      </c>
      <c r="O29">
        <v>15.93</v>
      </c>
      <c r="P29">
        <v>462</v>
      </c>
      <c r="Q29">
        <v>25</v>
      </c>
    </row>
    <row r="30" spans="1:18">
      <c r="H30">
        <v>0.45</v>
      </c>
      <c r="I30">
        <v>10.7</v>
      </c>
      <c r="J30">
        <v>14.48</v>
      </c>
      <c r="K30">
        <v>49.48</v>
      </c>
      <c r="L30">
        <v>0</v>
      </c>
      <c r="M30">
        <v>8.27</v>
      </c>
      <c r="N30">
        <v>0</v>
      </c>
      <c r="O30">
        <v>14.31</v>
      </c>
      <c r="P30">
        <v>226</v>
      </c>
      <c r="Q30">
        <v>9</v>
      </c>
    </row>
    <row r="31" spans="1:18">
      <c r="H31">
        <v>0.33</v>
      </c>
      <c r="I31">
        <v>4.13</v>
      </c>
      <c r="J31">
        <v>12.89</v>
      </c>
      <c r="K31">
        <v>57.52</v>
      </c>
      <c r="L31">
        <v>0</v>
      </c>
      <c r="M31">
        <v>8.73</v>
      </c>
      <c r="N31">
        <v>0</v>
      </c>
      <c r="O31">
        <v>14.47</v>
      </c>
      <c r="P31">
        <v>93</v>
      </c>
      <c r="Q31">
        <v>8</v>
      </c>
    </row>
    <row r="33" spans="1:17">
      <c r="A33" t="s">
        <v>161</v>
      </c>
      <c r="B33" t="s">
        <v>162</v>
      </c>
      <c r="C33">
        <v>20</v>
      </c>
      <c r="D33">
        <v>10</v>
      </c>
      <c r="E33">
        <v>19</v>
      </c>
      <c r="F33">
        <v>-5.04</v>
      </c>
      <c r="G33">
        <v>-0.48</v>
      </c>
      <c r="H33">
        <v>0.51</v>
      </c>
      <c r="I33">
        <v>8.1199999999999992</v>
      </c>
      <c r="J33">
        <v>15.17</v>
      </c>
      <c r="K33">
        <v>51.02</v>
      </c>
      <c r="L33">
        <v>0</v>
      </c>
      <c r="M33">
        <v>11.9</v>
      </c>
      <c r="N33">
        <v>1.39</v>
      </c>
      <c r="O33">
        <v>10</v>
      </c>
      <c r="P33">
        <v>90</v>
      </c>
      <c r="Q33">
        <v>6</v>
      </c>
    </row>
    <row r="34" spans="1:17">
      <c r="H34">
        <v>0.44</v>
      </c>
      <c r="I34">
        <v>8.8800000000000008</v>
      </c>
      <c r="J34">
        <v>13.75</v>
      </c>
      <c r="K34">
        <v>52.81</v>
      </c>
      <c r="L34">
        <v>0</v>
      </c>
      <c r="M34">
        <v>8.85</v>
      </c>
      <c r="N34">
        <v>2.3199999999999998</v>
      </c>
      <c r="O34">
        <v>11.66</v>
      </c>
      <c r="P34">
        <v>59</v>
      </c>
      <c r="Q34">
        <v>6</v>
      </c>
    </row>
    <row r="35" spans="1:17">
      <c r="H35">
        <v>0.63</v>
      </c>
      <c r="I35">
        <v>12.72</v>
      </c>
      <c r="J35">
        <v>11.19</v>
      </c>
      <c r="K35">
        <v>58.64</v>
      </c>
      <c r="L35">
        <v>0</v>
      </c>
      <c r="M35">
        <v>6.05</v>
      </c>
      <c r="N35">
        <v>0</v>
      </c>
      <c r="O35">
        <v>9.77</v>
      </c>
      <c r="P35">
        <v>46</v>
      </c>
      <c r="Q35">
        <v>5</v>
      </c>
    </row>
    <row r="36" spans="1:17">
      <c r="H36">
        <v>0.5</v>
      </c>
      <c r="I36">
        <v>10.19</v>
      </c>
      <c r="J36">
        <v>7.84</v>
      </c>
      <c r="K36">
        <v>37.24</v>
      </c>
      <c r="L36">
        <v>0</v>
      </c>
      <c r="M36">
        <v>10</v>
      </c>
      <c r="N36">
        <v>13.46</v>
      </c>
      <c r="O36">
        <v>18.829999999999998</v>
      </c>
      <c r="P36">
        <v>99</v>
      </c>
      <c r="Q36">
        <v>9</v>
      </c>
    </row>
    <row r="37" spans="1:17">
      <c r="F37" t="s">
        <v>157</v>
      </c>
      <c r="G37" t="s">
        <v>157</v>
      </c>
      <c r="H37" t="s">
        <v>157</v>
      </c>
      <c r="I37" t="s">
        <v>157</v>
      </c>
      <c r="J37" t="s">
        <v>157</v>
      </c>
      <c r="K37" t="s">
        <v>157</v>
      </c>
      <c r="L37" t="s">
        <v>157</v>
      </c>
      <c r="M37" t="s">
        <v>157</v>
      </c>
      <c r="N37" t="s">
        <v>157</v>
      </c>
      <c r="O37" t="s">
        <v>157</v>
      </c>
      <c r="P37" t="s">
        <v>157</v>
      </c>
      <c r="Q37" t="s">
        <v>157</v>
      </c>
    </row>
    <row r="38" spans="1:17">
      <c r="A38" t="s">
        <v>163</v>
      </c>
      <c r="B38" t="s">
        <v>162</v>
      </c>
      <c r="C38">
        <v>20</v>
      </c>
      <c r="D38">
        <v>10</v>
      </c>
      <c r="E38">
        <v>16.8</v>
      </c>
      <c r="F38">
        <v>-5.04</v>
      </c>
      <c r="G38">
        <v>-0.48</v>
      </c>
      <c r="H38">
        <v>0.55000000000000004</v>
      </c>
      <c r="I38">
        <v>8.65</v>
      </c>
      <c r="J38">
        <v>13.94</v>
      </c>
      <c r="K38">
        <v>53.16</v>
      </c>
      <c r="L38">
        <v>0</v>
      </c>
      <c r="M38">
        <v>8.89</v>
      </c>
      <c r="N38">
        <v>2.36</v>
      </c>
      <c r="O38">
        <v>11.51</v>
      </c>
      <c r="P38">
        <v>51</v>
      </c>
      <c r="Q38">
        <v>10</v>
      </c>
    </row>
    <row r="39" spans="1:17">
      <c r="H39">
        <v>0.63</v>
      </c>
      <c r="I39">
        <v>12.51</v>
      </c>
      <c r="J39">
        <v>11.23</v>
      </c>
      <c r="K39">
        <v>58.84</v>
      </c>
      <c r="L39">
        <v>0</v>
      </c>
      <c r="M39">
        <v>6</v>
      </c>
      <c r="N39">
        <v>0</v>
      </c>
      <c r="O39">
        <v>9.6999999999999993</v>
      </c>
      <c r="P39">
        <v>52</v>
      </c>
      <c r="Q39">
        <v>6</v>
      </c>
    </row>
    <row r="40" spans="1:17">
      <c r="H40">
        <v>0.86</v>
      </c>
      <c r="I40">
        <v>10.76</v>
      </c>
      <c r="J40">
        <v>14.24</v>
      </c>
      <c r="K40">
        <v>47.46</v>
      </c>
      <c r="L40">
        <v>0</v>
      </c>
      <c r="M40">
        <v>8.08</v>
      </c>
      <c r="N40">
        <v>0</v>
      </c>
      <c r="O40">
        <v>15.91</v>
      </c>
      <c r="P40">
        <v>81</v>
      </c>
      <c r="Q40">
        <v>7</v>
      </c>
    </row>
    <row r="41" spans="1:17">
      <c r="H41">
        <v>0.5</v>
      </c>
      <c r="I41">
        <v>9.94</v>
      </c>
      <c r="J41">
        <v>8.0500000000000007</v>
      </c>
      <c r="K41">
        <v>37.9</v>
      </c>
      <c r="L41">
        <v>0</v>
      </c>
      <c r="M41">
        <v>9.99</v>
      </c>
      <c r="N41">
        <v>13.58</v>
      </c>
      <c r="O41">
        <v>18.91</v>
      </c>
      <c r="P41">
        <v>108</v>
      </c>
      <c r="Q41">
        <v>9</v>
      </c>
    </row>
    <row r="42" spans="1:17"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</row>
    <row r="43" spans="1:17">
      <c r="A43" t="s">
        <v>164</v>
      </c>
      <c r="B43" t="s">
        <v>162</v>
      </c>
      <c r="C43">
        <v>40</v>
      </c>
      <c r="D43">
        <v>20</v>
      </c>
      <c r="E43">
        <v>43</v>
      </c>
      <c r="F43">
        <v>-5.04</v>
      </c>
      <c r="G43">
        <v>-0.48</v>
      </c>
      <c r="H43">
        <v>0.59</v>
      </c>
      <c r="I43">
        <v>7.87</v>
      </c>
      <c r="J43">
        <v>15.66</v>
      </c>
      <c r="K43">
        <v>51.48</v>
      </c>
      <c r="L43">
        <v>0</v>
      </c>
      <c r="M43">
        <v>11.82</v>
      </c>
      <c r="N43">
        <v>1.39</v>
      </c>
      <c r="O43">
        <v>9.9</v>
      </c>
      <c r="P43">
        <v>88</v>
      </c>
      <c r="Q43">
        <v>9</v>
      </c>
    </row>
    <row r="44" spans="1:17">
      <c r="H44">
        <v>0.65</v>
      </c>
      <c r="I44">
        <v>12.25</v>
      </c>
      <c r="J44">
        <v>11.58</v>
      </c>
      <c r="K44">
        <v>57.9</v>
      </c>
      <c r="L44">
        <v>0</v>
      </c>
      <c r="M44">
        <v>6.06</v>
      </c>
      <c r="N44">
        <v>0.08</v>
      </c>
      <c r="O44">
        <v>9.59</v>
      </c>
      <c r="P44">
        <v>49</v>
      </c>
      <c r="Q44">
        <v>7</v>
      </c>
    </row>
    <row r="45" spans="1:17">
      <c r="H45">
        <v>0.48</v>
      </c>
      <c r="I45">
        <v>10.81</v>
      </c>
      <c r="J45">
        <v>14.77</v>
      </c>
      <c r="K45">
        <v>48.1</v>
      </c>
      <c r="L45">
        <v>0</v>
      </c>
      <c r="M45">
        <v>8.08</v>
      </c>
      <c r="N45">
        <v>0.02</v>
      </c>
      <c r="O45">
        <v>16.02</v>
      </c>
      <c r="P45">
        <v>67</v>
      </c>
      <c r="Q45">
        <v>8</v>
      </c>
    </row>
    <row r="46" spans="1:17">
      <c r="H46">
        <v>0.47</v>
      </c>
      <c r="I46">
        <v>3.94</v>
      </c>
      <c r="J46">
        <v>12.76</v>
      </c>
      <c r="K46">
        <v>58.21</v>
      </c>
      <c r="L46">
        <v>0</v>
      </c>
      <c r="M46">
        <v>8.57</v>
      </c>
      <c r="N46">
        <v>0</v>
      </c>
      <c r="O46">
        <v>14.05</v>
      </c>
      <c r="P46">
        <v>31</v>
      </c>
      <c r="Q46">
        <v>6</v>
      </c>
    </row>
    <row r="47" spans="1:17">
      <c r="H47">
        <v>0.41</v>
      </c>
      <c r="I47">
        <v>8.57</v>
      </c>
      <c r="J47">
        <v>14.27</v>
      </c>
      <c r="K47">
        <v>53.08</v>
      </c>
      <c r="L47">
        <v>0</v>
      </c>
      <c r="M47">
        <v>8.8000000000000007</v>
      </c>
      <c r="N47">
        <v>2.3199999999999998</v>
      </c>
      <c r="O47">
        <v>11.66</v>
      </c>
      <c r="P47">
        <v>53</v>
      </c>
      <c r="Q47">
        <v>8</v>
      </c>
    </row>
    <row r="48" spans="1:17">
      <c r="H48">
        <v>0.4</v>
      </c>
      <c r="I48">
        <v>9.91</v>
      </c>
      <c r="J48">
        <v>8.1199999999999992</v>
      </c>
      <c r="K48">
        <v>38.22</v>
      </c>
      <c r="L48">
        <v>0</v>
      </c>
      <c r="M48">
        <v>9.92</v>
      </c>
      <c r="N48">
        <v>13.24</v>
      </c>
      <c r="O48">
        <v>18.97</v>
      </c>
      <c r="P48">
        <v>87</v>
      </c>
      <c r="Q48">
        <v>7</v>
      </c>
    </row>
    <row r="49" spans="1:17"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</row>
    <row r="50" spans="1:17">
      <c r="A50" t="s">
        <v>165</v>
      </c>
      <c r="B50" t="s">
        <v>166</v>
      </c>
      <c r="C50">
        <v>40</v>
      </c>
      <c r="D50">
        <v>20</v>
      </c>
      <c r="E50">
        <v>19</v>
      </c>
      <c r="F50">
        <v>-5.42</v>
      </c>
      <c r="G50">
        <v>-0.48</v>
      </c>
      <c r="H50">
        <v>0.21</v>
      </c>
      <c r="I50">
        <v>4.13</v>
      </c>
      <c r="J50">
        <v>12.74</v>
      </c>
      <c r="K50">
        <v>58.89</v>
      </c>
      <c r="L50">
        <v>0</v>
      </c>
      <c r="M50">
        <v>8.5500000000000007</v>
      </c>
      <c r="N50">
        <v>0.01</v>
      </c>
      <c r="O50">
        <v>13.94</v>
      </c>
      <c r="P50">
        <v>7</v>
      </c>
      <c r="Q50">
        <v>3</v>
      </c>
    </row>
    <row r="51" spans="1:17">
      <c r="H51">
        <v>0.25</v>
      </c>
      <c r="I51">
        <v>8.08</v>
      </c>
      <c r="J51">
        <v>15.92</v>
      </c>
      <c r="K51">
        <v>52.26</v>
      </c>
      <c r="L51">
        <v>0</v>
      </c>
      <c r="M51">
        <v>11.92</v>
      </c>
      <c r="N51">
        <v>1.38</v>
      </c>
      <c r="O51">
        <v>9.92</v>
      </c>
      <c r="P51">
        <v>10</v>
      </c>
      <c r="Q51">
        <v>2</v>
      </c>
    </row>
    <row r="52" spans="1:17">
      <c r="H52">
        <v>0.14000000000000001</v>
      </c>
      <c r="I52">
        <v>10.130000000000001</v>
      </c>
      <c r="J52">
        <v>8.2200000000000006</v>
      </c>
      <c r="K52">
        <v>37.78</v>
      </c>
      <c r="L52">
        <v>0</v>
      </c>
      <c r="M52">
        <v>10.01</v>
      </c>
      <c r="N52">
        <v>13.42</v>
      </c>
      <c r="O52">
        <v>19.02</v>
      </c>
      <c r="P52">
        <v>9</v>
      </c>
      <c r="Q52">
        <v>3</v>
      </c>
    </row>
    <row r="53" spans="1:17">
      <c r="H53">
        <v>0.2</v>
      </c>
      <c r="I53">
        <v>12.62</v>
      </c>
      <c r="J53">
        <v>11.69</v>
      </c>
      <c r="K53">
        <v>59.37</v>
      </c>
      <c r="L53">
        <v>0</v>
      </c>
      <c r="M53">
        <v>6.09</v>
      </c>
      <c r="N53">
        <v>0.06</v>
      </c>
      <c r="O53">
        <v>9.6199999999999992</v>
      </c>
      <c r="P53">
        <v>8</v>
      </c>
      <c r="Q53">
        <v>3</v>
      </c>
    </row>
    <row r="54" spans="1:17">
      <c r="H54">
        <v>0.2</v>
      </c>
      <c r="I54">
        <v>8.77</v>
      </c>
      <c r="J54">
        <v>14.42</v>
      </c>
      <c r="K54">
        <v>53.37</v>
      </c>
      <c r="L54">
        <v>0</v>
      </c>
      <c r="M54">
        <v>8.73</v>
      </c>
      <c r="N54">
        <v>2.38</v>
      </c>
      <c r="O54">
        <v>11.6</v>
      </c>
      <c r="P54">
        <v>10</v>
      </c>
      <c r="Q54">
        <v>3</v>
      </c>
    </row>
    <row r="55" spans="1:17">
      <c r="H55">
        <v>0.2</v>
      </c>
      <c r="I55">
        <v>10.9</v>
      </c>
      <c r="J55">
        <v>14.77</v>
      </c>
      <c r="K55">
        <v>48.72</v>
      </c>
      <c r="L55">
        <v>0</v>
      </c>
      <c r="M55">
        <v>8.06</v>
      </c>
      <c r="N55">
        <v>0</v>
      </c>
      <c r="O55">
        <v>15.95</v>
      </c>
      <c r="P55">
        <v>10</v>
      </c>
      <c r="Q55">
        <v>1</v>
      </c>
    </row>
    <row r="56" spans="1:17">
      <c r="A56" t="s">
        <v>167</v>
      </c>
    </row>
    <row r="57" spans="1:17">
      <c r="A57" t="s">
        <v>168</v>
      </c>
      <c r="B57" t="s">
        <v>153</v>
      </c>
      <c r="C57">
        <v>0.3</v>
      </c>
      <c r="D57">
        <v>10</v>
      </c>
      <c r="E57">
        <v>68.7</v>
      </c>
      <c r="F57">
        <v>-6.74</v>
      </c>
      <c r="G57">
        <v>-0.01</v>
      </c>
      <c r="H57" s="26">
        <v>0.23</v>
      </c>
      <c r="I57" s="26">
        <v>9.18</v>
      </c>
      <c r="J57" s="26">
        <v>15.19</v>
      </c>
      <c r="K57" s="26">
        <v>52.48</v>
      </c>
      <c r="L57" s="26">
        <v>0.13</v>
      </c>
      <c r="M57" s="26">
        <v>9.25</v>
      </c>
      <c r="N57" s="26">
        <v>0</v>
      </c>
      <c r="O57" s="26">
        <v>12.87</v>
      </c>
      <c r="P57" s="28">
        <v>37.96</v>
      </c>
      <c r="Q57" s="6">
        <v>6.157853984132811</v>
      </c>
    </row>
    <row r="58" spans="1:17">
      <c r="H58" s="26">
        <v>0.22</v>
      </c>
      <c r="I58" s="26">
        <v>4.7699999999999996</v>
      </c>
      <c r="J58" s="26">
        <v>14.03</v>
      </c>
      <c r="K58" s="26">
        <v>56.11</v>
      </c>
      <c r="L58" s="26">
        <v>0.11</v>
      </c>
      <c r="M58" s="26">
        <v>10.130000000000001</v>
      </c>
      <c r="N58" s="26">
        <v>0</v>
      </c>
      <c r="O58" s="26">
        <v>12.96</v>
      </c>
      <c r="P58" s="28">
        <v>28.22</v>
      </c>
      <c r="Q58" s="6">
        <v>5.4829563121181275</v>
      </c>
    </row>
    <row r="59" spans="1:17">
      <c r="H59" s="26">
        <v>0.14000000000000001</v>
      </c>
      <c r="I59" s="26">
        <v>8.69</v>
      </c>
      <c r="J59" s="26">
        <v>14.03</v>
      </c>
      <c r="K59" s="26">
        <v>52.93</v>
      </c>
      <c r="L59" s="26">
        <v>7.0000000000000007E-2</v>
      </c>
      <c r="M59" s="26">
        <v>8.94</v>
      </c>
      <c r="N59" s="26">
        <v>2.38</v>
      </c>
      <c r="O59" s="26">
        <v>11.43</v>
      </c>
      <c r="P59" s="28">
        <v>38.04</v>
      </c>
      <c r="Q59" s="6">
        <v>8.763688867407085</v>
      </c>
    </row>
    <row r="60" spans="1:17">
      <c r="H60" s="26">
        <v>0.15</v>
      </c>
      <c r="I60" s="26">
        <v>8.18</v>
      </c>
      <c r="J60" s="26">
        <v>14.94</v>
      </c>
      <c r="K60" s="26">
        <v>52.1</v>
      </c>
      <c r="L60" s="26">
        <v>7.0000000000000007E-2</v>
      </c>
      <c r="M60" s="26">
        <v>12.01</v>
      </c>
      <c r="N60" s="26">
        <v>1.45</v>
      </c>
      <c r="O60" s="26">
        <v>10.28</v>
      </c>
      <c r="P60" s="28">
        <v>62.06</v>
      </c>
      <c r="Q60" s="6">
        <v>6.2861100279585056</v>
      </c>
    </row>
    <row r="61" spans="1:17">
      <c r="H61" s="26">
        <v>0.2</v>
      </c>
      <c r="I61" s="26">
        <v>8.84</v>
      </c>
      <c r="J61" s="26">
        <v>14.15</v>
      </c>
      <c r="K61" s="26">
        <v>57.06</v>
      </c>
      <c r="L61" s="26">
        <v>0.09</v>
      </c>
      <c r="M61" s="26">
        <v>8.24</v>
      </c>
      <c r="N61" s="26">
        <v>0</v>
      </c>
      <c r="O61" s="26">
        <v>10.220000000000001</v>
      </c>
      <c r="P61" s="28">
        <v>24.16</v>
      </c>
      <c r="Q61" s="6">
        <v>6.1822493003863217</v>
      </c>
    </row>
    <row r="63" spans="1:17">
      <c r="A63" s="29" t="s">
        <v>169</v>
      </c>
      <c r="B63" s="29" t="s">
        <v>159</v>
      </c>
      <c r="C63" s="29">
        <v>0.3</v>
      </c>
      <c r="D63" s="29">
        <v>10</v>
      </c>
      <c r="E63" s="29">
        <v>44.3</v>
      </c>
      <c r="F63" s="29">
        <v>-7.22</v>
      </c>
      <c r="G63" s="29">
        <v>-0.01</v>
      </c>
      <c r="H63" s="30">
        <v>0.27</v>
      </c>
      <c r="I63" s="30">
        <v>10.15</v>
      </c>
      <c r="J63" s="30">
        <v>8.42</v>
      </c>
      <c r="K63" s="30">
        <v>39.89</v>
      </c>
      <c r="L63" s="30">
        <v>1.07</v>
      </c>
      <c r="M63" s="30">
        <v>10.75</v>
      </c>
      <c r="N63" s="31">
        <v>12.02</v>
      </c>
      <c r="O63" s="30">
        <v>17.46</v>
      </c>
      <c r="P63" s="32">
        <v>34</v>
      </c>
      <c r="Q63" s="32">
        <v>16</v>
      </c>
    </row>
    <row r="64" spans="1:17">
      <c r="A64" s="29" t="s">
        <v>170</v>
      </c>
      <c r="B64" s="29"/>
      <c r="C64" s="29"/>
      <c r="D64" s="29"/>
      <c r="E64" s="29"/>
      <c r="F64" s="29"/>
      <c r="G64" s="29"/>
      <c r="H64" s="30">
        <v>2.4</v>
      </c>
      <c r="I64" s="30">
        <v>6.49</v>
      </c>
      <c r="J64" s="30">
        <v>13.92</v>
      </c>
      <c r="K64" s="30">
        <v>50.89</v>
      </c>
      <c r="L64" s="30">
        <v>2.1800000000000002</v>
      </c>
      <c r="M64" s="30">
        <v>10.38</v>
      </c>
      <c r="N64" s="31">
        <v>2.87</v>
      </c>
      <c r="O64" s="30">
        <v>11.04</v>
      </c>
      <c r="P64" s="32">
        <v>58</v>
      </c>
      <c r="Q64" s="32">
        <v>19</v>
      </c>
    </row>
    <row r="65" spans="1:18">
      <c r="A65" s="29"/>
      <c r="B65" s="29"/>
      <c r="C65" s="29"/>
      <c r="D65" s="29"/>
      <c r="E65" s="29"/>
      <c r="F65" s="29"/>
      <c r="G65" s="29"/>
      <c r="H65" s="30">
        <v>3.94</v>
      </c>
      <c r="I65" s="30">
        <v>1.0900000000000001</v>
      </c>
      <c r="J65" s="30">
        <v>15.37</v>
      </c>
      <c r="K65" s="30">
        <v>67.86</v>
      </c>
      <c r="L65" s="30">
        <v>6.84</v>
      </c>
      <c r="M65" s="30">
        <v>2.5</v>
      </c>
      <c r="N65" s="31">
        <v>0.52</v>
      </c>
      <c r="O65" s="30">
        <v>2.56</v>
      </c>
      <c r="P65" s="32">
        <v>31</v>
      </c>
      <c r="Q65" s="32">
        <v>20</v>
      </c>
    </row>
    <row r="66" spans="1:18">
      <c r="A66" s="29"/>
      <c r="B66" s="29"/>
      <c r="C66" s="29"/>
      <c r="D66" s="29"/>
      <c r="E66" s="29"/>
      <c r="F66" s="29"/>
      <c r="G66" s="29"/>
      <c r="H66" s="30">
        <v>2.9</v>
      </c>
      <c r="I66" s="30">
        <v>4.79</v>
      </c>
      <c r="J66" s="30">
        <v>16.760000000000002</v>
      </c>
      <c r="K66" s="30">
        <v>46.75</v>
      </c>
      <c r="L66" s="30">
        <v>5.03</v>
      </c>
      <c r="M66" s="30">
        <v>8.0299999999999994</v>
      </c>
      <c r="N66" s="31">
        <v>3.32</v>
      </c>
      <c r="O66" s="30">
        <v>12.31</v>
      </c>
      <c r="P66" s="32">
        <v>82</v>
      </c>
      <c r="Q66" s="32">
        <v>12</v>
      </c>
    </row>
    <row r="67" spans="1:18">
      <c r="A67" s="29"/>
      <c r="B67" s="29"/>
      <c r="C67" s="29"/>
      <c r="D67" s="29"/>
      <c r="E67" s="29"/>
      <c r="F67" s="29"/>
      <c r="G67" s="29"/>
      <c r="H67" s="30">
        <v>0.39</v>
      </c>
      <c r="I67" s="30">
        <v>11.43</v>
      </c>
      <c r="J67" s="30">
        <v>15.06</v>
      </c>
      <c r="K67" s="30">
        <v>55.31</v>
      </c>
      <c r="L67" s="30">
        <v>2.59</v>
      </c>
      <c r="M67" s="30">
        <v>15.24</v>
      </c>
      <c r="N67" s="31">
        <v>0</v>
      </c>
      <c r="O67" s="33">
        <v>0</v>
      </c>
      <c r="P67" s="32">
        <v>95</v>
      </c>
      <c r="Q67" s="32">
        <v>17</v>
      </c>
    </row>
    <row r="68" spans="1:18">
      <c r="A68" s="29"/>
      <c r="B68" s="29"/>
      <c r="C68" s="29"/>
      <c r="D68" s="29"/>
      <c r="E68" s="29"/>
      <c r="F68" s="29"/>
      <c r="G68" s="29"/>
      <c r="H68" s="30">
        <v>0.18</v>
      </c>
      <c r="I68" s="30">
        <v>2.2599999999999998</v>
      </c>
      <c r="J68" s="30">
        <v>12.07</v>
      </c>
      <c r="K68" s="30">
        <v>59.44</v>
      </c>
      <c r="L68" s="30">
        <v>1.55</v>
      </c>
      <c r="M68" s="30">
        <v>24.66</v>
      </c>
      <c r="N68" s="31">
        <v>0</v>
      </c>
      <c r="O68" s="33">
        <v>0</v>
      </c>
      <c r="P68" s="32">
        <v>169</v>
      </c>
      <c r="Q68" s="32">
        <v>7</v>
      </c>
    </row>
    <row r="70" spans="1:18">
      <c r="A70" t="s">
        <v>171</v>
      </c>
      <c r="B70" t="s">
        <v>162</v>
      </c>
      <c r="C70">
        <v>20</v>
      </c>
      <c r="D70">
        <v>10</v>
      </c>
      <c r="E70">
        <v>18.3</v>
      </c>
      <c r="F70">
        <v>-5.04</v>
      </c>
      <c r="G70">
        <v>-0.48</v>
      </c>
      <c r="H70">
        <v>2.91</v>
      </c>
      <c r="I70">
        <v>4.75</v>
      </c>
      <c r="J70">
        <v>16.25</v>
      </c>
      <c r="K70">
        <v>46.2</v>
      </c>
      <c r="L70">
        <v>3.8</v>
      </c>
      <c r="M70">
        <v>7.72</v>
      </c>
      <c r="N70">
        <v>3.86</v>
      </c>
      <c r="O70">
        <v>12.82</v>
      </c>
      <c r="P70">
        <v>208</v>
      </c>
      <c r="Q70">
        <v>7</v>
      </c>
    </row>
    <row r="71" spans="1:18">
      <c r="H71">
        <v>4.63</v>
      </c>
      <c r="I71">
        <v>1.28</v>
      </c>
      <c r="J71">
        <v>15.02</v>
      </c>
      <c r="K71">
        <v>66.87</v>
      </c>
      <c r="L71">
        <v>5.6</v>
      </c>
      <c r="M71">
        <v>2.89</v>
      </c>
      <c r="N71">
        <v>0.62</v>
      </c>
      <c r="O71">
        <v>3.15</v>
      </c>
      <c r="P71">
        <v>24</v>
      </c>
      <c r="Q71">
        <v>7</v>
      </c>
    </row>
    <row r="72" spans="1:18">
      <c r="H72">
        <v>2.68</v>
      </c>
      <c r="I72">
        <v>6.31</v>
      </c>
      <c r="J72">
        <v>13.12</v>
      </c>
      <c r="K72">
        <v>48.57</v>
      </c>
      <c r="L72">
        <v>2.23</v>
      </c>
      <c r="M72">
        <v>9.91</v>
      </c>
      <c r="N72">
        <v>3.23</v>
      </c>
      <c r="O72">
        <v>11.18</v>
      </c>
      <c r="P72">
        <v>239</v>
      </c>
      <c r="Q72">
        <v>8</v>
      </c>
    </row>
    <row r="73" spans="1:18">
      <c r="H73">
        <v>0.91</v>
      </c>
      <c r="I73">
        <v>3.74</v>
      </c>
      <c r="J73">
        <v>12.02</v>
      </c>
      <c r="K73">
        <v>58.05</v>
      </c>
      <c r="L73">
        <v>2.27</v>
      </c>
      <c r="M73">
        <v>8.18</v>
      </c>
      <c r="N73">
        <v>0</v>
      </c>
      <c r="O73">
        <v>13.34</v>
      </c>
      <c r="P73">
        <v>38</v>
      </c>
      <c r="Q73">
        <v>11</v>
      </c>
    </row>
    <row r="75" spans="1:18">
      <c r="A75" t="s">
        <v>172</v>
      </c>
      <c r="B75" t="s">
        <v>162</v>
      </c>
      <c r="C75">
        <v>40</v>
      </c>
      <c r="D75">
        <v>20</v>
      </c>
      <c r="E75">
        <v>20.5</v>
      </c>
      <c r="F75">
        <v>-5.04</v>
      </c>
      <c r="G75">
        <v>-0.48</v>
      </c>
      <c r="H75">
        <v>3.74</v>
      </c>
      <c r="I75">
        <v>6.41</v>
      </c>
      <c r="J75">
        <v>16.829999999999998</v>
      </c>
      <c r="K75">
        <v>46.84</v>
      </c>
      <c r="L75">
        <v>2.29</v>
      </c>
      <c r="M75">
        <v>9.42</v>
      </c>
      <c r="N75">
        <v>1.98</v>
      </c>
      <c r="O75">
        <v>10.9</v>
      </c>
      <c r="P75">
        <v>274</v>
      </c>
      <c r="Q75">
        <v>15</v>
      </c>
      <c r="R75" t="s">
        <v>173</v>
      </c>
    </row>
    <row r="76" spans="1:18">
      <c r="H76">
        <v>4.12</v>
      </c>
      <c r="I76">
        <v>4.78</v>
      </c>
      <c r="J76">
        <v>16.28</v>
      </c>
      <c r="K76">
        <v>45.56</v>
      </c>
      <c r="L76">
        <v>2.75</v>
      </c>
      <c r="M76">
        <v>7.75</v>
      </c>
      <c r="N76">
        <v>3.77</v>
      </c>
      <c r="O76">
        <v>13.62</v>
      </c>
      <c r="P76">
        <v>229</v>
      </c>
      <c r="Q76">
        <v>15</v>
      </c>
      <c r="R76" t="s">
        <v>173</v>
      </c>
    </row>
    <row r="77" spans="1:18">
      <c r="H77">
        <v>4.8600000000000003</v>
      </c>
      <c r="I77">
        <v>2.56</v>
      </c>
      <c r="J77">
        <v>15.18</v>
      </c>
      <c r="K77">
        <v>63.61</v>
      </c>
      <c r="L77">
        <v>3.09</v>
      </c>
      <c r="M77">
        <v>5.31</v>
      </c>
      <c r="N77">
        <v>0.51</v>
      </c>
      <c r="O77">
        <v>4.24</v>
      </c>
      <c r="P77">
        <v>63</v>
      </c>
      <c r="Q77">
        <v>26</v>
      </c>
      <c r="R77" t="s">
        <v>173</v>
      </c>
    </row>
    <row r="78" spans="1:18">
      <c r="H78">
        <v>4.59</v>
      </c>
      <c r="I78">
        <v>1.1599999999999999</v>
      </c>
      <c r="J78">
        <v>15.41</v>
      </c>
      <c r="K78">
        <v>68.39</v>
      </c>
      <c r="L78">
        <v>4.4000000000000004</v>
      </c>
      <c r="M78">
        <v>2.29</v>
      </c>
      <c r="N78">
        <v>0.63</v>
      </c>
      <c r="O78">
        <v>0.2</v>
      </c>
      <c r="P78">
        <v>43</v>
      </c>
      <c r="Q78">
        <v>12</v>
      </c>
    </row>
    <row r="79" spans="1:18">
      <c r="H79">
        <v>4.43</v>
      </c>
      <c r="I79">
        <v>6.78</v>
      </c>
      <c r="J79">
        <v>17.55</v>
      </c>
      <c r="K79">
        <v>48.9</v>
      </c>
      <c r="L79">
        <v>2.59</v>
      </c>
      <c r="M79">
        <v>6.1</v>
      </c>
      <c r="N79">
        <v>2.21</v>
      </c>
      <c r="O79">
        <v>10.82</v>
      </c>
      <c r="P79">
        <v>208</v>
      </c>
      <c r="Q79">
        <v>8</v>
      </c>
      <c r="R79" t="s">
        <v>173</v>
      </c>
    </row>
    <row r="80" spans="1:18">
      <c r="H80">
        <v>2.79</v>
      </c>
      <c r="I80">
        <v>0.03</v>
      </c>
      <c r="J80">
        <v>14.03</v>
      </c>
      <c r="K80">
        <v>59.53</v>
      </c>
      <c r="L80">
        <v>1.71</v>
      </c>
      <c r="M80">
        <v>21.75</v>
      </c>
      <c r="N80">
        <v>0</v>
      </c>
      <c r="O80">
        <v>7.0000000000000007E-2</v>
      </c>
      <c r="P80">
        <v>771</v>
      </c>
      <c r="Q80">
        <v>21</v>
      </c>
    </row>
    <row r="82" spans="1:18">
      <c r="A82" t="s">
        <v>174</v>
      </c>
      <c r="B82" t="s">
        <v>166</v>
      </c>
      <c r="C82">
        <v>40</v>
      </c>
      <c r="D82">
        <v>20</v>
      </c>
      <c r="E82">
        <v>18</v>
      </c>
      <c r="F82">
        <v>-5.42</v>
      </c>
      <c r="G82">
        <v>-0.48</v>
      </c>
      <c r="H82" s="4">
        <v>4.8540131999999998</v>
      </c>
      <c r="I82" s="4">
        <v>6.7920418680000001</v>
      </c>
      <c r="J82" s="4">
        <v>17.516080690000003</v>
      </c>
      <c r="K82" s="4">
        <v>47.460727049999996</v>
      </c>
      <c r="L82" s="4">
        <v>2.2449407439999995</v>
      </c>
      <c r="M82" s="4">
        <v>9.5901354560000005</v>
      </c>
      <c r="N82" s="4">
        <v>1.8654133599999996</v>
      </c>
      <c r="O82" s="4">
        <v>10.605708736666665</v>
      </c>
      <c r="P82" s="6">
        <v>108.4</v>
      </c>
      <c r="Q82" s="6">
        <v>15.356710957381852</v>
      </c>
      <c r="R82" t="s">
        <v>173</v>
      </c>
    </row>
    <row r="83" spans="1:18">
      <c r="H83" s="4">
        <v>4.9517903800000003</v>
      </c>
      <c r="I83" s="4">
        <v>5.1352517669999997</v>
      </c>
      <c r="J83" s="4">
        <v>16.941701032500003</v>
      </c>
      <c r="K83" s="4">
        <v>45.876603923999994</v>
      </c>
      <c r="L83" s="4">
        <v>2.8650085939999994</v>
      </c>
      <c r="M83" s="4">
        <v>7.8617060280000004</v>
      </c>
      <c r="N83" s="4">
        <v>3.6561559199999998</v>
      </c>
      <c r="O83" s="4">
        <v>12.818634540000001</v>
      </c>
      <c r="P83" s="6">
        <v>94.75</v>
      </c>
      <c r="Q83" s="6">
        <v>18.39300496327197</v>
      </c>
      <c r="R83" t="s">
        <v>173</v>
      </c>
    </row>
    <row r="84" spans="1:18">
      <c r="H84" s="4">
        <v>6.0294422399999998</v>
      </c>
      <c r="I84" s="4">
        <v>2.5039741879999999</v>
      </c>
      <c r="J84" s="4">
        <v>15.940212496666666</v>
      </c>
      <c r="K84" s="4">
        <v>64.002664631999991</v>
      </c>
      <c r="L84" s="4">
        <v>3.6047815613333327</v>
      </c>
      <c r="M84" s="4">
        <v>5.0148354080000006</v>
      </c>
      <c r="N84" s="4">
        <v>0.49604095999999998</v>
      </c>
      <c r="O84" s="4">
        <v>3.8975803999999998</v>
      </c>
      <c r="P84" s="6">
        <v>35.200000000000003</v>
      </c>
      <c r="Q84" s="6">
        <v>15.548082104969</v>
      </c>
      <c r="R84" t="s">
        <v>173</v>
      </c>
    </row>
    <row r="85" spans="1:18">
      <c r="H85" s="4">
        <v>5.4468096800000003</v>
      </c>
      <c r="I85" s="4">
        <v>1.3503345320000002</v>
      </c>
      <c r="J85" s="4">
        <v>16.078763233333333</v>
      </c>
      <c r="K85" s="4">
        <v>67.010606003999996</v>
      </c>
      <c r="L85" s="4">
        <v>5.2994690559999977</v>
      </c>
      <c r="M85" s="4">
        <v>2.7162856160000004</v>
      </c>
      <c r="N85" s="4">
        <v>0.61780496000000007</v>
      </c>
      <c r="O85" s="4">
        <v>2.8795643733333334</v>
      </c>
      <c r="P85" s="6">
        <v>30.666666666666668</v>
      </c>
      <c r="Q85" s="6">
        <v>11.678225566452827</v>
      </c>
      <c r="R85" t="s">
        <v>173</v>
      </c>
    </row>
    <row r="86" spans="1:18">
      <c r="H86" s="4">
        <v>5.6171339733333339</v>
      </c>
      <c r="I86" s="4">
        <v>7.180390995999999</v>
      </c>
      <c r="J86" s="4">
        <v>17.991491486666668</v>
      </c>
      <c r="K86" s="4">
        <v>49.426729487999999</v>
      </c>
      <c r="L86" s="4">
        <v>2.4606605119999996</v>
      </c>
      <c r="M86" s="4">
        <v>6.1415925120000008</v>
      </c>
      <c r="N86" s="4">
        <v>2.0819197599999999</v>
      </c>
      <c r="O86" s="4">
        <v>10.14034738</v>
      </c>
      <c r="P86" s="6">
        <v>76.533333333333331</v>
      </c>
      <c r="Q86" s="6">
        <v>14.686566586348164</v>
      </c>
      <c r="R86" t="s">
        <v>173</v>
      </c>
    </row>
    <row r="87" spans="1:18">
      <c r="H87" s="4">
        <v>4.3888184000000008</v>
      </c>
      <c r="I87" s="4">
        <v>2.5792666666666661E-3</v>
      </c>
      <c r="J87" s="4">
        <v>14.307314994444445</v>
      </c>
      <c r="K87" s="4">
        <v>58.315226240000001</v>
      </c>
      <c r="L87" s="4">
        <v>1.5955194688888887</v>
      </c>
      <c r="M87" s="4">
        <v>21.47658509333333</v>
      </c>
      <c r="N87" s="6">
        <v>0</v>
      </c>
      <c r="O87" s="4">
        <v>8.6995988888888889E-2</v>
      </c>
      <c r="P87" s="6">
        <v>249</v>
      </c>
      <c r="Q87" s="6">
        <v>16.515985522449988</v>
      </c>
    </row>
    <row r="89" spans="1:18">
      <c r="R89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07"/>
  <sheetViews>
    <sheetView tabSelected="1" topLeftCell="O4" workbookViewId="0">
      <selection activeCell="Y8" sqref="Y8"/>
    </sheetView>
  </sheetViews>
  <sheetFormatPr defaultColWidth="10.6640625" defaultRowHeight="15.5"/>
  <cols>
    <col min="1" max="1" width="13.1640625" customWidth="1"/>
    <col min="2" max="2" width="11.5" style="6" customWidth="1"/>
    <col min="3" max="5" width="10.83203125" style="4"/>
    <col min="7" max="15" width="10.83203125" style="4"/>
    <col min="16" max="16" width="11.5" style="6" customWidth="1"/>
    <col min="17" max="17" width="10.83203125" style="6"/>
    <col min="31" max="31" width="13.33203125" style="34" customWidth="1"/>
    <col min="32" max="32" width="3.1640625" customWidth="1"/>
    <col min="33" max="33" width="12.1640625" style="4" customWidth="1"/>
    <col min="34" max="34" width="11.6640625" style="4" customWidth="1"/>
    <col min="35" max="36" width="10.83203125" style="4"/>
    <col min="37" max="37" width="10.83203125" style="34"/>
    <col min="40" max="41" width="12.1640625" bestFit="1" customWidth="1"/>
  </cols>
  <sheetData>
    <row r="1" spans="1:41">
      <c r="A1" s="1" t="s">
        <v>176</v>
      </c>
      <c r="B1"/>
      <c r="C1" s="11" t="s">
        <v>68</v>
      </c>
      <c r="D1"/>
    </row>
    <row r="2" spans="1:41">
      <c r="A2" s="1" t="s">
        <v>177</v>
      </c>
      <c r="S2" s="1"/>
    </row>
    <row r="3" spans="1:41" s="35" customFormat="1" ht="31">
      <c r="B3" s="36" t="s">
        <v>178</v>
      </c>
      <c r="C3" s="37" t="s">
        <v>179</v>
      </c>
      <c r="D3" s="38"/>
      <c r="E3" s="39" t="s">
        <v>180</v>
      </c>
      <c r="G3" s="38"/>
      <c r="H3" s="38"/>
      <c r="I3" s="38"/>
      <c r="J3" s="38"/>
      <c r="K3" s="38"/>
      <c r="L3" s="38"/>
      <c r="M3" s="38"/>
      <c r="N3" s="38"/>
      <c r="O3" s="38"/>
      <c r="P3" s="40"/>
      <c r="Q3" s="40"/>
      <c r="AE3" s="41"/>
      <c r="AG3" s="38"/>
      <c r="AH3" s="4"/>
      <c r="AI3" s="4"/>
      <c r="AJ3" s="38"/>
      <c r="AK3" s="41"/>
      <c r="AM3"/>
    </row>
    <row r="4" spans="1:41" ht="201.5">
      <c r="B4" s="42" t="s">
        <v>181</v>
      </c>
      <c r="C4" s="43" t="s">
        <v>182</v>
      </c>
      <c r="E4" s="44" t="s">
        <v>183</v>
      </c>
      <c r="P4" s="45" t="s">
        <v>184</v>
      </c>
    </row>
    <row r="5" spans="1:41" ht="31" customHeight="1">
      <c r="B5" s="46">
        <v>2</v>
      </c>
      <c r="C5" s="47">
        <v>2</v>
      </c>
      <c r="G5" s="48"/>
      <c r="H5" s="48"/>
      <c r="I5" s="48"/>
      <c r="J5" s="48"/>
      <c r="K5" s="48"/>
      <c r="L5" s="48"/>
      <c r="M5" s="48"/>
      <c r="N5" s="48"/>
    </row>
    <row r="6" spans="1:41">
      <c r="G6" s="48"/>
      <c r="H6" s="48"/>
      <c r="I6" s="48"/>
      <c r="J6" s="48"/>
      <c r="K6" s="48"/>
      <c r="L6" s="48"/>
      <c r="M6" s="48"/>
      <c r="N6" s="48"/>
    </row>
    <row r="7" spans="1:41">
      <c r="G7" s="48"/>
      <c r="H7" s="48"/>
      <c r="I7" s="48"/>
      <c r="J7" s="48"/>
      <c r="K7" s="48"/>
      <c r="L7" s="48"/>
      <c r="M7" s="48"/>
      <c r="N7" s="48"/>
    </row>
    <row r="8" spans="1:41">
      <c r="G8" s="48"/>
      <c r="H8" s="48"/>
      <c r="I8" s="48"/>
      <c r="J8" s="48"/>
      <c r="K8" s="48"/>
      <c r="L8" s="48"/>
      <c r="M8" s="48"/>
      <c r="N8" s="48"/>
    </row>
    <row r="9" spans="1:41">
      <c r="G9" s="4" t="s">
        <v>185</v>
      </c>
      <c r="AI9" s="4">
        <f>LN(10)</f>
        <v>2.3025850929940459</v>
      </c>
    </row>
    <row r="10" spans="1:41" ht="30" customHeight="1" thickBot="1">
      <c r="A10" s="164" t="s">
        <v>186</v>
      </c>
      <c r="B10" s="165"/>
      <c r="C10" s="165"/>
      <c r="D10" s="166"/>
      <c r="E10" s="167" t="s">
        <v>37</v>
      </c>
      <c r="G10" s="169" t="s">
        <v>187</v>
      </c>
      <c r="H10" s="170"/>
      <c r="I10" s="170"/>
      <c r="J10" s="170"/>
      <c r="K10" s="170"/>
      <c r="L10" s="170"/>
      <c r="M10" s="170"/>
      <c r="N10" s="170"/>
      <c r="O10" s="171"/>
      <c r="P10" s="172" t="s">
        <v>188</v>
      </c>
      <c r="Q10" s="173"/>
      <c r="R10" s="174"/>
      <c r="S10" s="175"/>
    </row>
    <row r="11" spans="1:41" ht="18.5" thickTop="1" thickBot="1">
      <c r="A11" s="49" t="s">
        <v>189</v>
      </c>
      <c r="B11" s="49" t="s">
        <v>190</v>
      </c>
      <c r="C11" s="50" t="s">
        <v>191</v>
      </c>
      <c r="D11" s="50" t="s">
        <v>139</v>
      </c>
      <c r="E11" s="168"/>
      <c r="G11" s="51" t="s">
        <v>192</v>
      </c>
      <c r="H11" s="51" t="s">
        <v>193</v>
      </c>
      <c r="I11" s="51" t="s">
        <v>194</v>
      </c>
      <c r="J11" s="51" t="s">
        <v>195</v>
      </c>
      <c r="K11" s="51" t="s">
        <v>196</v>
      </c>
      <c r="L11" s="51" t="s">
        <v>197</v>
      </c>
      <c r="M11" s="51" t="s">
        <v>198</v>
      </c>
      <c r="N11" s="51" t="s">
        <v>132</v>
      </c>
      <c r="O11" s="51" t="s">
        <v>199</v>
      </c>
      <c r="P11" s="49" t="s">
        <v>190</v>
      </c>
      <c r="Q11" s="49" t="s">
        <v>200</v>
      </c>
      <c r="R11" s="49" t="s">
        <v>201</v>
      </c>
      <c r="S11" s="49" t="s">
        <v>202</v>
      </c>
      <c r="U11" s="52" t="s">
        <v>203</v>
      </c>
      <c r="V11" s="52" t="s">
        <v>204</v>
      </c>
      <c r="W11" s="52" t="s">
        <v>205</v>
      </c>
      <c r="X11" s="52" t="s">
        <v>206</v>
      </c>
      <c r="Y11" s="52" t="s">
        <v>207</v>
      </c>
      <c r="Z11" s="52" t="s">
        <v>208</v>
      </c>
      <c r="AA11" s="52" t="s">
        <v>209</v>
      </c>
      <c r="AB11" s="52" t="s">
        <v>210</v>
      </c>
      <c r="AC11" s="52" t="s">
        <v>211</v>
      </c>
      <c r="AD11" s="52" t="s">
        <v>212</v>
      </c>
      <c r="AE11" s="53" t="s">
        <v>213</v>
      </c>
      <c r="AG11" s="51" t="s">
        <v>214</v>
      </c>
      <c r="AH11" s="51" t="s">
        <v>215</v>
      </c>
      <c r="AI11" s="51" t="s">
        <v>216</v>
      </c>
      <c r="AJ11" s="51" t="s">
        <v>217</v>
      </c>
      <c r="AK11" s="51" t="s">
        <v>218</v>
      </c>
      <c r="AM11" s="51" t="s">
        <v>219</v>
      </c>
      <c r="AN11" s="51" t="s">
        <v>220</v>
      </c>
      <c r="AO11" s="53" t="s">
        <v>221</v>
      </c>
    </row>
    <row r="12" spans="1:41" ht="16" thickTop="1">
      <c r="A12" t="s">
        <v>222</v>
      </c>
      <c r="C12" s="34">
        <v>0.112135086992461</v>
      </c>
      <c r="D12" s="4">
        <v>-6</v>
      </c>
      <c r="E12" s="6">
        <v>1763.2</v>
      </c>
      <c r="G12" s="54">
        <v>2.63</v>
      </c>
      <c r="H12" s="55">
        <v>5.88</v>
      </c>
      <c r="I12" s="55">
        <v>13.36</v>
      </c>
      <c r="J12" s="55">
        <v>50.93</v>
      </c>
      <c r="K12" s="55">
        <v>0.17</v>
      </c>
      <c r="L12" s="55">
        <v>10.81</v>
      </c>
      <c r="M12" s="55">
        <v>2.46</v>
      </c>
      <c r="N12" s="55">
        <v>0.24714784752905972</v>
      </c>
      <c r="O12" s="56">
        <v>14.21</v>
      </c>
      <c r="P12" s="57">
        <f t="shared" ref="P12:P53" si="0">IF($B$5=1,$B12,IF($B$5=2,815.3+265.3*(H12/40.32)/(H12/40.32+O12/71.85)+15.37*H12+8.61*O12+6.646*(G12+K12),""))</f>
        <v>1159.2310291511606</v>
      </c>
      <c r="Q12" s="58">
        <f>(P12+273)</f>
        <v>1432.2310291511606</v>
      </c>
      <c r="R12" s="59">
        <f>IF($C$5=1,4*(LOG(C12/(1-C12))+1.36-2*U12-3.7*Y12-2.4*Z12),IF($C$5=2,D12-8.58+25050/Q12))</f>
        <v>2.9101950105398604</v>
      </c>
      <c r="S12" s="60">
        <f>R12-25050/Q12+8.58</f>
        <v>-6</v>
      </c>
      <c r="U12" s="61">
        <f>(G12/30.99)/($J12/60.08+$M12/79.9+$I12/50.98+$O12/71.85+$H12/40.32+$L12/56.08+$G12/30.99+$K12/47.1+$N12/70.94)</f>
        <v>4.79772659226059E-2</v>
      </c>
      <c r="V12" s="62">
        <f>(H12/40.32)/($J12/60.08+$M12/79.9+$I12/50.98+$O12/71.85+$H12/40.32+$L12/56.08+$G12/30.99+$K12/47.1+$N12/70.94)</f>
        <v>8.2443823642196601E-2</v>
      </c>
      <c r="W12" s="62">
        <f>(I12/50.98)/($J12/60.08+$M12/79.9+$I12/50.98+$O12/71.85+$H12/40.32+$L12/56.08+$G12/30.99+$K12/47.1+$N12/70.94)</f>
        <v>0.14815214713127792</v>
      </c>
      <c r="X12" s="62">
        <f>(J12/60.08)/($J12/60.08+$M12/79.9+$I12/50.98+$O12/71.85+$H12/40.32+$L12/56.08+$G12/30.99+$K12/47.1+$N12/70.94)</f>
        <v>0.47923118943470483</v>
      </c>
      <c r="Y12" s="62">
        <f>(K12/47.1)/($J12/60.08+$M12/79.9+$I12/50.98+$O12/71.85+$H12/40.32+$L12/56.08+$G12/30.99+$K12/47.1+$N12/70.94)</f>
        <v>2.0404658808623726E-3</v>
      </c>
      <c r="Z12" s="62">
        <f>(L12/56.08)/($J12/60.08+$M12/79.9+$I12/50.98+$O12/71.85+$H12/40.32+$L12/56.08+$G12/30.99+$K12/47.1+$N12/70.94)</f>
        <v>0.10897302631817549</v>
      </c>
      <c r="AA12" s="62">
        <f>(M12/79.9)/($J12/60.08+$M12/79.9+$I12/50.98+$O12/71.85+$H12/40.32+$L12/56.08+$G12/30.99+$K12/47.1+$N12/70.94)</f>
        <v>1.7405626132076833E-2</v>
      </c>
      <c r="AB12" s="62">
        <f>(N12/70.94)/($J12/60.08+$M12/79.9+$I12/50.98+$O12/71.85+$H12/40.32+$L12/56.08+$G12/30.99+$K12/47.1+$N12/70.94)</f>
        <v>1.9695498220855573E-3</v>
      </c>
      <c r="AC12" s="62">
        <f>(O12/71.85)/($J12/60.08+$M12/79.9+$I12/50.98+$O12/71.85+$H12/40.32+$L12/56.08+$G12/30.99+$K12/47.1+$N12/70.94)</f>
        <v>0.11180690571601443</v>
      </c>
      <c r="AD12" s="63">
        <f>AC12*AE12</f>
        <v>7.2590484038190156E-2</v>
      </c>
      <c r="AE12" s="63">
        <f>IF($C$5=2,1/(1+10^(0.25*R12-1.36+2*U12+2.4*Z12+3.7*Y12)),IF($C$5=1,1-C12,""))</f>
        <v>0.64924866289178429</v>
      </c>
      <c r="AG12" s="64">
        <f>8.77-23590/Q12+(1673/Q12)*(6.7*(U12+Y12)+4.9*V12+8.1*Z12+8.9*(AC12+AB12)+5*AA12+1.8*W12-22.2*AA12*(AC12+AB12)+7.2*((AC12+AB12)*X12))-2.06*ERF(-7.2*(AC12+AB12))</f>
        <v>-2.2512864684014668</v>
      </c>
      <c r="AH12" s="65">
        <f>-8.02+(21100+44000*U12+18700*V12+4300*W12+35600*Z12+44200*Y12+16500*AD12+12600*AB12)/Q12</f>
        <v>13.332659212210196</v>
      </c>
      <c r="AI12" s="66">
        <f>-55921/Q12+25.07-0.6465*LN(Q12)</f>
        <v>-18.672786624152074</v>
      </c>
      <c r="AJ12" s="67">
        <f>(AH12-AI12-AG12)+2*LN(10)*S12</f>
        <v>6.6257111888351865</v>
      </c>
      <c r="AK12" s="68">
        <f>1-1/(1+EXP(AJ12))</f>
        <v>0.9986759183416315</v>
      </c>
      <c r="AM12" s="4">
        <f>(E12*(1-AK12)/EXP(AG12))^2*10^S12</f>
        <v>4.9189824647323478E-4</v>
      </c>
      <c r="AN12" s="69">
        <f>E12*AK12/EXP(AH12)</f>
        <v>2.8538150886145836E-3</v>
      </c>
      <c r="AO12" s="4">
        <f>EXP(43660/Q12-9.8263+0.12917*LN(Q12))*SQRT(AM12)*(10^S12)</f>
        <v>53.098876916030989</v>
      </c>
    </row>
    <row r="13" spans="1:41">
      <c r="A13">
        <v>180</v>
      </c>
      <c r="C13" s="34">
        <v>0.1231447238530748</v>
      </c>
      <c r="D13" s="4">
        <v>-6.1</v>
      </c>
      <c r="E13" s="6">
        <v>1889</v>
      </c>
      <c r="G13" s="54">
        <v>2.8</v>
      </c>
      <c r="H13" s="55">
        <v>5.63</v>
      </c>
      <c r="I13" s="55">
        <v>13.31</v>
      </c>
      <c r="J13" s="55">
        <v>50.01</v>
      </c>
      <c r="K13" s="55">
        <v>0.26</v>
      </c>
      <c r="L13" s="55">
        <v>10.5</v>
      </c>
      <c r="M13" s="55">
        <v>2.74</v>
      </c>
      <c r="N13" s="55">
        <v>0.24148059756301324</v>
      </c>
      <c r="O13" s="56">
        <v>14.67</v>
      </c>
      <c r="P13" s="57">
        <f t="shared" si="0"/>
        <v>1156.2264469938941</v>
      </c>
      <c r="Q13" s="58">
        <f t="shared" ref="Q13:Q53" si="1">(P13+273)</f>
        <v>1429.2264469938941</v>
      </c>
      <c r="R13" s="70">
        <f>IF($C$5=1,4*(LOG(C13/(1-C13))+1.36-2*U13-3.7*Y13-2.4*Z13),IF($C$5=2,D13-8.58+25050/Q13))</f>
        <v>2.8469636611384495</v>
      </c>
      <c r="S13" s="60">
        <f>R13-25050/Q13+8.58</f>
        <v>-6.1</v>
      </c>
      <c r="U13" s="61">
        <f t="shared" ref="U13:U53" si="2">(G13/30.99)/($J13/60.08+$M13/79.9+$I13/50.98+$O13/71.85+$H13/40.32+$L13/56.08+$G13/30.99+$K13/47.1+$N13/70.94)</f>
        <v>5.1392198648817514E-2</v>
      </c>
      <c r="V13" s="62">
        <f t="shared" ref="V13:V53" si="3">(H13/40.32)/($J13/60.08+$M13/79.9+$I13/50.98+$O13/71.85+$H13/40.32+$L13/56.08+$G13/30.99+$K13/47.1+$N13/70.94)</f>
        <v>7.9423425536725767E-2</v>
      </c>
      <c r="W13" s="62">
        <f t="shared" ref="W13:W53" si="4">(I13/50.98)/($J13/60.08+$M13/79.9+$I13/50.98+$O13/71.85+$H13/40.32+$L13/56.08+$G13/30.99+$K13/47.1+$N13/70.94)</f>
        <v>0.14850427886880316</v>
      </c>
      <c r="X13" s="62">
        <f t="shared" ref="X13:X53" si="5">(J13/60.08)/($J13/60.08+$M13/79.9+$I13/50.98+$O13/71.85+$H13/40.32+$L13/56.08+$G13/30.99+$K13/47.1+$N13/70.94)</f>
        <v>0.47346477463800651</v>
      </c>
      <c r="Y13" s="62">
        <f t="shared" ref="Y13:Y53" si="6">(K13/47.1)/($J13/60.08+$M13/79.9+$I13/50.98+$O13/71.85+$H13/40.32+$L13/56.08+$G13/30.99+$K13/47.1+$N13/70.94)</f>
        <v>3.1398809629434501E-3</v>
      </c>
      <c r="Z13" s="62">
        <f t="shared" ref="Z13:Z53" si="7">(L13/56.08)/($J13/60.08+$M13/79.9+$I13/50.98+$O13/71.85+$H13/40.32+$L13/56.08+$G13/30.99+$K13/47.1+$N13/70.94)</f>
        <v>0.10649814346426008</v>
      </c>
      <c r="AA13" s="62">
        <f t="shared" ref="AA13:AA53" si="8">(M13/79.9)/($J13/60.08+$M13/79.9+$I13/50.98+$O13/71.85+$H13/40.32+$L13/56.08+$G13/30.99+$K13/47.1+$N13/70.94)</f>
        <v>1.9505834109545782E-2</v>
      </c>
      <c r="AB13" s="62">
        <f t="shared" ref="AB13:AB53" si="9">(N13/70.94)/($J13/60.08+$M13/79.9+$I13/50.98+$O13/71.85+$H13/40.32+$L13/56.08+$G13/30.99+$K13/47.1+$N13/70.94)</f>
        <v>1.9362070655544004E-3</v>
      </c>
      <c r="AC13" s="62">
        <f t="shared" ref="AC13:AC53" si="10">(O13/71.85)/($J13/60.08+$M13/79.9+$I13/50.98+$O13/71.85+$H13/40.32+$L13/56.08+$G13/30.99+$K13/47.1+$N13/70.94)</f>
        <v>0.11613525670534326</v>
      </c>
      <c r="AD13" s="63">
        <f t="shared" ref="AD13:AD53" si="11">AC13*AE13</f>
        <v>7.6058886513523605E-2</v>
      </c>
      <c r="AE13" s="63">
        <f t="shared" ref="AE13:AE53" si="12">IF($C$5=2,1/(1+10^(0.25*R13-1.36+2*U13+2.4*Z13+3.7*Y13)),IF($C$5=1,1-C13,""))</f>
        <v>0.65491641962353553</v>
      </c>
      <c r="AG13" s="64">
        <f t="shared" ref="AG13:AG53" si="13">8.77-23590/Q13+(1673/Q13)*(6.7*(U13+Y13)+4.9*V13+8.1*Z13+8.9*(AC13+AB13)+5*AA13+1.8*W13-22.2*AA13*(AC13+AB13)+7.2*((AC13+AB13)*X13))-2.06*ERF(-7.2*(AC13+AB13))</f>
        <v>-2.186284746869823</v>
      </c>
      <c r="AH13" s="65">
        <f t="shared" ref="AH13:AH53" si="14">-8.02+(21100+44000*U13+18700*V13+4300*W13+35600*Z13+44200*Y13+16500*AD13+12600*AB13)/Q13</f>
        <v>13.456322205042859</v>
      </c>
      <c r="AI13" s="66">
        <f t="shared" ref="AI13:AI53" si="15">-55921/Q13+25.07-0.6465*LN(Q13)</f>
        <v>-18.7535103757969</v>
      </c>
      <c r="AJ13" s="67">
        <f t="shared" ref="AJ13:AJ53" si="16">(AH13-AI13-AG13)+2*LN(10)*S13</f>
        <v>6.3045791931822244</v>
      </c>
      <c r="AK13" s="68">
        <f>1-1/(1+EXP(AJ13))</f>
        <v>0.99817541997147241</v>
      </c>
      <c r="AM13" s="4">
        <f t="shared" ref="AM13:AM53" si="17">(E13*(1-AK13)/EXP(AG13))^2*10^S13</f>
        <v>7.4777777371875522E-4</v>
      </c>
      <c r="AN13" s="69">
        <f t="shared" ref="AN13:AN53" si="18">E13*AK13/EXP(AH13)</f>
        <v>2.7004264226063229E-3</v>
      </c>
      <c r="AO13" s="4">
        <f t="shared" ref="AO13:AO53" si="19">EXP(43660/Q13-9.8263+0.12917*LN(Q13))*SQRT(AM13)*(10^S13)</f>
        <v>55.430367269380945</v>
      </c>
    </row>
    <row r="14" spans="1:41">
      <c r="A14">
        <v>183</v>
      </c>
      <c r="C14" s="34">
        <v>0.11946385612088724</v>
      </c>
      <c r="D14" s="4">
        <v>-6.2</v>
      </c>
      <c r="E14" s="6">
        <v>1732</v>
      </c>
      <c r="G14" s="54">
        <v>2.72</v>
      </c>
      <c r="H14" s="55">
        <v>6.12</v>
      </c>
      <c r="I14" s="55">
        <v>13.62</v>
      </c>
      <c r="J14" s="55">
        <v>50.18</v>
      </c>
      <c r="K14" s="55">
        <v>0.16</v>
      </c>
      <c r="L14" s="55">
        <v>11.06</v>
      </c>
      <c r="M14" s="55">
        <v>2.2799999999999998</v>
      </c>
      <c r="N14" s="55">
        <v>0.22179839768352022</v>
      </c>
      <c r="O14" s="56">
        <v>13.51</v>
      </c>
      <c r="P14" s="57">
        <f t="shared" si="0"/>
        <v>1163.3274939491766</v>
      </c>
      <c r="Q14" s="58">
        <f t="shared" si="1"/>
        <v>1436.3274939491766</v>
      </c>
      <c r="R14" s="70">
        <f t="shared" ref="R14:R53" si="20">IF($C$5=1,4*(LOG(C14/(1-C14))+1.36-2*U14-3.7*Y14-2.4*Z14),IF($C$5=2,D14-8.58+25050/Q14))</f>
        <v>2.6603122585400953</v>
      </c>
      <c r="S14" s="70">
        <f t="shared" ref="S14:S53" si="21">R14-25050/Q14+8.58</f>
        <v>-6.2000000000000011</v>
      </c>
      <c r="U14" s="61">
        <f t="shared" si="2"/>
        <v>4.9805860589053313E-2</v>
      </c>
      <c r="V14" s="62">
        <f t="shared" si="3"/>
        <v>8.6131898418234487E-2</v>
      </c>
      <c r="W14" s="62">
        <f t="shared" si="4"/>
        <v>0.15160390824903841</v>
      </c>
      <c r="X14" s="62">
        <f t="shared" si="5"/>
        <v>0.47395144729989891</v>
      </c>
      <c r="Y14" s="62">
        <f t="shared" si="6"/>
        <v>1.9276678152301263E-3</v>
      </c>
      <c r="Z14" s="62">
        <f t="shared" si="7"/>
        <v>0.11191292398321247</v>
      </c>
      <c r="AA14" s="62">
        <f t="shared" si="8"/>
        <v>1.6192771538011009E-2</v>
      </c>
      <c r="AB14" s="62">
        <f t="shared" si="9"/>
        <v>1.7741908742795599E-3</v>
      </c>
      <c r="AC14" s="62">
        <f t="shared" si="10"/>
        <v>0.10669933123304186</v>
      </c>
      <c r="AD14" s="63">
        <f t="shared" si="11"/>
        <v>7.2138709687995781E-2</v>
      </c>
      <c r="AE14" s="63">
        <f t="shared" si="12"/>
        <v>0.67609336304496348</v>
      </c>
      <c r="AG14" s="64">
        <f t="shared" si="13"/>
        <v>-2.2751688064526041</v>
      </c>
      <c r="AH14" s="65">
        <f t="shared" si="14"/>
        <v>13.448618979875</v>
      </c>
      <c r="AI14" s="66">
        <f t="shared" si="15"/>
        <v>-18.563276082040431</v>
      </c>
      <c r="AJ14" s="67">
        <f t="shared" si="16"/>
        <v>5.7350087152418645</v>
      </c>
      <c r="AK14" s="68">
        <f t="shared" ref="AK14:AK53" si="22">1-1/(1+EXP(AJ14))</f>
        <v>0.99677955059198331</v>
      </c>
      <c r="AM14" s="4">
        <f t="shared" si="17"/>
        <v>1.8582975458501252E-3</v>
      </c>
      <c r="AN14" s="69">
        <f t="shared" si="18"/>
        <v>2.4916440210211023E-3</v>
      </c>
      <c r="AO14" s="4">
        <f t="shared" si="19"/>
        <v>59.718294469454719</v>
      </c>
    </row>
    <row r="15" spans="1:41">
      <c r="A15">
        <v>186</v>
      </c>
      <c r="C15" s="34">
        <v>0.11579400997285261</v>
      </c>
      <c r="D15" s="4">
        <v>-6.3</v>
      </c>
      <c r="E15" s="6">
        <v>1567.5</v>
      </c>
      <c r="G15" s="54">
        <v>2.62</v>
      </c>
      <c r="H15" s="55">
        <v>6.34</v>
      </c>
      <c r="I15" s="55">
        <v>13.82</v>
      </c>
      <c r="J15" s="55">
        <v>50.55</v>
      </c>
      <c r="K15" s="55">
        <v>0.16</v>
      </c>
      <c r="L15" s="55">
        <v>11.12</v>
      </c>
      <c r="M15" s="55">
        <v>2.11</v>
      </c>
      <c r="N15" s="55">
        <v>0.22274832821284635</v>
      </c>
      <c r="O15" s="56">
        <v>12.8</v>
      </c>
      <c r="P15" s="57">
        <f t="shared" si="0"/>
        <v>1165.8108390891548</v>
      </c>
      <c r="Q15" s="58">
        <f t="shared" si="1"/>
        <v>1438.8108390891548</v>
      </c>
      <c r="R15" s="70">
        <f t="shared" si="20"/>
        <v>2.53021079314221</v>
      </c>
      <c r="S15" s="70">
        <f t="shared" si="21"/>
        <v>-6.2999999999999989</v>
      </c>
      <c r="U15" s="61">
        <f t="shared" si="2"/>
        <v>4.7937087729324993E-2</v>
      </c>
      <c r="V15" s="62">
        <f t="shared" si="3"/>
        <v>8.9158071411148732E-2</v>
      </c>
      <c r="W15" s="62">
        <f t="shared" si="4"/>
        <v>0.15370929940699107</v>
      </c>
      <c r="X15" s="62">
        <f t="shared" si="5"/>
        <v>0.4770711642008591</v>
      </c>
      <c r="Y15" s="62">
        <f t="shared" si="6"/>
        <v>1.9261539991011899E-3</v>
      </c>
      <c r="Z15" s="62">
        <f t="shared" si="7"/>
        <v>0.11243168345859111</v>
      </c>
      <c r="AA15" s="62">
        <f t="shared" si="8"/>
        <v>1.4973647573895127E-2</v>
      </c>
      <c r="AB15" s="62">
        <f t="shared" si="9"/>
        <v>1.7803902212953828E-3</v>
      </c>
      <c r="AC15" s="62">
        <f t="shared" si="10"/>
        <v>0.10101250199879311</v>
      </c>
      <c r="AD15" s="63">
        <f t="shared" si="11"/>
        <v>7.0051889797965908E-2</v>
      </c>
      <c r="AE15" s="63">
        <f t="shared" si="12"/>
        <v>0.69349722471781639</v>
      </c>
      <c r="AG15" s="64">
        <f t="shared" si="13"/>
        <v>-2.3749783937427038</v>
      </c>
      <c r="AH15" s="65">
        <f t="shared" si="14"/>
        <v>13.388951046525307</v>
      </c>
      <c r="AI15" s="66">
        <f t="shared" si="15"/>
        <v>-18.497195119738073</v>
      </c>
      <c r="AJ15" s="67">
        <f t="shared" si="16"/>
        <v>5.2485523882811087</v>
      </c>
      <c r="AK15" s="68">
        <f t="shared" si="22"/>
        <v>0.99477235165153488</v>
      </c>
      <c r="AM15" s="4">
        <f t="shared" si="17"/>
        <v>3.8896260754066434E-3</v>
      </c>
      <c r="AN15" s="69">
        <f t="shared" si="18"/>
        <v>2.3888214917734026E-3</v>
      </c>
      <c r="AO15" s="4">
        <f t="shared" si="19"/>
        <v>65.135186255572606</v>
      </c>
    </row>
    <row r="16" spans="1:41">
      <c r="A16">
        <v>187</v>
      </c>
      <c r="C16" s="34">
        <v>0.13549517743722073</v>
      </c>
      <c r="D16" s="4">
        <v>-6.4</v>
      </c>
      <c r="E16" s="6">
        <v>1654.8333333333333</v>
      </c>
      <c r="G16" s="54">
        <v>2.69</v>
      </c>
      <c r="H16" s="55">
        <v>6.21</v>
      </c>
      <c r="I16" s="55">
        <v>13.48</v>
      </c>
      <c r="J16" s="55">
        <v>50.17</v>
      </c>
      <c r="K16" s="55">
        <v>0.18</v>
      </c>
      <c r="L16" s="55">
        <v>10.96</v>
      </c>
      <c r="M16" s="55">
        <v>2.33</v>
      </c>
      <c r="N16" s="55">
        <v>0.22850739674769407</v>
      </c>
      <c r="O16" s="56">
        <v>12.99</v>
      </c>
      <c r="P16" s="57">
        <f t="shared" si="0"/>
        <v>1163.7073568381495</v>
      </c>
      <c r="Q16" s="58">
        <f t="shared" si="1"/>
        <v>1436.7073568381495</v>
      </c>
      <c r="R16" s="70">
        <f t="shared" si="20"/>
        <v>2.4557010707657803</v>
      </c>
      <c r="S16" s="70">
        <f t="shared" si="21"/>
        <v>-6.4</v>
      </c>
      <c r="U16" s="61">
        <f t="shared" si="2"/>
        <v>4.9524183238819283E-2</v>
      </c>
      <c r="V16" s="62">
        <f t="shared" si="3"/>
        <v>8.7873453482972361E-2</v>
      </c>
      <c r="W16" s="62">
        <f t="shared" si="4"/>
        <v>0.15086089473047387</v>
      </c>
      <c r="X16" s="62">
        <f t="shared" si="5"/>
        <v>0.47643185902753915</v>
      </c>
      <c r="Y16" s="62">
        <f t="shared" si="6"/>
        <v>2.1804102553515158E-3</v>
      </c>
      <c r="Z16" s="62">
        <f t="shared" si="7"/>
        <v>0.11150367137982824</v>
      </c>
      <c r="AA16" s="62">
        <f t="shared" si="8"/>
        <v>1.6637794649773423E-2</v>
      </c>
      <c r="AB16" s="62">
        <f t="shared" si="9"/>
        <v>1.8377892066746291E-3</v>
      </c>
      <c r="AC16" s="62">
        <f t="shared" si="10"/>
        <v>0.10314994402856745</v>
      </c>
      <c r="AD16" s="63">
        <f t="shared" si="11"/>
        <v>7.2372948087982364E-2</v>
      </c>
      <c r="AE16" s="63">
        <f t="shared" si="12"/>
        <v>0.70162857352533925</v>
      </c>
      <c r="AG16" s="64">
        <f t="shared" si="13"/>
        <v>-2.3448300675170719</v>
      </c>
      <c r="AH16" s="65">
        <f t="shared" si="14"/>
        <v>13.455642875350531</v>
      </c>
      <c r="AI16" s="66">
        <f t="shared" si="15"/>
        <v>-18.553153136642237</v>
      </c>
      <c r="AJ16" s="67">
        <f t="shared" si="16"/>
        <v>4.8805368891860539</v>
      </c>
      <c r="AK16" s="68">
        <f t="shared" si="22"/>
        <v>0.99246428186069258</v>
      </c>
      <c r="AM16" s="4">
        <f t="shared" si="17"/>
        <v>6.7367639657857402E-3</v>
      </c>
      <c r="AN16" s="69">
        <f t="shared" si="18"/>
        <v>2.3537357017885943E-3</v>
      </c>
      <c r="AO16" s="4">
        <f t="shared" si="19"/>
        <v>71.17047851217734</v>
      </c>
    </row>
    <row r="17" spans="1:41">
      <c r="A17">
        <v>195</v>
      </c>
      <c r="C17" s="34">
        <v>8.2849006739947939E-2</v>
      </c>
      <c r="D17" s="4">
        <v>-6.5</v>
      </c>
      <c r="E17" s="6" t="s">
        <v>157</v>
      </c>
      <c r="G17" s="54">
        <v>2.46</v>
      </c>
      <c r="H17" s="55">
        <v>7.99</v>
      </c>
      <c r="I17" s="55">
        <v>15.53</v>
      </c>
      <c r="J17" s="55">
        <v>50.92</v>
      </c>
      <c r="K17" s="55">
        <v>7.0000000000000007E-2</v>
      </c>
      <c r="L17" s="55">
        <v>11.66</v>
      </c>
      <c r="M17" s="55">
        <v>1.53</v>
      </c>
      <c r="N17" s="55">
        <v>0.17879566761254506</v>
      </c>
      <c r="O17" s="56">
        <v>9.44</v>
      </c>
      <c r="P17" s="57">
        <f t="shared" si="0"/>
        <v>1195.7292518137685</v>
      </c>
      <c r="Q17" s="58">
        <f t="shared" si="1"/>
        <v>1468.7292518137685</v>
      </c>
      <c r="R17" s="70">
        <f t="shared" si="20"/>
        <v>1.9755600830208575</v>
      </c>
      <c r="S17" s="70">
        <f t="shared" si="21"/>
        <v>-6.5</v>
      </c>
      <c r="U17" s="61">
        <f t="shared" si="2"/>
        <v>4.4292955778296658E-2</v>
      </c>
      <c r="V17" s="62">
        <f t="shared" si="3"/>
        <v>0.11057256591132336</v>
      </c>
      <c r="W17" s="62">
        <f t="shared" si="4"/>
        <v>0.1699780162817954</v>
      </c>
      <c r="X17" s="62">
        <f t="shared" si="5"/>
        <v>0.47291120363955469</v>
      </c>
      <c r="Y17" s="62">
        <f t="shared" si="6"/>
        <v>8.2927441156041407E-4</v>
      </c>
      <c r="Z17" s="62">
        <f t="shared" si="7"/>
        <v>0.11601434098920357</v>
      </c>
      <c r="AA17" s="62">
        <f t="shared" si="8"/>
        <v>1.0684784895454696E-2</v>
      </c>
      <c r="AB17" s="62">
        <f t="shared" si="9"/>
        <v>1.4063290212061087E-3</v>
      </c>
      <c r="AC17" s="62">
        <f t="shared" si="10"/>
        <v>7.3310529071605027E-2</v>
      </c>
      <c r="AD17" s="63">
        <f t="shared" si="11"/>
        <v>5.5574566929045312E-2</v>
      </c>
      <c r="AE17" s="63">
        <f t="shared" si="12"/>
        <v>0.75807073871699437</v>
      </c>
      <c r="AG17" s="64">
        <f t="shared" si="13"/>
        <v>-2.6834995620224191</v>
      </c>
      <c r="AH17" s="65">
        <f t="shared" si="14"/>
        <v>13.051934828547854</v>
      </c>
      <c r="AI17" s="66">
        <f t="shared" si="15"/>
        <v>-17.718787014122377</v>
      </c>
      <c r="AJ17" s="67">
        <f t="shared" si="16"/>
        <v>3.5206151957700484</v>
      </c>
      <c r="AK17" s="68">
        <f t="shared" si="22"/>
        <v>0.97126867660293614</v>
      </c>
      <c r="AM17" s="4" t="e">
        <f t="shared" si="17"/>
        <v>#VALUE!</v>
      </c>
      <c r="AN17" s="69" t="e">
        <f t="shared" si="18"/>
        <v>#VALUE!</v>
      </c>
      <c r="AO17" s="4" t="e">
        <f t="shared" si="19"/>
        <v>#VALUE!</v>
      </c>
    </row>
    <row r="18" spans="1:41">
      <c r="A18">
        <v>202</v>
      </c>
      <c r="C18" s="34">
        <v>0.10001633229947844</v>
      </c>
      <c r="D18" s="4">
        <v>-6.6</v>
      </c>
      <c r="E18" s="6" t="s">
        <v>157</v>
      </c>
      <c r="G18" s="54">
        <v>1.94</v>
      </c>
      <c r="H18" s="55">
        <v>9.34</v>
      </c>
      <c r="I18" s="55">
        <v>15.61</v>
      </c>
      <c r="J18" s="55">
        <v>50.73</v>
      </c>
      <c r="K18" s="55">
        <v>0.24</v>
      </c>
      <c r="L18" s="55">
        <v>13.29</v>
      </c>
      <c r="M18" s="55">
        <v>0.92</v>
      </c>
      <c r="N18" s="55">
        <v>0.1593818378417633</v>
      </c>
      <c r="O18" s="56">
        <v>7.97</v>
      </c>
      <c r="P18" s="57">
        <f t="shared" si="0"/>
        <v>1221.3611694352585</v>
      </c>
      <c r="Q18" s="58">
        <f t="shared" si="1"/>
        <v>1494.3611694352585</v>
      </c>
      <c r="R18" s="70">
        <f t="shared" si="20"/>
        <v>1.5830158708331332</v>
      </c>
      <c r="S18" s="70">
        <f t="shared" si="21"/>
        <v>-6.6</v>
      </c>
      <c r="U18" s="61">
        <f t="shared" si="2"/>
        <v>3.4555830841426285E-2</v>
      </c>
      <c r="V18" s="62">
        <f t="shared" si="3"/>
        <v>0.12786966826248231</v>
      </c>
      <c r="W18" s="62">
        <f t="shared" si="4"/>
        <v>0.16902239747627174</v>
      </c>
      <c r="X18" s="62">
        <f t="shared" si="5"/>
        <v>0.46609680291541145</v>
      </c>
      <c r="Y18" s="62">
        <f t="shared" si="6"/>
        <v>2.8127525058133838E-3</v>
      </c>
      <c r="Z18" s="62">
        <f t="shared" si="7"/>
        <v>0.13081518558208807</v>
      </c>
      <c r="AA18" s="62">
        <f t="shared" si="8"/>
        <v>6.3559757812841865E-3</v>
      </c>
      <c r="AB18" s="62">
        <f t="shared" si="9"/>
        <v>1.2401917326610209E-3</v>
      </c>
      <c r="AC18" s="62">
        <f t="shared" si="10"/>
        <v>6.1231194902561403E-2</v>
      </c>
      <c r="AD18" s="63">
        <f t="shared" si="11"/>
        <v>4.8263846249628109E-2</v>
      </c>
      <c r="AE18" s="63">
        <f t="shared" si="12"/>
        <v>0.78822316511104296</v>
      </c>
      <c r="AG18" s="64">
        <f t="shared" si="13"/>
        <v>-2.6453882560133994</v>
      </c>
      <c r="AH18" s="65">
        <f t="shared" si="14"/>
        <v>12.946644777680859</v>
      </c>
      <c r="AI18" s="66">
        <f t="shared" si="15"/>
        <v>-17.076903801755861</v>
      </c>
      <c r="AJ18" s="67">
        <f t="shared" si="16"/>
        <v>2.2748136079287136</v>
      </c>
      <c r="AK18" s="68">
        <f t="shared" si="22"/>
        <v>0.90676952079609563</v>
      </c>
      <c r="AM18" s="4" t="e">
        <f t="shared" si="17"/>
        <v>#VALUE!</v>
      </c>
      <c r="AN18" s="69" t="e">
        <f t="shared" si="18"/>
        <v>#VALUE!</v>
      </c>
      <c r="AO18" s="4" t="e">
        <f t="shared" si="19"/>
        <v>#VALUE!</v>
      </c>
    </row>
    <row r="19" spans="1:41">
      <c r="A19">
        <v>203</v>
      </c>
      <c r="C19" s="34">
        <v>0.11701607350695693</v>
      </c>
      <c r="D19" s="4">
        <v>-6.7</v>
      </c>
      <c r="E19" s="6" t="s">
        <v>157</v>
      </c>
      <c r="G19" s="54">
        <v>2.0499999999999998</v>
      </c>
      <c r="H19" s="55">
        <v>9.09</v>
      </c>
      <c r="I19" s="55">
        <v>15.64</v>
      </c>
      <c r="J19" s="55">
        <v>50.41</v>
      </c>
      <c r="K19" s="55">
        <v>0.28000000000000003</v>
      </c>
      <c r="L19" s="55">
        <v>13.35</v>
      </c>
      <c r="M19" s="55">
        <v>0.92</v>
      </c>
      <c r="N19" s="55">
        <v>0.15822789939037624</v>
      </c>
      <c r="O19" s="56">
        <v>7.95</v>
      </c>
      <c r="P19" s="57">
        <f t="shared" si="0"/>
        <v>1216.9071428190728</v>
      </c>
      <c r="Q19" s="58">
        <f t="shared" si="1"/>
        <v>1489.9071428190728</v>
      </c>
      <c r="R19" s="70">
        <f t="shared" si="20"/>
        <v>1.5331283353689855</v>
      </c>
      <c r="S19" s="70">
        <f t="shared" si="21"/>
        <v>-6.7000000000000011</v>
      </c>
      <c r="U19" s="61">
        <f t="shared" si="2"/>
        <v>3.6631736832521564E-2</v>
      </c>
      <c r="V19" s="62">
        <f t="shared" si="3"/>
        <v>0.12484426172520055</v>
      </c>
      <c r="W19" s="62">
        <f t="shared" si="4"/>
        <v>0.16988778078671837</v>
      </c>
      <c r="X19" s="62">
        <f t="shared" si="5"/>
        <v>0.46463508336049902</v>
      </c>
      <c r="Y19" s="62">
        <f t="shared" si="6"/>
        <v>3.2920191273694385E-3</v>
      </c>
      <c r="Z19" s="62">
        <f t="shared" si="7"/>
        <v>0.13182521442601083</v>
      </c>
      <c r="AA19" s="62">
        <f t="shared" si="8"/>
        <v>6.3762637594838422E-3</v>
      </c>
      <c r="AB19" s="62">
        <f t="shared" si="9"/>
        <v>1.2351426093040463E-3</v>
      </c>
      <c r="AC19" s="62">
        <f t="shared" si="10"/>
        <v>6.1272497372892414E-2</v>
      </c>
      <c r="AD19" s="63">
        <f t="shared" si="11"/>
        <v>4.839323014792106E-2</v>
      </c>
      <c r="AE19" s="63">
        <f t="shared" si="12"/>
        <v>0.78980345542975572</v>
      </c>
      <c r="AG19" s="64">
        <f t="shared" si="13"/>
        <v>-2.6685958963834486</v>
      </c>
      <c r="AH19" s="65">
        <f t="shared" si="14"/>
        <v>13.074896884728457</v>
      </c>
      <c r="AI19" s="66">
        <f t="shared" si="15"/>
        <v>-17.18684382067525</v>
      </c>
      <c r="AJ19" s="67">
        <f t="shared" si="16"/>
        <v>2.0756963556669348</v>
      </c>
      <c r="AK19" s="68">
        <f t="shared" si="22"/>
        <v>0.88851845488425785</v>
      </c>
      <c r="AM19" s="4" t="e">
        <f t="shared" si="17"/>
        <v>#VALUE!</v>
      </c>
      <c r="AN19" s="69" t="e">
        <f t="shared" si="18"/>
        <v>#VALUE!</v>
      </c>
      <c r="AO19" s="4" t="e">
        <f t="shared" si="19"/>
        <v>#VALUE!</v>
      </c>
    </row>
    <row r="20" spans="1:41">
      <c r="A20">
        <v>285</v>
      </c>
      <c r="C20" s="34">
        <v>9.1203684506076882E-2</v>
      </c>
      <c r="D20" s="4">
        <v>-6.8</v>
      </c>
      <c r="E20" s="6">
        <v>1237.5</v>
      </c>
      <c r="G20" s="54">
        <v>3.01</v>
      </c>
      <c r="H20" s="55">
        <v>7.17</v>
      </c>
      <c r="I20" s="55">
        <v>15.76</v>
      </c>
      <c r="J20" s="55">
        <v>50.39</v>
      </c>
      <c r="K20" s="55">
        <v>0.16</v>
      </c>
      <c r="L20" s="55">
        <v>11.14</v>
      </c>
      <c r="M20" s="55">
        <v>1.73</v>
      </c>
      <c r="N20" s="55">
        <v>0.18498219916473863</v>
      </c>
      <c r="O20" s="56">
        <v>10.1</v>
      </c>
      <c r="P20" s="57">
        <f t="shared" si="0"/>
        <v>1181.7035114692867</v>
      </c>
      <c r="Q20" s="58">
        <f t="shared" si="1"/>
        <v>1454.7035114692867</v>
      </c>
      <c r="R20" s="70">
        <f t="shared" si="20"/>
        <v>1.8400038031797123</v>
      </c>
      <c r="S20" s="70">
        <f t="shared" si="21"/>
        <v>-6.7999999999999989</v>
      </c>
      <c r="U20" s="61">
        <f t="shared" si="2"/>
        <v>5.4271108268787692E-2</v>
      </c>
      <c r="V20" s="62">
        <f t="shared" si="3"/>
        <v>9.9362475581070447E-2</v>
      </c>
      <c r="W20" s="62">
        <f t="shared" si="4"/>
        <v>0.17273492392388753</v>
      </c>
      <c r="X20" s="62">
        <f t="shared" si="5"/>
        <v>0.46863876019202488</v>
      </c>
      <c r="Y20" s="62">
        <f t="shared" si="6"/>
        <v>1.8981164218349093E-3</v>
      </c>
      <c r="Z20" s="62">
        <f t="shared" si="7"/>
        <v>0.1109943716385349</v>
      </c>
      <c r="AA20" s="62">
        <f t="shared" si="8"/>
        <v>1.2098265050091825E-2</v>
      </c>
      <c r="AB20" s="62">
        <f t="shared" si="9"/>
        <v>1.4570099753435388E-3</v>
      </c>
      <c r="AC20" s="62">
        <f t="shared" si="10"/>
        <v>7.8544968948424207E-2</v>
      </c>
      <c r="AD20" s="63">
        <f t="shared" si="11"/>
        <v>6.0263630736875906E-2</v>
      </c>
      <c r="AE20" s="63">
        <f t="shared" si="12"/>
        <v>0.76725004215670944</v>
      </c>
      <c r="AG20" s="64">
        <f t="shared" si="13"/>
        <v>-2.6834071843824399</v>
      </c>
      <c r="AH20" s="65">
        <f t="shared" si="14"/>
        <v>13.384204769974883</v>
      </c>
      <c r="AI20" s="66">
        <f t="shared" si="15"/>
        <v>-18.07968363700401</v>
      </c>
      <c r="AJ20" s="67">
        <f t="shared" si="16"/>
        <v>2.8321383266423155</v>
      </c>
      <c r="AK20" s="68">
        <f t="shared" si="22"/>
        <v>0.94438801225271529</v>
      </c>
      <c r="AM20" s="4">
        <f t="shared" si="17"/>
        <v>0.16077003924372874</v>
      </c>
      <c r="AN20" s="69">
        <f t="shared" si="18"/>
        <v>1.798909838401728E-3</v>
      </c>
      <c r="AO20" s="4">
        <f t="shared" si="19"/>
        <v>95.193136010161666</v>
      </c>
    </row>
    <row r="21" spans="1:41">
      <c r="A21">
        <v>290</v>
      </c>
      <c r="C21" s="34">
        <v>0.10082057713477482</v>
      </c>
      <c r="D21" s="4">
        <v>-6.9</v>
      </c>
      <c r="E21" s="6">
        <v>1119.1666666666667</v>
      </c>
      <c r="G21" s="54">
        <v>2.76</v>
      </c>
      <c r="H21" s="55">
        <v>7.97</v>
      </c>
      <c r="I21" s="55">
        <v>16.559999999999999</v>
      </c>
      <c r="J21" s="55">
        <v>50.61</v>
      </c>
      <c r="K21" s="55">
        <v>0.09</v>
      </c>
      <c r="L21" s="55">
        <v>11.52</v>
      </c>
      <c r="M21" s="55">
        <v>1.44</v>
      </c>
      <c r="N21" s="55">
        <v>0.17746925772305466</v>
      </c>
      <c r="O21" s="56">
        <v>9.69</v>
      </c>
      <c r="P21" s="57">
        <f t="shared" si="0"/>
        <v>1197.8740474072692</v>
      </c>
      <c r="Q21" s="58">
        <f t="shared" si="1"/>
        <v>1470.8740474072692</v>
      </c>
      <c r="R21" s="70">
        <f t="shared" si="20"/>
        <v>1.5506900472926226</v>
      </c>
      <c r="S21" s="70">
        <f t="shared" si="21"/>
        <v>-6.9</v>
      </c>
      <c r="U21" s="61">
        <f t="shared" si="2"/>
        <v>4.9024579284055132E-2</v>
      </c>
      <c r="V21" s="62">
        <f t="shared" si="3"/>
        <v>0.10880883677628396</v>
      </c>
      <c r="W21" s="62">
        <f t="shared" si="4"/>
        <v>0.17880796924435488</v>
      </c>
      <c r="X21" s="62">
        <f t="shared" si="5"/>
        <v>0.46369539493821815</v>
      </c>
      <c r="Y21" s="62">
        <f t="shared" si="6"/>
        <v>1.0518358571122047E-3</v>
      </c>
      <c r="Z21" s="62">
        <f t="shared" si="7"/>
        <v>0.1130761058373406</v>
      </c>
      <c r="AA21" s="62">
        <f t="shared" si="8"/>
        <v>9.9206946422998443E-3</v>
      </c>
      <c r="AB21" s="62">
        <f t="shared" si="9"/>
        <v>1.3770772964423819E-3</v>
      </c>
      <c r="AC21" s="62">
        <f t="shared" si="10"/>
        <v>7.4237506123892863E-2</v>
      </c>
      <c r="AD21" s="63">
        <f t="shared" si="11"/>
        <v>5.9306243522607632E-2</v>
      </c>
      <c r="AE21" s="63">
        <f t="shared" si="12"/>
        <v>0.79887171079848951</v>
      </c>
      <c r="AG21" s="64">
        <f t="shared" si="13"/>
        <v>-2.6312655352227048</v>
      </c>
      <c r="AH21" s="65">
        <f t="shared" si="14"/>
        <v>13.143325142345361</v>
      </c>
      <c r="AI21" s="66">
        <f t="shared" si="15"/>
        <v>-17.664211161718647</v>
      </c>
      <c r="AJ21" s="67">
        <f t="shared" si="16"/>
        <v>1.6631275559688774</v>
      </c>
      <c r="AK21" s="68">
        <f t="shared" si="22"/>
        <v>0.84065739361026171</v>
      </c>
      <c r="AM21" s="4">
        <f t="shared" si="17"/>
        <v>0.77257663807883104</v>
      </c>
      <c r="AN21" s="69">
        <f t="shared" si="18"/>
        <v>1.8426388366844413E-3</v>
      </c>
      <c r="AO21" s="4">
        <f t="shared" si="19"/>
        <v>119.34252683724712</v>
      </c>
    </row>
    <row r="22" spans="1:41">
      <c r="A22">
        <v>322</v>
      </c>
      <c r="C22" s="34">
        <v>0.12724762499955133</v>
      </c>
      <c r="D22" s="4">
        <v>-7</v>
      </c>
      <c r="E22" s="6">
        <v>1030.8</v>
      </c>
      <c r="G22" s="54">
        <v>3.4143889381042247</v>
      </c>
      <c r="H22" s="55">
        <v>7.2183251701959881</v>
      </c>
      <c r="I22" s="55">
        <v>16.801427346275403</v>
      </c>
      <c r="J22" s="55">
        <v>48.771420502834047</v>
      </c>
      <c r="K22" s="55">
        <v>0.90566526144515946</v>
      </c>
      <c r="L22" s="55">
        <v>10.471600772113092</v>
      </c>
      <c r="M22" s="55">
        <v>1.901129315095947</v>
      </c>
      <c r="N22" s="55">
        <v>0.16311299890728742</v>
      </c>
      <c r="O22" s="56">
        <v>9.0865887488618675</v>
      </c>
      <c r="P22" s="57">
        <f t="shared" si="0"/>
        <v>1188.6646685535536</v>
      </c>
      <c r="Q22" s="58">
        <f t="shared" si="1"/>
        <v>1461.6646685535536</v>
      </c>
      <c r="R22" s="70">
        <f t="shared" si="20"/>
        <v>1.5579937812885571</v>
      </c>
      <c r="S22" s="70">
        <f t="shared" si="21"/>
        <v>-7</v>
      </c>
      <c r="U22" s="61">
        <f t="shared" si="2"/>
        <v>6.158378224826206E-2</v>
      </c>
      <c r="V22" s="62">
        <f t="shared" si="3"/>
        <v>0.10006699598229178</v>
      </c>
      <c r="W22" s="62">
        <f t="shared" si="4"/>
        <v>0.18421343074403493</v>
      </c>
      <c r="X22" s="62">
        <f t="shared" si="5"/>
        <v>0.45374350823431853</v>
      </c>
      <c r="Y22" s="62">
        <f t="shared" si="6"/>
        <v>1.0747853705176069E-2</v>
      </c>
      <c r="Z22" s="62">
        <f t="shared" si="7"/>
        <v>0.1043710410019717</v>
      </c>
      <c r="AA22" s="62">
        <f t="shared" si="8"/>
        <v>1.3299638086786631E-2</v>
      </c>
      <c r="AB22" s="62">
        <f t="shared" si="9"/>
        <v>1.2852047796795745E-3</v>
      </c>
      <c r="AC22" s="62">
        <f t="shared" si="10"/>
        <v>7.0688545217478596E-2</v>
      </c>
      <c r="AD22" s="63">
        <f t="shared" si="11"/>
        <v>5.5342890973960057E-2</v>
      </c>
      <c r="AE22" s="63">
        <f t="shared" si="12"/>
        <v>0.7829117264147043</v>
      </c>
      <c r="AG22" s="64">
        <f t="shared" si="13"/>
        <v>-2.7470539644341221</v>
      </c>
      <c r="AH22" s="65">
        <f t="shared" si="14"/>
        <v>13.594446288825711</v>
      </c>
      <c r="AI22" s="66">
        <f t="shared" si="15"/>
        <v>-17.899692796011283</v>
      </c>
      <c r="AJ22" s="67">
        <f t="shared" si="16"/>
        <v>2.005001747354477</v>
      </c>
      <c r="AK22" s="68">
        <f t="shared" si="22"/>
        <v>0.88132122994671036</v>
      </c>
      <c r="AM22" s="4">
        <f t="shared" si="17"/>
        <v>0.36404548554269905</v>
      </c>
      <c r="AN22" s="69">
        <f t="shared" si="18"/>
        <v>1.1332236616292061E-3</v>
      </c>
      <c r="AO22" s="4">
        <f t="shared" si="19"/>
        <v>78.392082381791141</v>
      </c>
    </row>
    <row r="23" spans="1:41">
      <c r="A23">
        <v>334</v>
      </c>
      <c r="C23" s="34">
        <v>0.10767776263512492</v>
      </c>
      <c r="D23" s="4">
        <v>-7.1</v>
      </c>
      <c r="E23" s="6">
        <v>1210.2</v>
      </c>
      <c r="G23" s="54">
        <v>3.1081749412625657</v>
      </c>
      <c r="H23" s="55">
        <v>7.4957634547072489</v>
      </c>
      <c r="I23" s="55">
        <v>14.807612673395582</v>
      </c>
      <c r="J23" s="55">
        <v>48.425676015337984</v>
      </c>
      <c r="K23" s="55">
        <v>0.27880718881739519</v>
      </c>
      <c r="L23" s="55">
        <v>10.508930986715114</v>
      </c>
      <c r="M23" s="55">
        <v>2.2444924094393506</v>
      </c>
      <c r="N23" s="55">
        <v>0.20425932558700749</v>
      </c>
      <c r="O23" s="56">
        <v>10.980622548227068</v>
      </c>
      <c r="P23" s="57">
        <f t="shared" si="0"/>
        <v>1193.1671530901074</v>
      </c>
      <c r="Q23" s="58">
        <f t="shared" si="1"/>
        <v>1466.1671530901074</v>
      </c>
      <c r="R23" s="70">
        <f t="shared" si="20"/>
        <v>1.4053643441707102</v>
      </c>
      <c r="S23" s="70">
        <f t="shared" si="21"/>
        <v>-7.1</v>
      </c>
      <c r="U23" s="61">
        <f t="shared" si="2"/>
        <v>5.6993168527643946E-2</v>
      </c>
      <c r="V23" s="62">
        <f t="shared" si="3"/>
        <v>0.10564143045708692</v>
      </c>
      <c r="W23" s="62">
        <f t="shared" si="4"/>
        <v>0.16505327212139068</v>
      </c>
      <c r="X23" s="62">
        <f t="shared" si="5"/>
        <v>0.45802026301142401</v>
      </c>
      <c r="Y23" s="62">
        <f t="shared" si="6"/>
        <v>3.3637366260100029E-3</v>
      </c>
      <c r="Z23" s="62">
        <f t="shared" si="7"/>
        <v>0.10648525094729115</v>
      </c>
      <c r="AA23" s="62">
        <f t="shared" si="8"/>
        <v>1.5962844585959549E-2</v>
      </c>
      <c r="AB23" s="62">
        <f t="shared" si="9"/>
        <v>1.6361745502719099E-3</v>
      </c>
      <c r="AC23" s="62">
        <f t="shared" si="10"/>
        <v>8.6843859172921922E-2</v>
      </c>
      <c r="AD23" s="63">
        <f t="shared" si="11"/>
        <v>7.0248863193513936E-2</v>
      </c>
      <c r="AE23" s="63">
        <f t="shared" si="12"/>
        <v>0.80890996626066181</v>
      </c>
      <c r="AG23" s="64">
        <f t="shared" si="13"/>
        <v>-2.354750387691869</v>
      </c>
      <c r="AH23" s="65">
        <f t="shared" si="14"/>
        <v>13.404704068223609</v>
      </c>
      <c r="AI23" s="66">
        <f t="shared" si="15"/>
        <v>-17.784192548761787</v>
      </c>
      <c r="AJ23" s="67">
        <f t="shared" si="16"/>
        <v>0.84693868416182028</v>
      </c>
      <c r="AK23" s="68">
        <f t="shared" si="22"/>
        <v>0.69992456757477373</v>
      </c>
      <c r="AM23" s="4">
        <f t="shared" si="17"/>
        <v>1.1627474016649717</v>
      </c>
      <c r="AN23" s="69">
        <f t="shared" si="18"/>
        <v>1.2773778404300592E-3</v>
      </c>
      <c r="AO23" s="4">
        <f t="shared" si="19"/>
        <v>101.57162037230478</v>
      </c>
    </row>
    <row r="24" spans="1:41">
      <c r="A24">
        <v>612</v>
      </c>
      <c r="C24" s="34">
        <v>0.1080823102541469</v>
      </c>
      <c r="D24" s="4">
        <v>-7.2</v>
      </c>
      <c r="E24" s="6">
        <v>965</v>
      </c>
      <c r="G24" s="54">
        <v>1.7</v>
      </c>
      <c r="H24" s="55">
        <v>9.4</v>
      </c>
      <c r="I24" s="55">
        <v>16.75</v>
      </c>
      <c r="J24" s="55">
        <v>48.62</v>
      </c>
      <c r="K24" s="55">
        <v>0.02</v>
      </c>
      <c r="L24" s="55">
        <v>13.08</v>
      </c>
      <c r="M24" s="55">
        <v>0.69</v>
      </c>
      <c r="N24" s="55">
        <v>0.150946486865559</v>
      </c>
      <c r="O24" s="56">
        <v>8.1</v>
      </c>
      <c r="P24" s="57">
        <f t="shared" si="0"/>
        <v>1219.7766528119666</v>
      </c>
      <c r="Q24" s="58">
        <f t="shared" si="1"/>
        <v>1492.7766528119666</v>
      </c>
      <c r="R24" s="70">
        <f t="shared" si="20"/>
        <v>1.0008090733552955</v>
      </c>
      <c r="S24" s="70">
        <f t="shared" si="21"/>
        <v>-7.2000000000000011</v>
      </c>
      <c r="U24" s="61">
        <f t="shared" si="2"/>
        <v>3.0766917860926508E-2</v>
      </c>
      <c r="V24" s="62">
        <f t="shared" si="3"/>
        <v>0.13075670772635178</v>
      </c>
      <c r="W24" s="62">
        <f t="shared" si="4"/>
        <v>0.1842772095232777</v>
      </c>
      <c r="X24" s="62">
        <f t="shared" si="5"/>
        <v>0.45388065973683783</v>
      </c>
      <c r="Y24" s="62">
        <f t="shared" si="6"/>
        <v>2.381583076083708E-4</v>
      </c>
      <c r="Z24" s="62">
        <f t="shared" si="7"/>
        <v>0.1308146507236749</v>
      </c>
      <c r="AA24" s="62">
        <f t="shared" si="8"/>
        <v>4.8434961445334426E-3</v>
      </c>
      <c r="AB24" s="62">
        <f t="shared" si="9"/>
        <v>1.193406702141018E-3</v>
      </c>
      <c r="AC24" s="62">
        <f t="shared" si="10"/>
        <v>6.3228793274648254E-2</v>
      </c>
      <c r="AD24" s="63">
        <f t="shared" si="11"/>
        <v>5.3369120582215678E-2</v>
      </c>
      <c r="AE24" s="63">
        <f t="shared" si="12"/>
        <v>0.84406356373741143</v>
      </c>
      <c r="AG24" s="64">
        <f t="shared" si="13"/>
        <v>-2.6191191670460192</v>
      </c>
      <c r="AH24" s="65">
        <f t="shared" si="14"/>
        <v>12.917118985249274</v>
      </c>
      <c r="AI24" s="66">
        <f t="shared" si="15"/>
        <v>-17.115939039364584</v>
      </c>
      <c r="AJ24" s="67">
        <f t="shared" si="16"/>
        <v>-0.50504814745438864</v>
      </c>
      <c r="AK24" s="68">
        <f t="shared" si="22"/>
        <v>0.37635507085248388</v>
      </c>
      <c r="AM24" s="4">
        <f t="shared" si="17"/>
        <v>4.3039520176093573</v>
      </c>
      <c r="AN24" s="69">
        <f t="shared" si="18"/>
        <v>8.9184953019586974E-4</v>
      </c>
      <c r="AO24" s="4">
        <f t="shared" si="19"/>
        <v>91.504601612258526</v>
      </c>
    </row>
    <row r="25" spans="1:41">
      <c r="A25" s="71">
        <v>662</v>
      </c>
      <c r="C25" s="34">
        <v>9.360097951875479E-2</v>
      </c>
      <c r="D25" s="4">
        <v>-7.3</v>
      </c>
      <c r="E25" s="6">
        <v>745.59788331451364</v>
      </c>
      <c r="G25" s="54">
        <v>3.06</v>
      </c>
      <c r="H25" s="55">
        <v>7.2</v>
      </c>
      <c r="I25" s="55">
        <v>17.02</v>
      </c>
      <c r="J25" s="55">
        <v>50.71</v>
      </c>
      <c r="K25" s="55">
        <v>0.9</v>
      </c>
      <c r="L25" s="55">
        <v>10.5</v>
      </c>
      <c r="M25" s="55">
        <v>1.69</v>
      </c>
      <c r="N25" s="55">
        <v>0.14791506826097811</v>
      </c>
      <c r="O25" s="56">
        <v>7.97</v>
      </c>
      <c r="P25" s="57">
        <f t="shared" si="0"/>
        <v>1184.549788126234</v>
      </c>
      <c r="Q25" s="58">
        <f t="shared" si="1"/>
        <v>1457.549788126234</v>
      </c>
      <c r="R25" s="70">
        <f t="shared" si="20"/>
        <v>1.3063768936519473</v>
      </c>
      <c r="S25" s="70">
        <f t="shared" si="21"/>
        <v>-7.2999999999999989</v>
      </c>
      <c r="U25" s="61">
        <f t="shared" si="2"/>
        <v>5.4987351334597465E-2</v>
      </c>
      <c r="V25" s="62">
        <f t="shared" si="3"/>
        <v>9.9443161639774472E-2</v>
      </c>
      <c r="W25" s="62">
        <f t="shared" si="4"/>
        <v>0.18591852927050187</v>
      </c>
      <c r="X25" s="62">
        <f t="shared" si="5"/>
        <v>0.47003114630187415</v>
      </c>
      <c r="Y25" s="62">
        <f t="shared" si="6"/>
        <v>1.064105169138988E-2</v>
      </c>
      <c r="Z25" s="62">
        <f t="shared" si="7"/>
        <v>0.10426636776780919</v>
      </c>
      <c r="AA25" s="62">
        <f t="shared" si="8"/>
        <v>1.1778849583965276E-2</v>
      </c>
      <c r="AB25" s="62">
        <f t="shared" si="9"/>
        <v>1.1611389263517684E-3</v>
      </c>
      <c r="AC25" s="62">
        <f t="shared" si="10"/>
        <v>6.1772403483735763E-2</v>
      </c>
      <c r="AD25" s="63">
        <f t="shared" si="11"/>
        <v>5.0124883239191925E-2</v>
      </c>
      <c r="AE25" s="63">
        <f t="shared" si="12"/>
        <v>0.81144460005331431</v>
      </c>
      <c r="AG25" s="64">
        <f t="shared" si="13"/>
        <v>-3.0756868480572388</v>
      </c>
      <c r="AH25" s="65">
        <f t="shared" si="14"/>
        <v>13.387425401621357</v>
      </c>
      <c r="AI25" s="66">
        <f t="shared" si="15"/>
        <v>-18.005879464146773</v>
      </c>
      <c r="AJ25" s="67">
        <f t="shared" si="16"/>
        <v>0.85124935611230512</v>
      </c>
      <c r="AK25" s="68">
        <f t="shared" si="22"/>
        <v>0.70082915774072352</v>
      </c>
      <c r="AM25" s="4">
        <f t="shared" si="17"/>
        <v>1.1704571350782813</v>
      </c>
      <c r="AN25" s="69">
        <f t="shared" si="18"/>
        <v>8.0173685812197034E-4</v>
      </c>
      <c r="AO25" s="4">
        <f t="shared" si="19"/>
        <v>76.619091861764815</v>
      </c>
    </row>
    <row r="26" spans="1:41">
      <c r="A26" s="71">
        <v>663</v>
      </c>
      <c r="C26" s="34">
        <v>9.560223888329078E-2</v>
      </c>
      <c r="D26" s="4">
        <v>-7.4</v>
      </c>
      <c r="E26" s="6">
        <v>759.80006672703951</v>
      </c>
      <c r="G26" s="54">
        <v>3.08</v>
      </c>
      <c r="H26" s="55">
        <v>6.86</v>
      </c>
      <c r="I26" s="55">
        <v>16.559999999999999</v>
      </c>
      <c r="J26" s="55">
        <v>51.27</v>
      </c>
      <c r="K26" s="55">
        <v>0.91</v>
      </c>
      <c r="L26" s="55">
        <v>10.44</v>
      </c>
      <c r="M26" s="55">
        <v>1.66</v>
      </c>
      <c r="N26" s="55">
        <v>0.14906391403010447</v>
      </c>
      <c r="O26" s="56">
        <v>8.09</v>
      </c>
      <c r="P26" s="57">
        <f t="shared" si="0"/>
        <v>1176.5580666609919</v>
      </c>
      <c r="Q26" s="58">
        <f t="shared" si="1"/>
        <v>1449.5580666609919</v>
      </c>
      <c r="R26" s="70">
        <f t="shared" si="20"/>
        <v>1.3011290393504744</v>
      </c>
      <c r="S26" s="70">
        <f t="shared" si="21"/>
        <v>-7.4</v>
      </c>
      <c r="U26" s="61">
        <f t="shared" si="2"/>
        <v>5.5564463447798973E-2</v>
      </c>
      <c r="V26" s="62">
        <f t="shared" si="3"/>
        <v>9.511994204333199E-2</v>
      </c>
      <c r="W26" s="62">
        <f t="shared" si="4"/>
        <v>0.18160528626208852</v>
      </c>
      <c r="X26" s="62">
        <f t="shared" si="5"/>
        <v>0.4770911694019368</v>
      </c>
      <c r="Y26" s="62">
        <f t="shared" si="6"/>
        <v>1.0801609433128145E-2</v>
      </c>
      <c r="Z26" s="62">
        <f t="shared" si="7"/>
        <v>0.10407836914485398</v>
      </c>
      <c r="AA26" s="62">
        <f t="shared" si="8"/>
        <v>1.161526956963453E-2</v>
      </c>
      <c r="AB26" s="62">
        <f t="shared" si="9"/>
        <v>1.1747604611626896E-3</v>
      </c>
      <c r="AC26" s="62">
        <f t="shared" si="10"/>
        <v>6.2949130236064382E-2</v>
      </c>
      <c r="AD26" s="63">
        <f t="shared" si="11"/>
        <v>5.1080061630156819E-2</v>
      </c>
      <c r="AE26" s="63">
        <f t="shared" si="12"/>
        <v>0.81144983955461203</v>
      </c>
      <c r="AG26" s="64">
        <f t="shared" si="13"/>
        <v>-3.140125571602689</v>
      </c>
      <c r="AH26" s="65">
        <f t="shared" si="14"/>
        <v>13.465669896474431</v>
      </c>
      <c r="AI26" s="66">
        <f t="shared" si="15"/>
        <v>-18.213847306628253</v>
      </c>
      <c r="AJ26" s="67">
        <f t="shared" si="16"/>
        <v>0.74138339839348788</v>
      </c>
      <c r="AK26" s="68">
        <f t="shared" si="22"/>
        <v>0.67729829327620594</v>
      </c>
      <c r="AM26" s="4">
        <f t="shared" si="17"/>
        <v>1.2778491718546703</v>
      </c>
      <c r="AN26" s="69">
        <f t="shared" si="18"/>
        <v>7.3015182897027563E-4</v>
      </c>
      <c r="AO26" s="4">
        <f t="shared" si="19"/>
        <v>74.956985409545297</v>
      </c>
    </row>
    <row r="27" spans="1:41">
      <c r="A27" s="71">
        <v>664</v>
      </c>
      <c r="C27" s="34">
        <v>8.5230404073088517E-2</v>
      </c>
      <c r="D27" s="4">
        <v>-7.4999999999999902</v>
      </c>
      <c r="E27" s="6">
        <v>808.4</v>
      </c>
      <c r="G27" s="54">
        <v>3</v>
      </c>
      <c r="H27" s="55">
        <v>7.17</v>
      </c>
      <c r="I27" s="55">
        <v>16.920000000000002</v>
      </c>
      <c r="J27" s="55">
        <v>50.86</v>
      </c>
      <c r="K27" s="55">
        <v>0.9</v>
      </c>
      <c r="L27" s="55">
        <v>10.6</v>
      </c>
      <c r="M27" s="55">
        <v>1.64</v>
      </c>
      <c r="N27" s="55">
        <v>0.14891428857936795</v>
      </c>
      <c r="O27" s="56">
        <v>8.02</v>
      </c>
      <c r="P27" s="57">
        <f t="shared" si="0"/>
        <v>1183.465681183663</v>
      </c>
      <c r="Q27" s="58">
        <f t="shared" si="1"/>
        <v>1456.465681183663</v>
      </c>
      <c r="R27" s="70">
        <f t="shared" si="20"/>
        <v>1.1191694165028245</v>
      </c>
      <c r="S27" s="70">
        <f t="shared" si="21"/>
        <v>-7.4999999999999911</v>
      </c>
      <c r="U27" s="61">
        <f t="shared" si="2"/>
        <v>5.3917505328336592E-2</v>
      </c>
      <c r="V27" s="62">
        <f t="shared" si="3"/>
        <v>9.9044130491049362E-2</v>
      </c>
      <c r="W27" s="62">
        <f t="shared" si="4"/>
        <v>0.18485476038261772</v>
      </c>
      <c r="X27" s="62">
        <f t="shared" si="5"/>
        <v>0.47149440472572773</v>
      </c>
      <c r="Y27" s="62">
        <f t="shared" si="6"/>
        <v>1.064269738933217E-2</v>
      </c>
      <c r="Z27" s="62">
        <f t="shared" si="7"/>
        <v>0.10527565974397644</v>
      </c>
      <c r="AA27" s="62">
        <f t="shared" si="8"/>
        <v>1.14321306792042E-2</v>
      </c>
      <c r="AB27" s="62">
        <f t="shared" si="9"/>
        <v>1.1691636336658669E-3</v>
      </c>
      <c r="AC27" s="62">
        <f t="shared" si="10"/>
        <v>6.2169547626090046E-2</v>
      </c>
      <c r="AD27" s="63">
        <f t="shared" si="11"/>
        <v>5.1432097398804277E-2</v>
      </c>
      <c r="AE27" s="63">
        <f t="shared" si="12"/>
        <v>0.82728762493392027</v>
      </c>
      <c r="AG27" s="64">
        <f t="shared" si="13"/>
        <v>-3.0780675838060283</v>
      </c>
      <c r="AH27" s="65">
        <f t="shared" si="14"/>
        <v>13.402374126437589</v>
      </c>
      <c r="AI27" s="66">
        <f t="shared" si="15"/>
        <v>-18.033956138166388</v>
      </c>
      <c r="AJ27" s="67">
        <f t="shared" si="16"/>
        <v>-2.4378546500642528E-2</v>
      </c>
      <c r="AK27" s="68">
        <f t="shared" si="22"/>
        <v>0.49390566520065171</v>
      </c>
      <c r="AM27" s="4">
        <f t="shared" si="17"/>
        <v>2.4962673393753456</v>
      </c>
      <c r="AN27" s="69">
        <f t="shared" si="18"/>
        <v>6.035221098427472E-4</v>
      </c>
      <c r="AO27" s="4">
        <f t="shared" si="19"/>
        <v>72.18487306083513</v>
      </c>
    </row>
    <row r="28" spans="1:41">
      <c r="A28" s="71">
        <v>665</v>
      </c>
      <c r="C28" s="34">
        <v>8.0472093819951657E-2</v>
      </c>
      <c r="D28" s="4">
        <v>-7.5999999999999899</v>
      </c>
      <c r="E28" s="6">
        <v>721.4</v>
      </c>
      <c r="G28" s="54">
        <v>3.02</v>
      </c>
      <c r="H28" s="55">
        <v>7.24</v>
      </c>
      <c r="I28" s="55">
        <v>16.850000000000001</v>
      </c>
      <c r="J28" s="55">
        <v>50.47</v>
      </c>
      <c r="K28" s="55">
        <v>0.95</v>
      </c>
      <c r="L28" s="55">
        <v>10.49</v>
      </c>
      <c r="M28" s="55">
        <v>1.68</v>
      </c>
      <c r="N28" s="55">
        <v>0.15029019064485211</v>
      </c>
      <c r="O28" s="56">
        <v>8.0299999999999994</v>
      </c>
      <c r="P28" s="57">
        <f t="shared" si="0"/>
        <v>1185.6247299971137</v>
      </c>
      <c r="Q28" s="58">
        <f t="shared" si="1"/>
        <v>1458.6247299971137</v>
      </c>
      <c r="R28" s="70">
        <f t="shared" si="20"/>
        <v>0.99371129450793205</v>
      </c>
      <c r="S28" s="70">
        <f t="shared" si="21"/>
        <v>-7.599999999999989</v>
      </c>
      <c r="U28" s="61">
        <f t="shared" si="2"/>
        <v>5.4450538065259249E-2</v>
      </c>
      <c r="V28" s="62">
        <f t="shared" si="3"/>
        <v>0.1003309332000524</v>
      </c>
      <c r="W28" s="62">
        <f t="shared" si="4"/>
        <v>0.18467873158103928</v>
      </c>
      <c r="X28" s="62">
        <f t="shared" si="5"/>
        <v>0.46937525437496763</v>
      </c>
      <c r="Y28" s="62">
        <f t="shared" si="6"/>
        <v>1.1269885588716869E-2</v>
      </c>
      <c r="Z28" s="62">
        <f t="shared" si="7"/>
        <v>0.10451636387468358</v>
      </c>
      <c r="AA28" s="62">
        <f t="shared" si="8"/>
        <v>1.1748415873315175E-2</v>
      </c>
      <c r="AB28" s="62">
        <f t="shared" si="9"/>
        <v>1.1837398282913967E-3</v>
      </c>
      <c r="AC28" s="62">
        <f t="shared" si="10"/>
        <v>6.2446137613674298E-2</v>
      </c>
      <c r="AD28" s="63">
        <f t="shared" si="11"/>
        <v>5.2259477555262793E-2</v>
      </c>
      <c r="AE28" s="63">
        <f t="shared" si="12"/>
        <v>0.8368728563897464</v>
      </c>
      <c r="AG28" s="64">
        <f t="shared" si="13"/>
        <v>-3.0421697586412022</v>
      </c>
      <c r="AH28" s="65">
        <f t="shared" si="14"/>
        <v>13.412681091339405</v>
      </c>
      <c r="AI28" s="66">
        <f t="shared" si="15"/>
        <v>-17.978081711629653</v>
      </c>
      <c r="AJ28" s="67">
        <f t="shared" si="16"/>
        <v>-0.56636085189919072</v>
      </c>
      <c r="AK28" s="68">
        <f t="shared" si="22"/>
        <v>0.36207696260887712</v>
      </c>
      <c r="AM28" s="4">
        <f t="shared" si="17"/>
        <v>2.3349840950176444</v>
      </c>
      <c r="AN28" s="69">
        <f t="shared" si="18"/>
        <v>3.9077218738803977E-4</v>
      </c>
      <c r="AO28" s="4">
        <f t="shared" si="19"/>
        <v>53.058563800605533</v>
      </c>
    </row>
    <row r="29" spans="1:41">
      <c r="A29">
        <v>666</v>
      </c>
      <c r="C29" s="34">
        <v>0.10041838975877308</v>
      </c>
      <c r="D29" s="4">
        <v>-7.6999999999999904</v>
      </c>
      <c r="E29" s="6">
        <v>1350.6</v>
      </c>
      <c r="G29" s="54">
        <v>2.19</v>
      </c>
      <c r="H29" s="55">
        <v>6.15</v>
      </c>
      <c r="I29" s="55">
        <v>13.98</v>
      </c>
      <c r="J29" s="55">
        <v>52.11</v>
      </c>
      <c r="K29" s="55">
        <v>0.24</v>
      </c>
      <c r="L29" s="55">
        <v>10.44</v>
      </c>
      <c r="M29" s="55">
        <v>1.25</v>
      </c>
      <c r="N29" s="55">
        <v>0.20837532655088034</v>
      </c>
      <c r="O29" s="56">
        <v>12.92</v>
      </c>
      <c r="P29" s="57">
        <f t="shared" si="0"/>
        <v>1158.9745313389997</v>
      </c>
      <c r="Q29" s="58">
        <f t="shared" si="1"/>
        <v>1431.9745313389997</v>
      </c>
      <c r="R29" s="70">
        <f t="shared" si="20"/>
        <v>1.213327885221851</v>
      </c>
      <c r="S29" s="70">
        <f t="shared" si="21"/>
        <v>-7.6999999999999904</v>
      </c>
      <c r="U29" s="61">
        <f t="shared" si="2"/>
        <v>4.0279826108765918E-2</v>
      </c>
      <c r="V29" s="62">
        <f t="shared" si="3"/>
        <v>8.6940000977686879E-2</v>
      </c>
      <c r="W29" s="62">
        <f t="shared" si="4"/>
        <v>0.15630482649052962</v>
      </c>
      <c r="X29" s="62">
        <f t="shared" si="5"/>
        <v>0.49437465477518772</v>
      </c>
      <c r="Y29" s="62">
        <f t="shared" si="6"/>
        <v>2.9043930107568406E-3</v>
      </c>
      <c r="Z29" s="62">
        <f t="shared" si="7"/>
        <v>0.10611029993026308</v>
      </c>
      <c r="AA29" s="62">
        <f t="shared" si="8"/>
        <v>8.9171953748596669E-3</v>
      </c>
      <c r="AB29" s="62">
        <f t="shared" si="9"/>
        <v>1.6742494220753903E-3</v>
      </c>
      <c r="AC29" s="62">
        <f t="shared" si="10"/>
        <v>0.10249455390987487</v>
      </c>
      <c r="AD29" s="63">
        <f t="shared" si="11"/>
        <v>8.579307815017706E-2</v>
      </c>
      <c r="AE29" s="63">
        <f t="shared" si="12"/>
        <v>0.83705011512725158</v>
      </c>
      <c r="AG29" s="64">
        <f t="shared" si="13"/>
        <v>-2.5258004403861056</v>
      </c>
      <c r="AH29" s="65">
        <f t="shared" si="14"/>
        <v>13.288188542456098</v>
      </c>
      <c r="AI29" s="66">
        <f t="shared" si="15"/>
        <v>-18.679664584197941</v>
      </c>
      <c r="AJ29" s="67">
        <f t="shared" si="16"/>
        <v>-0.96615686506812182</v>
      </c>
      <c r="AK29" s="68">
        <f t="shared" si="22"/>
        <v>0.27564718288292878</v>
      </c>
      <c r="AM29" s="4">
        <f t="shared" si="17"/>
        <v>2.9842567513766451</v>
      </c>
      <c r="AN29" s="69">
        <f t="shared" si="18"/>
        <v>6.308024119664569E-4</v>
      </c>
      <c r="AO29" s="4">
        <f t="shared" si="19"/>
        <v>82.971154920964921</v>
      </c>
    </row>
    <row r="30" spans="1:41">
      <c r="A30">
        <v>667</v>
      </c>
      <c r="C30" s="34">
        <v>0.11457316011168907</v>
      </c>
      <c r="D30" s="4">
        <v>-7.7999999999999901</v>
      </c>
      <c r="E30" s="6">
        <v>1312.8</v>
      </c>
      <c r="G30" s="54">
        <v>2.2000000000000002</v>
      </c>
      <c r="H30" s="55">
        <v>6</v>
      </c>
      <c r="I30" s="55">
        <v>13.62</v>
      </c>
      <c r="J30" s="55">
        <v>52.72</v>
      </c>
      <c r="K30" s="55">
        <v>0.24</v>
      </c>
      <c r="L30" s="55">
        <v>10.52</v>
      </c>
      <c r="M30" s="55">
        <v>1.25</v>
      </c>
      <c r="N30" s="55">
        <v>0.20908915069161957</v>
      </c>
      <c r="O30" s="56">
        <v>12.9</v>
      </c>
      <c r="P30" s="57">
        <f t="shared" si="0"/>
        <v>1155.0401679037202</v>
      </c>
      <c r="Q30" s="58">
        <f t="shared" si="1"/>
        <v>1428.0401679037202</v>
      </c>
      <c r="R30" s="70">
        <f t="shared" si="20"/>
        <v>1.1615233849983078</v>
      </c>
      <c r="S30" s="70">
        <f t="shared" si="21"/>
        <v>-7.7999999999999883</v>
      </c>
      <c r="U30" s="61">
        <f t="shared" si="2"/>
        <v>4.0444106323424829E-2</v>
      </c>
      <c r="V30" s="62">
        <f t="shared" si="3"/>
        <v>8.4778331639808927E-2</v>
      </c>
      <c r="W30" s="62">
        <f t="shared" si="4"/>
        <v>0.15220587471553174</v>
      </c>
      <c r="X30" s="62">
        <f t="shared" si="5"/>
        <v>0.49991896950767117</v>
      </c>
      <c r="Y30" s="62">
        <f t="shared" si="6"/>
        <v>2.9029828719465784E-3</v>
      </c>
      <c r="Z30" s="62">
        <f t="shared" si="7"/>
        <v>0.10687149230166385</v>
      </c>
      <c r="AA30" s="62">
        <f t="shared" si="8"/>
        <v>8.9128659045606372E-3</v>
      </c>
      <c r="AB30" s="62">
        <f t="shared" si="9"/>
        <v>1.6791691753121954E-3</v>
      </c>
      <c r="AC30" s="62">
        <f t="shared" si="10"/>
        <v>0.10228620756008013</v>
      </c>
      <c r="AD30" s="63">
        <f t="shared" si="11"/>
        <v>8.5962755591119919E-2</v>
      </c>
      <c r="AE30" s="63">
        <f t="shared" si="12"/>
        <v>0.84041394868049768</v>
      </c>
      <c r="AG30" s="64">
        <f t="shared" si="13"/>
        <v>-2.5735242789522736</v>
      </c>
      <c r="AH30" s="65">
        <f t="shared" si="14"/>
        <v>13.33224302105862</v>
      </c>
      <c r="AI30" s="66">
        <f t="shared" si="15"/>
        <v>-18.785476315600878</v>
      </c>
      <c r="AJ30" s="67">
        <f t="shared" si="16"/>
        <v>-1.2290838350952953</v>
      </c>
      <c r="AK30" s="68">
        <f t="shared" si="22"/>
        <v>0.22634181624130778</v>
      </c>
      <c r="AM30" s="4">
        <f t="shared" si="17"/>
        <v>2.8108014610320819</v>
      </c>
      <c r="AN30" s="69">
        <f t="shared" si="18"/>
        <v>4.8177447752246506E-4</v>
      </c>
      <c r="AO30" s="4">
        <f t="shared" si="19"/>
        <v>69.542578952193239</v>
      </c>
    </row>
    <row r="31" spans="1:41">
      <c r="A31">
        <v>682</v>
      </c>
      <c r="C31" s="34">
        <v>8.1659991311341468E-2</v>
      </c>
      <c r="D31" s="4">
        <v>-7.8999999999999897</v>
      </c>
      <c r="E31" s="6">
        <v>878.4</v>
      </c>
      <c r="G31" s="54">
        <v>1.66</v>
      </c>
      <c r="H31" s="55">
        <v>7.34</v>
      </c>
      <c r="I31" s="55">
        <v>14.13</v>
      </c>
      <c r="J31" s="55">
        <v>52.84</v>
      </c>
      <c r="K31" s="55">
        <v>0.06</v>
      </c>
      <c r="L31" s="55">
        <v>12.24</v>
      </c>
      <c r="M31" s="55">
        <v>0.59</v>
      </c>
      <c r="N31" s="55">
        <v>0.18754134171490625</v>
      </c>
      <c r="O31" s="56">
        <v>9.82</v>
      </c>
      <c r="P31" s="57">
        <f t="shared" si="0"/>
        <v>1175.6301059136806</v>
      </c>
      <c r="Q31" s="58">
        <f t="shared" si="1"/>
        <v>1448.6301059136806</v>
      </c>
      <c r="R31" s="70">
        <f t="shared" si="20"/>
        <v>0.81219895247204477</v>
      </c>
      <c r="S31" s="70">
        <f t="shared" si="21"/>
        <v>-7.8999999999999897</v>
      </c>
      <c r="U31" s="61">
        <f t="shared" si="2"/>
        <v>3.0460897031314119E-2</v>
      </c>
      <c r="V31" s="62">
        <f t="shared" si="3"/>
        <v>0.10352177580355822</v>
      </c>
      <c r="W31" s="62">
        <f t="shared" si="4"/>
        <v>0.15761534882420225</v>
      </c>
      <c r="X31" s="62">
        <f t="shared" si="5"/>
        <v>0.50013708865270434</v>
      </c>
      <c r="Y31" s="62">
        <f t="shared" si="6"/>
        <v>7.2441347479120898E-4</v>
      </c>
      <c r="Z31" s="62">
        <f t="shared" si="7"/>
        <v>0.12411651981426271</v>
      </c>
      <c r="AA31" s="62">
        <f t="shared" si="8"/>
        <v>4.1991501983673143E-3</v>
      </c>
      <c r="AB31" s="62">
        <f t="shared" si="9"/>
        <v>1.5033566096656341E-3</v>
      </c>
      <c r="AC31" s="62">
        <f t="shared" si="10"/>
        <v>7.7721449591134223E-2</v>
      </c>
      <c r="AD31" s="63">
        <f t="shared" si="11"/>
        <v>6.699248957210395E-2</v>
      </c>
      <c r="AE31" s="63">
        <f t="shared" si="12"/>
        <v>0.8619562543484246</v>
      </c>
      <c r="AG31" s="64">
        <f t="shared" si="13"/>
        <v>-2.8438934314575102</v>
      </c>
      <c r="AH31" s="65">
        <f t="shared" si="14"/>
        <v>13.123263628174612</v>
      </c>
      <c r="AI31" s="66">
        <f t="shared" si="15"/>
        <v>-18.238145505527378</v>
      </c>
      <c r="AJ31" s="67">
        <f t="shared" si="16"/>
        <v>-2.1755419041463782</v>
      </c>
      <c r="AK31" s="68">
        <f t="shared" si="22"/>
        <v>0.10196843584840876</v>
      </c>
      <c r="AM31" s="4">
        <f t="shared" si="17"/>
        <v>2.3128225134503393</v>
      </c>
      <c r="AN31" s="69">
        <f t="shared" si="18"/>
        <v>1.7897695141227895E-4</v>
      </c>
      <c r="AO31" s="4">
        <f t="shared" si="19"/>
        <v>32.507740299448052</v>
      </c>
    </row>
    <row r="32" spans="1:41">
      <c r="A32">
        <v>684</v>
      </c>
      <c r="C32" s="34">
        <v>9.4801350740539261E-2</v>
      </c>
      <c r="D32" s="4">
        <v>-7.9999999999999902</v>
      </c>
      <c r="E32" s="6">
        <v>1056.5</v>
      </c>
      <c r="G32" s="54">
        <v>2.09</v>
      </c>
      <c r="H32" s="55">
        <v>7.83</v>
      </c>
      <c r="I32" s="55">
        <v>14.8</v>
      </c>
      <c r="J32" s="55">
        <v>49.72</v>
      </c>
      <c r="K32" s="55">
        <v>0.06</v>
      </c>
      <c r="L32" s="55">
        <v>13.83</v>
      </c>
      <c r="M32" s="55">
        <v>0.91</v>
      </c>
      <c r="N32" s="55">
        <v>0.19065229966884001</v>
      </c>
      <c r="O32" s="56">
        <v>10.17</v>
      </c>
      <c r="P32" s="57">
        <f t="shared" si="0"/>
        <v>1190.9521063324976</v>
      </c>
      <c r="Q32" s="58">
        <f t="shared" si="1"/>
        <v>1463.9521063324976</v>
      </c>
      <c r="R32" s="70">
        <f t="shared" si="20"/>
        <v>0.53121551835150882</v>
      </c>
      <c r="S32" s="70">
        <f t="shared" si="21"/>
        <v>-7.9999999999999911</v>
      </c>
      <c r="U32" s="61">
        <f t="shared" si="2"/>
        <v>3.7824128414077549E-2</v>
      </c>
      <c r="V32" s="62">
        <f t="shared" si="3"/>
        <v>0.10891443880409146</v>
      </c>
      <c r="W32" s="62">
        <f t="shared" si="4"/>
        <v>0.16281938263972079</v>
      </c>
      <c r="X32" s="62">
        <f t="shared" si="5"/>
        <v>0.46413617131335683</v>
      </c>
      <c r="Y32" s="62">
        <f t="shared" si="6"/>
        <v>7.1445447813504599E-4</v>
      </c>
      <c r="Z32" s="62">
        <f t="shared" si="7"/>
        <v>0.13831153289224385</v>
      </c>
      <c r="AA32" s="62">
        <f t="shared" si="8"/>
        <v>6.3876164762924929E-3</v>
      </c>
      <c r="AB32" s="62">
        <f t="shared" si="9"/>
        <v>1.5072839804502508E-3</v>
      </c>
      <c r="AC32" s="62">
        <f t="shared" si="10"/>
        <v>7.9384991001631641E-2</v>
      </c>
      <c r="AD32" s="63">
        <f t="shared" si="11"/>
        <v>6.8885439869576515E-2</v>
      </c>
      <c r="AE32" s="63">
        <f t="shared" si="12"/>
        <v>0.86773883829199749</v>
      </c>
      <c r="AG32" s="64">
        <f t="shared" si="13"/>
        <v>-2.4535160173623942</v>
      </c>
      <c r="AH32" s="65">
        <f t="shared" si="14"/>
        <v>13.573709151661276</v>
      </c>
      <c r="AI32" s="66">
        <f t="shared" si="15"/>
        <v>-17.840924616442262</v>
      </c>
      <c r="AJ32" s="67">
        <f t="shared" si="16"/>
        <v>-2.9732117024387605</v>
      </c>
      <c r="AK32" s="68">
        <f t="shared" si="22"/>
        <v>4.8650857051997787E-2</v>
      </c>
      <c r="AM32" s="4">
        <f t="shared" si="17"/>
        <v>1.3662047800924035</v>
      </c>
      <c r="AN32" s="69">
        <f t="shared" si="18"/>
        <v>6.5459549667605687E-5</v>
      </c>
      <c r="AO32" s="4">
        <f t="shared" si="19"/>
        <v>14.496745454978189</v>
      </c>
    </row>
    <row r="33" spans="1:41">
      <c r="A33">
        <v>758</v>
      </c>
      <c r="C33" s="34">
        <v>0.12150741558887421</v>
      </c>
      <c r="D33" s="4">
        <v>-8.0999999999999908</v>
      </c>
      <c r="E33" s="6">
        <v>1227.5999999999999</v>
      </c>
      <c r="G33" s="54">
        <v>2.67</v>
      </c>
      <c r="H33" s="55">
        <v>6.98</v>
      </c>
      <c r="I33" s="55">
        <v>14.71</v>
      </c>
      <c r="J33" s="55">
        <v>51.96</v>
      </c>
      <c r="K33" s="55">
        <v>0.1</v>
      </c>
      <c r="L33" s="55">
        <v>11.12</v>
      </c>
      <c r="M33" s="55">
        <v>1.62</v>
      </c>
      <c r="N33" s="55">
        <v>0.19143585819560918</v>
      </c>
      <c r="O33" s="56">
        <v>10.58</v>
      </c>
      <c r="P33" s="57">
        <f t="shared" si="0"/>
        <v>1175.4449403563931</v>
      </c>
      <c r="Q33" s="58">
        <f t="shared" si="1"/>
        <v>1448.4449403563931</v>
      </c>
      <c r="R33" s="70">
        <f t="shared" si="20"/>
        <v>0.61440954368372758</v>
      </c>
      <c r="S33" s="70">
        <f t="shared" si="21"/>
        <v>-8.0999999999999925</v>
      </c>
      <c r="U33" s="61">
        <f t="shared" si="2"/>
        <v>4.8313148656397666E-2</v>
      </c>
      <c r="V33" s="62">
        <f t="shared" si="3"/>
        <v>9.7075705670136181E-2</v>
      </c>
      <c r="W33" s="62">
        <f t="shared" si="4"/>
        <v>0.16180371868410276</v>
      </c>
      <c r="X33" s="62">
        <f t="shared" si="5"/>
        <v>0.48497000140722007</v>
      </c>
      <c r="Y33" s="62">
        <f t="shared" si="6"/>
        <v>1.1905694926419711E-3</v>
      </c>
      <c r="Z33" s="62">
        <f t="shared" si="7"/>
        <v>0.11119171770866933</v>
      </c>
      <c r="AA33" s="62">
        <f t="shared" si="8"/>
        <v>1.1369566136116104E-2</v>
      </c>
      <c r="AB33" s="62">
        <f t="shared" si="9"/>
        <v>1.5132398251806597E-3</v>
      </c>
      <c r="AC33" s="62">
        <f t="shared" si="10"/>
        <v>8.2572332419535391E-2</v>
      </c>
      <c r="AD33" s="63">
        <f t="shared" si="11"/>
        <v>7.2112926173646064E-2</v>
      </c>
      <c r="AE33" s="63">
        <f t="shared" si="12"/>
        <v>0.8733303766599817</v>
      </c>
      <c r="AG33" s="64">
        <f t="shared" si="13"/>
        <v>-2.7098854590270358</v>
      </c>
      <c r="AH33" s="65">
        <f t="shared" si="14"/>
        <v>13.352457999890234</v>
      </c>
      <c r="AI33" s="66">
        <f t="shared" si="15"/>
        <v>-18.24299773298376</v>
      </c>
      <c r="AJ33" s="67">
        <f t="shared" si="16"/>
        <v>-2.9965373146024774</v>
      </c>
      <c r="AK33" s="68">
        <f t="shared" si="22"/>
        <v>4.7582551114389693E-2</v>
      </c>
      <c r="AM33" s="4">
        <f t="shared" si="17"/>
        <v>2.452138799564755</v>
      </c>
      <c r="AN33" s="69">
        <f t="shared" si="18"/>
        <v>9.2812350910420952E-5</v>
      </c>
      <c r="AO33" s="4">
        <f t="shared" si="19"/>
        <v>21.20089829261898</v>
      </c>
    </row>
    <row r="34" spans="1:41">
      <c r="A34">
        <v>884</v>
      </c>
      <c r="C34" s="34">
        <v>0.10444613061431011</v>
      </c>
      <c r="D34" s="4">
        <v>-8.1999999999999904</v>
      </c>
      <c r="E34" s="6">
        <v>1194.6666666666667</v>
      </c>
      <c r="G34" s="54">
        <v>2.42</v>
      </c>
      <c r="H34" s="55">
        <v>8.75</v>
      </c>
      <c r="I34" s="55">
        <v>15.03</v>
      </c>
      <c r="J34" s="55">
        <v>49.91</v>
      </c>
      <c r="K34" s="55">
        <v>0.1</v>
      </c>
      <c r="L34" s="55">
        <v>11.49</v>
      </c>
      <c r="M34" s="55">
        <v>1.51</v>
      </c>
      <c r="N34" s="55">
        <v>0.1877626978363989</v>
      </c>
      <c r="O34" s="56">
        <v>10.01</v>
      </c>
      <c r="P34" s="57">
        <f t="shared" si="0"/>
        <v>1214.2949931989738</v>
      </c>
      <c r="Q34" s="58">
        <f t="shared" si="1"/>
        <v>1487.2949931989738</v>
      </c>
      <c r="R34" s="70">
        <f t="shared" si="20"/>
        <v>6.2657384410872652E-2</v>
      </c>
      <c r="S34" s="70">
        <f t="shared" si="21"/>
        <v>-8.1999999999999904</v>
      </c>
      <c r="U34" s="61">
        <f t="shared" si="2"/>
        <v>4.366155527520435E-2</v>
      </c>
      <c r="V34" s="62">
        <f t="shared" si="3"/>
        <v>0.12133691298447748</v>
      </c>
      <c r="W34" s="62">
        <f t="shared" si="4"/>
        <v>0.16484074225849465</v>
      </c>
      <c r="X34" s="62">
        <f t="shared" si="5"/>
        <v>0.46447576409904606</v>
      </c>
      <c r="Y34" s="62">
        <f t="shared" si="6"/>
        <v>1.1870923461411299E-3</v>
      </c>
      <c r="Z34" s="62">
        <f t="shared" si="7"/>
        <v>0.11455589315126795</v>
      </c>
      <c r="AA34" s="62">
        <f t="shared" si="8"/>
        <v>1.0566607603241965E-2</v>
      </c>
      <c r="AB34" s="62">
        <f t="shared" si="9"/>
        <v>1.4798699261759213E-3</v>
      </c>
      <c r="AC34" s="62">
        <f t="shared" si="10"/>
        <v>7.7895562355950562E-2</v>
      </c>
      <c r="AD34" s="63">
        <f t="shared" si="11"/>
        <v>7.0476358597346619E-2</v>
      </c>
      <c r="AE34" s="63">
        <f t="shared" si="12"/>
        <v>0.9047544746554208</v>
      </c>
      <c r="AG34" s="64">
        <f t="shared" si="13"/>
        <v>-2.3780247104616139</v>
      </c>
      <c r="AH34" s="65">
        <f t="shared" si="14"/>
        <v>13.032373332539006</v>
      </c>
      <c r="AI34" s="66">
        <f t="shared" si="15"/>
        <v>-17.251629281050587</v>
      </c>
      <c r="AJ34" s="67">
        <f t="shared" si="16"/>
        <v>-5.1003682010510971</v>
      </c>
      <c r="AK34" s="68">
        <f t="shared" si="22"/>
        <v>6.0575841903719452E-3</v>
      </c>
      <c r="AM34" s="4">
        <f t="shared" si="17"/>
        <v>1.0345273105941781</v>
      </c>
      <c r="AN34" s="69">
        <f t="shared" si="18"/>
        <v>1.5836469936666555E-5</v>
      </c>
      <c r="AO34" s="4">
        <f t="shared" si="19"/>
        <v>4.9944671868814643</v>
      </c>
    </row>
    <row r="35" spans="1:41">
      <c r="A35">
        <v>3073</v>
      </c>
      <c r="C35" s="34">
        <v>8.6422792346659422E-2</v>
      </c>
      <c r="D35" s="4">
        <v>-8.2999999999999901</v>
      </c>
      <c r="E35" s="6">
        <v>905.75</v>
      </c>
      <c r="G35" s="54">
        <v>2.4500000000000002</v>
      </c>
      <c r="H35" s="55">
        <v>8.6199999999999992</v>
      </c>
      <c r="I35" s="55">
        <v>17.59</v>
      </c>
      <c r="J35" s="55">
        <v>47.95</v>
      </c>
      <c r="K35" s="55">
        <v>0.05</v>
      </c>
      <c r="L35" s="55">
        <v>11.67</v>
      </c>
      <c r="M35" s="55">
        <v>0.9</v>
      </c>
      <c r="N35" s="55">
        <v>0.17267630742796911</v>
      </c>
      <c r="O35" s="56">
        <v>9.2200000000000006</v>
      </c>
      <c r="P35" s="57">
        <f t="shared" si="0"/>
        <v>1209.5773096666785</v>
      </c>
      <c r="Q35" s="58">
        <f t="shared" si="1"/>
        <v>1482.5773096666785</v>
      </c>
      <c r="R35" s="70">
        <f t="shared" si="20"/>
        <v>1.6252112230088045E-2</v>
      </c>
      <c r="S35" s="70">
        <f t="shared" si="21"/>
        <v>-8.2999999999999883</v>
      </c>
      <c r="U35" s="61">
        <f t="shared" si="2"/>
        <v>4.4236396276268353E-2</v>
      </c>
      <c r="V35" s="62">
        <f t="shared" si="3"/>
        <v>0.1196250064340927</v>
      </c>
      <c r="W35" s="62">
        <f t="shared" si="4"/>
        <v>0.19306397341399487</v>
      </c>
      <c r="X35" s="62">
        <f t="shared" si="5"/>
        <v>0.44657449857906895</v>
      </c>
      <c r="Y35" s="62">
        <f t="shared" si="6"/>
        <v>5.9399710585448075E-4</v>
      </c>
      <c r="Z35" s="62">
        <f t="shared" si="7"/>
        <v>0.11643889700879327</v>
      </c>
      <c r="AA35" s="62">
        <f t="shared" si="8"/>
        <v>6.3027627827713234E-3</v>
      </c>
      <c r="AB35" s="62">
        <f t="shared" si="9"/>
        <v>1.3619990372690273E-3</v>
      </c>
      <c r="AC35" s="62">
        <f t="shared" si="10"/>
        <v>7.1802469361886861E-2</v>
      </c>
      <c r="AD35" s="63">
        <f t="shared" si="11"/>
        <v>6.5078517244347642E-2</v>
      </c>
      <c r="AE35" s="63">
        <f t="shared" si="12"/>
        <v>0.90635486248181418</v>
      </c>
      <c r="AG35" s="64">
        <f t="shared" si="13"/>
        <v>-2.5403098820284122</v>
      </c>
      <c r="AH35" s="65">
        <f t="shared" si="14"/>
        <v>13.143146141229415</v>
      </c>
      <c r="AI35" s="66">
        <f t="shared" si="15"/>
        <v>-17.369218874694958</v>
      </c>
      <c r="AJ35" s="67">
        <f t="shared" si="16"/>
        <v>-5.1702376457483226</v>
      </c>
      <c r="AK35" s="68">
        <f t="shared" si="22"/>
        <v>5.6511016232766442E-3</v>
      </c>
      <c r="AM35" s="4">
        <f t="shared" si="17"/>
        <v>0.65400249845577563</v>
      </c>
      <c r="AN35" s="69">
        <f t="shared" si="18"/>
        <v>1.002641360519749E-5</v>
      </c>
      <c r="AO35" s="4">
        <f t="shared" si="19"/>
        <v>3.461764738133144</v>
      </c>
    </row>
    <row r="36" spans="1:41">
      <c r="A36">
        <v>3079</v>
      </c>
      <c r="C36" s="34">
        <v>9.0006754130687053E-2</v>
      </c>
      <c r="D36" s="4">
        <v>-8.3999999999999897</v>
      </c>
      <c r="E36" s="6">
        <v>933.2</v>
      </c>
      <c r="G36" s="54">
        <v>2.5499999999999998</v>
      </c>
      <c r="H36" s="55">
        <v>8.99</v>
      </c>
      <c r="I36" s="55">
        <v>17.850000000000001</v>
      </c>
      <c r="J36" s="55">
        <v>47.47</v>
      </c>
      <c r="K36" s="55">
        <v>0.06</v>
      </c>
      <c r="L36" s="55">
        <v>11.37</v>
      </c>
      <c r="M36" s="55">
        <v>0.91</v>
      </c>
      <c r="N36" s="55">
        <v>0.17362666926415951</v>
      </c>
      <c r="O36" s="56">
        <v>9.23</v>
      </c>
      <c r="P36" s="57">
        <f t="shared" si="0"/>
        <v>1218.6141755098529</v>
      </c>
      <c r="Q36" s="58">
        <f t="shared" si="1"/>
        <v>1491.6141755098529</v>
      </c>
      <c r="R36" s="70">
        <f t="shared" si="20"/>
        <v>-0.18611294040725923</v>
      </c>
      <c r="S36" s="70">
        <f t="shared" si="21"/>
        <v>-8.3999999999999897</v>
      </c>
      <c r="U36" s="61">
        <f t="shared" si="2"/>
        <v>4.5922358704315366E-2</v>
      </c>
      <c r="V36" s="62">
        <f t="shared" si="3"/>
        <v>0.12443562993364975</v>
      </c>
      <c r="W36" s="62">
        <f t="shared" si="4"/>
        <v>0.19540873428260364</v>
      </c>
      <c r="X36" s="62">
        <f t="shared" si="5"/>
        <v>0.4409556281483018</v>
      </c>
      <c r="Y36" s="62">
        <f t="shared" si="6"/>
        <v>7.1094487136092572E-4</v>
      </c>
      <c r="Z36" s="62">
        <f t="shared" si="7"/>
        <v>0.11315090766919356</v>
      </c>
      <c r="AA36" s="62">
        <f t="shared" si="8"/>
        <v>6.3562386590322569E-3</v>
      </c>
      <c r="AB36" s="62">
        <f t="shared" si="9"/>
        <v>1.3659375131828955E-3</v>
      </c>
      <c r="AC36" s="62">
        <f t="shared" si="10"/>
        <v>7.1693620218359871E-2</v>
      </c>
      <c r="AD36" s="63">
        <f t="shared" si="11"/>
        <v>6.5707769500122096E-2</v>
      </c>
      <c r="AE36" s="63">
        <f t="shared" si="12"/>
        <v>0.91650790265568327</v>
      </c>
      <c r="AG36" s="64">
        <f t="shared" si="13"/>
        <v>-2.4560042337456149</v>
      </c>
      <c r="AH36" s="65">
        <f t="shared" si="14"/>
        <v>13.063718043354132</v>
      </c>
      <c r="AI36" s="66">
        <f t="shared" si="15"/>
        <v>-17.144630363901108</v>
      </c>
      <c r="AJ36" s="67">
        <f t="shared" si="16"/>
        <v>-6.0190769212990674</v>
      </c>
      <c r="AK36" s="68">
        <f t="shared" si="22"/>
        <v>2.4260135518444637E-3</v>
      </c>
      <c r="AM36" s="4">
        <f t="shared" si="17"/>
        <v>0.46891903647945926</v>
      </c>
      <c r="AN36" s="69">
        <f t="shared" si="18"/>
        <v>4.8013934235912932E-6</v>
      </c>
      <c r="AO36" s="4">
        <f t="shared" si="19"/>
        <v>1.9494570822164419</v>
      </c>
    </row>
    <row r="37" spans="1:41">
      <c r="C37" s="34"/>
      <c r="E37" s="6"/>
      <c r="G37" s="54"/>
      <c r="H37" s="55"/>
      <c r="I37" s="55"/>
      <c r="J37" s="55"/>
      <c r="K37" s="55"/>
      <c r="L37" s="55"/>
      <c r="M37" s="55"/>
      <c r="N37" s="55">
        <v>0</v>
      </c>
      <c r="O37" s="56"/>
      <c r="P37" s="57" t="e">
        <f t="shared" si="0"/>
        <v>#DIV/0!</v>
      </c>
      <c r="Q37" s="58" t="e">
        <f t="shared" si="1"/>
        <v>#DIV/0!</v>
      </c>
      <c r="R37" s="70" t="e">
        <f t="shared" si="20"/>
        <v>#DIV/0!</v>
      </c>
      <c r="S37" s="70" t="e">
        <f t="shared" si="21"/>
        <v>#DIV/0!</v>
      </c>
      <c r="U37" s="61" t="e">
        <f t="shared" si="2"/>
        <v>#DIV/0!</v>
      </c>
      <c r="V37" s="62" t="e">
        <f t="shared" si="3"/>
        <v>#DIV/0!</v>
      </c>
      <c r="W37" s="62" t="e">
        <f t="shared" si="4"/>
        <v>#DIV/0!</v>
      </c>
      <c r="X37" s="62" t="e">
        <f t="shared" si="5"/>
        <v>#DIV/0!</v>
      </c>
      <c r="Y37" s="62" t="e">
        <f t="shared" si="6"/>
        <v>#DIV/0!</v>
      </c>
      <c r="Z37" s="62" t="e">
        <f t="shared" si="7"/>
        <v>#DIV/0!</v>
      </c>
      <c r="AA37" s="62" t="e">
        <f t="shared" si="8"/>
        <v>#DIV/0!</v>
      </c>
      <c r="AB37" s="62" t="e">
        <f t="shared" si="9"/>
        <v>#DIV/0!</v>
      </c>
      <c r="AC37" s="62" t="e">
        <f t="shared" si="10"/>
        <v>#DIV/0!</v>
      </c>
      <c r="AD37" s="63" t="e">
        <f t="shared" si="11"/>
        <v>#DIV/0!</v>
      </c>
      <c r="AE37" s="63" t="e">
        <f t="shared" si="12"/>
        <v>#DIV/0!</v>
      </c>
      <c r="AG37" s="64" t="e">
        <f t="shared" si="13"/>
        <v>#DIV/0!</v>
      </c>
      <c r="AH37" s="65" t="e">
        <f t="shared" si="14"/>
        <v>#DIV/0!</v>
      </c>
      <c r="AI37" s="66" t="e">
        <f t="shared" si="15"/>
        <v>#DIV/0!</v>
      </c>
      <c r="AJ37" s="67" t="e">
        <f t="shared" si="16"/>
        <v>#DIV/0!</v>
      </c>
      <c r="AK37" s="68" t="e">
        <f t="shared" si="22"/>
        <v>#DIV/0!</v>
      </c>
      <c r="AM37" s="4" t="e">
        <f t="shared" si="17"/>
        <v>#DIV/0!</v>
      </c>
      <c r="AN37" s="69" t="e">
        <f t="shared" si="18"/>
        <v>#DIV/0!</v>
      </c>
      <c r="AO37" s="4" t="e">
        <f t="shared" si="19"/>
        <v>#DIV/0!</v>
      </c>
    </row>
    <row r="38" spans="1:41">
      <c r="A38">
        <v>3831</v>
      </c>
      <c r="C38" s="34">
        <v>0.11783145858317434</v>
      </c>
      <c r="D38" s="4">
        <v>-5</v>
      </c>
      <c r="E38" s="6">
        <v>1136.5</v>
      </c>
      <c r="G38" s="54">
        <v>3.03</v>
      </c>
      <c r="H38" s="55">
        <v>7.17</v>
      </c>
      <c r="I38" s="55">
        <v>15.26</v>
      </c>
      <c r="J38" s="55">
        <v>50.34</v>
      </c>
      <c r="K38" s="55">
        <v>0.17</v>
      </c>
      <c r="L38" s="55">
        <v>11.54</v>
      </c>
      <c r="M38" s="55">
        <v>1.54</v>
      </c>
      <c r="N38" s="55">
        <v>0.1811909683267301</v>
      </c>
      <c r="O38" s="56">
        <v>9.2899999999999991</v>
      </c>
      <c r="P38" s="57">
        <f t="shared" si="0"/>
        <v>1180.3676689581296</v>
      </c>
      <c r="Q38" s="58">
        <f t="shared" si="1"/>
        <v>1453.3676689581296</v>
      </c>
      <c r="R38" s="70">
        <f t="shared" si="20"/>
        <v>3.6558313281851813</v>
      </c>
      <c r="S38" s="70">
        <f t="shared" si="21"/>
        <v>-5</v>
      </c>
      <c r="U38" s="61">
        <f t="shared" si="2"/>
        <v>5.5135555101825051E-2</v>
      </c>
      <c r="V38" s="62">
        <f t="shared" si="3"/>
        <v>0.10027884689138586</v>
      </c>
      <c r="W38" s="62">
        <f t="shared" si="4"/>
        <v>0.1687972634758782</v>
      </c>
      <c r="X38" s="62">
        <f t="shared" si="5"/>
        <v>0.47249148506152311</v>
      </c>
      <c r="Y38" s="62">
        <f t="shared" si="6"/>
        <v>2.0353481809151576E-3</v>
      </c>
      <c r="Z38" s="62">
        <f t="shared" si="7"/>
        <v>0.11604020917235246</v>
      </c>
      <c r="AA38" s="62">
        <f t="shared" si="8"/>
        <v>1.0868876165390565E-2</v>
      </c>
      <c r="AB38" s="62">
        <f t="shared" si="9"/>
        <v>1.440310281806938E-3</v>
      </c>
      <c r="AC38" s="62">
        <f t="shared" si="10"/>
        <v>7.2912105668922644E-2</v>
      </c>
      <c r="AD38" s="63">
        <f t="shared" si="11"/>
        <v>3.8541597879166813E-2</v>
      </c>
      <c r="AE38" s="63">
        <f t="shared" si="12"/>
        <v>0.52860354978877555</v>
      </c>
      <c r="AG38" s="64">
        <f t="shared" si="13"/>
        <v>-2.7931306036892698</v>
      </c>
      <c r="AH38" s="65">
        <f t="shared" si="14"/>
        <v>13.311206044516638</v>
      </c>
      <c r="AI38" s="66">
        <f t="shared" si="15"/>
        <v>-18.11442266359639</v>
      </c>
      <c r="AJ38" s="67">
        <f t="shared" si="16"/>
        <v>11.192908381861834</v>
      </c>
      <c r="AK38" s="68">
        <f t="shared" si="22"/>
        <v>0.99998622867675035</v>
      </c>
      <c r="AM38" s="4">
        <f t="shared" si="17"/>
        <v>6.5339023841647013E-7</v>
      </c>
      <c r="AN38" s="69">
        <f t="shared" si="18"/>
        <v>1.8818288684438285E-3</v>
      </c>
      <c r="AO38" s="4">
        <f t="shared" si="19"/>
        <v>12.445670927716566</v>
      </c>
    </row>
    <row r="39" spans="1:41">
      <c r="A39">
        <v>4088</v>
      </c>
      <c r="C39" s="34">
        <v>0.10202792002168841</v>
      </c>
      <c r="D39" s="4">
        <v>-5</v>
      </c>
      <c r="E39" s="6">
        <v>957.4</v>
      </c>
      <c r="G39" s="54">
        <v>1.95</v>
      </c>
      <c r="H39" s="55">
        <v>8.74</v>
      </c>
      <c r="I39" s="55">
        <v>16.57</v>
      </c>
      <c r="J39" s="55">
        <v>49.63</v>
      </c>
      <c r="K39" s="55">
        <v>7.0000000000000007E-2</v>
      </c>
      <c r="L39" s="55">
        <v>12.7</v>
      </c>
      <c r="M39" s="55">
        <v>0.72</v>
      </c>
      <c r="N39" s="55">
        <v>0.1843858420037244</v>
      </c>
      <c r="O39" s="56">
        <v>9.08</v>
      </c>
      <c r="P39" s="57">
        <f t="shared" si="0"/>
        <v>1208.8307526406891</v>
      </c>
      <c r="Q39" s="58">
        <f t="shared" si="1"/>
        <v>1481.8307526406891</v>
      </c>
      <c r="R39" s="70">
        <f t="shared" si="20"/>
        <v>3.3247645659666407</v>
      </c>
      <c r="S39" s="70">
        <f t="shared" si="21"/>
        <v>-5</v>
      </c>
      <c r="U39" s="61">
        <f t="shared" si="2"/>
        <v>3.5021382485491179E-2</v>
      </c>
      <c r="V39" s="62">
        <f t="shared" si="3"/>
        <v>0.12064550902764738</v>
      </c>
      <c r="W39" s="62">
        <f t="shared" si="4"/>
        <v>0.18090181668270519</v>
      </c>
      <c r="X39" s="62">
        <f t="shared" si="5"/>
        <v>0.45976361845125469</v>
      </c>
      <c r="Y39" s="62">
        <f t="shared" si="6"/>
        <v>8.2717496897790862E-4</v>
      </c>
      <c r="Z39" s="62">
        <f t="shared" si="7"/>
        <v>0.12604219767513641</v>
      </c>
      <c r="AA39" s="62">
        <f t="shared" si="8"/>
        <v>5.0154045320899036E-3</v>
      </c>
      <c r="AB39" s="62">
        <f t="shared" si="9"/>
        <v>1.4466272368733268E-3</v>
      </c>
      <c r="AC39" s="62">
        <f t="shared" si="10"/>
        <v>7.0336268939823879E-2</v>
      </c>
      <c r="AD39" s="63">
        <f t="shared" si="11"/>
        <v>4.1307656184879041E-2</v>
      </c>
      <c r="AE39" s="63">
        <f t="shared" si="12"/>
        <v>0.58728813466377872</v>
      </c>
      <c r="AG39" s="64">
        <f t="shared" si="13"/>
        <v>-2.5793078179889095</v>
      </c>
      <c r="AH39" s="65">
        <f t="shared" si="14"/>
        <v>12.831474978468879</v>
      </c>
      <c r="AI39" s="66">
        <f t="shared" si="15"/>
        <v>-17.387896236384201</v>
      </c>
      <c r="AJ39" s="67">
        <f t="shared" si="16"/>
        <v>9.7728281029015278</v>
      </c>
      <c r="AK39" s="68">
        <f t="shared" si="22"/>
        <v>0.99994302426487114</v>
      </c>
      <c r="AM39" s="4">
        <f t="shared" si="17"/>
        <v>5.1751748311113551E-6</v>
      </c>
      <c r="AN39" s="69">
        <f t="shared" si="18"/>
        <v>2.5611198394103747E-3</v>
      </c>
      <c r="AO39" s="4">
        <f t="shared" si="19"/>
        <v>19.719027993002907</v>
      </c>
    </row>
    <row r="40" spans="1:41">
      <c r="A40">
        <v>4522</v>
      </c>
      <c r="C40" s="34">
        <v>7.5337379926279743E-2</v>
      </c>
      <c r="D40" s="4">
        <v>-5</v>
      </c>
      <c r="E40" s="6">
        <v>928.27642357642378</v>
      </c>
      <c r="G40" s="54">
        <v>2.29</v>
      </c>
      <c r="H40" s="55">
        <v>9.0399999999999991</v>
      </c>
      <c r="I40" s="55">
        <v>17.059999999999999</v>
      </c>
      <c r="J40" s="55">
        <v>48.64</v>
      </c>
      <c r="K40" s="55">
        <v>0.05</v>
      </c>
      <c r="L40" s="55">
        <v>12.02</v>
      </c>
      <c r="M40" s="55">
        <v>0.95</v>
      </c>
      <c r="N40" s="55">
        <v>0.18466457180603543</v>
      </c>
      <c r="O40" s="56">
        <v>9.64</v>
      </c>
      <c r="P40" s="57">
        <f t="shared" si="0"/>
        <v>1218.773777587121</v>
      </c>
      <c r="Q40" s="58">
        <f t="shared" si="1"/>
        <v>1491.773777587121</v>
      </c>
      <c r="R40" s="70">
        <f t="shared" si="20"/>
        <v>3.2120903131286322</v>
      </c>
      <c r="S40" s="70">
        <f t="shared" si="21"/>
        <v>-5</v>
      </c>
      <c r="U40" s="61">
        <f t="shared" si="2"/>
        <v>4.0907470123530076E-2</v>
      </c>
      <c r="V40" s="62">
        <f t="shared" si="3"/>
        <v>0.12411852984117128</v>
      </c>
      <c r="W40" s="62">
        <f t="shared" si="4"/>
        <v>0.18525413540995644</v>
      </c>
      <c r="X40" s="62">
        <f t="shared" si="5"/>
        <v>0.44817988211929582</v>
      </c>
      <c r="Y40" s="62">
        <f t="shared" si="6"/>
        <v>5.8767580782697639E-4</v>
      </c>
      <c r="Z40" s="62">
        <f t="shared" si="7"/>
        <v>0.11865476362153356</v>
      </c>
      <c r="AA40" s="62">
        <f t="shared" si="8"/>
        <v>6.5821161504926295E-3</v>
      </c>
      <c r="AB40" s="62">
        <f t="shared" si="9"/>
        <v>1.441056852708948E-3</v>
      </c>
      <c r="AC40" s="62">
        <f t="shared" si="10"/>
        <v>7.4274370073484128E-2</v>
      </c>
      <c r="AD40" s="63">
        <f t="shared" si="11"/>
        <v>4.506089729233443E-2</v>
      </c>
      <c r="AE40" s="63">
        <f t="shared" si="12"/>
        <v>0.60668164869998842</v>
      </c>
      <c r="AG40" s="64">
        <f t="shared" si="13"/>
        <v>-2.3913692655985823</v>
      </c>
      <c r="AH40" s="65">
        <f t="shared" si="14"/>
        <v>12.780261687946247</v>
      </c>
      <c r="AI40" s="66">
        <f t="shared" si="15"/>
        <v>-17.140688523087249</v>
      </c>
      <c r="AJ40" s="67">
        <f t="shared" si="16"/>
        <v>9.2864685466916157</v>
      </c>
      <c r="AK40" s="68">
        <f t="shared" si="22"/>
        <v>0.99990733884490846</v>
      </c>
      <c r="AM40" s="4">
        <f t="shared" si="17"/>
        <v>8.8362300189463065E-6</v>
      </c>
      <c r="AN40" s="69">
        <f t="shared" si="18"/>
        <v>2.613604973548712E-3</v>
      </c>
      <c r="AO40" s="4">
        <f t="shared" si="19"/>
        <v>21.190647603091609</v>
      </c>
    </row>
    <row r="41" spans="1:41">
      <c r="A41">
        <v>4700</v>
      </c>
      <c r="C41" s="34">
        <v>9.9614404630342393E-2</v>
      </c>
      <c r="D41" s="4">
        <v>-5</v>
      </c>
      <c r="E41" s="6">
        <v>958.6</v>
      </c>
      <c r="G41" s="54">
        <v>1.8</v>
      </c>
      <c r="H41" s="55">
        <v>9.31</v>
      </c>
      <c r="I41" s="55">
        <v>15.6</v>
      </c>
      <c r="J41" s="55">
        <v>50.26</v>
      </c>
      <c r="K41" s="55">
        <v>7.0000000000000007E-2</v>
      </c>
      <c r="L41" s="55">
        <v>12.89</v>
      </c>
      <c r="M41" s="55">
        <v>0.92</v>
      </c>
      <c r="N41" s="55">
        <v>0.16061849289154101</v>
      </c>
      <c r="O41" s="56">
        <v>8.73</v>
      </c>
      <c r="P41" s="57">
        <f t="shared" si="0"/>
        <v>1219.8174176562836</v>
      </c>
      <c r="Q41" s="58">
        <f t="shared" si="1"/>
        <v>1492.8174176562836</v>
      </c>
      <c r="R41" s="70">
        <f t="shared" si="20"/>
        <v>3.2003508344164313</v>
      </c>
      <c r="S41" s="70">
        <f t="shared" si="21"/>
        <v>-5</v>
      </c>
      <c r="U41" s="61">
        <f t="shared" si="2"/>
        <v>3.2301533728561538E-2</v>
      </c>
      <c r="V41" s="62">
        <f t="shared" si="3"/>
        <v>0.12841074703221472</v>
      </c>
      <c r="W41" s="62">
        <f t="shared" si="4"/>
        <v>0.17017547918432829</v>
      </c>
      <c r="X41" s="62">
        <f t="shared" si="5"/>
        <v>0.4652268539195018</v>
      </c>
      <c r="Y41" s="62">
        <f t="shared" si="6"/>
        <v>8.2651235099514663E-4</v>
      </c>
      <c r="Z41" s="62">
        <f t="shared" si="7"/>
        <v>0.12782539026488243</v>
      </c>
      <c r="AA41" s="62">
        <f t="shared" si="8"/>
        <v>6.4034387973040752E-3</v>
      </c>
      <c r="AB41" s="62">
        <f t="shared" si="9"/>
        <v>1.2591474124919034E-3</v>
      </c>
      <c r="AC41" s="62">
        <f t="shared" si="10"/>
        <v>6.7570897309720129E-2</v>
      </c>
      <c r="AD41" s="63">
        <f t="shared" si="11"/>
        <v>4.0891989399971844E-2</v>
      </c>
      <c r="AE41" s="63">
        <f t="shared" si="12"/>
        <v>0.60517162015087667</v>
      </c>
      <c r="AG41" s="64">
        <f t="shared" si="13"/>
        <v>-2.5407535090214077</v>
      </c>
      <c r="AH41" s="65">
        <f t="shared" si="14"/>
        <v>12.700552607468616</v>
      </c>
      <c r="AI41" s="66">
        <f t="shared" si="15"/>
        <v>-17.114933732523127</v>
      </c>
      <c r="AJ41" s="67">
        <f t="shared" si="16"/>
        <v>9.3303889190726892</v>
      </c>
      <c r="AK41" s="68">
        <f t="shared" si="22"/>
        <v>0.9999113201267823</v>
      </c>
      <c r="AM41" s="4">
        <f t="shared" si="17"/>
        <v>1.163577819783931E-5</v>
      </c>
      <c r="AN41" s="69">
        <f t="shared" si="18"/>
        <v>2.9229339067611011E-3</v>
      </c>
      <c r="AO41" s="4">
        <f t="shared" si="19"/>
        <v>23.826574795201189</v>
      </c>
    </row>
    <row r="42" spans="1:41">
      <c r="A42">
        <v>4701</v>
      </c>
      <c r="C42" s="34">
        <v>8.9608030919767587E-2</v>
      </c>
      <c r="D42" s="4">
        <v>-5</v>
      </c>
      <c r="E42" s="6">
        <v>924.4</v>
      </c>
      <c r="G42" s="54">
        <v>1.88</v>
      </c>
      <c r="H42" s="55">
        <v>9.4600000000000009</v>
      </c>
      <c r="I42" s="55">
        <v>15.66</v>
      </c>
      <c r="J42" s="55">
        <v>50.51</v>
      </c>
      <c r="K42" s="55">
        <v>0.08</v>
      </c>
      <c r="L42" s="55">
        <v>12.71</v>
      </c>
      <c r="M42" s="55">
        <v>0.88</v>
      </c>
      <c r="N42" s="55">
        <v>0.16213672639845766</v>
      </c>
      <c r="O42" s="56">
        <v>8.89</v>
      </c>
      <c r="P42" s="57">
        <f t="shared" si="0"/>
        <v>1223.9680557760844</v>
      </c>
      <c r="Q42" s="58">
        <f t="shared" si="1"/>
        <v>1496.9680557760844</v>
      </c>
      <c r="R42" s="70">
        <f t="shared" si="20"/>
        <v>3.1538240140422626</v>
      </c>
      <c r="S42" s="70">
        <f t="shared" si="21"/>
        <v>-5</v>
      </c>
      <c r="U42" s="61">
        <f t="shared" si="2"/>
        <v>3.3543339140698104E-2</v>
      </c>
      <c r="V42" s="62">
        <f t="shared" si="3"/>
        <v>0.12973006422711944</v>
      </c>
      <c r="W42" s="62">
        <f t="shared" si="4"/>
        <v>0.16984859031424371</v>
      </c>
      <c r="X42" s="62">
        <f t="shared" si="5"/>
        <v>0.46485495508910579</v>
      </c>
      <c r="Y42" s="62">
        <f t="shared" si="6"/>
        <v>9.3915894653316559E-4</v>
      </c>
      <c r="Z42" s="62">
        <f t="shared" si="7"/>
        <v>0.12531630057764817</v>
      </c>
      <c r="AA42" s="62">
        <f t="shared" si="8"/>
        <v>6.0898404280204385E-3</v>
      </c>
      <c r="AB42" s="62">
        <f t="shared" si="9"/>
        <v>1.2637472868225468E-3</v>
      </c>
      <c r="AC42" s="62">
        <f t="shared" si="10"/>
        <v>6.8414003989808736E-2</v>
      </c>
      <c r="AD42" s="63">
        <f t="shared" si="11"/>
        <v>4.1955488506831E-2</v>
      </c>
      <c r="AE42" s="63">
        <f t="shared" si="12"/>
        <v>0.61325877832089581</v>
      </c>
      <c r="AG42" s="64">
        <f t="shared" si="13"/>
        <v>-2.4913298472732786</v>
      </c>
      <c r="AH42" s="65">
        <f t="shared" si="14"/>
        <v>12.650559965773429</v>
      </c>
      <c r="AI42" s="66">
        <f t="shared" si="15"/>
        <v>-17.012863448281877</v>
      </c>
      <c r="AJ42" s="67">
        <f t="shared" si="16"/>
        <v>9.1289023313881259</v>
      </c>
      <c r="AK42" s="68">
        <f t="shared" si="22"/>
        <v>0.99989152716772367</v>
      </c>
      <c r="AM42" s="4">
        <f t="shared" si="17"/>
        <v>1.4665721854047381E-5</v>
      </c>
      <c r="AN42" s="69">
        <f t="shared" si="18"/>
        <v>2.963087244750143E-3</v>
      </c>
      <c r="AO42" s="4">
        <f t="shared" si="19"/>
        <v>24.674789652137648</v>
      </c>
    </row>
    <row r="43" spans="1:41">
      <c r="A43">
        <v>4709</v>
      </c>
      <c r="C43" s="34">
        <v>8.2849006739947939E-2</v>
      </c>
      <c r="D43" s="4">
        <v>-5</v>
      </c>
      <c r="E43" s="6">
        <v>928.4</v>
      </c>
      <c r="G43" s="54">
        <v>1.83</v>
      </c>
      <c r="H43" s="55">
        <v>9.66</v>
      </c>
      <c r="I43" s="55">
        <v>15.56</v>
      </c>
      <c r="J43" s="55">
        <v>49.93</v>
      </c>
      <c r="K43" s="55">
        <v>7.0000000000000007E-2</v>
      </c>
      <c r="L43" s="55">
        <v>12.79</v>
      </c>
      <c r="M43" s="55">
        <v>0.92</v>
      </c>
      <c r="N43" s="55">
        <v>0.16448568209668743</v>
      </c>
      <c r="O43" s="56">
        <v>8.7799999999999994</v>
      </c>
      <c r="P43" s="57">
        <f t="shared" si="0"/>
        <v>1227.6871668938822</v>
      </c>
      <c r="Q43" s="58">
        <f t="shared" si="1"/>
        <v>1500.6871668938822</v>
      </c>
      <c r="R43" s="70">
        <f t="shared" si="20"/>
        <v>3.1123530450709556</v>
      </c>
      <c r="S43" s="70">
        <f t="shared" si="21"/>
        <v>-5</v>
      </c>
      <c r="U43" s="61">
        <f t="shared" si="2"/>
        <v>3.279723892793706E-2</v>
      </c>
      <c r="V43" s="62">
        <f t="shared" si="3"/>
        <v>0.13306516388129383</v>
      </c>
      <c r="W43" s="62">
        <f t="shared" si="4"/>
        <v>0.16951866818984554</v>
      </c>
      <c r="X43" s="62">
        <f t="shared" si="5"/>
        <v>0.46157195386508432</v>
      </c>
      <c r="Y43" s="62">
        <f t="shared" si="6"/>
        <v>8.2543884545582433E-4</v>
      </c>
      <c r="Z43" s="62">
        <f t="shared" si="7"/>
        <v>0.12666899058798595</v>
      </c>
      <c r="AA43" s="62">
        <f t="shared" si="8"/>
        <v>6.395121768512744E-3</v>
      </c>
      <c r="AB43" s="62">
        <f t="shared" si="9"/>
        <v>1.2877889260090722E-3</v>
      </c>
      <c r="AC43" s="62">
        <f t="shared" si="10"/>
        <v>6.786963500787567E-2</v>
      </c>
      <c r="AD43" s="63">
        <f t="shared" si="11"/>
        <v>4.1955698288023972E-2</v>
      </c>
      <c r="AE43" s="63">
        <f t="shared" si="12"/>
        <v>0.61818069720214919</v>
      </c>
      <c r="AG43" s="64">
        <f t="shared" si="13"/>
        <v>-2.4518596896756062</v>
      </c>
      <c r="AH43" s="65">
        <f t="shared" si="14"/>
        <v>12.647014191199819</v>
      </c>
      <c r="AI43" s="66">
        <f t="shared" si="15"/>
        <v>-16.921888875115712</v>
      </c>
      <c r="AJ43" s="67">
        <f t="shared" si="16"/>
        <v>8.9949118260506751</v>
      </c>
      <c r="AK43" s="68">
        <f t="shared" si="22"/>
        <v>0.99987597604898859</v>
      </c>
      <c r="AM43" s="4">
        <f t="shared" si="17"/>
        <v>1.7870621468438163E-5</v>
      </c>
      <c r="AN43" s="69">
        <f t="shared" si="18"/>
        <v>2.9864330952344793E-3</v>
      </c>
      <c r="AO43" s="4">
        <f t="shared" si="19"/>
        <v>25.346605799465138</v>
      </c>
    </row>
    <row r="44" spans="1:41">
      <c r="A44">
        <v>4971</v>
      </c>
      <c r="C44" s="34">
        <v>6.4347913686712679E-2</v>
      </c>
      <c r="D44" s="4">
        <v>-5</v>
      </c>
      <c r="E44" s="6" t="s">
        <v>157</v>
      </c>
      <c r="G44" s="54">
        <v>2.27</v>
      </c>
      <c r="H44" s="55">
        <v>9.18</v>
      </c>
      <c r="I44" s="55">
        <v>16.3</v>
      </c>
      <c r="J44" s="55">
        <v>49.83</v>
      </c>
      <c r="K44" s="55">
        <v>0.05</v>
      </c>
      <c r="L44" s="55">
        <v>12.11</v>
      </c>
      <c r="M44" s="55">
        <v>0.87</v>
      </c>
      <c r="N44" s="55">
        <v>0.17325270189243375</v>
      </c>
      <c r="O44" s="56">
        <v>9.3699999999999992</v>
      </c>
      <c r="P44" s="57">
        <f t="shared" si="0"/>
        <v>1221.1728277709894</v>
      </c>
      <c r="Q44" s="58">
        <f t="shared" si="1"/>
        <v>1494.1728277709894</v>
      </c>
      <c r="R44" s="70">
        <f t="shared" si="20"/>
        <v>3.1851288622144533</v>
      </c>
      <c r="S44" s="70">
        <f t="shared" si="21"/>
        <v>-5</v>
      </c>
      <c r="U44" s="61">
        <f t="shared" si="2"/>
        <v>4.0451424625739439E-2</v>
      </c>
      <c r="V44" s="62">
        <f t="shared" si="3"/>
        <v>0.12573370065043843</v>
      </c>
      <c r="W44" s="62">
        <f t="shared" si="4"/>
        <v>0.17657016123773289</v>
      </c>
      <c r="X44" s="62">
        <f t="shared" si="5"/>
        <v>0.45802639224959579</v>
      </c>
      <c r="Y44" s="62">
        <f t="shared" si="6"/>
        <v>5.8624430593435335E-4</v>
      </c>
      <c r="Z44" s="62">
        <f t="shared" si="7"/>
        <v>0.11925200194833896</v>
      </c>
      <c r="AA44" s="62">
        <f t="shared" si="8"/>
        <v>6.0131496681531905E-3</v>
      </c>
      <c r="AB44" s="62">
        <f t="shared" si="9"/>
        <v>1.3487093627543663E-3</v>
      </c>
      <c r="AC44" s="62">
        <f t="shared" si="10"/>
        <v>7.2018215951312567E-2</v>
      </c>
      <c r="AD44" s="63">
        <f t="shared" si="11"/>
        <v>4.3938046763826455E-2</v>
      </c>
      <c r="AE44" s="63">
        <f t="shared" si="12"/>
        <v>0.61009629554737199</v>
      </c>
      <c r="AG44" s="64">
        <f t="shared" si="13"/>
        <v>-2.4355503084175139</v>
      </c>
      <c r="AH44" s="65">
        <f t="shared" si="14"/>
        <v>12.729667494975274</v>
      </c>
      <c r="AI44" s="66">
        <f t="shared" si="15"/>
        <v>-17.081539304718277</v>
      </c>
      <c r="AJ44" s="67">
        <f t="shared" si="16"/>
        <v>9.2209061781706012</v>
      </c>
      <c r="AK44" s="68">
        <f t="shared" si="22"/>
        <v>0.99990106080834562</v>
      </c>
      <c r="AM44" s="4" t="e">
        <f t="shared" si="17"/>
        <v>#VALUE!</v>
      </c>
      <c r="AN44" s="69" t="e">
        <f t="shared" si="18"/>
        <v>#VALUE!</v>
      </c>
      <c r="AO44" s="4" t="e">
        <f t="shared" si="19"/>
        <v>#VALUE!</v>
      </c>
    </row>
    <row r="45" spans="1:41">
      <c r="A45">
        <v>4974</v>
      </c>
      <c r="C45" s="34">
        <v>6.7086421019254674E-2</v>
      </c>
      <c r="D45" s="4">
        <v>-5</v>
      </c>
      <c r="E45" s="6" t="s">
        <v>157</v>
      </c>
      <c r="G45" s="54">
        <v>2.16</v>
      </c>
      <c r="H45" s="55">
        <v>9.56</v>
      </c>
      <c r="I45" s="55">
        <v>16.170000000000002</v>
      </c>
      <c r="J45" s="55">
        <v>49.47</v>
      </c>
      <c r="K45" s="55">
        <v>0.03</v>
      </c>
      <c r="L45" s="55">
        <v>12.01</v>
      </c>
      <c r="M45" s="55">
        <v>0.85</v>
      </c>
      <c r="N45" s="55">
        <v>0.17377551191158166</v>
      </c>
      <c r="O45" s="56">
        <v>9.34</v>
      </c>
      <c r="P45" s="57">
        <f t="shared" si="0"/>
        <v>1228.5635232867126</v>
      </c>
      <c r="Q45" s="58">
        <f t="shared" si="1"/>
        <v>1501.5635232867126</v>
      </c>
      <c r="R45" s="70">
        <f t="shared" si="20"/>
        <v>3.1026108995835582</v>
      </c>
      <c r="S45" s="70">
        <f t="shared" si="21"/>
        <v>-5</v>
      </c>
      <c r="U45" s="61">
        <f t="shared" si="2"/>
        <v>3.8609243766310926E-2</v>
      </c>
      <c r="V45" s="62">
        <f t="shared" si="3"/>
        <v>0.13133984189998354</v>
      </c>
      <c r="W45" s="62">
        <f t="shared" si="4"/>
        <v>0.17569900785367598</v>
      </c>
      <c r="X45" s="62">
        <f t="shared" si="5"/>
        <v>0.45611158863652662</v>
      </c>
      <c r="Y45" s="62">
        <f t="shared" si="6"/>
        <v>3.5282509563516615E-4</v>
      </c>
      <c r="Z45" s="62">
        <f t="shared" si="7"/>
        <v>0.11862988865492159</v>
      </c>
      <c r="AA45" s="62">
        <f t="shared" si="8"/>
        <v>5.8929297888001154E-3</v>
      </c>
      <c r="AB45" s="62">
        <f t="shared" si="9"/>
        <v>1.3569270894633267E-3</v>
      </c>
      <c r="AC45" s="62">
        <f t="shared" si="10"/>
        <v>7.2007747214682657E-2</v>
      </c>
      <c r="AD45" s="63">
        <f t="shared" si="11"/>
        <v>4.497619015420104E-2</v>
      </c>
      <c r="AE45" s="63">
        <f t="shared" si="12"/>
        <v>0.62460210038386288</v>
      </c>
      <c r="AG45" s="64">
        <f t="shared" si="13"/>
        <v>-2.3687576749663162</v>
      </c>
      <c r="AH45" s="65">
        <f t="shared" si="14"/>
        <v>12.630735281154802</v>
      </c>
      <c r="AI45" s="66">
        <f t="shared" si="15"/>
        <v>-16.900518177111966</v>
      </c>
      <c r="AJ45" s="67">
        <f t="shared" si="16"/>
        <v>8.8741602032926252</v>
      </c>
      <c r="AK45" s="68">
        <f t="shared" si="22"/>
        <v>0.99986006046935372</v>
      </c>
      <c r="AM45" s="4" t="e">
        <f t="shared" si="17"/>
        <v>#VALUE!</v>
      </c>
      <c r="AN45" s="69" t="e">
        <f t="shared" si="18"/>
        <v>#VALUE!</v>
      </c>
      <c r="AO45" s="4" t="e">
        <f t="shared" si="19"/>
        <v>#VALUE!</v>
      </c>
    </row>
    <row r="46" spans="1:41">
      <c r="A46">
        <v>5374</v>
      </c>
      <c r="C46" s="34">
        <v>0.10929674770723634</v>
      </c>
      <c r="D46" s="4">
        <v>-5</v>
      </c>
      <c r="E46" s="6">
        <v>1169.5999999999999</v>
      </c>
      <c r="G46" s="54">
        <v>2.77</v>
      </c>
      <c r="H46" s="55">
        <v>6.97</v>
      </c>
      <c r="I46" s="55">
        <v>14.73</v>
      </c>
      <c r="J46" s="55">
        <v>50.75</v>
      </c>
      <c r="K46" s="55">
        <v>0.13</v>
      </c>
      <c r="L46" s="55">
        <v>11.3</v>
      </c>
      <c r="M46" s="55">
        <v>1.53</v>
      </c>
      <c r="N46" s="55">
        <v>0.20757807423965591</v>
      </c>
      <c r="O46" s="56">
        <v>10.46</v>
      </c>
      <c r="P46" s="57">
        <f t="shared" si="0"/>
        <v>1175.7789166743682</v>
      </c>
      <c r="Q46" s="58">
        <f t="shared" si="1"/>
        <v>1448.7789166743682</v>
      </c>
      <c r="R46" s="70">
        <f t="shared" si="20"/>
        <v>3.7104227910091208</v>
      </c>
      <c r="S46" s="70">
        <f t="shared" si="21"/>
        <v>-5</v>
      </c>
      <c r="U46" s="61">
        <f t="shared" si="2"/>
        <v>5.0561846756293362E-2</v>
      </c>
      <c r="V46" s="62">
        <f t="shared" si="3"/>
        <v>9.7786069457994812E-2</v>
      </c>
      <c r="W46" s="62">
        <f t="shared" si="4"/>
        <v>0.16344349893211491</v>
      </c>
      <c r="X46" s="62">
        <f t="shared" si="5"/>
        <v>0.47782718873096824</v>
      </c>
      <c r="Y46" s="62">
        <f t="shared" si="6"/>
        <v>1.5613029503788623E-3</v>
      </c>
      <c r="Z46" s="62">
        <f t="shared" si="7"/>
        <v>0.11398171146715434</v>
      </c>
      <c r="AA46" s="62">
        <f t="shared" si="8"/>
        <v>1.0832018341499178E-2</v>
      </c>
      <c r="AB46" s="62">
        <f t="shared" si="9"/>
        <v>1.6552173487842693E-3</v>
      </c>
      <c r="AC46" s="62">
        <f t="shared" si="10"/>
        <v>8.2351146014812138E-2</v>
      </c>
      <c r="AD46" s="63">
        <f t="shared" si="11"/>
        <v>4.3634755274468945E-2</v>
      </c>
      <c r="AE46" s="63">
        <f t="shared" si="12"/>
        <v>0.52986214990402869</v>
      </c>
      <c r="AG46" s="64">
        <f t="shared" si="13"/>
        <v>-2.6621240956823109</v>
      </c>
      <c r="AH46" s="65">
        <f t="shared" si="14"/>
        <v>13.186627986646716</v>
      </c>
      <c r="AI46" s="66">
        <f t="shared" si="15"/>
        <v>-18.234246855044109</v>
      </c>
      <c r="AJ46" s="67">
        <f t="shared" si="16"/>
        <v>11.057148007432673</v>
      </c>
      <c r="AK46" s="68">
        <f t="shared" si="22"/>
        <v>0.99998422625614103</v>
      </c>
      <c r="AM46" s="4">
        <f t="shared" si="17"/>
        <v>6.9861176896714687E-7</v>
      </c>
      <c r="AN46" s="69">
        <f t="shared" si="18"/>
        <v>2.1935661697648607E-3</v>
      </c>
      <c r="AO46" s="4">
        <f t="shared" si="19"/>
        <v>14.147994929886051</v>
      </c>
    </row>
    <row r="47" spans="1:41">
      <c r="A47">
        <v>5697</v>
      </c>
      <c r="C47" s="34">
        <v>7.9680781680134094E-2</v>
      </c>
      <c r="D47" s="4">
        <v>-5</v>
      </c>
      <c r="E47" s="6" t="s">
        <v>157</v>
      </c>
      <c r="G47" s="54">
        <v>2.86</v>
      </c>
      <c r="H47" s="55">
        <v>8.1300000000000008</v>
      </c>
      <c r="I47" s="55">
        <v>16.309999999999999</v>
      </c>
      <c r="J47" s="55">
        <v>49.36</v>
      </c>
      <c r="K47" s="55">
        <v>0.11</v>
      </c>
      <c r="L47" s="55">
        <v>11.2</v>
      </c>
      <c r="M47" s="55">
        <v>1.33</v>
      </c>
      <c r="N47" s="55">
        <v>0.18249796378706937</v>
      </c>
      <c r="O47" s="56">
        <v>9.69</v>
      </c>
      <c r="P47" s="57">
        <f t="shared" si="0"/>
        <v>1202.3996235968932</v>
      </c>
      <c r="Q47" s="58">
        <f t="shared" si="1"/>
        <v>1475.3996235968932</v>
      </c>
      <c r="R47" s="70">
        <f t="shared" si="20"/>
        <v>3.3984508545083703</v>
      </c>
      <c r="S47" s="70">
        <f t="shared" si="21"/>
        <v>-5</v>
      </c>
      <c r="U47" s="61">
        <f t="shared" si="2"/>
        <v>5.1512608091805398E-2</v>
      </c>
      <c r="V47" s="62">
        <f t="shared" si="3"/>
        <v>0.11254834264988355</v>
      </c>
      <c r="W47" s="62">
        <f t="shared" si="4"/>
        <v>0.17857604978037428</v>
      </c>
      <c r="X47" s="62">
        <f t="shared" si="5"/>
        <v>0.45857915421863404</v>
      </c>
      <c r="Y47" s="62">
        <f t="shared" si="6"/>
        <v>1.3035895188347618E-3</v>
      </c>
      <c r="Z47" s="62">
        <f t="shared" si="7"/>
        <v>0.11147541547395175</v>
      </c>
      <c r="AA47" s="62">
        <f t="shared" si="8"/>
        <v>9.2912456739522101E-3</v>
      </c>
      <c r="AB47" s="62">
        <f t="shared" si="9"/>
        <v>1.4359387683511161E-3</v>
      </c>
      <c r="AC47" s="62">
        <f t="shared" si="10"/>
        <v>7.5277655824212877E-2</v>
      </c>
      <c r="AD47" s="63">
        <f t="shared" si="11"/>
        <v>4.3442075361451747E-2</v>
      </c>
      <c r="AE47" s="63">
        <f t="shared" si="12"/>
        <v>0.57709123491965475</v>
      </c>
      <c r="AG47" s="64">
        <f t="shared" si="13"/>
        <v>-2.5433106240130523</v>
      </c>
      <c r="AH47" s="65">
        <f t="shared" si="14"/>
        <v>12.991335370699563</v>
      </c>
      <c r="AI47" s="66">
        <f t="shared" si="15"/>
        <v>-17.549579774066927</v>
      </c>
      <c r="AJ47" s="67">
        <f t="shared" si="16"/>
        <v>10.058374838839079</v>
      </c>
      <c r="AK47" s="68">
        <f t="shared" si="22"/>
        <v>0.99995717624832003</v>
      </c>
      <c r="AM47" s="4" t="e">
        <f t="shared" si="17"/>
        <v>#VALUE!</v>
      </c>
      <c r="AN47" s="69" t="e">
        <f t="shared" si="18"/>
        <v>#VALUE!</v>
      </c>
      <c r="AO47" s="4" t="e">
        <f t="shared" si="19"/>
        <v>#VALUE!</v>
      </c>
    </row>
    <row r="48" spans="1:41">
      <c r="A48">
        <v>5781</v>
      </c>
      <c r="C48" s="34">
        <v>9.9614404630342393E-2</v>
      </c>
      <c r="D48" s="4">
        <v>-5</v>
      </c>
      <c r="E48" s="6">
        <v>1179.8</v>
      </c>
      <c r="G48" s="54">
        <v>3.38</v>
      </c>
      <c r="H48" s="55">
        <v>6.65</v>
      </c>
      <c r="I48" s="55">
        <v>14.81</v>
      </c>
      <c r="J48" s="55">
        <v>51.37</v>
      </c>
      <c r="K48" s="55">
        <v>0.19</v>
      </c>
      <c r="L48" s="55">
        <v>11.34</v>
      </c>
      <c r="M48" s="55">
        <v>1.72</v>
      </c>
      <c r="N48" s="55">
        <v>0.19996904809438792</v>
      </c>
      <c r="O48" s="56">
        <v>10.02</v>
      </c>
      <c r="P48" s="57">
        <f t="shared" si="0"/>
        <v>1171.2600244059545</v>
      </c>
      <c r="Q48" s="58">
        <f t="shared" si="1"/>
        <v>1444.2600244059545</v>
      </c>
      <c r="R48" s="70">
        <f t="shared" si="20"/>
        <v>3.7645221613077862</v>
      </c>
      <c r="S48" s="70">
        <f t="shared" si="21"/>
        <v>-5</v>
      </c>
      <c r="U48" s="61">
        <f t="shared" si="2"/>
        <v>6.0945873558038585E-2</v>
      </c>
      <c r="V48" s="62">
        <f t="shared" si="3"/>
        <v>9.2161663301561211E-2</v>
      </c>
      <c r="W48" s="62">
        <f t="shared" si="4"/>
        <v>0.16233210102904466</v>
      </c>
      <c r="X48" s="62">
        <f t="shared" si="5"/>
        <v>0.47778094379940622</v>
      </c>
      <c r="Y48" s="62">
        <f t="shared" si="6"/>
        <v>2.2541451406241724E-3</v>
      </c>
      <c r="Z48" s="62">
        <f t="shared" si="7"/>
        <v>0.1129937005067328</v>
      </c>
      <c r="AA48" s="62">
        <f t="shared" si="8"/>
        <v>1.202903669931134E-2</v>
      </c>
      <c r="AB48" s="62">
        <f t="shared" si="9"/>
        <v>1.5751458648192247E-3</v>
      </c>
      <c r="AC48" s="62">
        <f t="shared" si="10"/>
        <v>7.7927390100461721E-2</v>
      </c>
      <c r="AD48" s="63">
        <f t="shared" si="11"/>
        <v>3.9746484374848297E-2</v>
      </c>
      <c r="AE48" s="63">
        <f t="shared" si="12"/>
        <v>0.51004511152764498</v>
      </c>
      <c r="AG48" s="64">
        <f t="shared" si="13"/>
        <v>-2.7713275315209605</v>
      </c>
      <c r="AH48" s="65">
        <f t="shared" si="14"/>
        <v>13.444931407213829</v>
      </c>
      <c r="AI48" s="66">
        <f t="shared" si="15"/>
        <v>-18.352997298114893</v>
      </c>
      <c r="AJ48" s="67">
        <f t="shared" si="16"/>
        <v>11.543405306909222</v>
      </c>
      <c r="AK48" s="68">
        <f t="shared" si="22"/>
        <v>0.9999903002942373</v>
      </c>
      <c r="AM48" s="4">
        <f t="shared" si="17"/>
        <v>3.3440935116894556E-7</v>
      </c>
      <c r="AN48" s="69">
        <f t="shared" si="18"/>
        <v>1.7090102189123509E-3</v>
      </c>
      <c r="AO48" s="4">
        <f t="shared" si="19"/>
        <v>10.752037600911676</v>
      </c>
    </row>
    <row r="49" spans="1:41">
      <c r="A49">
        <v>6820</v>
      </c>
      <c r="C49" s="34">
        <v>8.7218345817454662E-2</v>
      </c>
      <c r="D49" s="4">
        <v>-5</v>
      </c>
      <c r="E49" s="6">
        <v>969.28648952821823</v>
      </c>
      <c r="G49" s="54">
        <v>2.0499999999999998</v>
      </c>
      <c r="H49" s="55">
        <v>8.0399999999999991</v>
      </c>
      <c r="I49" s="55">
        <v>15.21</v>
      </c>
      <c r="J49" s="55">
        <v>49.94</v>
      </c>
      <c r="K49" s="55">
        <v>0.08</v>
      </c>
      <c r="L49" s="55">
        <v>13.2</v>
      </c>
      <c r="M49" s="55">
        <v>0.9</v>
      </c>
      <c r="N49" s="55">
        <v>0.17791935125159156</v>
      </c>
      <c r="O49" s="56">
        <v>9.89</v>
      </c>
      <c r="P49" s="57">
        <f t="shared" si="0"/>
        <v>1195.1386393891598</v>
      </c>
      <c r="Q49" s="58">
        <f t="shared" si="1"/>
        <v>1468.1386393891598</v>
      </c>
      <c r="R49" s="70">
        <f t="shared" si="20"/>
        <v>3.4824213054036992</v>
      </c>
      <c r="S49" s="70">
        <f t="shared" si="21"/>
        <v>-5</v>
      </c>
      <c r="U49" s="61">
        <f t="shared" si="2"/>
        <v>3.7087517337572408E-2</v>
      </c>
      <c r="V49" s="62">
        <f t="shared" si="3"/>
        <v>0.11179721961893396</v>
      </c>
      <c r="W49" s="62">
        <f t="shared" si="4"/>
        <v>0.1672726204293575</v>
      </c>
      <c r="X49" s="62">
        <f t="shared" si="5"/>
        <v>0.4660302327370901</v>
      </c>
      <c r="Y49" s="62">
        <f t="shared" si="6"/>
        <v>9.5227976783501128E-4</v>
      </c>
      <c r="Z49" s="62">
        <f t="shared" si="7"/>
        <v>0.13196580270559538</v>
      </c>
      <c r="AA49" s="62">
        <f t="shared" si="8"/>
        <v>6.3152595992687927E-3</v>
      </c>
      <c r="AB49" s="62">
        <f t="shared" si="9"/>
        <v>1.4061364937802598E-3</v>
      </c>
      <c r="AC49" s="62">
        <f t="shared" si="10"/>
        <v>7.717293131056667E-2</v>
      </c>
      <c r="AD49" s="63">
        <f t="shared" si="11"/>
        <v>4.2789073350831472E-2</v>
      </c>
      <c r="AE49" s="63">
        <f t="shared" si="12"/>
        <v>0.55445701781931289</v>
      </c>
      <c r="AG49" s="64">
        <f t="shared" si="13"/>
        <v>-2.5139823759481015</v>
      </c>
      <c r="AH49" s="65">
        <f t="shared" si="14"/>
        <v>13.09894652036516</v>
      </c>
      <c r="AI49" s="66">
        <f t="shared" si="15"/>
        <v>-17.733843811197108</v>
      </c>
      <c r="AJ49" s="67">
        <f t="shared" si="16"/>
        <v>10.320921777569907</v>
      </c>
      <c r="AK49" s="68">
        <f t="shared" si="22"/>
        <v>0.99996706434385896</v>
      </c>
      <c r="AM49" s="4">
        <f t="shared" si="17"/>
        <v>1.5554437324274063E-6</v>
      </c>
      <c r="AN49" s="69">
        <f t="shared" si="18"/>
        <v>1.9844385850389212E-3</v>
      </c>
      <c r="AO49" s="4">
        <f t="shared" si="19"/>
        <v>14.212345873982295</v>
      </c>
    </row>
    <row r="50" spans="1:41">
      <c r="A50">
        <v>6821</v>
      </c>
      <c r="C50" s="34">
        <v>9.4801350740539261E-2</v>
      </c>
      <c r="D50" s="4">
        <v>-5</v>
      </c>
      <c r="E50" s="6">
        <v>1170.1778180227664</v>
      </c>
      <c r="G50" s="54">
        <v>2.2400000000000002</v>
      </c>
      <c r="H50" s="55">
        <v>7.45</v>
      </c>
      <c r="I50" s="55">
        <v>14.85</v>
      </c>
      <c r="J50" s="55">
        <v>49.82</v>
      </c>
      <c r="K50" s="55">
        <v>0.17</v>
      </c>
      <c r="L50" s="55">
        <v>11.5</v>
      </c>
      <c r="M50" s="55">
        <v>1.45</v>
      </c>
      <c r="N50" s="55">
        <v>0.20352291133976533</v>
      </c>
      <c r="O50" s="56">
        <v>11.89</v>
      </c>
      <c r="P50" s="57">
        <f t="shared" si="0"/>
        <v>1188.1511478260327</v>
      </c>
      <c r="Q50" s="58">
        <f t="shared" si="1"/>
        <v>1461.1511478260327</v>
      </c>
      <c r="R50" s="70">
        <f t="shared" si="20"/>
        <v>3.5640169193108679</v>
      </c>
      <c r="S50" s="70">
        <f t="shared" si="21"/>
        <v>-5</v>
      </c>
      <c r="U50" s="61">
        <f t="shared" si="2"/>
        <v>4.0773695095919479E-2</v>
      </c>
      <c r="V50" s="62">
        <f t="shared" si="3"/>
        <v>0.10422919370613172</v>
      </c>
      <c r="W50" s="62">
        <f t="shared" si="4"/>
        <v>0.1643161502732583</v>
      </c>
      <c r="X50" s="62">
        <f t="shared" si="5"/>
        <v>0.46776468224765178</v>
      </c>
      <c r="Y50" s="62">
        <f t="shared" si="6"/>
        <v>2.0360181402964113E-3</v>
      </c>
      <c r="Z50" s="62">
        <f t="shared" si="7"/>
        <v>0.11567605371439449</v>
      </c>
      <c r="AA50" s="62">
        <f t="shared" si="8"/>
        <v>1.0237050643565001E-2</v>
      </c>
      <c r="AB50" s="62">
        <f t="shared" si="9"/>
        <v>1.6183622935927039E-3</v>
      </c>
      <c r="AC50" s="62">
        <f t="shared" si="10"/>
        <v>9.334879388519024E-2</v>
      </c>
      <c r="AD50" s="63">
        <f t="shared" si="11"/>
        <v>5.2145907221457462E-2</v>
      </c>
      <c r="AE50" s="63">
        <f t="shared" si="12"/>
        <v>0.55861361514313468</v>
      </c>
      <c r="AG50" s="64">
        <f t="shared" si="13"/>
        <v>-2.3093970259601289</v>
      </c>
      <c r="AH50" s="65">
        <f t="shared" si="14"/>
        <v>12.948772701148965</v>
      </c>
      <c r="AI50" s="66">
        <f t="shared" si="15"/>
        <v>-17.912911528122201</v>
      </c>
      <c r="AJ50" s="67">
        <f t="shared" si="16"/>
        <v>10.145230325290832</v>
      </c>
      <c r="AK50" s="68">
        <f t="shared" si="22"/>
        <v>0.99996073863444712</v>
      </c>
      <c r="AM50" s="4">
        <f t="shared" si="17"/>
        <v>2.1396921530720019E-6</v>
      </c>
      <c r="AN50" s="69">
        <f t="shared" si="18"/>
        <v>2.7839041504358567E-3</v>
      </c>
      <c r="AO50" s="4">
        <f t="shared" si="19"/>
        <v>19.204785159332463</v>
      </c>
    </row>
    <row r="51" spans="1:41">
      <c r="A51">
        <v>6822</v>
      </c>
      <c r="C51" s="34">
        <v>9.6403640705559776E-2</v>
      </c>
      <c r="D51" s="4">
        <v>-5</v>
      </c>
      <c r="E51" s="6">
        <v>664.74410826531539</v>
      </c>
      <c r="G51" s="54">
        <v>1.56</v>
      </c>
      <c r="H51" s="55">
        <v>9.18</v>
      </c>
      <c r="I51" s="55">
        <v>16.27</v>
      </c>
      <c r="J51" s="55">
        <v>50.04</v>
      </c>
      <c r="K51" s="55">
        <v>7.0000000000000007E-2</v>
      </c>
      <c r="L51" s="55">
        <v>13.9</v>
      </c>
      <c r="M51" s="55">
        <v>0.56000000000000005</v>
      </c>
      <c r="N51" s="55">
        <v>0.16202698834326801</v>
      </c>
      <c r="O51" s="56">
        <v>8.7200000000000006</v>
      </c>
      <c r="P51" s="57">
        <f t="shared" si="0"/>
        <v>1215.3625508962675</v>
      </c>
      <c r="Q51" s="58">
        <f t="shared" si="1"/>
        <v>1488.3625508962675</v>
      </c>
      <c r="R51" s="70">
        <f t="shared" si="20"/>
        <v>3.2505766527888671</v>
      </c>
      <c r="S51" s="70">
        <f t="shared" si="21"/>
        <v>-5</v>
      </c>
      <c r="U51" s="61">
        <f t="shared" si="2"/>
        <v>2.7810661006489105E-2</v>
      </c>
      <c r="V51" s="62">
        <f t="shared" si="3"/>
        <v>0.12578546135000562</v>
      </c>
      <c r="W51" s="62">
        <f t="shared" si="4"/>
        <v>0.17631774020602792</v>
      </c>
      <c r="X51" s="62">
        <f t="shared" si="5"/>
        <v>0.4601460160484579</v>
      </c>
      <c r="Y51" s="62">
        <f t="shared" si="6"/>
        <v>8.21079902571953E-4</v>
      </c>
      <c r="Z51" s="62">
        <f t="shared" si="7"/>
        <v>0.13693519498034235</v>
      </c>
      <c r="AA51" s="62">
        <f t="shared" si="8"/>
        <v>3.8721264992379457E-3</v>
      </c>
      <c r="AB51" s="62">
        <f t="shared" si="9"/>
        <v>1.2618405068906143E-3</v>
      </c>
      <c r="AC51" s="62">
        <f t="shared" si="10"/>
        <v>6.7049879499976539E-2</v>
      </c>
      <c r="AD51" s="63">
        <f t="shared" si="11"/>
        <v>3.9633489850433953E-2</v>
      </c>
      <c r="AE51" s="63">
        <f t="shared" si="12"/>
        <v>0.59110456492987162</v>
      </c>
      <c r="AG51" s="64">
        <f t="shared" si="13"/>
        <v>-2.5573176227575658</v>
      </c>
      <c r="AH51" s="65">
        <f t="shared" si="14"/>
        <v>12.81837699467286</v>
      </c>
      <c r="AI51" s="66">
        <f t="shared" si="15"/>
        <v>-17.225124436173161</v>
      </c>
      <c r="AJ51" s="67">
        <f t="shared" si="16"/>
        <v>9.5749681236631261</v>
      </c>
      <c r="AK51" s="68">
        <f t="shared" si="22"/>
        <v>0.99993055931109287</v>
      </c>
      <c r="AM51" s="4">
        <f t="shared" si="17"/>
        <v>3.5464586385555193E-6</v>
      </c>
      <c r="AN51" s="69">
        <f t="shared" si="18"/>
        <v>1.8016645871601507E-3</v>
      </c>
      <c r="AO51" s="4">
        <f t="shared" si="19"/>
        <v>14.351970086377236</v>
      </c>
    </row>
    <row r="52" spans="1:41">
      <c r="A52">
        <v>6823</v>
      </c>
      <c r="C52" s="34">
        <v>0.11660858391936807</v>
      </c>
      <c r="D52" s="4">
        <v>-5</v>
      </c>
      <c r="E52" s="6">
        <v>1150.7649644530363</v>
      </c>
      <c r="G52" s="54">
        <v>2.25</v>
      </c>
      <c r="H52" s="55">
        <v>7.47</v>
      </c>
      <c r="I52" s="55">
        <v>14.96</v>
      </c>
      <c r="J52" s="55">
        <v>49.63</v>
      </c>
      <c r="K52" s="55">
        <v>0.16</v>
      </c>
      <c r="L52" s="55">
        <v>11.5</v>
      </c>
      <c r="M52" s="55">
        <v>1.42</v>
      </c>
      <c r="N52" s="55">
        <v>0.19688544190866766</v>
      </c>
      <c r="O52" s="56">
        <v>11.93</v>
      </c>
      <c r="P52" s="57">
        <f t="shared" si="0"/>
        <v>1188.758144195614</v>
      </c>
      <c r="Q52" s="58">
        <f t="shared" si="1"/>
        <v>1461.758144195614</v>
      </c>
      <c r="R52" s="70">
        <f t="shared" si="20"/>
        <v>3.5568978510358686</v>
      </c>
      <c r="S52" s="70">
        <f t="shared" si="21"/>
        <v>-5</v>
      </c>
      <c r="U52" s="61">
        <f t="shared" si="2"/>
        <v>4.0962898893687497E-2</v>
      </c>
      <c r="V52" s="62">
        <f t="shared" si="3"/>
        <v>0.10452732107874617</v>
      </c>
      <c r="W52" s="62">
        <f t="shared" si="4"/>
        <v>0.16556232022372186</v>
      </c>
      <c r="X52" s="62">
        <f t="shared" si="5"/>
        <v>0.46606242749063531</v>
      </c>
      <c r="Y52" s="62">
        <f t="shared" si="6"/>
        <v>1.9165882318892197E-3</v>
      </c>
      <c r="Z52" s="62">
        <f t="shared" si="7"/>
        <v>0.1156963284373658</v>
      </c>
      <c r="AA52" s="62">
        <f t="shared" si="8"/>
        <v>1.0027006736953595E-2</v>
      </c>
      <c r="AB52" s="62">
        <f t="shared" si="9"/>
        <v>1.5658572313526321E-3</v>
      </c>
      <c r="AC52" s="62">
        <f t="shared" si="10"/>
        <v>9.367925167564789E-2</v>
      </c>
      <c r="AD52" s="63">
        <f t="shared" si="11"/>
        <v>5.2425927591879265E-2</v>
      </c>
      <c r="AE52" s="63">
        <f t="shared" si="12"/>
        <v>0.55963222009284574</v>
      </c>
      <c r="AG52" s="64">
        <f t="shared" si="13"/>
        <v>-2.2945527511171759</v>
      </c>
      <c r="AH52" s="65">
        <f t="shared" si="14"/>
        <v>12.952831006820098</v>
      </c>
      <c r="AI52" s="66">
        <f t="shared" si="15"/>
        <v>-17.897287611760134</v>
      </c>
      <c r="AJ52" s="67">
        <f t="shared" si="16"/>
        <v>10.118820439756945</v>
      </c>
      <c r="AK52" s="68">
        <f t="shared" si="22"/>
        <v>0.99995968797524881</v>
      </c>
      <c r="AM52" s="4">
        <f t="shared" si="17"/>
        <v>2.1177060764296643E-6</v>
      </c>
      <c r="AN52" s="69">
        <f t="shared" si="18"/>
        <v>2.7266292681756071E-3</v>
      </c>
      <c r="AO52" s="4">
        <f t="shared" si="19"/>
        <v>18.871275447330653</v>
      </c>
    </row>
    <row r="53" spans="1:41">
      <c r="A53">
        <v>6825</v>
      </c>
      <c r="C53" s="34">
        <v>9.6804534555297153E-2</v>
      </c>
      <c r="D53" s="4">
        <v>-5</v>
      </c>
      <c r="E53" s="6">
        <v>978.6010547214039</v>
      </c>
      <c r="G53" s="54">
        <v>2.37</v>
      </c>
      <c r="H53" s="55">
        <v>8.2799999999999994</v>
      </c>
      <c r="I53" s="55">
        <v>15.92</v>
      </c>
      <c r="J53" s="55">
        <v>50.19</v>
      </c>
      <c r="K53" s="55">
        <v>0.1</v>
      </c>
      <c r="L53" s="55">
        <v>12.2</v>
      </c>
      <c r="M53" s="55">
        <v>1.1200000000000001</v>
      </c>
      <c r="N53" s="55">
        <v>0.16350508121448765</v>
      </c>
      <c r="O53" s="56">
        <v>8.98</v>
      </c>
      <c r="P53" s="57">
        <f t="shared" si="0"/>
        <v>1201.2219215351859</v>
      </c>
      <c r="Q53" s="58">
        <f t="shared" si="1"/>
        <v>1474.2219215351859</v>
      </c>
      <c r="R53" s="70">
        <f t="shared" si="20"/>
        <v>3.4120143189256726</v>
      </c>
      <c r="S53" s="70">
        <f t="shared" si="21"/>
        <v>-5</v>
      </c>
      <c r="U53" s="61">
        <f t="shared" si="2"/>
        <v>4.2712884783806172E-2</v>
      </c>
      <c r="V53" s="62">
        <f t="shared" si="3"/>
        <v>0.11469432974439996</v>
      </c>
      <c r="W53" s="62">
        <f t="shared" si="4"/>
        <v>0.17441160020763036</v>
      </c>
      <c r="X53" s="62">
        <f t="shared" si="5"/>
        <v>0.46657278838765748</v>
      </c>
      <c r="Y53" s="62">
        <f t="shared" si="6"/>
        <v>1.1857994028775772E-3</v>
      </c>
      <c r="Z53" s="62">
        <f t="shared" si="7"/>
        <v>0.12150214922994176</v>
      </c>
      <c r="AA53" s="62">
        <f t="shared" si="8"/>
        <v>7.8289474468833491E-3</v>
      </c>
      <c r="AB53" s="62">
        <f t="shared" si="9"/>
        <v>1.2872775758855164E-3</v>
      </c>
      <c r="AC53" s="62">
        <f t="shared" si="10"/>
        <v>6.9804223220917797E-2</v>
      </c>
      <c r="AD53" s="63">
        <f t="shared" si="11"/>
        <v>3.9913289271088954E-2</v>
      </c>
      <c r="AE53" s="63">
        <f t="shared" si="12"/>
        <v>0.57178903266025294</v>
      </c>
      <c r="AG53" s="64">
        <f t="shared" si="13"/>
        <v>-2.6739432572582369</v>
      </c>
      <c r="AH53" s="65">
        <f t="shared" si="14"/>
        <v>12.958387407248075</v>
      </c>
      <c r="AI53" s="66">
        <f t="shared" si="15"/>
        <v>-17.579342257269442</v>
      </c>
      <c r="AJ53" s="67">
        <f t="shared" si="16"/>
        <v>10.18582199183529</v>
      </c>
      <c r="AK53" s="68">
        <f t="shared" si="22"/>
        <v>0.99996230034791989</v>
      </c>
      <c r="AM53" s="4">
        <f t="shared" si="17"/>
        <v>2.8605111607512503E-6</v>
      </c>
      <c r="AN53" s="69">
        <f t="shared" si="18"/>
        <v>2.3058611971939111E-3</v>
      </c>
      <c r="AO53" s="4">
        <f t="shared" si="19"/>
        <v>17.05684400442987</v>
      </c>
    </row>
    <row r="54" spans="1:41">
      <c r="B54"/>
      <c r="C54"/>
      <c r="D54"/>
      <c r="E54"/>
      <c r="G54"/>
      <c r="H54"/>
      <c r="I54"/>
      <c r="J54"/>
      <c r="K54"/>
      <c r="L54"/>
      <c r="M54"/>
      <c r="N54"/>
      <c r="O54"/>
      <c r="P54"/>
      <c r="Q54"/>
      <c r="AE54"/>
      <c r="AG54"/>
      <c r="AH54"/>
      <c r="AI54"/>
      <c r="AJ54"/>
      <c r="AK54"/>
    </row>
    <row r="55" spans="1:41">
      <c r="B55"/>
      <c r="C55"/>
      <c r="D55"/>
      <c r="E55"/>
      <c r="G55"/>
      <c r="H55"/>
      <c r="I55"/>
      <c r="J55"/>
      <c r="K55"/>
      <c r="L55"/>
      <c r="M55"/>
      <c r="N55"/>
      <c r="O55"/>
      <c r="P55"/>
      <c r="Q55"/>
      <c r="AE55"/>
      <c r="AG55"/>
      <c r="AH55"/>
      <c r="AI55"/>
      <c r="AJ55"/>
      <c r="AK55"/>
    </row>
    <row r="56" spans="1:41">
      <c r="B56"/>
      <c r="C56"/>
      <c r="D56"/>
      <c r="E56"/>
      <c r="G56"/>
      <c r="H56"/>
      <c r="I56"/>
      <c r="J56"/>
      <c r="K56"/>
      <c r="L56"/>
      <c r="M56"/>
      <c r="N56"/>
      <c r="O56"/>
      <c r="P56"/>
      <c r="Q56"/>
      <c r="AE56"/>
      <c r="AG56"/>
      <c r="AH56"/>
      <c r="AI56"/>
      <c r="AJ56"/>
      <c r="AK56"/>
    </row>
    <row r="57" spans="1:41">
      <c r="B57"/>
      <c r="C57"/>
      <c r="D57"/>
      <c r="E57"/>
      <c r="G57"/>
      <c r="H57"/>
      <c r="I57"/>
      <c r="J57"/>
      <c r="K57"/>
      <c r="L57"/>
      <c r="M57"/>
      <c r="N57"/>
      <c r="O57"/>
      <c r="P57"/>
      <c r="Q57"/>
      <c r="AE57"/>
      <c r="AG57"/>
      <c r="AH57"/>
      <c r="AI57"/>
      <c r="AJ57"/>
      <c r="AK57"/>
    </row>
    <row r="58" spans="1:41">
      <c r="B58"/>
      <c r="C58"/>
      <c r="D58"/>
      <c r="E58"/>
      <c r="G58"/>
      <c r="H58"/>
      <c r="I58"/>
      <c r="J58"/>
      <c r="K58"/>
      <c r="L58"/>
      <c r="M58"/>
      <c r="N58"/>
      <c r="O58"/>
      <c r="P58"/>
      <c r="Q58"/>
      <c r="AE58"/>
      <c r="AG58"/>
      <c r="AH58"/>
      <c r="AI58"/>
      <c r="AJ58"/>
      <c r="AK58"/>
    </row>
    <row r="59" spans="1:41">
      <c r="B59"/>
      <c r="C59"/>
      <c r="D59"/>
      <c r="E59"/>
      <c r="G59"/>
      <c r="H59"/>
      <c r="I59"/>
      <c r="J59"/>
      <c r="K59"/>
      <c r="L59"/>
      <c r="M59"/>
      <c r="N59"/>
      <c r="O59"/>
      <c r="P59"/>
      <c r="Q59"/>
      <c r="AE59"/>
      <c r="AG59"/>
      <c r="AH59"/>
      <c r="AI59"/>
      <c r="AJ59"/>
      <c r="AK59"/>
    </row>
    <row r="60" spans="1:41">
      <c r="B60"/>
      <c r="C60"/>
      <c r="D60"/>
      <c r="E60"/>
      <c r="G60"/>
      <c r="H60"/>
      <c r="I60"/>
      <c r="J60"/>
      <c r="K60"/>
      <c r="L60"/>
      <c r="M60"/>
      <c r="N60"/>
      <c r="O60"/>
      <c r="P60"/>
      <c r="Q60"/>
      <c r="AE60"/>
      <c r="AG60"/>
      <c r="AH60"/>
      <c r="AI60"/>
      <c r="AJ60"/>
      <c r="AK60"/>
    </row>
    <row r="61" spans="1:41">
      <c r="B61"/>
      <c r="C61"/>
      <c r="D61"/>
      <c r="E61"/>
      <c r="G61"/>
      <c r="H61"/>
      <c r="I61"/>
      <c r="J61"/>
      <c r="K61"/>
      <c r="L61"/>
      <c r="M61"/>
      <c r="N61"/>
      <c r="O61"/>
      <c r="P61"/>
      <c r="Q61"/>
      <c r="AE61"/>
      <c r="AG61"/>
      <c r="AH61"/>
      <c r="AI61"/>
      <c r="AJ61"/>
      <c r="AK61"/>
    </row>
    <row r="62" spans="1:41">
      <c r="B62"/>
      <c r="C62"/>
      <c r="D62"/>
      <c r="E62"/>
      <c r="G62"/>
      <c r="H62"/>
      <c r="I62"/>
      <c r="J62"/>
      <c r="K62"/>
      <c r="L62"/>
      <c r="M62"/>
      <c r="N62"/>
      <c r="O62"/>
      <c r="P62"/>
      <c r="Q62"/>
      <c r="AE62"/>
      <c r="AG62"/>
      <c r="AH62"/>
      <c r="AI62"/>
      <c r="AJ62"/>
      <c r="AK62"/>
    </row>
    <row r="63" spans="1:41">
      <c r="B63"/>
      <c r="C63"/>
      <c r="D63"/>
      <c r="E63"/>
      <c r="G63"/>
      <c r="H63"/>
      <c r="I63"/>
      <c r="J63"/>
      <c r="K63"/>
      <c r="L63"/>
      <c r="M63"/>
      <c r="N63"/>
      <c r="O63"/>
      <c r="P63"/>
      <c r="Q63"/>
      <c r="AE63"/>
      <c r="AG63"/>
      <c r="AH63"/>
      <c r="AI63"/>
      <c r="AJ63"/>
      <c r="AK63"/>
    </row>
    <row r="64" spans="1:41">
      <c r="B64"/>
      <c r="C64"/>
      <c r="D64"/>
      <c r="E64"/>
      <c r="G64"/>
      <c r="H64"/>
      <c r="I64"/>
      <c r="J64"/>
      <c r="K64"/>
      <c r="L64"/>
      <c r="M64"/>
      <c r="N64"/>
      <c r="O64"/>
      <c r="P64"/>
      <c r="Q64"/>
      <c r="AE64"/>
      <c r="AG64"/>
      <c r="AH64"/>
      <c r="AI64"/>
      <c r="AJ64"/>
      <c r="AK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07"/>
  <sheetViews>
    <sheetView topLeftCell="AG9" workbookViewId="0">
      <selection activeCell="AL38" sqref="AL38"/>
    </sheetView>
  </sheetViews>
  <sheetFormatPr defaultColWidth="10.6640625" defaultRowHeight="15.5"/>
  <cols>
    <col min="2" max="2" width="12.33203125" bestFit="1" customWidth="1"/>
    <col min="3" max="3" width="13.6640625" bestFit="1" customWidth="1"/>
    <col min="5" max="5" width="3" customWidth="1"/>
    <col min="13" max="14" width="10.83203125" style="4"/>
    <col min="15" max="16" width="11.6640625" style="6" customWidth="1"/>
    <col min="17" max="17" width="3.1640625" style="6" customWidth="1"/>
    <col min="18" max="19" width="13.33203125" style="6" customWidth="1"/>
    <col min="20" max="20" width="3.33203125" style="6" customWidth="1"/>
    <col min="21" max="21" width="13.1640625" style="6" customWidth="1"/>
    <col min="22" max="23" width="10.83203125" style="6"/>
    <col min="24" max="24" width="3.33203125" customWidth="1"/>
    <col min="35" max="35" width="3" customWidth="1"/>
    <col min="36" max="36" width="13.33203125" style="34" customWidth="1"/>
    <col min="37" max="37" width="13.33203125" style="4" customWidth="1"/>
    <col min="38" max="38" width="13.33203125" style="34" customWidth="1"/>
    <col min="39" max="39" width="3.1640625" customWidth="1"/>
    <col min="40" max="40" width="12.1640625" style="34" customWidth="1"/>
    <col min="41" max="41" width="11.6640625" style="34" customWidth="1"/>
    <col min="42" max="43" width="10.83203125" style="34"/>
    <col min="44" max="44" width="15" style="34" customWidth="1"/>
    <col min="45" max="45" width="3.1640625" customWidth="1"/>
    <col min="46" max="51" width="10.83203125" style="34"/>
  </cols>
  <sheetData>
    <row r="1" spans="1:51">
      <c r="A1" s="1" t="s">
        <v>223</v>
      </c>
    </row>
    <row r="3" spans="1:51">
      <c r="B3" s="182" t="s">
        <v>224</v>
      </c>
      <c r="C3" s="183"/>
      <c r="D3" s="184"/>
      <c r="M3"/>
      <c r="N3"/>
      <c r="O3"/>
      <c r="P3"/>
    </row>
    <row r="4" spans="1:51">
      <c r="B4" s="185" t="s">
        <v>225</v>
      </c>
      <c r="C4" s="186"/>
      <c r="D4" s="187"/>
    </row>
    <row r="5" spans="1:51">
      <c r="B5" s="188" t="s">
        <v>226</v>
      </c>
      <c r="C5" s="189"/>
      <c r="D5" s="190"/>
      <c r="F5" s="1"/>
      <c r="G5" s="1"/>
      <c r="H5" s="1"/>
      <c r="I5" s="1"/>
      <c r="J5" s="1"/>
      <c r="K5" s="1"/>
      <c r="L5" s="1"/>
      <c r="M5" s="1"/>
      <c r="AX5"/>
      <c r="AY5"/>
    </row>
    <row r="6" spans="1:51" ht="16" customHeight="1">
      <c r="B6" s="191" t="s">
        <v>227</v>
      </c>
      <c r="C6" s="192"/>
      <c r="D6" s="193"/>
      <c r="F6" s="1"/>
      <c r="G6" s="1"/>
      <c r="H6" s="1"/>
      <c r="I6" s="1"/>
      <c r="J6" s="1"/>
      <c r="K6" s="1"/>
      <c r="L6" s="1"/>
      <c r="M6" s="1"/>
      <c r="AX6"/>
      <c r="AY6"/>
    </row>
    <row r="7" spans="1:51">
      <c r="B7" s="194"/>
      <c r="C7" s="195"/>
      <c r="D7" s="196"/>
      <c r="F7" s="1"/>
      <c r="G7" s="1"/>
      <c r="H7" s="1"/>
      <c r="I7" s="1"/>
      <c r="J7" s="1"/>
      <c r="K7" s="1"/>
      <c r="L7" s="1"/>
      <c r="M7" s="1"/>
      <c r="AX7"/>
      <c r="AY7"/>
    </row>
    <row r="8" spans="1:51">
      <c r="B8" s="197"/>
      <c r="C8" s="198"/>
      <c r="D8" s="199"/>
      <c r="F8" s="1"/>
      <c r="G8" s="1"/>
      <c r="H8" s="1"/>
      <c r="I8" s="1"/>
      <c r="J8" s="1"/>
      <c r="K8" s="1"/>
      <c r="L8" s="1"/>
      <c r="M8" s="1"/>
      <c r="AX8"/>
      <c r="AY8"/>
    </row>
    <row r="9" spans="1:51">
      <c r="AW9"/>
      <c r="AX9"/>
      <c r="AY9"/>
    </row>
    <row r="10" spans="1:51" ht="20" customHeight="1" thickBot="1">
      <c r="B10" s="200" t="s">
        <v>228</v>
      </c>
      <c r="C10" s="201"/>
      <c r="D10" s="202"/>
      <c r="F10" s="200" t="s">
        <v>229</v>
      </c>
      <c r="G10" s="201"/>
      <c r="H10" s="201"/>
      <c r="I10" s="201"/>
      <c r="J10" s="201"/>
      <c r="K10" s="201"/>
      <c r="L10" s="201"/>
      <c r="M10" s="202"/>
      <c r="O10" s="72"/>
      <c r="P10" s="72"/>
      <c r="R10" s="176" t="s">
        <v>230</v>
      </c>
      <c r="S10" s="177"/>
      <c r="U10" s="176" t="s">
        <v>231</v>
      </c>
      <c r="V10" s="178"/>
      <c r="W10" s="177"/>
      <c r="AT10" s="179" t="s">
        <v>232</v>
      </c>
      <c r="AU10" s="180"/>
      <c r="AV10" s="181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73" t="s">
        <v>233</v>
      </c>
      <c r="C12" s="73" t="s">
        <v>234</v>
      </c>
      <c r="D12" s="73" t="s">
        <v>235</v>
      </c>
      <c r="F12" s="73" t="s">
        <v>192</v>
      </c>
      <c r="G12" s="73" t="s">
        <v>193</v>
      </c>
      <c r="H12" s="73" t="s">
        <v>194</v>
      </c>
      <c r="I12" s="73" t="s">
        <v>195</v>
      </c>
      <c r="J12" s="73" t="s">
        <v>196</v>
      </c>
      <c r="K12" s="73" t="s">
        <v>197</v>
      </c>
      <c r="L12" s="73" t="s">
        <v>198</v>
      </c>
      <c r="M12" s="51" t="s">
        <v>132</v>
      </c>
      <c r="N12" s="51" t="s">
        <v>199</v>
      </c>
      <c r="O12" s="74" t="s">
        <v>236</v>
      </c>
      <c r="P12" s="74" t="s">
        <v>237</v>
      </c>
      <c r="Q12" s="75"/>
      <c r="R12" s="74" t="s">
        <v>37</v>
      </c>
      <c r="S12" s="74" t="s">
        <v>238</v>
      </c>
      <c r="U12" s="74" t="s">
        <v>239</v>
      </c>
      <c r="V12" s="74" t="s">
        <v>190</v>
      </c>
      <c r="W12" s="74" t="s">
        <v>200</v>
      </c>
      <c r="Y12" s="52" t="s">
        <v>203</v>
      </c>
      <c r="Z12" s="52" t="s">
        <v>204</v>
      </c>
      <c r="AA12" s="52" t="s">
        <v>205</v>
      </c>
      <c r="AB12" s="52" t="s">
        <v>206</v>
      </c>
      <c r="AC12" s="52" t="s">
        <v>207</v>
      </c>
      <c r="AD12" s="52" t="s">
        <v>208</v>
      </c>
      <c r="AE12" s="52" t="s">
        <v>209</v>
      </c>
      <c r="AF12" s="52" t="s">
        <v>210</v>
      </c>
      <c r="AG12" s="52" t="s">
        <v>211</v>
      </c>
      <c r="AH12" s="52" t="s">
        <v>212</v>
      </c>
      <c r="AI12" s="34"/>
      <c r="AJ12" s="53" t="s">
        <v>240</v>
      </c>
      <c r="AK12" s="51" t="s">
        <v>241</v>
      </c>
      <c r="AL12" s="53" t="s">
        <v>213</v>
      </c>
      <c r="AN12" s="53" t="s">
        <v>214</v>
      </c>
      <c r="AO12" s="53" t="s">
        <v>242</v>
      </c>
      <c r="AP12" s="53" t="s">
        <v>243</v>
      </c>
      <c r="AQ12" s="53" t="s">
        <v>244</v>
      </c>
      <c r="AR12" s="76" t="s">
        <v>245</v>
      </c>
      <c r="AT12" s="53" t="s">
        <v>246</v>
      </c>
      <c r="AU12" s="53" t="s">
        <v>247</v>
      </c>
      <c r="AV12" s="53" t="s">
        <v>248</v>
      </c>
      <c r="AW12"/>
      <c r="AX12"/>
      <c r="AY12"/>
    </row>
    <row r="13" spans="1:51" ht="9" customHeight="1" thickTop="1">
      <c r="B13" s="77"/>
      <c r="C13" s="77"/>
      <c r="D13" s="77"/>
      <c r="F13" s="77"/>
      <c r="G13" s="77"/>
      <c r="H13" s="77"/>
      <c r="I13" s="77"/>
      <c r="J13" s="77"/>
      <c r="K13" s="77"/>
      <c r="L13" s="77"/>
      <c r="M13" s="78"/>
      <c r="N13" s="78"/>
      <c r="O13" s="75"/>
      <c r="P13" s="75"/>
      <c r="Q13" s="75"/>
      <c r="R13" s="75"/>
      <c r="S13" s="75"/>
      <c r="U13" s="75"/>
      <c r="V13" s="75"/>
      <c r="W13" s="75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34"/>
      <c r="AJ13" s="79"/>
      <c r="AK13" s="78"/>
      <c r="AL13" s="79"/>
      <c r="AN13" s="79"/>
      <c r="AO13" s="79"/>
      <c r="AP13" s="79"/>
      <c r="AQ13" s="79"/>
      <c r="AR13" s="80"/>
      <c r="AT13" s="79"/>
      <c r="AU13" s="79"/>
      <c r="AV13" s="79"/>
      <c r="AW13"/>
      <c r="AX13"/>
      <c r="AY13"/>
    </row>
    <row r="14" spans="1:51">
      <c r="B14" s="81">
        <v>175</v>
      </c>
      <c r="C14" s="82">
        <v>2600</v>
      </c>
      <c r="D14" s="137">
        <v>0.32</v>
      </c>
      <c r="F14" s="145">
        <v>1.6941999999999999</v>
      </c>
      <c r="G14" s="146">
        <v>10.8271</v>
      </c>
      <c r="H14" s="146">
        <v>13.7783</v>
      </c>
      <c r="I14" s="146">
        <v>49.862900000000003</v>
      </c>
      <c r="J14" s="146">
        <v>7.1400000000000005E-2</v>
      </c>
      <c r="K14" s="146">
        <v>13.694800000000001</v>
      </c>
      <c r="L14" s="146">
        <v>0.8165</v>
      </c>
      <c r="M14" s="146">
        <v>0.1633</v>
      </c>
      <c r="N14" s="147">
        <v>8.2349499000000002</v>
      </c>
      <c r="O14" s="145">
        <v>204.1</v>
      </c>
      <c r="P14" s="148">
        <v>91.9</v>
      </c>
      <c r="Q14" s="83"/>
      <c r="R14" s="84">
        <v>1763.2</v>
      </c>
      <c r="S14" s="85">
        <v>60.271883992456935</v>
      </c>
      <c r="T14" s="86"/>
      <c r="U14" s="153">
        <f>EXP(AR14)</f>
        <v>1235.1019924733239</v>
      </c>
      <c r="V14" s="153">
        <v>1277.625</v>
      </c>
      <c r="W14" s="163">
        <f t="shared" ref="W14:W77" si="0">(V14+273)</f>
        <v>1550.625</v>
      </c>
      <c r="Y14" s="156">
        <f>(F14/30.99)/($I14/60.08+$L14/79.9+$H14/50.98+$N14/71.85+$G14/40.32+$K14/56.08+$F14/30.99+$J14/47.1+$M14/70.94)</f>
        <v>3.0435039973845442E-2</v>
      </c>
      <c r="Z14" s="157">
        <f t="shared" ref="Z14:Z77" si="1">(G14/40.32)/($I14/60.08+$L14/79.9+$H14/50.98+$N14/71.85+$G14/40.32+$K14/56.08+$F14/30.99+$J14/47.1+$M14/70.94)</f>
        <v>0.14949353097707527</v>
      </c>
      <c r="AA14" s="157">
        <f t="shared" ref="AA14:AA77" si="2">(H14/50.98)/($I14/60.08+$L14/79.9+$H14/50.98+$N14/71.85+$G14/40.32+$K14/56.08+$F14/30.99+$J14/47.1+$M14/70.94)</f>
        <v>0.1504619135387667</v>
      </c>
      <c r="AB14" s="157">
        <f t="shared" ref="AB14:AB77" si="3">(I14/60.08)/($I14/60.08+$L14/79.9+$H14/50.98+$N14/71.85+$G14/40.32+$K14/56.08+$F14/30.99+$J14/47.1+$M14/70.94)</f>
        <v>0.4620387333329346</v>
      </c>
      <c r="AC14" s="157">
        <f t="shared" ref="AC14:AC77" si="4">(J14/47.1)/($I14/60.08+$L14/79.9+$H14/50.98+$N14/71.85+$G14/40.32+$K14/56.08+$F14/30.99+$J14/47.1+$M14/70.94)</f>
        <v>8.4393321512772287E-4</v>
      </c>
      <c r="AD14" s="157">
        <f t="shared" ref="AD14:AD77" si="5">(K14/56.08)/($I14/60.08+$L14/79.9+$H14/50.98+$N14/71.85+$G14/40.32+$K14/56.08+$F14/30.99+$J14/47.1+$M14/70.94)</f>
        <v>0.13594976604111392</v>
      </c>
      <c r="AE14" s="157">
        <f t="shared" ref="AE14:AE77" si="6">(L14/79.9)/($I14/60.08+$L14/79.9+$H14/50.98+$N14/71.85+$G14/40.32+$K14/56.08+$F14/30.99+$J14/47.1+$M14/70.94)</f>
        <v>5.6890556900868914E-3</v>
      </c>
      <c r="AF14" s="157">
        <f t="shared" ref="AF14:AF77" si="7">(M14/70.94)/($I14/60.08+$L14/79.9+$H14/50.98+$N14/71.85+$G14/40.32+$K14/56.08+$F14/30.99+$J14/47.1+$M14/70.94)</f>
        <v>1.2815211436085219E-3</v>
      </c>
      <c r="AG14" s="157">
        <f t="shared" ref="AG14:AG77" si="8">(N14/71.85)/($I14/60.08+$L14/79.9+$H14/50.98+$N14/71.85+$G14/40.32+$K14/56.08+$F14/30.99+$J14/47.1+$M14/70.94)</f>
        <v>6.3806506087440984E-2</v>
      </c>
      <c r="AH14" s="158">
        <f t="shared" ref="AH14:AH77" si="9">AG14*AL14</f>
        <v>5.3767766623061652E-2</v>
      </c>
      <c r="AI14" s="159"/>
      <c r="AJ14" s="156">
        <f>1/(1+(O14/(N14*AL14))*0.013+(P14/(N14*AL14))*0.025)</f>
        <v>0.58362129077087666</v>
      </c>
      <c r="AK14" s="142">
        <f t="shared" ref="AK14:AK77" si="10">EXP(1.46-0.177*G14)</f>
        <v>0.63356245301470182</v>
      </c>
      <c r="AL14" s="144">
        <v>0.842669030480651</v>
      </c>
      <c r="AM14" s="143"/>
      <c r="AN14" s="100">
        <f>8.77-23590/W14+(1673/W14)*(6.7*(Y14+AC14)+4.9*Z14+8.1*AD14+8.9*(AG14+AF14)+5*AE14+1.8*AA14-22.2*AE14*(AG14+AF14)+7.2*((AG14+AF13)*AB14))-2.06*ERF(-7.2*(AG14+AF14))</f>
        <v>-2.0560754259501728</v>
      </c>
      <c r="AO14" s="140">
        <f t="shared" ref="AO14:AO77" si="11">(137778-91.666*W14+8.474*W14*LN(W14))/(8.31441*W14)+(-291*D14+351*ERF(D14))/W14</f>
        <v>7.1680946289579834</v>
      </c>
      <c r="AP14" s="140">
        <f t="shared" ref="AP14:AP77" si="12">LN(AJ14*(1-AH14))</f>
        <v>-0.59377023144230445</v>
      </c>
      <c r="AQ14" s="140">
        <f>LN(AH14)+(((1-AH14)^2)*(28870-14710*Z14+1960*AD14+43300*Y14+95380*AC14-76880*AE14)+(1-AH14)*(-62190*AB14+31520*AB14*AB14))/(8.31441*W14)</f>
        <v>-2.6006598590852605</v>
      </c>
      <c r="AR14" s="141">
        <f>AN14+AO14+AP14-AQ14</f>
        <v>7.1189088306507671</v>
      </c>
      <c r="AT14" s="61">
        <f>1/(1+(O14/(N14*AL14))*0.013+(P14/(N14*AL14))*0.025)</f>
        <v>0.58362129077087666</v>
      </c>
      <c r="AU14" s="62">
        <f t="shared" ref="AU14:AU77" si="13">(O14/(N14*AL14))*0.013*AT14</f>
        <v>0.22315133497568737</v>
      </c>
      <c r="AV14" s="63">
        <f t="shared" ref="AV14:AV77" si="14">(P14/(N14*AL14))*0.025*AT14</f>
        <v>0.193227374253436</v>
      </c>
      <c r="AW14" s="34">
        <f>EXP(AR14)</f>
        <v>1235.1019924733239</v>
      </c>
      <c r="AX14"/>
      <c r="AY14"/>
    </row>
    <row r="15" spans="1:51">
      <c r="B15" s="87">
        <v>176</v>
      </c>
      <c r="C15" s="88">
        <v>2995</v>
      </c>
      <c r="D15" s="137">
        <v>0.32</v>
      </c>
      <c r="F15" s="149">
        <v>1.7097</v>
      </c>
      <c r="G15" s="150">
        <v>10.753500000000001</v>
      </c>
      <c r="H15" s="150">
        <v>13.8855</v>
      </c>
      <c r="I15" s="150">
        <v>49.826799999999999</v>
      </c>
      <c r="J15" s="150">
        <v>7.22E-2</v>
      </c>
      <c r="K15" s="150">
        <v>13.6168</v>
      </c>
      <c r="L15" s="150">
        <v>0.82199999999999995</v>
      </c>
      <c r="M15" s="150">
        <v>0.16489999999999999</v>
      </c>
      <c r="N15" s="151">
        <v>8.2842973999999998</v>
      </c>
      <c r="O15" s="149">
        <v>200.8</v>
      </c>
      <c r="P15" s="152">
        <v>92.6</v>
      </c>
      <c r="Q15" s="83"/>
      <c r="R15" s="95">
        <v>1466.6</v>
      </c>
      <c r="S15" s="96">
        <v>58.590101553076472</v>
      </c>
      <c r="T15" s="86"/>
      <c r="U15" s="154">
        <v>1274.681</v>
      </c>
      <c r="V15" s="154">
        <v>1274.681</v>
      </c>
      <c r="W15" s="155">
        <f t="shared" si="0"/>
        <v>1547.681</v>
      </c>
      <c r="Y15" s="160">
        <f t="shared" ref="Y15:Y77" si="15">(F15/30.99)/($I15/60.08+$L15/79.9+$H15/50.98+$N15/71.85+$G15/40.32+$K15/56.08+$F15/30.99+$J15/47.1+$M15/70.94)</f>
        <v>3.0720651850065273E-2</v>
      </c>
      <c r="Z15" s="161">
        <f t="shared" si="1"/>
        <v>0.14851195226256986</v>
      </c>
      <c r="AA15" s="161">
        <f t="shared" si="2"/>
        <v>0.15166793814934809</v>
      </c>
      <c r="AB15" s="161">
        <f t="shared" si="3"/>
        <v>0.46181194688234772</v>
      </c>
      <c r="AC15" s="161">
        <f t="shared" si="4"/>
        <v>8.5358815833994723E-4</v>
      </c>
      <c r="AD15" s="161">
        <f t="shared" si="5"/>
        <v>0.13520699009926654</v>
      </c>
      <c r="AE15" s="161">
        <f t="shared" si="6"/>
        <v>5.7287138452014217E-3</v>
      </c>
      <c r="AF15" s="161">
        <f t="shared" si="7"/>
        <v>1.2943793108906982E-3</v>
      </c>
      <c r="AG15" s="161">
        <f t="shared" si="8"/>
        <v>6.4203839441970348E-2</v>
      </c>
      <c r="AH15" s="162">
        <f t="shared" si="9"/>
        <v>5.4145320657730589E-2</v>
      </c>
      <c r="AI15" s="159"/>
      <c r="AJ15" s="160">
        <f t="shared" ref="AJ15:AJ77" si="16">1/(1+(O15/(N15*AL15))*0.013+(P15/(N15*AL15))*0.025)</f>
        <v>0.58651206330411276</v>
      </c>
      <c r="AK15" s="103">
        <f t="shared" si="10"/>
        <v>0.64186999230290676</v>
      </c>
      <c r="AL15" s="139">
        <v>0.84333462185963204</v>
      </c>
      <c r="AN15" s="100">
        <f>8.77-23590/W15+(1673/W15)*(6.7*(Y15+AC15)+4.9*Z15+8.1*AD15+8.9*(AG15+AF15)+5*AE15+1.8*AA15-22.2*AE15*(AG15+AF15)+7.2*((AG15+AF14)*AB15))-2.06*ERF(-7.2*(AG15+AF15))</f>
        <v>-2.070348704588461</v>
      </c>
      <c r="AO15" s="101">
        <f t="shared" si="11"/>
        <v>7.1865220098775495</v>
      </c>
      <c r="AP15" s="101">
        <f t="shared" si="12"/>
        <v>-0.58922838045432901</v>
      </c>
      <c r="AQ15" s="101">
        <f t="shared" ref="AQ15:AQ78" si="17">LN(AH15)+(((1-AH15)^2)*(28870-14710*Z15+1960*AD15+43300*Y15+95380*AC15-76880*AE15)+(1-AH15)*(-62190*AB15+31520*AB15*AB15))/(8.31441*W15)</f>
        <v>-2.5917864976592044</v>
      </c>
      <c r="AR15" s="102">
        <f t="shared" ref="AR15:AR77" si="18">AN15+AO15+AP15-AQ15</f>
        <v>7.1187314224939637</v>
      </c>
      <c r="AT15" s="100">
        <f t="shared" ref="AT15:AT77" si="19">1/(1+(O15/(N15*AL15))*0.013+(P15/(N15*AL15))*0.025)</f>
        <v>0.58651206330411276</v>
      </c>
      <c r="AU15" s="101">
        <f t="shared" si="13"/>
        <v>0.21914340154118325</v>
      </c>
      <c r="AV15" s="102">
        <f t="shared" si="14"/>
        <v>0.19434453515470401</v>
      </c>
      <c r="AW15" s="34">
        <f t="shared" ref="AW15:AW78" si="20">EXP(AR15)</f>
        <v>1234.8828947408122</v>
      </c>
      <c r="AX15"/>
      <c r="AY15"/>
    </row>
    <row r="16" spans="1:51">
      <c r="B16" s="87">
        <v>177</v>
      </c>
      <c r="C16" s="88">
        <v>2655</v>
      </c>
      <c r="D16" s="137">
        <v>0.32</v>
      </c>
      <c r="F16" s="149">
        <v>1.7415</v>
      </c>
      <c r="G16" s="150">
        <v>10.5983</v>
      </c>
      <c r="H16" s="150">
        <v>14.1061</v>
      </c>
      <c r="I16" s="150">
        <v>49.752400000000002</v>
      </c>
      <c r="J16" s="150">
        <v>7.3599999999999999E-2</v>
      </c>
      <c r="K16" s="150">
        <v>13.461</v>
      </c>
      <c r="L16" s="150">
        <v>0.83320000000000005</v>
      </c>
      <c r="M16" s="150">
        <v>0.16830000000000001</v>
      </c>
      <c r="N16" s="151">
        <v>8.3846924000000005</v>
      </c>
      <c r="O16" s="149">
        <v>194.4</v>
      </c>
      <c r="P16" s="152">
        <v>94.1</v>
      </c>
      <c r="Q16" s="83"/>
      <c r="R16" s="95">
        <v>1189.4000000000001</v>
      </c>
      <c r="S16" s="96">
        <v>64.577859983124611</v>
      </c>
      <c r="T16" s="86"/>
      <c r="U16" s="154">
        <v>1268.646</v>
      </c>
      <c r="V16" s="154">
        <v>1268.646</v>
      </c>
      <c r="W16" s="155">
        <f t="shared" si="0"/>
        <v>1541.646</v>
      </c>
      <c r="Y16" s="160">
        <f t="shared" si="15"/>
        <v>3.1307691308702139E-2</v>
      </c>
      <c r="Z16" s="161">
        <f t="shared" si="1"/>
        <v>0.14644172154859292</v>
      </c>
      <c r="AA16" s="161">
        <f t="shared" si="2"/>
        <v>0.15415452154950995</v>
      </c>
      <c r="AB16" s="161">
        <f t="shared" si="3"/>
        <v>0.461352896924768</v>
      </c>
      <c r="AC16" s="161">
        <f t="shared" si="4"/>
        <v>8.7057471173764933E-4</v>
      </c>
      <c r="AD16" s="161">
        <f t="shared" si="5"/>
        <v>0.13372680229970227</v>
      </c>
      <c r="AE16" s="161">
        <f t="shared" si="6"/>
        <v>5.8096721150271103E-3</v>
      </c>
      <c r="AF16" s="161">
        <f t="shared" si="7"/>
        <v>1.3217279451776696E-3</v>
      </c>
      <c r="AG16" s="161">
        <f t="shared" si="8"/>
        <v>6.5014391596782309E-2</v>
      </c>
      <c r="AH16" s="162">
        <f t="shared" si="9"/>
        <v>5.4915952744094221E-2</v>
      </c>
      <c r="AI16" s="159"/>
      <c r="AJ16" s="160">
        <f t="shared" si="16"/>
        <v>0.59206756480567191</v>
      </c>
      <c r="AK16" s="103">
        <f t="shared" si="10"/>
        <v>0.65974683558183367</v>
      </c>
      <c r="AL16" s="139">
        <v>0.84467379291467704</v>
      </c>
      <c r="AN16" s="100">
        <f t="shared" ref="AN16:AN79" si="21">8.77-23590/W16+(1673/W16)*(6.7*(Y16+AC16)+4.9*Z16+8.1*AD16+8.9*(AG16+AF16)+5*AE16+1.8*AA16-22.2*AE16*(AG16+AF16)+7.2*((AG16+AF15)*AB16))-2.06*ERF(-7.2*(AG16+AF16))</f>
        <v>-2.1093333387640953</v>
      </c>
      <c r="AO16" s="101">
        <f t="shared" si="11"/>
        <v>7.2245284821802711</v>
      </c>
      <c r="AP16" s="101">
        <f t="shared" si="12"/>
        <v>-0.58061593741920892</v>
      </c>
      <c r="AQ16" s="101">
        <f t="shared" si="17"/>
        <v>-2.5737460442985292</v>
      </c>
      <c r="AR16" s="102">
        <f t="shared" si="18"/>
        <v>7.1083252502954961</v>
      </c>
      <c r="AT16" s="100">
        <f t="shared" si="19"/>
        <v>0.59206756480567191</v>
      </c>
      <c r="AU16" s="101">
        <f t="shared" si="13"/>
        <v>0.21126848991190142</v>
      </c>
      <c r="AV16" s="102">
        <f t="shared" si="14"/>
        <v>0.19666394528242648</v>
      </c>
      <c r="AW16" s="34">
        <f t="shared" si="20"/>
        <v>1222.0991211289845</v>
      </c>
      <c r="AX16"/>
      <c r="AY16"/>
    </row>
    <row r="17" spans="2:51">
      <c r="B17" s="87">
        <v>178</v>
      </c>
      <c r="C17" s="88">
        <v>3995</v>
      </c>
      <c r="D17" s="137">
        <v>0.32</v>
      </c>
      <c r="F17" s="149">
        <v>1.7579</v>
      </c>
      <c r="G17" s="150">
        <v>10.5167</v>
      </c>
      <c r="H17" s="150">
        <v>14.2195</v>
      </c>
      <c r="I17" s="150">
        <v>49.714100000000002</v>
      </c>
      <c r="J17" s="150">
        <v>7.4399999999999994E-2</v>
      </c>
      <c r="K17" s="150">
        <v>13.3834</v>
      </c>
      <c r="L17" s="150">
        <v>0.83899999999999997</v>
      </c>
      <c r="M17" s="150">
        <v>0.1701</v>
      </c>
      <c r="N17" s="151">
        <v>8.4355499999999992</v>
      </c>
      <c r="O17" s="149">
        <v>191.2</v>
      </c>
      <c r="P17" s="152">
        <v>94.9</v>
      </c>
      <c r="Q17" s="83"/>
      <c r="R17" s="95">
        <v>1317.28301563837</v>
      </c>
      <c r="S17" s="96">
        <v>29.443165590674976</v>
      </c>
      <c r="T17" s="86"/>
      <c r="U17" s="154">
        <v>1265.5530000000001</v>
      </c>
      <c r="V17" s="154">
        <v>1265.5530000000001</v>
      </c>
      <c r="W17" s="155">
        <f t="shared" si="0"/>
        <v>1538.5530000000001</v>
      </c>
      <c r="Y17" s="160">
        <f t="shared" si="15"/>
        <v>3.161077446296244E-2</v>
      </c>
      <c r="Z17" s="161">
        <f t="shared" si="1"/>
        <v>0.14535216610756652</v>
      </c>
      <c r="AA17" s="161">
        <f t="shared" si="2"/>
        <v>0.15543436407585637</v>
      </c>
      <c r="AB17" s="161">
        <f t="shared" si="3"/>
        <v>0.46111813628794068</v>
      </c>
      <c r="AC17" s="161">
        <f t="shared" si="4"/>
        <v>8.8026731138952008E-4</v>
      </c>
      <c r="AD17" s="161">
        <f t="shared" si="5"/>
        <v>0.13299061658994704</v>
      </c>
      <c r="AE17" s="161">
        <f t="shared" si="6"/>
        <v>5.8516417224232786E-3</v>
      </c>
      <c r="AF17" s="161">
        <f t="shared" si="7"/>
        <v>1.3362129478895789E-3</v>
      </c>
      <c r="AG17" s="161">
        <f t="shared" si="8"/>
        <v>6.542582049402447E-2</v>
      </c>
      <c r="AH17" s="162">
        <f t="shared" si="9"/>
        <v>5.5307991515836902E-2</v>
      </c>
      <c r="AI17" s="159"/>
      <c r="AJ17" s="160">
        <f t="shared" si="16"/>
        <v>0.5947911986580201</v>
      </c>
      <c r="AK17" s="103">
        <f t="shared" si="10"/>
        <v>0.66934483715617787</v>
      </c>
      <c r="AL17" s="139">
        <v>0.84535419041307003</v>
      </c>
      <c r="AN17" s="100">
        <f t="shared" si="21"/>
        <v>-2.1294326122269887</v>
      </c>
      <c r="AO17" s="101">
        <f t="shared" si="11"/>
        <v>7.2441288189722712</v>
      </c>
      <c r="AP17" s="101">
        <f t="shared" si="12"/>
        <v>-0.57644118320968185</v>
      </c>
      <c r="AQ17" s="101">
        <f t="shared" si="17"/>
        <v>-2.5645723967643081</v>
      </c>
      <c r="AR17" s="102">
        <f t="shared" si="18"/>
        <v>7.1028274202999082</v>
      </c>
      <c r="AT17" s="100">
        <f t="shared" si="19"/>
        <v>0.5947911986580201</v>
      </c>
      <c r="AU17" s="101">
        <f t="shared" si="13"/>
        <v>0.20732117424829155</v>
      </c>
      <c r="AV17" s="102">
        <f t="shared" si="14"/>
        <v>0.19788762709368837</v>
      </c>
      <c r="AW17" s="34">
        <f t="shared" si="20"/>
        <v>1215.3986637883379</v>
      </c>
      <c r="AX17"/>
      <c r="AY17"/>
    </row>
    <row r="18" spans="2:51">
      <c r="B18" s="87">
        <v>179</v>
      </c>
      <c r="C18" s="88">
        <v>2655</v>
      </c>
      <c r="D18" s="137">
        <v>0.32</v>
      </c>
      <c r="F18" s="149">
        <v>1.7914000000000001</v>
      </c>
      <c r="G18" s="150">
        <v>10.3467</v>
      </c>
      <c r="H18" s="150">
        <v>14.450200000000001</v>
      </c>
      <c r="I18" s="150">
        <v>49.636000000000003</v>
      </c>
      <c r="J18" s="150">
        <v>7.5999999999999998E-2</v>
      </c>
      <c r="K18" s="150">
        <v>13.2303</v>
      </c>
      <c r="L18" s="150">
        <v>0.8508</v>
      </c>
      <c r="M18" s="150">
        <v>0.17369999999999999</v>
      </c>
      <c r="N18" s="151">
        <v>8.5381651999999999</v>
      </c>
      <c r="O18" s="149">
        <v>184.9</v>
      </c>
      <c r="P18" s="152">
        <v>96.5</v>
      </c>
      <c r="Q18" s="83"/>
      <c r="R18" s="95">
        <v>1158.5999999999999</v>
      </c>
      <c r="S18" s="96">
        <v>37.473990980412623</v>
      </c>
      <c r="T18" s="86"/>
      <c r="U18" s="154">
        <v>1259.2739999999999</v>
      </c>
      <c r="V18" s="154">
        <v>1259.2739999999999</v>
      </c>
      <c r="W18" s="155">
        <f t="shared" si="0"/>
        <v>1532.2739999999999</v>
      </c>
      <c r="Y18" s="160">
        <f t="shared" si="15"/>
        <v>3.2230765722074929E-2</v>
      </c>
      <c r="Z18" s="161">
        <f t="shared" si="1"/>
        <v>0.14308066939804501</v>
      </c>
      <c r="AA18" s="161">
        <f t="shared" si="2"/>
        <v>0.15804241473398675</v>
      </c>
      <c r="AB18" s="161">
        <f t="shared" si="3"/>
        <v>0.46064512738118396</v>
      </c>
      <c r="AC18" s="161">
        <f t="shared" si="4"/>
        <v>8.9968880166622618E-4</v>
      </c>
      <c r="AD18" s="161">
        <f t="shared" si="5"/>
        <v>0.13154105381678619</v>
      </c>
      <c r="AE18" s="161">
        <f t="shared" si="6"/>
        <v>5.9371815836825881E-3</v>
      </c>
      <c r="AF18" s="161">
        <f t="shared" si="7"/>
        <v>1.3652376734987028E-3</v>
      </c>
      <c r="AG18" s="161">
        <f t="shared" si="8"/>
        <v>6.6257860889075662E-2</v>
      </c>
      <c r="AH18" s="162">
        <f t="shared" si="9"/>
        <v>5.610098312386716E-2</v>
      </c>
      <c r="AI18" s="159"/>
      <c r="AJ18" s="160">
        <f t="shared" si="16"/>
        <v>0.60016679261493977</v>
      </c>
      <c r="AK18" s="103">
        <f t="shared" si="10"/>
        <v>0.68979150066745021</v>
      </c>
      <c r="AL18" s="139">
        <v>0.84670682649697304</v>
      </c>
      <c r="AN18" s="100">
        <f t="shared" si="21"/>
        <v>-2.1707221534035215</v>
      </c>
      <c r="AO18" s="101">
        <f t="shared" si="11"/>
        <v>7.2841749342668383</v>
      </c>
      <c r="AP18" s="101">
        <f t="shared" si="12"/>
        <v>-0.56828376691273297</v>
      </c>
      <c r="AQ18" s="101">
        <f t="shared" si="17"/>
        <v>-2.5460599275140412</v>
      </c>
      <c r="AR18" s="102">
        <f t="shared" si="18"/>
        <v>7.0912289414646255</v>
      </c>
      <c r="AT18" s="100">
        <f t="shared" si="19"/>
        <v>0.60016679261493977</v>
      </c>
      <c r="AU18" s="101">
        <f t="shared" si="13"/>
        <v>0.19955132274230081</v>
      </c>
      <c r="AV18" s="102">
        <f t="shared" si="14"/>
        <v>0.20028188464275937</v>
      </c>
      <c r="AW18" s="34">
        <f t="shared" si="20"/>
        <v>1201.383323540688</v>
      </c>
      <c r="AX18"/>
      <c r="AY18"/>
    </row>
    <row r="19" spans="2:51">
      <c r="B19" s="87">
        <v>180</v>
      </c>
      <c r="C19" s="88">
        <v>4392</v>
      </c>
      <c r="D19" s="137">
        <v>0.32</v>
      </c>
      <c r="F19" s="149">
        <v>1.8050999999999999</v>
      </c>
      <c r="G19" s="150">
        <v>10.273</v>
      </c>
      <c r="H19" s="150">
        <v>14.544600000000001</v>
      </c>
      <c r="I19" s="150">
        <v>49.6053</v>
      </c>
      <c r="J19" s="150">
        <v>7.6600000000000001E-2</v>
      </c>
      <c r="K19" s="150">
        <v>13.1717</v>
      </c>
      <c r="L19" s="150">
        <v>0.85560000000000003</v>
      </c>
      <c r="M19" s="150">
        <v>0.17519999999999999</v>
      </c>
      <c r="N19" s="151">
        <v>8.5787834000000007</v>
      </c>
      <c r="O19" s="149">
        <v>182.2</v>
      </c>
      <c r="P19" s="152">
        <v>97.1</v>
      </c>
      <c r="Q19" s="83"/>
      <c r="R19" s="95">
        <v>1889</v>
      </c>
      <c r="S19" s="96">
        <v>112.79849289773334</v>
      </c>
      <c r="T19" s="86"/>
      <c r="U19" s="154">
        <v>1256.653</v>
      </c>
      <c r="V19" s="154">
        <v>1256.653</v>
      </c>
      <c r="W19" s="155">
        <f t="shared" si="0"/>
        <v>1529.653</v>
      </c>
      <c r="Y19" s="160">
        <f t="shared" si="15"/>
        <v>3.2485057118102012E-2</v>
      </c>
      <c r="Z19" s="161">
        <f t="shared" si="1"/>
        <v>0.14209562592776676</v>
      </c>
      <c r="AA19" s="161">
        <f t="shared" si="2"/>
        <v>0.15911308475144434</v>
      </c>
      <c r="AB19" s="161">
        <f t="shared" si="3"/>
        <v>0.46047080624758513</v>
      </c>
      <c r="AC19" s="161">
        <f t="shared" si="4"/>
        <v>9.0700944021301021E-4</v>
      </c>
      <c r="AD19" s="161">
        <f t="shared" si="5"/>
        <v>0.13098988787839677</v>
      </c>
      <c r="AE19" s="161">
        <f t="shared" si="6"/>
        <v>5.972111965818639E-3</v>
      </c>
      <c r="AF19" s="161">
        <f t="shared" si="7"/>
        <v>1.3773580843669869E-3</v>
      </c>
      <c r="AG19" s="161">
        <f t="shared" si="8"/>
        <v>6.6589058586306246E-2</v>
      </c>
      <c r="AH19" s="162">
        <f t="shared" si="9"/>
        <v>5.6417166132951543E-2</v>
      </c>
      <c r="AI19" s="159"/>
      <c r="AJ19" s="160">
        <f t="shared" si="16"/>
        <v>0.60245916257046861</v>
      </c>
      <c r="AK19" s="103">
        <f t="shared" si="10"/>
        <v>0.6988487085621895</v>
      </c>
      <c r="AL19" s="139">
        <v>0.84724378645223097</v>
      </c>
      <c r="AN19" s="100">
        <f t="shared" si="21"/>
        <v>-2.188235079039099</v>
      </c>
      <c r="AO19" s="101">
        <f t="shared" si="11"/>
        <v>7.3009934377529602</v>
      </c>
      <c r="AP19" s="101">
        <f t="shared" si="12"/>
        <v>-0.56480651966603623</v>
      </c>
      <c r="AQ19" s="101">
        <f t="shared" si="17"/>
        <v>-2.5386374884468914</v>
      </c>
      <c r="AR19" s="102">
        <f t="shared" si="18"/>
        <v>7.0865893274947167</v>
      </c>
      <c r="AT19" s="100">
        <f t="shared" si="19"/>
        <v>0.60245916257046861</v>
      </c>
      <c r="AU19" s="101">
        <f t="shared" si="13"/>
        <v>0.19632935667221038</v>
      </c>
      <c r="AV19" s="102">
        <f t="shared" si="14"/>
        <v>0.20121148075732109</v>
      </c>
      <c r="AW19" s="34">
        <f t="shared" si="20"/>
        <v>1195.822279214636</v>
      </c>
      <c r="AX19"/>
      <c r="AY19"/>
    </row>
    <row r="20" spans="2:51">
      <c r="B20" s="87">
        <v>183</v>
      </c>
      <c r="C20" s="88">
        <v>3084</v>
      </c>
      <c r="D20" s="137">
        <v>0.32</v>
      </c>
      <c r="F20" s="149">
        <v>1.8088</v>
      </c>
      <c r="G20" s="150">
        <v>10.2425</v>
      </c>
      <c r="H20" s="150">
        <v>14.570399999999999</v>
      </c>
      <c r="I20" s="150">
        <v>49.6021</v>
      </c>
      <c r="J20" s="150">
        <v>7.6799999999999993E-2</v>
      </c>
      <c r="K20" s="150">
        <v>13.164300000000001</v>
      </c>
      <c r="L20" s="150">
        <v>0.8569</v>
      </c>
      <c r="M20" s="150">
        <v>0.17560000000000001</v>
      </c>
      <c r="N20" s="151">
        <v>8.5867430000000002</v>
      </c>
      <c r="O20" s="149">
        <v>180.9</v>
      </c>
      <c r="P20" s="152">
        <v>97.3</v>
      </c>
      <c r="Q20" s="83"/>
      <c r="R20" s="95">
        <v>1732</v>
      </c>
      <c r="S20" s="96">
        <v>118.1841782981123</v>
      </c>
      <c r="T20" s="86"/>
      <c r="U20" s="154">
        <v>1255.932</v>
      </c>
      <c r="V20" s="154">
        <v>1255.932</v>
      </c>
      <c r="W20" s="155">
        <f t="shared" si="0"/>
        <v>1528.932</v>
      </c>
      <c r="Y20" s="160">
        <f t="shared" si="15"/>
        <v>3.2554897850178448E-2</v>
      </c>
      <c r="Z20" s="161">
        <f t="shared" si="1"/>
        <v>0.14168791615785195</v>
      </c>
      <c r="AA20" s="161">
        <f t="shared" si="2"/>
        <v>0.15941126470804123</v>
      </c>
      <c r="AB20" s="161">
        <f t="shared" si="3"/>
        <v>0.4604871370946827</v>
      </c>
      <c r="AC20" s="161">
        <f t="shared" si="4"/>
        <v>9.0946853176585962E-4</v>
      </c>
      <c r="AD20" s="161">
        <f t="shared" si="5"/>
        <v>0.13092938554979169</v>
      </c>
      <c r="AE20" s="161">
        <f t="shared" si="6"/>
        <v>5.9817840085563956E-3</v>
      </c>
      <c r="AF20" s="161">
        <f t="shared" si="7"/>
        <v>1.38064076188721E-3</v>
      </c>
      <c r="AG20" s="161">
        <f t="shared" si="8"/>
        <v>6.6657505337244571E-2</v>
      </c>
      <c r="AH20" s="162">
        <f t="shared" si="9"/>
        <v>5.6481801387043867E-2</v>
      </c>
      <c r="AI20" s="159"/>
      <c r="AJ20" s="160">
        <f t="shared" si="16"/>
        <v>0.60330413104914526</v>
      </c>
      <c r="AK20" s="103">
        <f t="shared" si="10"/>
        <v>0.70263164521971</v>
      </c>
      <c r="AL20" s="139">
        <v>0.84734346269458904</v>
      </c>
      <c r="AN20" s="100">
        <f t="shared" si="21"/>
        <v>-2.1935333925490466</v>
      </c>
      <c r="AO20" s="101">
        <f t="shared" si="11"/>
        <v>7.3056306076718487</v>
      </c>
      <c r="AP20" s="101">
        <f t="shared" si="12"/>
        <v>-0.5634734720893142</v>
      </c>
      <c r="AQ20" s="101">
        <f t="shared" si="17"/>
        <v>-2.5369439566244938</v>
      </c>
      <c r="AR20" s="102">
        <f t="shared" si="18"/>
        <v>7.0855676996579806</v>
      </c>
      <c r="AT20" s="100">
        <f t="shared" si="19"/>
        <v>0.60330413104914526</v>
      </c>
      <c r="AU20" s="101">
        <f t="shared" si="13"/>
        <v>0.19499805087825028</v>
      </c>
      <c r="AV20" s="102">
        <f t="shared" si="14"/>
        <v>0.2016978180726044</v>
      </c>
      <c r="AW20" s="34">
        <f t="shared" si="20"/>
        <v>1194.6012177278078</v>
      </c>
      <c r="AX20"/>
      <c r="AY20"/>
    </row>
    <row r="21" spans="2:51">
      <c r="B21" s="87">
        <v>184</v>
      </c>
      <c r="C21" s="88">
        <v>3140</v>
      </c>
      <c r="D21" s="137">
        <v>0.32</v>
      </c>
      <c r="F21" s="149">
        <v>1.8451</v>
      </c>
      <c r="G21" s="150">
        <v>9.9426000000000005</v>
      </c>
      <c r="H21" s="150">
        <v>14.827199999999999</v>
      </c>
      <c r="I21" s="150">
        <v>49.568800000000003</v>
      </c>
      <c r="J21" s="150">
        <v>7.85E-2</v>
      </c>
      <c r="K21" s="150">
        <v>13.087899999999999</v>
      </c>
      <c r="L21" s="150">
        <v>0.87050000000000005</v>
      </c>
      <c r="M21" s="150">
        <v>0.17949999999999999</v>
      </c>
      <c r="N21" s="151">
        <v>8.6661591999999992</v>
      </c>
      <c r="O21" s="149">
        <v>168.6</v>
      </c>
      <c r="P21" s="152">
        <v>99</v>
      </c>
      <c r="Q21" s="83"/>
      <c r="R21" s="95">
        <v>1508.4</v>
      </c>
      <c r="S21" s="96">
        <v>84.272178089805024</v>
      </c>
      <c r="T21" s="86"/>
      <c r="U21" s="154">
        <v>1248.8130000000001</v>
      </c>
      <c r="V21" s="154">
        <v>1248.8130000000001</v>
      </c>
      <c r="W21" s="155">
        <f t="shared" si="0"/>
        <v>1521.8130000000001</v>
      </c>
      <c r="Y21" s="160">
        <f t="shared" si="15"/>
        <v>3.3241218633171428E-2</v>
      </c>
      <c r="Z21" s="161">
        <f t="shared" si="1"/>
        <v>0.13767593938271422</v>
      </c>
      <c r="AA21" s="161">
        <f t="shared" si="2"/>
        <v>0.16238201217102319</v>
      </c>
      <c r="AB21" s="161">
        <f t="shared" si="3"/>
        <v>0.46063516119854708</v>
      </c>
      <c r="AC21" s="161">
        <f t="shared" si="4"/>
        <v>9.3052351764311093E-4</v>
      </c>
      <c r="AD21" s="161">
        <f t="shared" si="5"/>
        <v>0.13029884536263844</v>
      </c>
      <c r="AE21" s="161">
        <f t="shared" si="6"/>
        <v>6.0827588643929519E-3</v>
      </c>
      <c r="AF21" s="161">
        <f t="shared" si="7"/>
        <v>1.4127062707945174E-3</v>
      </c>
      <c r="AG21" s="161">
        <f t="shared" si="8"/>
        <v>6.734083459907482E-2</v>
      </c>
      <c r="AH21" s="162">
        <f t="shared" si="9"/>
        <v>5.7128446836238557E-2</v>
      </c>
      <c r="AI21" s="159"/>
      <c r="AJ21" s="160">
        <f t="shared" si="16"/>
        <v>0.61170563658272026</v>
      </c>
      <c r="AK21" s="103">
        <f t="shared" si="10"/>
        <v>0.74093661289266854</v>
      </c>
      <c r="AL21" s="139">
        <v>0.84834776961649705</v>
      </c>
      <c r="AN21" s="100">
        <f t="shared" si="21"/>
        <v>-2.2466293167652589</v>
      </c>
      <c r="AO21" s="101">
        <f t="shared" si="11"/>
        <v>7.3516651542713598</v>
      </c>
      <c r="AP21" s="101">
        <f t="shared" si="12"/>
        <v>-0.55032931463781032</v>
      </c>
      <c r="AQ21" s="101">
        <f t="shared" si="17"/>
        <v>-2.5201916672348332</v>
      </c>
      <c r="AR21" s="102">
        <f t="shared" si="18"/>
        <v>7.0748981901031236</v>
      </c>
      <c r="AT21" s="100">
        <f t="shared" si="19"/>
        <v>0.61170563658272026</v>
      </c>
      <c r="AU21" s="101">
        <f t="shared" si="13"/>
        <v>0.18236555792791501</v>
      </c>
      <c r="AV21" s="102">
        <f t="shared" si="14"/>
        <v>0.20592880548936476</v>
      </c>
      <c r="AW21" s="34">
        <f t="shared" si="20"/>
        <v>1181.9231632035537</v>
      </c>
      <c r="AX21"/>
      <c r="AY21"/>
    </row>
    <row r="22" spans="2:51">
      <c r="B22" s="87">
        <v>185</v>
      </c>
      <c r="C22" s="88">
        <v>3445</v>
      </c>
      <c r="D22" s="137">
        <v>0.32</v>
      </c>
      <c r="F22" s="149">
        <v>1.8635999999999999</v>
      </c>
      <c r="G22" s="150">
        <v>9.7927999999999997</v>
      </c>
      <c r="H22" s="150">
        <v>14.9575</v>
      </c>
      <c r="I22" s="150">
        <v>49.550899999999999</v>
      </c>
      <c r="J22" s="150">
        <v>7.9399999999999998E-2</v>
      </c>
      <c r="K22" s="150">
        <v>13.047800000000001</v>
      </c>
      <c r="L22" s="150">
        <v>0.87729999999999997</v>
      </c>
      <c r="M22" s="150">
        <v>0.18140000000000001</v>
      </c>
      <c r="N22" s="151">
        <v>8.7060975999999997</v>
      </c>
      <c r="O22" s="149">
        <v>162.80000000000001</v>
      </c>
      <c r="P22" s="152">
        <v>99.9</v>
      </c>
      <c r="Q22" s="83"/>
      <c r="R22" s="95">
        <v>1114</v>
      </c>
      <c r="S22" s="96">
        <v>22.090722034374522</v>
      </c>
      <c r="T22" s="86"/>
      <c r="U22" s="154">
        <v>1245.153</v>
      </c>
      <c r="V22" s="154">
        <v>1245.153</v>
      </c>
      <c r="W22" s="155">
        <f t="shared" si="0"/>
        <v>1518.153</v>
      </c>
      <c r="Y22" s="160">
        <f t="shared" si="15"/>
        <v>3.3591177601621294E-2</v>
      </c>
      <c r="Z22" s="161">
        <f t="shared" si="1"/>
        <v>0.13566895038888951</v>
      </c>
      <c r="AA22" s="161">
        <f t="shared" si="2"/>
        <v>0.16389031273657903</v>
      </c>
      <c r="AB22" s="161">
        <f t="shared" si="3"/>
        <v>0.46069736325311761</v>
      </c>
      <c r="AC22" s="161">
        <f t="shared" si="4"/>
        <v>9.4165908088327736E-4</v>
      </c>
      <c r="AD22" s="161">
        <f t="shared" si="5"/>
        <v>0.1299640958324986</v>
      </c>
      <c r="AE22" s="161">
        <f t="shared" si="6"/>
        <v>6.1333175914373679E-3</v>
      </c>
      <c r="AF22" s="161">
        <f t="shared" si="7"/>
        <v>1.428368296392998E-3</v>
      </c>
      <c r="AG22" s="161">
        <f t="shared" si="8"/>
        <v>6.768475521858032E-2</v>
      </c>
      <c r="AH22" s="162">
        <f t="shared" si="9"/>
        <v>5.7456102889242175E-2</v>
      </c>
      <c r="AI22" s="159"/>
      <c r="AJ22" s="160">
        <f t="shared" si="16"/>
        <v>0.61564654479802161</v>
      </c>
      <c r="AK22" s="103">
        <f t="shared" si="10"/>
        <v>0.760845016156667</v>
      </c>
      <c r="AL22" s="139">
        <v>0.84887804799905298</v>
      </c>
      <c r="AN22" s="100">
        <f t="shared" si="21"/>
        <v>-2.2741404383551966</v>
      </c>
      <c r="AO22" s="101">
        <f t="shared" si="11"/>
        <v>7.3755090380110042</v>
      </c>
      <c r="AP22" s="101">
        <f t="shared" si="12"/>
        <v>-0.54425505660265694</v>
      </c>
      <c r="AQ22" s="101">
        <f t="shared" si="17"/>
        <v>-2.5117103265609808</v>
      </c>
      <c r="AR22" s="102">
        <f t="shared" si="18"/>
        <v>7.068823869614131</v>
      </c>
      <c r="AT22" s="100">
        <f t="shared" si="19"/>
        <v>0.61564654479802161</v>
      </c>
      <c r="AU22" s="101">
        <f t="shared" si="13"/>
        <v>0.17630326894589546</v>
      </c>
      <c r="AV22" s="102">
        <f t="shared" si="14"/>
        <v>0.20805018625608296</v>
      </c>
      <c r="AW22" s="34">
        <f t="shared" si="20"/>
        <v>1174.7655439615949</v>
      </c>
      <c r="AX22"/>
      <c r="AY22"/>
    </row>
    <row r="23" spans="2:51">
      <c r="B23" s="87">
        <v>186</v>
      </c>
      <c r="C23" s="88">
        <v>3084</v>
      </c>
      <c r="D23" s="137">
        <v>0.32</v>
      </c>
      <c r="F23" s="132">
        <v>1.8826000000000001</v>
      </c>
      <c r="G23" s="133">
        <v>9.6371000000000002</v>
      </c>
      <c r="H23" s="133">
        <v>15.0913</v>
      </c>
      <c r="I23" s="133">
        <v>49.533799999999999</v>
      </c>
      <c r="J23" s="133">
        <v>8.0299999999999996E-2</v>
      </c>
      <c r="K23" s="133">
        <v>13.008699999999999</v>
      </c>
      <c r="L23" s="133">
        <v>0.88429999999999997</v>
      </c>
      <c r="M23" s="133">
        <v>0.1835</v>
      </c>
      <c r="N23" s="134">
        <v>8.7456461000000001</v>
      </c>
      <c r="O23" s="135">
        <v>156.9</v>
      </c>
      <c r="P23" s="136">
        <v>100.8</v>
      </c>
      <c r="Q23" s="83"/>
      <c r="R23" s="95">
        <v>1567.5</v>
      </c>
      <c r="S23" s="96">
        <v>22.54550953072474</v>
      </c>
      <c r="T23" s="86"/>
      <c r="U23" s="154">
        <v>1241.3779999999999</v>
      </c>
      <c r="V23" s="154">
        <v>1241.3779999999999</v>
      </c>
      <c r="W23" s="155">
        <f t="shared" si="0"/>
        <v>1514.3779999999999</v>
      </c>
      <c r="Y23" s="160">
        <f t="shared" si="15"/>
        <v>3.3951079719208729E-2</v>
      </c>
      <c r="Z23" s="161">
        <f t="shared" si="1"/>
        <v>0.13358046603636906</v>
      </c>
      <c r="AA23" s="161">
        <f t="shared" si="2"/>
        <v>0.16544129985949738</v>
      </c>
      <c r="AB23" s="161">
        <f t="shared" si="3"/>
        <v>0.46077492227978067</v>
      </c>
      <c r="AC23" s="161">
        <f t="shared" si="4"/>
        <v>9.5282194349743693E-4</v>
      </c>
      <c r="AD23" s="161">
        <f t="shared" si="5"/>
        <v>0.1296411890350708</v>
      </c>
      <c r="AE23" s="161">
        <f t="shared" si="6"/>
        <v>6.1854308767494712E-3</v>
      </c>
      <c r="AF23" s="161">
        <f t="shared" si="7"/>
        <v>1.445646125864494E-3</v>
      </c>
      <c r="AG23" s="161">
        <f t="shared" si="8"/>
        <v>6.8027144123961908E-2</v>
      </c>
      <c r="AH23" s="162">
        <f t="shared" si="9"/>
        <v>5.7782736258794938E-2</v>
      </c>
      <c r="AI23" s="159"/>
      <c r="AJ23" s="160">
        <f t="shared" si="16"/>
        <v>0.61965459148958635</v>
      </c>
      <c r="AK23" s="103">
        <f t="shared" si="10"/>
        <v>0.78210466866178674</v>
      </c>
      <c r="AL23" s="139">
        <v>0.84940705659348004</v>
      </c>
      <c r="AN23" s="100">
        <f t="shared" si="21"/>
        <v>-2.3029680194531981</v>
      </c>
      <c r="AO23" s="101">
        <f t="shared" si="11"/>
        <v>7.4002290785245934</v>
      </c>
      <c r="AP23" s="101">
        <f t="shared" si="12"/>
        <v>-0.53811245677245356</v>
      </c>
      <c r="AQ23" s="101">
        <f t="shared" si="17"/>
        <v>-2.5031701534464474</v>
      </c>
      <c r="AR23" s="102">
        <f t="shared" si="18"/>
        <v>7.0623187557453893</v>
      </c>
      <c r="AT23" s="100">
        <f t="shared" si="19"/>
        <v>0.61965459148958635</v>
      </c>
      <c r="AU23" s="101">
        <f t="shared" si="13"/>
        <v>0.17014069560249373</v>
      </c>
      <c r="AV23" s="102">
        <f t="shared" si="14"/>
        <v>0.21020471290791989</v>
      </c>
      <c r="AW23" s="34">
        <f t="shared" si="20"/>
        <v>1167.1483625064361</v>
      </c>
      <c r="AX23"/>
      <c r="AY23"/>
    </row>
    <row r="24" spans="2:51">
      <c r="B24" s="87">
        <v>187</v>
      </c>
      <c r="C24" s="88">
        <v>3084</v>
      </c>
      <c r="D24" s="137">
        <v>0.32</v>
      </c>
      <c r="F24" s="132">
        <v>1.9216</v>
      </c>
      <c r="G24" s="133">
        <v>9.3247999999999998</v>
      </c>
      <c r="H24" s="133">
        <v>15.363799999999999</v>
      </c>
      <c r="I24" s="133">
        <v>49.496699999999997</v>
      </c>
      <c r="J24" s="133">
        <v>8.2100000000000006E-2</v>
      </c>
      <c r="K24" s="133">
        <v>12.9262</v>
      </c>
      <c r="L24" s="133">
        <v>0.89859999999999995</v>
      </c>
      <c r="M24" s="133">
        <v>0.18770000000000001</v>
      </c>
      <c r="N24" s="134">
        <v>8.8256835000000002</v>
      </c>
      <c r="O24" s="135">
        <v>145.9</v>
      </c>
      <c r="P24" s="136">
        <v>102.7</v>
      </c>
      <c r="Q24" s="83"/>
      <c r="R24" s="95">
        <v>1654.8333333333333</v>
      </c>
      <c r="S24" s="96">
        <v>37.902066786216167</v>
      </c>
      <c r="T24" s="86"/>
      <c r="U24" s="138">
        <v>1233.643</v>
      </c>
      <c r="V24" s="138">
        <v>1233.643</v>
      </c>
      <c r="W24" s="99">
        <f t="shared" si="0"/>
        <v>1506.643</v>
      </c>
      <c r="Y24" s="160">
        <f t="shared" si="15"/>
        <v>3.4690086489343026E-2</v>
      </c>
      <c r="Z24" s="161">
        <f t="shared" si="1"/>
        <v>0.12938471428439319</v>
      </c>
      <c r="AA24" s="161">
        <f t="shared" si="2"/>
        <v>0.16860202356303924</v>
      </c>
      <c r="AB24" s="161">
        <f t="shared" si="3"/>
        <v>0.46090380112467344</v>
      </c>
      <c r="AC24" s="161">
        <f t="shared" si="4"/>
        <v>9.751832178401756E-4</v>
      </c>
      <c r="AD24" s="161">
        <f t="shared" si="5"/>
        <v>0.12895162968032256</v>
      </c>
      <c r="AE24" s="161">
        <f t="shared" si="6"/>
        <v>6.2919259645294523E-3</v>
      </c>
      <c r="AF24" s="161">
        <f t="shared" si="7"/>
        <v>1.4802567743448438E-3</v>
      </c>
      <c r="AG24" s="161">
        <f t="shared" si="8"/>
        <v>6.8720378901513973E-2</v>
      </c>
      <c r="AH24" s="162">
        <f t="shared" si="9"/>
        <v>5.8447201318064163E-2</v>
      </c>
      <c r="AI24" s="159"/>
      <c r="AJ24" s="160">
        <f t="shared" si="16"/>
        <v>0.62706686505163023</v>
      </c>
      <c r="AK24" s="103">
        <f t="shared" si="10"/>
        <v>0.82655435384963649</v>
      </c>
      <c r="AL24" s="139">
        <v>0.85050755325181304</v>
      </c>
      <c r="AN24" s="100">
        <f>8.77-23590/W24+(1673/W24)*(6.7*(Y24+AC24)+4.9*Z24+8.1*AD24+8.9*(AG24+AF24)+5*AE24+1.8*AA24-'[1]SCSS Calculator'!$AJ$4+7.2*((AG24+AF23)*AB24))-2.06*ERF(-7.2*(AG24+AF24))</f>
        <v>-2.3518448265678344</v>
      </c>
      <c r="AO24" s="101">
        <f t="shared" si="11"/>
        <v>7.4512874596616401</v>
      </c>
      <c r="AP24" s="101">
        <f t="shared" si="12"/>
        <v>-0.52692695434461811</v>
      </c>
      <c r="AQ24" s="101">
        <f t="shared" si="17"/>
        <v>-2.4858202513577496</v>
      </c>
      <c r="AR24" s="102">
        <f t="shared" si="18"/>
        <v>7.0583359301069368</v>
      </c>
      <c r="AT24" s="100">
        <f t="shared" si="19"/>
        <v>0.62706686505163023</v>
      </c>
      <c r="AU24" s="101">
        <f t="shared" si="13"/>
        <v>0.1584477122567477</v>
      </c>
      <c r="AV24" s="102">
        <f t="shared" si="14"/>
        <v>0.21448542269162216</v>
      </c>
      <c r="AW24" s="34">
        <f t="shared" si="20"/>
        <v>1162.5090589856038</v>
      </c>
      <c r="AX24"/>
      <c r="AY24"/>
    </row>
    <row r="25" spans="2:51">
      <c r="B25" s="87">
        <v>188</v>
      </c>
      <c r="C25" s="88" t="s">
        <v>157</v>
      </c>
      <c r="D25" s="137">
        <v>0.32</v>
      </c>
      <c r="F25" s="132">
        <v>1.9417</v>
      </c>
      <c r="G25" s="133">
        <v>9.1672999999999991</v>
      </c>
      <c r="H25" s="133">
        <v>15.5038</v>
      </c>
      <c r="I25" s="133">
        <v>49.476500000000001</v>
      </c>
      <c r="J25" s="133">
        <v>8.3099999999999993E-2</v>
      </c>
      <c r="K25" s="133">
        <v>12.882199999999999</v>
      </c>
      <c r="L25" s="133">
        <v>0.90600000000000003</v>
      </c>
      <c r="M25" s="133">
        <v>0.18990000000000001</v>
      </c>
      <c r="N25" s="134">
        <v>8.8664723999999993</v>
      </c>
      <c r="O25" s="135">
        <v>140.6</v>
      </c>
      <c r="P25" s="136">
        <v>103.6</v>
      </c>
      <c r="Q25" s="83"/>
      <c r="R25" s="95">
        <v>1092.5</v>
      </c>
      <c r="S25" s="96">
        <v>38.980764487115948</v>
      </c>
      <c r="T25" s="86"/>
      <c r="U25" s="138">
        <v>1229.6510000000001</v>
      </c>
      <c r="V25" s="138">
        <v>1229.6510000000001</v>
      </c>
      <c r="W25" s="99">
        <f t="shared" si="0"/>
        <v>1502.6510000000001</v>
      </c>
      <c r="Y25" s="100">
        <f t="shared" si="15"/>
        <v>3.5070991710556561E-2</v>
      </c>
      <c r="Z25" s="101">
        <f t="shared" si="1"/>
        <v>0.12726483323874391</v>
      </c>
      <c r="AA25" s="101">
        <f t="shared" si="2"/>
        <v>0.17022597035613546</v>
      </c>
      <c r="AB25" s="101">
        <f t="shared" si="3"/>
        <v>0.46095288566485204</v>
      </c>
      <c r="AC25" s="101">
        <f t="shared" si="4"/>
        <v>9.8756936406934389E-4</v>
      </c>
      <c r="AD25" s="101">
        <f t="shared" si="5"/>
        <v>0.12857884634282216</v>
      </c>
      <c r="AE25" s="101">
        <f t="shared" si="6"/>
        <v>6.3470060266647222E-3</v>
      </c>
      <c r="AF25" s="101">
        <f t="shared" si="7"/>
        <v>1.4983776034444448E-3</v>
      </c>
      <c r="AG25" s="101">
        <f t="shared" si="8"/>
        <v>6.907351969271136E-2</v>
      </c>
      <c r="AH25" s="102">
        <f t="shared" si="9"/>
        <v>5.8787338378815154E-2</v>
      </c>
      <c r="AI25" s="34"/>
      <c r="AJ25" s="100">
        <f t="shared" si="16"/>
        <v>0.63073942007915107</v>
      </c>
      <c r="AK25" s="103">
        <f t="shared" si="10"/>
        <v>0.8499208087623098</v>
      </c>
      <c r="AL25" s="139">
        <v>0.85108357935636503</v>
      </c>
      <c r="AN25" s="100">
        <f>8.77-23590/W25+(1673/W25)*(6.7*(Y25+AC25)+4.9*Z25+8.1*AD25+8.9*(AG25+AF25)+5*AE25+1.8*AA25-22.2*AE25*(AG25+AF25)+7.2*((AG25+AF24)*AB25))-2.06*ERF(-7.2*(AG25+AF25))</f>
        <v>-2.393823929508859</v>
      </c>
      <c r="AO25" s="101">
        <f t="shared" si="11"/>
        <v>7.4778546465458993</v>
      </c>
      <c r="AP25" s="101">
        <f t="shared" si="12"/>
        <v>-0.52144863474150738</v>
      </c>
      <c r="AQ25" s="101">
        <f t="shared" si="17"/>
        <v>-2.4769419565038611</v>
      </c>
      <c r="AR25" s="102">
        <f t="shared" si="18"/>
        <v>7.0395240387993931</v>
      </c>
      <c r="AT25" s="100">
        <f t="shared" si="19"/>
        <v>0.63073942007915107</v>
      </c>
      <c r="AU25" s="101">
        <f t="shared" si="13"/>
        <v>0.152776152831574</v>
      </c>
      <c r="AV25" s="102">
        <f t="shared" si="14"/>
        <v>0.21648442708927496</v>
      </c>
      <c r="AW25" s="34">
        <f t="shared" si="20"/>
        <v>1140.8444796772903</v>
      </c>
      <c r="AX25"/>
      <c r="AY25"/>
    </row>
    <row r="26" spans="2:51">
      <c r="B26" s="87">
        <v>189</v>
      </c>
      <c r="C26" s="88">
        <v>3767</v>
      </c>
      <c r="D26" s="137">
        <v>0.32</v>
      </c>
      <c r="F26" s="132">
        <v>1.9830000000000001</v>
      </c>
      <c r="G26" s="133">
        <v>8.8453999999999997</v>
      </c>
      <c r="H26" s="133">
        <v>15.7895</v>
      </c>
      <c r="I26" s="133">
        <v>49.435899999999997</v>
      </c>
      <c r="J26" s="133">
        <v>8.5000000000000006E-2</v>
      </c>
      <c r="K26" s="133">
        <v>12.7943</v>
      </c>
      <c r="L26" s="133">
        <v>0.92090000000000005</v>
      </c>
      <c r="M26" s="133">
        <v>0.19439999999999999</v>
      </c>
      <c r="N26" s="134">
        <v>8.9468209000000005</v>
      </c>
      <c r="O26" s="135">
        <v>130.5</v>
      </c>
      <c r="P26" s="136">
        <v>105.6</v>
      </c>
      <c r="Q26" s="83"/>
      <c r="R26" s="95">
        <v>1238.3333333333333</v>
      </c>
      <c r="S26" s="96">
        <v>22.730302828312492</v>
      </c>
      <c r="T26" s="86"/>
      <c r="U26" s="138">
        <v>1221.442</v>
      </c>
      <c r="V26" s="138">
        <v>1221.442</v>
      </c>
      <c r="W26" s="99">
        <f t="shared" si="0"/>
        <v>1494.442</v>
      </c>
      <c r="Y26" s="100">
        <f t="shared" si="15"/>
        <v>3.5854711277352215E-2</v>
      </c>
      <c r="Z26" s="101">
        <f t="shared" si="1"/>
        <v>0.12292551749996626</v>
      </c>
      <c r="AA26" s="101">
        <f t="shared" si="2"/>
        <v>0.1735456123567507</v>
      </c>
      <c r="AB26" s="101">
        <f t="shared" si="3"/>
        <v>0.46106017711051073</v>
      </c>
      <c r="AC26" s="101">
        <f t="shared" si="4"/>
        <v>1.0112140852365846E-3</v>
      </c>
      <c r="AD26" s="101">
        <f t="shared" si="5"/>
        <v>0.12783613054081744</v>
      </c>
      <c r="AE26" s="101">
        <f t="shared" si="6"/>
        <v>6.4581895172708325E-3</v>
      </c>
      <c r="AF26" s="101">
        <f t="shared" si="7"/>
        <v>1.5355012281806704E-3</v>
      </c>
      <c r="AG26" s="101">
        <f t="shared" si="8"/>
        <v>6.9772946383914625E-2</v>
      </c>
      <c r="AH26" s="102">
        <f t="shared" si="9"/>
        <v>5.9465386070381286E-2</v>
      </c>
      <c r="AI26" s="34"/>
      <c r="AJ26" s="100">
        <f t="shared" si="16"/>
        <v>0.63746508982392647</v>
      </c>
      <c r="AK26" s="103">
        <f t="shared" si="10"/>
        <v>0.89975227819057579</v>
      </c>
      <c r="AL26" s="139">
        <v>0.85226995780258996</v>
      </c>
      <c r="AN26" s="100">
        <f t="shared" si="21"/>
        <v>-2.459038598652854</v>
      </c>
      <c r="AO26" s="101">
        <f t="shared" si="11"/>
        <v>7.5329551969908302</v>
      </c>
      <c r="AP26" s="101">
        <f t="shared" si="12"/>
        <v>-0.51156259167488116</v>
      </c>
      <c r="AQ26" s="101">
        <f t="shared" si="17"/>
        <v>-2.4590888640770303</v>
      </c>
      <c r="AR26" s="102">
        <f t="shared" si="18"/>
        <v>7.0214428707401257</v>
      </c>
      <c r="AT26" s="100">
        <f t="shared" si="19"/>
        <v>0.63746508982392647</v>
      </c>
      <c r="AU26" s="101">
        <f t="shared" si="13"/>
        <v>0.14182877323041831</v>
      </c>
      <c r="AV26" s="102">
        <f t="shared" si="14"/>
        <v>0.22070613694565538</v>
      </c>
      <c r="AW26" s="34">
        <f t="shared" si="20"/>
        <v>1120.4020473694852</v>
      </c>
      <c r="AX26"/>
      <c r="AY26"/>
    </row>
    <row r="27" spans="2:51">
      <c r="B27" s="87">
        <v>191</v>
      </c>
      <c r="C27" s="88">
        <v>3767</v>
      </c>
      <c r="D27" s="137">
        <v>0.32</v>
      </c>
      <c r="F27" s="132">
        <v>2.0043000000000002</v>
      </c>
      <c r="G27" s="133">
        <v>8.6828000000000003</v>
      </c>
      <c r="H27" s="133">
        <v>15.9361</v>
      </c>
      <c r="I27" s="133">
        <v>49.414000000000001</v>
      </c>
      <c r="J27" s="133">
        <v>8.6099999999999996E-2</v>
      </c>
      <c r="K27" s="133">
        <v>12.7478</v>
      </c>
      <c r="L27" s="133">
        <v>0.92859999999999998</v>
      </c>
      <c r="M27" s="133">
        <v>0.19670000000000001</v>
      </c>
      <c r="N27" s="134">
        <v>8.9876602999999999</v>
      </c>
      <c r="O27" s="135">
        <v>125.8</v>
      </c>
      <c r="P27" s="136">
        <v>106.6</v>
      </c>
      <c r="Q27" s="83"/>
      <c r="R27" s="95">
        <v>1012</v>
      </c>
      <c r="S27" s="96">
        <v>36.715119501371639</v>
      </c>
      <c r="T27" s="86"/>
      <c r="U27" s="138">
        <v>1217.2080000000001</v>
      </c>
      <c r="V27" s="138">
        <v>1217.2080000000001</v>
      </c>
      <c r="W27" s="99">
        <f t="shared" si="0"/>
        <v>1490.2080000000001</v>
      </c>
      <c r="Y27" s="100">
        <f t="shared" si="15"/>
        <v>3.6258994965551024E-2</v>
      </c>
      <c r="Z27" s="101">
        <f t="shared" si="1"/>
        <v>0.12072963453573093</v>
      </c>
      <c r="AA27" s="101">
        <f t="shared" si="2"/>
        <v>0.17524951591513852</v>
      </c>
      <c r="AB27" s="101">
        <f t="shared" si="3"/>
        <v>0.46109955036657546</v>
      </c>
      <c r="AC27" s="101">
        <f t="shared" si="4"/>
        <v>1.0248418603599594E-3</v>
      </c>
      <c r="AD27" s="101">
        <f t="shared" si="5"/>
        <v>0.12743885126753846</v>
      </c>
      <c r="AE27" s="101">
        <f t="shared" si="6"/>
        <v>6.5156314639924721E-3</v>
      </c>
      <c r="AF27" s="101">
        <f t="shared" si="7"/>
        <v>1.554489481097057E-3</v>
      </c>
      <c r="AG27" s="101">
        <f t="shared" si="8"/>
        <v>7.012849014401619E-2</v>
      </c>
      <c r="AH27" s="102">
        <f t="shared" si="9"/>
        <v>5.9811263421754073E-2</v>
      </c>
      <c r="AI27" s="34"/>
      <c r="AJ27" s="100">
        <f t="shared" si="16"/>
        <v>0.64060923595323971</v>
      </c>
      <c r="AK27" s="103">
        <f t="shared" si="10"/>
        <v>0.92602356175485212</v>
      </c>
      <c r="AL27" s="139">
        <v>0.85288109438725102</v>
      </c>
      <c r="AN27" s="100">
        <f t="shared" si="21"/>
        <v>-2.4929663156518478</v>
      </c>
      <c r="AO27" s="101">
        <f t="shared" si="11"/>
        <v>7.5616240466953704</v>
      </c>
      <c r="AP27" s="101">
        <f t="shared" si="12"/>
        <v>-0.5070102645291692</v>
      </c>
      <c r="AQ27" s="101">
        <f t="shared" si="17"/>
        <v>-2.4499616479269606</v>
      </c>
      <c r="AR27" s="102">
        <f t="shared" si="18"/>
        <v>7.0116091144413133</v>
      </c>
      <c r="AT27" s="100">
        <f t="shared" si="19"/>
        <v>0.64060923595323971</v>
      </c>
      <c r="AU27" s="101">
        <f t="shared" si="13"/>
        <v>0.13667278753652495</v>
      </c>
      <c r="AV27" s="102">
        <f t="shared" si="14"/>
        <v>0.22271797651023545</v>
      </c>
      <c r="AW27" s="34">
        <f t="shared" si="20"/>
        <v>1109.4382825268071</v>
      </c>
      <c r="AX27"/>
      <c r="AY27"/>
    </row>
    <row r="28" spans="2:51">
      <c r="B28" s="87">
        <v>192</v>
      </c>
      <c r="C28" s="88">
        <v>3767</v>
      </c>
      <c r="D28" s="137">
        <v>0.32</v>
      </c>
      <c r="F28" s="132">
        <v>2.0259</v>
      </c>
      <c r="G28" s="133">
        <v>8.5206999999999997</v>
      </c>
      <c r="H28" s="133">
        <v>16.084099999999999</v>
      </c>
      <c r="I28" s="133">
        <v>49.390900000000002</v>
      </c>
      <c r="J28" s="133">
        <v>8.7099999999999997E-2</v>
      </c>
      <c r="K28" s="133">
        <v>12.6997</v>
      </c>
      <c r="L28" s="133">
        <v>0.93630000000000002</v>
      </c>
      <c r="M28" s="133">
        <v>0.1991</v>
      </c>
      <c r="N28" s="134">
        <v>9.0286299999999997</v>
      </c>
      <c r="O28" s="135">
        <v>121.2</v>
      </c>
      <c r="P28" s="136">
        <v>107.7</v>
      </c>
      <c r="Q28" s="83"/>
      <c r="R28" s="95">
        <v>1242.8333333333333</v>
      </c>
      <c r="S28" s="96">
        <v>32.737847618113058</v>
      </c>
      <c r="T28" s="86"/>
      <c r="U28" s="138">
        <v>1212.915</v>
      </c>
      <c r="V28" s="138">
        <v>1212.915</v>
      </c>
      <c r="W28" s="99">
        <f t="shared" si="0"/>
        <v>1485.915</v>
      </c>
      <c r="Y28" s="100">
        <f t="shared" si="15"/>
        <v>3.6669092366366639E-2</v>
      </c>
      <c r="Z28" s="101">
        <f t="shared" si="1"/>
        <v>0.11853824240661613</v>
      </c>
      <c r="AA28" s="101">
        <f t="shared" si="2"/>
        <v>0.17697041351900603</v>
      </c>
      <c r="AB28" s="101">
        <f t="shared" si="3"/>
        <v>0.46112720844422039</v>
      </c>
      <c r="AC28" s="101">
        <f t="shared" si="4"/>
        <v>1.0372918845219317E-3</v>
      </c>
      <c r="AD28" s="101">
        <f t="shared" si="5"/>
        <v>0.12702499578880994</v>
      </c>
      <c r="AE28" s="101">
        <f t="shared" si="6"/>
        <v>6.5731262871080772E-3</v>
      </c>
      <c r="AF28" s="101">
        <f t="shared" si="7"/>
        <v>1.5742866336506804E-3</v>
      </c>
      <c r="AG28" s="101">
        <f t="shared" si="8"/>
        <v>7.0485342669700149E-2</v>
      </c>
      <c r="AH28" s="102">
        <f t="shared" si="9"/>
        <v>6.0160558557209851E-2</v>
      </c>
      <c r="AI28" s="34"/>
      <c r="AJ28" s="100">
        <f t="shared" si="16"/>
        <v>0.6435587882103212</v>
      </c>
      <c r="AK28" s="103">
        <f t="shared" si="10"/>
        <v>0.95297758125122012</v>
      </c>
      <c r="AL28" s="139">
        <v>0.853518707274035</v>
      </c>
      <c r="AN28" s="100">
        <f t="shared" si="21"/>
        <v>-2.5277000260756806</v>
      </c>
      <c r="AO28" s="101">
        <f t="shared" si="11"/>
        <v>7.5908676262766397</v>
      </c>
      <c r="AP28" s="101">
        <f t="shared" si="12"/>
        <v>-0.50278812443156884</v>
      </c>
      <c r="AQ28" s="101">
        <f t="shared" si="17"/>
        <v>-2.4407582331645932</v>
      </c>
      <c r="AR28" s="102">
        <f t="shared" si="18"/>
        <v>7.0011377089339835</v>
      </c>
      <c r="AT28" s="100">
        <f t="shared" si="19"/>
        <v>0.6435587882103212</v>
      </c>
      <c r="AU28" s="101">
        <f t="shared" si="13"/>
        <v>0.13158285262665304</v>
      </c>
      <c r="AV28" s="102">
        <f t="shared" si="14"/>
        <v>0.22485835916302571</v>
      </c>
      <c r="AW28" s="34">
        <f t="shared" si="20"/>
        <v>1097.8815177702386</v>
      </c>
      <c r="AX28"/>
      <c r="AY28"/>
    </row>
    <row r="29" spans="2:51">
      <c r="B29" s="87">
        <v>193</v>
      </c>
      <c r="C29" s="88">
        <v>3584</v>
      </c>
      <c r="D29" s="137">
        <v>0.32</v>
      </c>
      <c r="F29" s="132">
        <v>2.0345</v>
      </c>
      <c r="G29" s="133">
        <v>8.4794999999999998</v>
      </c>
      <c r="H29" s="133">
        <v>16.040500000000002</v>
      </c>
      <c r="I29" s="133">
        <v>49.399099999999997</v>
      </c>
      <c r="J29" s="133">
        <v>8.8200000000000001E-2</v>
      </c>
      <c r="K29" s="133">
        <v>12.668699999999999</v>
      </c>
      <c r="L29" s="133">
        <v>0.94650000000000001</v>
      </c>
      <c r="M29" s="133">
        <v>0.2016</v>
      </c>
      <c r="N29" s="134">
        <v>9.1016776000000004</v>
      </c>
      <c r="O29" s="135">
        <v>118.9</v>
      </c>
      <c r="P29" s="136">
        <v>108.8</v>
      </c>
      <c r="Q29" s="83"/>
      <c r="R29" s="95">
        <v>1176.8333333333333</v>
      </c>
      <c r="S29" s="96">
        <v>39.504008235451302</v>
      </c>
      <c r="T29" s="86"/>
      <c r="U29" s="138">
        <v>1212.453</v>
      </c>
      <c r="V29" s="138">
        <v>1212.453</v>
      </c>
      <c r="W29" s="99">
        <f t="shared" si="0"/>
        <v>1485.453</v>
      </c>
      <c r="Y29" s="100">
        <f t="shared" si="15"/>
        <v>3.6841553042222218E-2</v>
      </c>
      <c r="Z29" s="101">
        <f t="shared" si="1"/>
        <v>0.11801889187528292</v>
      </c>
      <c r="AA29" s="101">
        <f t="shared" si="2"/>
        <v>0.17657120544933938</v>
      </c>
      <c r="AB29" s="101">
        <f t="shared" si="3"/>
        <v>0.46141416633233473</v>
      </c>
      <c r="AC29" s="101">
        <f t="shared" si="4"/>
        <v>1.0508711987667174E-3</v>
      </c>
      <c r="AD29" s="101">
        <f t="shared" si="5"/>
        <v>0.12677273459338326</v>
      </c>
      <c r="AE29" s="101">
        <f t="shared" si="6"/>
        <v>6.6477648749854656E-3</v>
      </c>
      <c r="AF29" s="101">
        <f t="shared" si="7"/>
        <v>1.5947813753888563E-3</v>
      </c>
      <c r="AG29" s="101">
        <f t="shared" si="8"/>
        <v>7.108803125829645E-2</v>
      </c>
      <c r="AH29" s="102">
        <f t="shared" si="9"/>
        <v>6.0671404307357957E-2</v>
      </c>
      <c r="AI29" s="34"/>
      <c r="AJ29" s="100">
        <f t="shared" si="16"/>
        <v>0.64552038668374745</v>
      </c>
      <c r="AK29" s="103">
        <f t="shared" si="10"/>
        <v>0.95995247591580601</v>
      </c>
      <c r="AL29" s="139">
        <v>0.853468625216389</v>
      </c>
      <c r="AN29" s="100">
        <f t="shared" si="21"/>
        <v>-2.5192553379405127</v>
      </c>
      <c r="AO29" s="101">
        <f t="shared" si="11"/>
        <v>7.5940253148519403</v>
      </c>
      <c r="AP29" s="101">
        <f t="shared" si="12"/>
        <v>-0.5002884052399803</v>
      </c>
      <c r="AQ29" s="101">
        <f t="shared" si="17"/>
        <v>-2.433494406213502</v>
      </c>
      <c r="AR29" s="102">
        <f t="shared" si="18"/>
        <v>7.00797597788495</v>
      </c>
      <c r="AT29" s="100">
        <f t="shared" si="19"/>
        <v>0.64552038668374745</v>
      </c>
      <c r="AU29" s="101">
        <f t="shared" si="13"/>
        <v>0.12844764946033044</v>
      </c>
      <c r="AV29" s="102">
        <f t="shared" si="14"/>
        <v>0.22603196385592211</v>
      </c>
      <c r="AW29" s="34">
        <f t="shared" si="20"/>
        <v>1105.4148550020036</v>
      </c>
      <c r="AX29"/>
      <c r="AY29"/>
    </row>
    <row r="30" spans="2:51">
      <c r="B30" s="87">
        <v>194</v>
      </c>
      <c r="C30" s="88">
        <v>3658</v>
      </c>
      <c r="D30" s="137">
        <v>0.32</v>
      </c>
      <c r="F30" s="132">
        <v>2.0432999999999999</v>
      </c>
      <c r="G30" s="133">
        <v>8.44</v>
      </c>
      <c r="H30" s="133">
        <v>15.997199999999999</v>
      </c>
      <c r="I30" s="133">
        <v>49.405700000000003</v>
      </c>
      <c r="J30" s="133">
        <v>8.9300000000000004E-2</v>
      </c>
      <c r="K30" s="133">
        <v>12.6348</v>
      </c>
      <c r="L30" s="133">
        <v>0.95679999999999998</v>
      </c>
      <c r="M30" s="133">
        <v>0.2041</v>
      </c>
      <c r="N30" s="134">
        <v>9.1766050000000003</v>
      </c>
      <c r="O30" s="135">
        <v>116.6</v>
      </c>
      <c r="P30" s="136">
        <v>109.9</v>
      </c>
      <c r="Q30" s="83"/>
      <c r="R30" s="95">
        <v>1200.8333333333333</v>
      </c>
      <c r="S30" s="96">
        <v>51.066296778470154</v>
      </c>
      <c r="T30" s="86"/>
      <c r="U30" s="138">
        <v>1211.9290000000001</v>
      </c>
      <c r="V30" s="138">
        <v>1211.9290000000001</v>
      </c>
      <c r="W30" s="99">
        <f t="shared" si="0"/>
        <v>1484.9290000000001</v>
      </c>
      <c r="Y30" s="100">
        <f t="shared" si="15"/>
        <v>3.7017720230057991E-2</v>
      </c>
      <c r="Z30" s="101">
        <f t="shared" si="1"/>
        <v>0.117522503200124</v>
      </c>
      <c r="AA30" s="101">
        <f t="shared" si="2"/>
        <v>0.17617458348116891</v>
      </c>
      <c r="AB30" s="101">
        <f t="shared" si="3"/>
        <v>0.4616855084725266</v>
      </c>
      <c r="AC30" s="101">
        <f t="shared" si="4"/>
        <v>1.0644607733930271E-3</v>
      </c>
      <c r="AD30" s="101">
        <f t="shared" si="5"/>
        <v>0.12649095655667855</v>
      </c>
      <c r="AE30" s="101">
        <f t="shared" si="6"/>
        <v>6.7231607821609755E-3</v>
      </c>
      <c r="AF30" s="101">
        <f t="shared" si="7"/>
        <v>1.6152915851971878E-3</v>
      </c>
      <c r="AG30" s="101">
        <f t="shared" si="8"/>
        <v>7.1705814918692809E-2</v>
      </c>
      <c r="AH30" s="102">
        <f t="shared" si="9"/>
        <v>6.1195876262896749E-2</v>
      </c>
      <c r="AI30" s="34"/>
      <c r="AJ30" s="100">
        <f t="shared" si="16"/>
        <v>0.64751223190661722</v>
      </c>
      <c r="AK30" s="103">
        <f t="shared" si="10"/>
        <v>0.96668750017765648</v>
      </c>
      <c r="AL30" s="139">
        <v>0.85342975785557595</v>
      </c>
      <c r="AN30" s="100">
        <f t="shared" si="21"/>
        <v>-2.5110810587184345</v>
      </c>
      <c r="AO30" s="101">
        <f t="shared" si="11"/>
        <v>7.5976092599634972</v>
      </c>
      <c r="AP30" s="101">
        <f t="shared" si="12"/>
        <v>-0.49776601706443074</v>
      </c>
      <c r="AQ30" s="101">
        <f t="shared" si="17"/>
        <v>-2.4260799026958617</v>
      </c>
      <c r="AR30" s="102">
        <f t="shared" si="18"/>
        <v>7.0148420868764934</v>
      </c>
      <c r="AT30" s="100">
        <f t="shared" si="19"/>
        <v>0.64751223190661722</v>
      </c>
      <c r="AU30" s="101">
        <f t="shared" si="13"/>
        <v>0.125325677028581</v>
      </c>
      <c r="AV30" s="102">
        <f t="shared" si="14"/>
        <v>0.22716209106480167</v>
      </c>
      <c r="AW30" s="34">
        <f t="shared" si="20"/>
        <v>1113.0308701519548</v>
      </c>
      <c r="AX30"/>
      <c r="AY30"/>
    </row>
    <row r="31" spans="2:51">
      <c r="B31" s="87">
        <v>285</v>
      </c>
      <c r="C31" s="88">
        <v>3100</v>
      </c>
      <c r="D31" s="137">
        <v>0.32</v>
      </c>
      <c r="F31" s="132">
        <v>2.0611999999999999</v>
      </c>
      <c r="G31" s="133">
        <v>8.3582999999999998</v>
      </c>
      <c r="H31" s="133">
        <v>15.907</v>
      </c>
      <c r="I31" s="133">
        <v>49.419699999999999</v>
      </c>
      <c r="J31" s="133">
        <v>9.1600000000000001E-2</v>
      </c>
      <c r="K31" s="133">
        <v>12.565899999999999</v>
      </c>
      <c r="L31" s="133">
        <v>0.97829999999999995</v>
      </c>
      <c r="M31" s="133">
        <v>0.2094</v>
      </c>
      <c r="N31" s="134">
        <v>9.3305992</v>
      </c>
      <c r="O31" s="135">
        <v>112.2</v>
      </c>
      <c r="P31" s="136">
        <v>112.3</v>
      </c>
      <c r="Q31" s="83"/>
      <c r="R31" s="95">
        <v>1237.5</v>
      </c>
      <c r="S31" s="96">
        <v>16.009372255026118</v>
      </c>
      <c r="T31" s="86"/>
      <c r="U31" s="138">
        <v>1210.857</v>
      </c>
      <c r="V31" s="138">
        <v>1210.857</v>
      </c>
      <c r="W31" s="99">
        <f t="shared" si="0"/>
        <v>1483.857</v>
      </c>
      <c r="Y31" s="100">
        <f t="shared" si="15"/>
        <v>3.7377213904696144E-2</v>
      </c>
      <c r="Z31" s="101">
        <f t="shared" si="1"/>
        <v>0.11649460146379033</v>
      </c>
      <c r="AA31" s="101">
        <f t="shared" si="2"/>
        <v>0.17534638564845342</v>
      </c>
      <c r="AB31" s="101">
        <f t="shared" si="3"/>
        <v>0.46225173417785936</v>
      </c>
      <c r="AC31" s="101">
        <f t="shared" si="4"/>
        <v>1.0929063138847082E-3</v>
      </c>
      <c r="AD31" s="101">
        <f t="shared" si="5"/>
        <v>0.12591978187707237</v>
      </c>
      <c r="AE31" s="101">
        <f t="shared" si="6"/>
        <v>6.8807161555297846E-3</v>
      </c>
      <c r="AF31" s="101">
        <f t="shared" si="7"/>
        <v>1.6587993695089012E-3</v>
      </c>
      <c r="AG31" s="101">
        <f t="shared" si="8"/>
        <v>7.2977861089204885E-2</v>
      </c>
      <c r="AH31" s="102">
        <f t="shared" si="9"/>
        <v>6.2276467819375313E-2</v>
      </c>
      <c r="AI31" s="34"/>
      <c r="AJ31" s="100">
        <f t="shared" si="16"/>
        <v>0.65113379995183041</v>
      </c>
      <c r="AK31" s="103">
        <f t="shared" si="10"/>
        <v>0.98076823612958486</v>
      </c>
      <c r="AL31" s="139">
        <v>0.85336110006363897</v>
      </c>
      <c r="AN31" s="100">
        <f t="shared" si="21"/>
        <v>-2.4943477655335577</v>
      </c>
      <c r="AO31" s="101">
        <f t="shared" si="11"/>
        <v>7.6049495822466513</v>
      </c>
      <c r="AP31" s="101">
        <f t="shared" si="12"/>
        <v>-0.49334024324453402</v>
      </c>
      <c r="AQ31" s="101">
        <f t="shared" si="17"/>
        <v>-2.4110667293025756</v>
      </c>
      <c r="AR31" s="102">
        <f t="shared" si="18"/>
        <v>7.0283283027711354</v>
      </c>
      <c r="AT31" s="100">
        <f t="shared" si="19"/>
        <v>0.65113379995183041</v>
      </c>
      <c r="AU31" s="101">
        <f t="shared" si="13"/>
        <v>0.11927902285231479</v>
      </c>
      <c r="AV31" s="102">
        <f t="shared" si="14"/>
        <v>0.22958717719585484</v>
      </c>
      <c r="AW31" s="34">
        <f t="shared" si="20"/>
        <v>1128.1431192430402</v>
      </c>
      <c r="AX31"/>
      <c r="AY31"/>
    </row>
    <row r="32" spans="2:51">
      <c r="B32" s="87">
        <v>286</v>
      </c>
      <c r="C32" s="88">
        <v>3100</v>
      </c>
      <c r="D32" s="137">
        <v>0.32</v>
      </c>
      <c r="F32" s="132">
        <v>2.0705</v>
      </c>
      <c r="G32" s="133">
        <v>8.3141999999999996</v>
      </c>
      <c r="H32" s="133">
        <v>15.863099999999999</v>
      </c>
      <c r="I32" s="133">
        <v>49.426600000000001</v>
      </c>
      <c r="J32" s="133">
        <v>9.2799999999999994E-2</v>
      </c>
      <c r="K32" s="133">
        <v>12.5304</v>
      </c>
      <c r="L32" s="133">
        <v>0.98939999999999995</v>
      </c>
      <c r="M32" s="133">
        <v>0.21210000000000001</v>
      </c>
      <c r="N32" s="134">
        <v>9.4093660000000003</v>
      </c>
      <c r="O32" s="135">
        <v>109.9</v>
      </c>
      <c r="P32" s="136">
        <v>113.5</v>
      </c>
      <c r="Q32" s="83"/>
      <c r="R32" s="95">
        <v>1319.8571428571429</v>
      </c>
      <c r="S32" s="96">
        <v>41.123507354582657</v>
      </c>
      <c r="T32" s="86"/>
      <c r="U32" s="138">
        <v>1210.32</v>
      </c>
      <c r="V32" s="138">
        <v>1210.32</v>
      </c>
      <c r="W32" s="99">
        <f t="shared" si="0"/>
        <v>1483.32</v>
      </c>
      <c r="Y32" s="100">
        <f t="shared" si="15"/>
        <v>3.7564312130241008E-2</v>
      </c>
      <c r="Z32" s="101">
        <f t="shared" si="1"/>
        <v>0.11593691124555369</v>
      </c>
      <c r="AA32" s="101">
        <f t="shared" si="2"/>
        <v>0.17494841524333618</v>
      </c>
      <c r="AB32" s="101">
        <f t="shared" si="3"/>
        <v>0.46254351330749466</v>
      </c>
      <c r="AC32" s="101">
        <f t="shared" si="4"/>
        <v>1.107768090465245E-3</v>
      </c>
      <c r="AD32" s="101">
        <f t="shared" si="5"/>
        <v>0.1256257628272851</v>
      </c>
      <c r="AE32" s="101">
        <f t="shared" si="6"/>
        <v>6.9622066327612326E-3</v>
      </c>
      <c r="AF32" s="101">
        <f t="shared" si="7"/>
        <v>1.6810137520020044E-3</v>
      </c>
      <c r="AG32" s="101">
        <f t="shared" si="8"/>
        <v>7.3630096770861117E-2</v>
      </c>
      <c r="AH32" s="102">
        <f t="shared" si="9"/>
        <v>6.2830513923024578E-2</v>
      </c>
      <c r="AI32" s="34"/>
      <c r="AJ32" s="100">
        <f t="shared" si="16"/>
        <v>0.65302644403110377</v>
      </c>
      <c r="AK32" s="103">
        <f t="shared" si="10"/>
        <v>0.988453775234021</v>
      </c>
      <c r="AL32" s="139">
        <v>0.85332651563062401</v>
      </c>
      <c r="AN32" s="100">
        <f t="shared" si="21"/>
        <v>-2.485703644810596</v>
      </c>
      <c r="AO32" s="101">
        <f t="shared" si="11"/>
        <v>7.6086307792831924</v>
      </c>
      <c r="AP32" s="101">
        <f t="shared" si="12"/>
        <v>-0.4910287857883594</v>
      </c>
      <c r="AQ32" s="101">
        <f t="shared" si="17"/>
        <v>-2.4034547760125053</v>
      </c>
      <c r="AR32" s="102">
        <f t="shared" si="18"/>
        <v>7.0353531246967425</v>
      </c>
      <c r="AT32" s="100">
        <f t="shared" si="19"/>
        <v>0.65302644403110377</v>
      </c>
      <c r="AU32" s="101">
        <f t="shared" si="13"/>
        <v>0.11619734644713377</v>
      </c>
      <c r="AV32" s="102">
        <f t="shared" si="14"/>
        <v>0.23077620952176248</v>
      </c>
      <c r="AW32" s="34">
        <f t="shared" si="20"/>
        <v>1136.0960249303901</v>
      </c>
      <c r="AX32"/>
      <c r="AY32"/>
    </row>
    <row r="33" spans="2:51">
      <c r="B33" s="87">
        <v>287</v>
      </c>
      <c r="C33" s="88">
        <v>3100</v>
      </c>
      <c r="D33" s="137">
        <v>0.32</v>
      </c>
      <c r="F33" s="132">
        <v>2.0798000000000001</v>
      </c>
      <c r="G33" s="133">
        <v>8.2716999999999992</v>
      </c>
      <c r="H33" s="133">
        <v>15.815200000000001</v>
      </c>
      <c r="I33" s="133">
        <v>49.433700000000002</v>
      </c>
      <c r="J33" s="133">
        <v>9.4E-2</v>
      </c>
      <c r="K33" s="133">
        <v>12.4939</v>
      </c>
      <c r="L33" s="133">
        <v>1.0007999999999999</v>
      </c>
      <c r="M33" s="133">
        <v>0.21490000000000001</v>
      </c>
      <c r="N33" s="134">
        <v>9.4906822999999996</v>
      </c>
      <c r="O33" s="135">
        <v>107.7</v>
      </c>
      <c r="P33" s="136">
        <v>114.8</v>
      </c>
      <c r="Q33" s="83"/>
      <c r="R33" s="95">
        <v>1195.5</v>
      </c>
      <c r="S33" s="96">
        <v>34.308890975955485</v>
      </c>
      <c r="T33" s="86"/>
      <c r="U33" s="138">
        <v>1209.7550000000001</v>
      </c>
      <c r="V33" s="138">
        <v>1209.7550000000001</v>
      </c>
      <c r="W33" s="99">
        <f t="shared" si="0"/>
        <v>1482.7550000000001</v>
      </c>
      <c r="Y33" s="100">
        <f t="shared" si="15"/>
        <v>3.7751862677212325E-2</v>
      </c>
      <c r="Z33" s="101">
        <f t="shared" si="1"/>
        <v>0.11540181477422543</v>
      </c>
      <c r="AA33" s="101">
        <f t="shared" si="2"/>
        <v>0.17450715740130782</v>
      </c>
      <c r="AB33" s="101">
        <f t="shared" si="3"/>
        <v>0.46284074140433179</v>
      </c>
      <c r="AC33" s="101">
        <f t="shared" si="4"/>
        <v>1.12265246281112E-3</v>
      </c>
      <c r="AD33" s="101">
        <f t="shared" si="5"/>
        <v>0.12532231466464258</v>
      </c>
      <c r="AE33" s="101">
        <f t="shared" si="6"/>
        <v>7.0459394113922278E-3</v>
      </c>
      <c r="AF33" s="101">
        <f t="shared" si="7"/>
        <v>1.7040550407531939E-3</v>
      </c>
      <c r="AG33" s="101">
        <f t="shared" si="8"/>
        <v>7.4303462163323689E-2</v>
      </c>
      <c r="AH33" s="102">
        <f t="shared" si="9"/>
        <v>6.3401993961032146E-2</v>
      </c>
      <c r="AI33" s="34"/>
      <c r="AJ33" s="100">
        <f t="shared" si="16"/>
        <v>0.65475595266398068</v>
      </c>
      <c r="AK33" s="103">
        <f t="shared" si="10"/>
        <v>0.99591745633254802</v>
      </c>
      <c r="AL33" s="139">
        <v>0.85328451885149803</v>
      </c>
      <c r="AN33" s="100">
        <f t="shared" si="21"/>
        <v>-2.4768827882837576</v>
      </c>
      <c r="AO33" s="101">
        <f t="shared" si="11"/>
        <v>7.6125069423785181</v>
      </c>
      <c r="AP33" s="101">
        <f t="shared" si="12"/>
        <v>-0.48899381529949848</v>
      </c>
      <c r="AQ33" s="101">
        <f t="shared" si="17"/>
        <v>-2.3957327650295066</v>
      </c>
      <c r="AR33" s="102">
        <f t="shared" si="18"/>
        <v>7.0423631038247674</v>
      </c>
      <c r="AT33" s="100">
        <f t="shared" si="19"/>
        <v>0.65475595266398068</v>
      </c>
      <c r="AU33" s="101">
        <f t="shared" si="13"/>
        <v>0.11320020390041466</v>
      </c>
      <c r="AV33" s="102">
        <f t="shared" si="14"/>
        <v>0.23204384343560464</v>
      </c>
      <c r="AW33" s="34">
        <f t="shared" si="20"/>
        <v>1144.0880134619449</v>
      </c>
      <c r="AX33"/>
      <c r="AY33"/>
    </row>
    <row r="34" spans="2:51">
      <c r="B34" s="87">
        <v>289</v>
      </c>
      <c r="C34" s="88">
        <v>3100</v>
      </c>
      <c r="D34" s="137">
        <v>0.32</v>
      </c>
      <c r="F34" s="132">
        <v>2.0989</v>
      </c>
      <c r="G34" s="133">
        <v>8.1811000000000007</v>
      </c>
      <c r="H34" s="133">
        <v>15.7204</v>
      </c>
      <c r="I34" s="133">
        <v>49.4482</v>
      </c>
      <c r="J34" s="133">
        <v>9.6500000000000002E-2</v>
      </c>
      <c r="K34" s="133">
        <v>12.4194</v>
      </c>
      <c r="L34" s="133">
        <v>1.0243</v>
      </c>
      <c r="M34" s="133">
        <v>0.22070000000000001</v>
      </c>
      <c r="N34" s="134">
        <v>9.6563745000000001</v>
      </c>
      <c r="O34" s="135">
        <v>103.2</v>
      </c>
      <c r="P34" s="136">
        <v>117.4</v>
      </c>
      <c r="Q34" s="83"/>
      <c r="R34" s="95">
        <v>1180.3333333333333</v>
      </c>
      <c r="S34" s="96">
        <v>35.528392401945304</v>
      </c>
      <c r="T34" s="86"/>
      <c r="U34" s="138">
        <v>1208.6030000000001</v>
      </c>
      <c r="V34" s="138">
        <v>1208.6030000000001</v>
      </c>
      <c r="W34" s="99">
        <f t="shared" si="0"/>
        <v>1481.6030000000001</v>
      </c>
      <c r="Y34" s="100">
        <f t="shared" si="15"/>
        <v>3.8138083944336792E-2</v>
      </c>
      <c r="Z34" s="101">
        <f t="shared" si="1"/>
        <v>0.11425622652873274</v>
      </c>
      <c r="AA34" s="101">
        <f t="shared" si="2"/>
        <v>0.17364107273369098</v>
      </c>
      <c r="AB34" s="101">
        <f t="shared" si="3"/>
        <v>0.46345680374269049</v>
      </c>
      <c r="AC34" s="101">
        <f t="shared" si="4"/>
        <v>1.1537058777677119E-3</v>
      </c>
      <c r="AD34" s="101">
        <f t="shared" si="5"/>
        <v>0.12470426556810142</v>
      </c>
      <c r="AE34" s="101">
        <f t="shared" si="6"/>
        <v>7.218867863474511E-3</v>
      </c>
      <c r="AF34" s="101">
        <f t="shared" si="7"/>
        <v>1.7518618212309653E-3</v>
      </c>
      <c r="AG34" s="101">
        <f t="shared" si="8"/>
        <v>7.5679111919974534E-2</v>
      </c>
      <c r="AH34" s="102">
        <f t="shared" si="9"/>
        <v>6.457031822230469E-2</v>
      </c>
      <c r="AI34" s="34"/>
      <c r="AJ34" s="100">
        <f t="shared" si="16"/>
        <v>0.65829662935012601</v>
      </c>
      <c r="AK34" s="103">
        <f t="shared" si="10"/>
        <v>1.0120169300259547</v>
      </c>
      <c r="AL34" s="139">
        <v>0.85321189142102205</v>
      </c>
      <c r="AN34" s="100">
        <f t="shared" si="21"/>
        <v>-2.4592173669107096</v>
      </c>
      <c r="AO34" s="101">
        <f t="shared" si="11"/>
        <v>7.6204198166261081</v>
      </c>
      <c r="AP34" s="101">
        <f t="shared" si="12"/>
        <v>-0.48484894730719569</v>
      </c>
      <c r="AQ34" s="101">
        <f t="shared" si="17"/>
        <v>-2.3801614304644816</v>
      </c>
      <c r="AR34" s="102">
        <f t="shared" si="18"/>
        <v>7.0565149328726839</v>
      </c>
      <c r="AT34" s="100">
        <f t="shared" si="19"/>
        <v>0.65829662935012601</v>
      </c>
      <c r="AU34" s="101">
        <f t="shared" si="13"/>
        <v>0.10719479073653625</v>
      </c>
      <c r="AV34" s="102">
        <f t="shared" si="14"/>
        <v>0.23450857991333776</v>
      </c>
      <c r="AW34" s="34">
        <f t="shared" si="20"/>
        <v>1160.3940594929607</v>
      </c>
      <c r="AX34"/>
      <c r="AY34"/>
    </row>
    <row r="35" spans="2:51">
      <c r="B35" s="87">
        <v>290</v>
      </c>
      <c r="C35" s="88">
        <v>1985</v>
      </c>
      <c r="D35" s="89">
        <f t="shared" ref="D35:D78" si="22">IF(C35="",0.03,C35/100000)</f>
        <v>1.985E-2</v>
      </c>
      <c r="F35" s="90">
        <v>2.76</v>
      </c>
      <c r="G35" s="91">
        <v>7.97</v>
      </c>
      <c r="H35" s="91">
        <v>16.559999999999999</v>
      </c>
      <c r="I35" s="91">
        <v>50.61</v>
      </c>
      <c r="J35" s="91">
        <v>0.12</v>
      </c>
      <c r="K35" s="91">
        <v>11.52</v>
      </c>
      <c r="L35" s="91">
        <v>1.44</v>
      </c>
      <c r="M35" s="91">
        <v>0.17746925772305466</v>
      </c>
      <c r="N35" s="92">
        <v>9.69</v>
      </c>
      <c r="O35" s="93">
        <v>114.72840393486811</v>
      </c>
      <c r="P35" s="94">
        <v>68.878526515112696</v>
      </c>
      <c r="Q35" s="83"/>
      <c r="R35" s="95">
        <v>1119.1666666666667</v>
      </c>
      <c r="S35" s="96">
        <v>25.717050115956233</v>
      </c>
      <c r="T35" s="86"/>
      <c r="U35" s="97">
        <f t="shared" ref="U35:U77" si="23">EXP(AR35)</f>
        <v>1085.3798695721612</v>
      </c>
      <c r="V35" s="98">
        <f t="shared" ref="V35:V77" si="24">815.3+265.3*(G35/40.32)/(G35/40.32+N35/71.85)+15.37*G35+8.61*N35+6.646*(F35+J35)+39.16*D35</f>
        <v>1198.8507534072692</v>
      </c>
      <c r="W35" s="99">
        <f t="shared" si="0"/>
        <v>1471.8507534072692</v>
      </c>
      <c r="Y35" s="100">
        <f t="shared" si="15"/>
        <v>4.9007396705015784E-2</v>
      </c>
      <c r="Z35" s="101">
        <f t="shared" si="1"/>
        <v>0.10877070046863192</v>
      </c>
      <c r="AA35" s="101">
        <f t="shared" si="2"/>
        <v>0.17874529900609329</v>
      </c>
      <c r="AB35" s="101">
        <f t="shared" si="3"/>
        <v>0.46353287477200633</v>
      </c>
      <c r="AC35" s="101">
        <f t="shared" si="4"/>
        <v>1.401956266859078E-3</v>
      </c>
      <c r="AD35" s="101">
        <f t="shared" si="5"/>
        <v>0.11303647389853794</v>
      </c>
      <c r="AE35" s="101">
        <f t="shared" si="6"/>
        <v>9.9172175472935029E-3</v>
      </c>
      <c r="AF35" s="101">
        <f t="shared" si="7"/>
        <v>1.3765946459059579E-3</v>
      </c>
      <c r="AG35" s="101">
        <f t="shared" si="8"/>
        <v>7.421148668965627E-2</v>
      </c>
      <c r="AH35" s="102">
        <f t="shared" si="9"/>
        <v>6.697189174985306E-2</v>
      </c>
      <c r="AI35" s="34"/>
      <c r="AJ35" s="100">
        <f t="shared" si="16"/>
        <v>0.7312765323886613</v>
      </c>
      <c r="AK35" s="103">
        <f t="shared" si="10"/>
        <v>1.0505459695170605</v>
      </c>
      <c r="AL35" s="102">
        <f t="shared" ref="AL35:AL77" si="25">(N35-AK35*71.85/79.85)/N35</f>
        <v>0.90244643703099037</v>
      </c>
      <c r="AN35" s="100">
        <f t="shared" si="21"/>
        <v>-2.620487977998307</v>
      </c>
      <c r="AO35" s="101">
        <f t="shared" si="11"/>
        <v>7.669352924309341</v>
      </c>
      <c r="AP35" s="101">
        <f t="shared" si="12"/>
        <v>-0.38228354933262271</v>
      </c>
      <c r="AQ35" s="101">
        <f t="shared" si="17"/>
        <v>-2.3231039179266291</v>
      </c>
      <c r="AR35" s="102">
        <f t="shared" si="18"/>
        <v>6.9896853149050404</v>
      </c>
      <c r="AT35" s="100">
        <f t="shared" si="19"/>
        <v>0.7312765323886613</v>
      </c>
      <c r="AU35" s="101">
        <f t="shared" si="13"/>
        <v>0.12472420059484665</v>
      </c>
      <c r="AV35" s="102">
        <f t="shared" si="14"/>
        <v>0.14399926701649213</v>
      </c>
      <c r="AW35" s="34">
        <f t="shared" si="20"/>
        <v>1085.3798695721612</v>
      </c>
      <c r="AX35"/>
      <c r="AY35"/>
    </row>
    <row r="36" spans="2:51">
      <c r="B36" s="87">
        <v>291</v>
      </c>
      <c r="C36" s="88">
        <v>3100</v>
      </c>
      <c r="D36" s="89">
        <f t="shared" si="22"/>
        <v>3.1E-2</v>
      </c>
      <c r="F36" s="90">
        <v>2.88</v>
      </c>
      <c r="G36" s="91">
        <v>7.3</v>
      </c>
      <c r="H36" s="91">
        <v>15.49</v>
      </c>
      <c r="I36" s="91">
        <v>50.48</v>
      </c>
      <c r="J36" s="91">
        <v>0.14000000000000001</v>
      </c>
      <c r="K36" s="91">
        <v>11.09</v>
      </c>
      <c r="L36" s="91">
        <v>1.8</v>
      </c>
      <c r="M36" s="91">
        <v>0.19264517713879067</v>
      </c>
      <c r="N36" s="92">
        <v>10.09</v>
      </c>
      <c r="O36" s="93">
        <v>82.773907056977038</v>
      </c>
      <c r="P36" s="94">
        <v>60.91938659553783</v>
      </c>
      <c r="Q36" s="83"/>
      <c r="R36" s="95">
        <v>1262.3333333333333</v>
      </c>
      <c r="S36" s="96">
        <v>55.171248550914548</v>
      </c>
      <c r="T36" s="86"/>
      <c r="U36" s="97">
        <f t="shared" si="23"/>
        <v>1181.9510942584047</v>
      </c>
      <c r="V36" s="98">
        <f t="shared" si="24"/>
        <v>1185.0714171958152</v>
      </c>
      <c r="W36" s="99">
        <f t="shared" si="0"/>
        <v>1458.0714171958152</v>
      </c>
      <c r="Y36" s="100">
        <f t="shared" si="15"/>
        <v>5.207966170770461E-2</v>
      </c>
      <c r="Z36" s="101">
        <f t="shared" si="1"/>
        <v>0.10146110309493574</v>
      </c>
      <c r="AA36" s="101">
        <f t="shared" si="2"/>
        <v>0.17027419260156595</v>
      </c>
      <c r="AB36" s="101">
        <f t="shared" si="3"/>
        <v>0.47085443482719064</v>
      </c>
      <c r="AC36" s="101">
        <f t="shared" si="4"/>
        <v>1.6657290950478239E-3</v>
      </c>
      <c r="AD36" s="101">
        <f t="shared" si="5"/>
        <v>0.11082067324462315</v>
      </c>
      <c r="AE36" s="101">
        <f t="shared" si="6"/>
        <v>1.2624755290376766E-2</v>
      </c>
      <c r="AF36" s="101">
        <f t="shared" si="7"/>
        <v>1.5218231973651952E-3</v>
      </c>
      <c r="AG36" s="101">
        <f t="shared" si="8"/>
        <v>7.8697626941190257E-2</v>
      </c>
      <c r="AH36" s="102">
        <f t="shared" si="9"/>
        <v>7.0396436715209662E-2</v>
      </c>
      <c r="AI36" s="34"/>
      <c r="AJ36" s="100">
        <f t="shared" si="16"/>
        <v>0.77642102680763647</v>
      </c>
      <c r="AK36" s="103">
        <f t="shared" si="10"/>
        <v>1.1828183229012321</v>
      </c>
      <c r="AL36" s="102">
        <f t="shared" si="25"/>
        <v>0.89451790926066965</v>
      </c>
      <c r="AN36" s="100">
        <f t="shared" si="21"/>
        <v>-2.6592471011019123</v>
      </c>
      <c r="AO36" s="101">
        <f t="shared" si="11"/>
        <v>7.7669793504492493</v>
      </c>
      <c r="AP36" s="101">
        <f t="shared" si="12"/>
        <v>-0.32605740536658606</v>
      </c>
      <c r="AQ36" s="101">
        <f t="shared" si="17"/>
        <v>-2.2932469777134057</v>
      </c>
      <c r="AR36" s="102">
        <f t="shared" si="18"/>
        <v>7.0749218216941561</v>
      </c>
      <c r="AT36" s="100">
        <f t="shared" si="19"/>
        <v>0.77642102680763647</v>
      </c>
      <c r="AU36" s="101">
        <f t="shared" si="13"/>
        <v>9.2566509868579158E-2</v>
      </c>
      <c r="AV36" s="102">
        <f t="shared" si="14"/>
        <v>0.13101246332378441</v>
      </c>
      <c r="AW36" s="34">
        <f t="shared" si="20"/>
        <v>1181.9510942584047</v>
      </c>
      <c r="AX36"/>
      <c r="AY36"/>
    </row>
    <row r="37" spans="2:51">
      <c r="B37" s="87">
        <v>293</v>
      </c>
      <c r="C37" s="88">
        <v>2600</v>
      </c>
      <c r="D37" s="89">
        <f t="shared" si="22"/>
        <v>2.5999999999999999E-2</v>
      </c>
      <c r="F37" s="90">
        <v>2.92</v>
      </c>
      <c r="G37" s="91">
        <v>7.67</v>
      </c>
      <c r="H37" s="91">
        <v>16.46</v>
      </c>
      <c r="I37" s="91">
        <v>50.11</v>
      </c>
      <c r="J37" s="91">
        <v>0.12</v>
      </c>
      <c r="K37" s="91">
        <v>11.02</v>
      </c>
      <c r="L37" s="91">
        <v>1.75</v>
      </c>
      <c r="M37" s="91">
        <v>0.18062279302646703</v>
      </c>
      <c r="N37" s="92">
        <v>9.76</v>
      </c>
      <c r="O37" s="93">
        <v>124.45642540104919</v>
      </c>
      <c r="P37" s="94">
        <v>67.286461227781473</v>
      </c>
      <c r="Q37" s="83"/>
      <c r="R37" s="95">
        <v>1124.6666666666667</v>
      </c>
      <c r="S37" s="96">
        <v>45.005184886483967</v>
      </c>
      <c r="T37" s="86"/>
      <c r="U37" s="97">
        <f t="shared" si="23"/>
        <v>1069.0631450756327</v>
      </c>
      <c r="V37" s="98">
        <f t="shared" si="24"/>
        <v>1193.220208327127</v>
      </c>
      <c r="W37" s="99">
        <f t="shared" si="0"/>
        <v>1466.220208327127</v>
      </c>
      <c r="Y37" s="100">
        <f t="shared" si="15"/>
        <v>5.2325755544988008E-2</v>
      </c>
      <c r="Z37" s="101">
        <f t="shared" si="1"/>
        <v>0.10564016558016602</v>
      </c>
      <c r="AA37" s="101">
        <f t="shared" si="2"/>
        <v>0.17930162785448284</v>
      </c>
      <c r="AB37" s="101">
        <f t="shared" si="3"/>
        <v>0.46317884079809246</v>
      </c>
      <c r="AC37" s="101">
        <f t="shared" si="4"/>
        <v>1.4148635933506485E-3</v>
      </c>
      <c r="AD37" s="101">
        <f t="shared" si="5"/>
        <v>0.10912589592544987</v>
      </c>
      <c r="AE37" s="101">
        <f t="shared" si="6"/>
        <v>1.2163134301410848E-2</v>
      </c>
      <c r="AF37" s="101">
        <f t="shared" si="7"/>
        <v>1.4139550463506429E-3</v>
      </c>
      <c r="AG37" s="101">
        <f t="shared" si="8"/>
        <v>7.5435761355708633E-2</v>
      </c>
      <c r="AH37" s="102">
        <f t="shared" si="9"/>
        <v>6.7731067085746943E-2</v>
      </c>
      <c r="AI37" s="34"/>
      <c r="AJ37" s="100">
        <f t="shared" si="16"/>
        <v>0.72643398403777892</v>
      </c>
      <c r="AK37" s="103">
        <f t="shared" si="10"/>
        <v>1.1078375920396444</v>
      </c>
      <c r="AL37" s="102">
        <f t="shared" si="25"/>
        <v>0.89786416771707134</v>
      </c>
      <c r="AN37" s="100">
        <f t="shared" si="21"/>
        <v>-2.6555607581201826</v>
      </c>
      <c r="AO37" s="101">
        <f t="shared" si="11"/>
        <v>7.7091268119492344</v>
      </c>
      <c r="AP37" s="101">
        <f t="shared" si="12"/>
        <v>-0.38974161988782108</v>
      </c>
      <c r="AQ37" s="101">
        <f t="shared" si="17"/>
        <v>-2.3107135446336171</v>
      </c>
      <c r="AR37" s="102">
        <f t="shared" si="18"/>
        <v>6.9745379785748476</v>
      </c>
      <c r="AT37" s="100">
        <f t="shared" si="19"/>
        <v>0.72643398403777892</v>
      </c>
      <c r="AU37" s="101">
        <f t="shared" si="13"/>
        <v>0.13412087281826107</v>
      </c>
      <c r="AV37" s="102">
        <f t="shared" si="14"/>
        <v>0.13944514314395992</v>
      </c>
      <c r="AW37" s="34">
        <f t="shared" si="20"/>
        <v>1069.0631450756327</v>
      </c>
      <c r="AX37"/>
      <c r="AY37"/>
    </row>
    <row r="38" spans="2:51">
      <c r="B38" s="87">
        <v>294</v>
      </c>
      <c r="C38" s="88">
        <v>3150</v>
      </c>
      <c r="D38" s="89">
        <f t="shared" si="22"/>
        <v>3.15E-2</v>
      </c>
      <c r="F38" s="90">
        <v>3.07</v>
      </c>
      <c r="G38" s="91">
        <v>7.87</v>
      </c>
      <c r="H38" s="91">
        <v>15.61</v>
      </c>
      <c r="I38" s="91">
        <v>50.56</v>
      </c>
      <c r="J38" s="91">
        <v>0.13</v>
      </c>
      <c r="K38" s="91">
        <v>11.18</v>
      </c>
      <c r="L38" s="91">
        <v>1.88</v>
      </c>
      <c r="M38" s="91">
        <v>0.19363153538324529</v>
      </c>
      <c r="N38" s="92">
        <v>10.220000000000001</v>
      </c>
      <c r="O38" s="93">
        <v>90.637037318494549</v>
      </c>
      <c r="P38" s="94">
        <v>65.079575077131963</v>
      </c>
      <c r="Q38" s="83"/>
      <c r="R38" s="95">
        <v>1213.8333333333333</v>
      </c>
      <c r="S38" s="96">
        <v>32.356864289773057</v>
      </c>
      <c r="T38" s="86"/>
      <c r="U38" s="97">
        <f t="shared" si="23"/>
        <v>1213.0618540420899</v>
      </c>
      <c r="V38" s="98">
        <f t="shared" si="24"/>
        <v>1200.2216141721251</v>
      </c>
      <c r="W38" s="99">
        <f t="shared" si="0"/>
        <v>1473.2216141721251</v>
      </c>
      <c r="Y38" s="100">
        <f t="shared" si="15"/>
        <v>5.4652690695784586E-2</v>
      </c>
      <c r="Z38" s="101">
        <f t="shared" si="1"/>
        <v>0.10768344920031288</v>
      </c>
      <c r="AA38" s="101">
        <f t="shared" si="2"/>
        <v>0.1689265143869379</v>
      </c>
      <c r="AB38" s="101">
        <f t="shared" si="3"/>
        <v>0.46427135637027472</v>
      </c>
      <c r="AC38" s="101">
        <f t="shared" si="4"/>
        <v>1.5227099801939691E-3</v>
      </c>
      <c r="AD38" s="101">
        <f t="shared" si="5"/>
        <v>0.10998375616572205</v>
      </c>
      <c r="AE38" s="101">
        <f t="shared" si="6"/>
        <v>1.2980930328893383E-2</v>
      </c>
      <c r="AF38" s="101">
        <f t="shared" si="7"/>
        <v>1.5058428599827862E-3</v>
      </c>
      <c r="AG38" s="101">
        <f t="shared" si="8"/>
        <v>7.8472750011897602E-2</v>
      </c>
      <c r="AH38" s="102">
        <f t="shared" si="9"/>
        <v>7.1084834813323242E-2</v>
      </c>
      <c r="AI38" s="34"/>
      <c r="AJ38" s="100">
        <f t="shared" si="16"/>
        <v>0.76745017860129128</v>
      </c>
      <c r="AK38" s="103">
        <f t="shared" si="10"/>
        <v>1.0693061711828469</v>
      </c>
      <c r="AL38" s="102">
        <f t="shared" si="25"/>
        <v>0.90585374926386242</v>
      </c>
      <c r="AN38" s="100">
        <f t="shared" si="21"/>
        <v>-2.4956044071821419</v>
      </c>
      <c r="AO38" s="101">
        <f t="shared" si="11"/>
        <v>7.6606527863998721</v>
      </c>
      <c r="AP38" s="101">
        <f t="shared" si="12"/>
        <v>-0.33841957826163077</v>
      </c>
      <c r="AQ38" s="101">
        <f t="shared" si="17"/>
        <v>-2.2742740993029495</v>
      </c>
      <c r="AR38" s="102">
        <f t="shared" si="18"/>
        <v>7.1009029002590491</v>
      </c>
      <c r="AT38" s="100">
        <f t="shared" si="19"/>
        <v>0.76745017860129128</v>
      </c>
      <c r="AU38" s="101">
        <f t="shared" si="13"/>
        <v>9.7676539057888229E-2</v>
      </c>
      <c r="AV38" s="102">
        <f t="shared" si="14"/>
        <v>0.13487328234082041</v>
      </c>
      <c r="AW38" s="34">
        <f t="shared" si="20"/>
        <v>1213.0618540420899</v>
      </c>
      <c r="AX38"/>
      <c r="AY38"/>
    </row>
    <row r="39" spans="2:51">
      <c r="B39" s="87">
        <v>304</v>
      </c>
      <c r="C39" s="88" t="s">
        <v>157</v>
      </c>
      <c r="D39" s="89">
        <f t="shared" si="22"/>
        <v>0.03</v>
      </c>
      <c r="F39" s="90">
        <v>2.0023387290167869</v>
      </c>
      <c r="G39" s="91">
        <v>7.4854506564875436</v>
      </c>
      <c r="H39" s="91">
        <v>14.581457449038412</v>
      </c>
      <c r="I39" s="91">
        <v>51.825131560674926</v>
      </c>
      <c r="J39" s="91">
        <v>0.12920367682631834</v>
      </c>
      <c r="K39" s="91">
        <v>12.145581419192968</v>
      </c>
      <c r="L39" s="91">
        <v>1.2421191770600148</v>
      </c>
      <c r="M39" s="91">
        <v>0.2141684109340263</v>
      </c>
      <c r="N39" s="92">
        <v>11.4909913912802</v>
      </c>
      <c r="O39" s="93">
        <v>74.727557882173954</v>
      </c>
      <c r="P39" s="94">
        <v>120.33229735079725</v>
      </c>
      <c r="Q39" s="83"/>
      <c r="R39" s="95">
        <v>1219.1737644733159</v>
      </c>
      <c r="S39" s="96">
        <v>63.224599642860532</v>
      </c>
      <c r="T39" s="86"/>
      <c r="U39" s="97">
        <f t="shared" si="23"/>
        <v>1269.4162585805582</v>
      </c>
      <c r="V39" s="98">
        <f t="shared" si="24"/>
        <v>1187.1526555319344</v>
      </c>
      <c r="W39" s="99">
        <f t="shared" si="0"/>
        <v>1460.1526555319344</v>
      </c>
      <c r="Y39" s="100">
        <f t="shared" si="15"/>
        <v>3.5961655421234813E-2</v>
      </c>
      <c r="Z39" s="101">
        <f t="shared" si="1"/>
        <v>0.10332873974746586</v>
      </c>
      <c r="AA39" s="101">
        <f t="shared" si="2"/>
        <v>0.15919330816229149</v>
      </c>
      <c r="AB39" s="101">
        <f t="shared" si="3"/>
        <v>0.48010274973482936</v>
      </c>
      <c r="AC39" s="101">
        <f t="shared" si="4"/>
        <v>1.5267842450026629E-3</v>
      </c>
      <c r="AD39" s="101">
        <f t="shared" si="5"/>
        <v>0.12054078317286102</v>
      </c>
      <c r="AE39" s="101">
        <f t="shared" si="6"/>
        <v>8.6524717833411577E-3</v>
      </c>
      <c r="AF39" s="101">
        <f t="shared" si="7"/>
        <v>1.6803042827546518E-3</v>
      </c>
      <c r="AG39" s="101">
        <f t="shared" si="8"/>
        <v>8.9013203450218972E-2</v>
      </c>
      <c r="AH39" s="102">
        <f t="shared" si="9"/>
        <v>8.1034887840838052E-2</v>
      </c>
      <c r="AI39" s="34"/>
      <c r="AJ39" s="100">
        <f t="shared" si="16"/>
        <v>0.72440844556690642</v>
      </c>
      <c r="AK39" s="103">
        <f t="shared" si="10"/>
        <v>1.1446228954439839</v>
      </c>
      <c r="AL39" s="102">
        <f t="shared" si="25"/>
        <v>0.91036930140546135</v>
      </c>
      <c r="AN39" s="100">
        <f t="shared" si="21"/>
        <v>-2.4308298623989106</v>
      </c>
      <c r="AO39" s="101">
        <f t="shared" si="11"/>
        <v>7.7521590362078836</v>
      </c>
      <c r="AP39" s="101">
        <f t="shared" si="12"/>
        <v>-0.40690701451158484</v>
      </c>
      <c r="AQ39" s="101">
        <f t="shared" si="17"/>
        <v>-2.2318902755759575</v>
      </c>
      <c r="AR39" s="102">
        <f t="shared" si="18"/>
        <v>7.1463124348733453</v>
      </c>
      <c r="AT39" s="100">
        <f t="shared" si="19"/>
        <v>0.72440844556690642</v>
      </c>
      <c r="AU39" s="101">
        <f t="shared" si="13"/>
        <v>6.7271721747429833E-2</v>
      </c>
      <c r="AV39" s="102">
        <f t="shared" si="14"/>
        <v>0.20831983268566379</v>
      </c>
      <c r="AW39" s="34">
        <f t="shared" si="20"/>
        <v>1269.4162585805582</v>
      </c>
      <c r="AX39"/>
      <c r="AY39"/>
    </row>
    <row r="40" spans="2:51">
      <c r="B40" s="87">
        <v>305</v>
      </c>
      <c r="C40" s="88">
        <v>1792</v>
      </c>
      <c r="D40" s="89">
        <f t="shared" si="22"/>
        <v>1.7919999999999998E-2</v>
      </c>
      <c r="F40" s="90">
        <v>2.4900000000000002</v>
      </c>
      <c r="G40" s="91">
        <v>7.1</v>
      </c>
      <c r="H40" s="91">
        <v>15.08</v>
      </c>
      <c r="I40" s="91">
        <v>51.63</v>
      </c>
      <c r="J40" s="91">
        <v>0.14000000000000001</v>
      </c>
      <c r="K40" s="91">
        <v>11.21</v>
      </c>
      <c r="L40" s="91">
        <v>1.5</v>
      </c>
      <c r="M40" s="91">
        <v>0.19175623093785427</v>
      </c>
      <c r="N40" s="92">
        <v>10.09</v>
      </c>
      <c r="O40" s="93">
        <v>92.068316925149134</v>
      </c>
      <c r="P40" s="94">
        <v>62.100672556900314</v>
      </c>
      <c r="Q40" s="83"/>
      <c r="R40" s="95">
        <v>1054.4285714285713</v>
      </c>
      <c r="S40" s="96">
        <v>38.065107131760776</v>
      </c>
      <c r="T40" s="86"/>
      <c r="U40" s="97">
        <f t="shared" si="23"/>
        <v>1139.1237119737375</v>
      </c>
      <c r="V40" s="98">
        <f t="shared" si="24"/>
        <v>1177.0771292948484</v>
      </c>
      <c r="W40" s="99">
        <f t="shared" si="0"/>
        <v>1450.0771292948484</v>
      </c>
      <c r="Y40" s="100">
        <f t="shared" si="15"/>
        <v>4.5231857966365217E-2</v>
      </c>
      <c r="Z40" s="101">
        <f t="shared" si="1"/>
        <v>9.9129857490292225E-2</v>
      </c>
      <c r="AA40" s="101">
        <f t="shared" si="2"/>
        <v>0.16652067664880851</v>
      </c>
      <c r="AB40" s="101">
        <f t="shared" si="3"/>
        <v>0.48376991603323066</v>
      </c>
      <c r="AC40" s="101">
        <f t="shared" si="4"/>
        <v>1.6732999000065836E-3</v>
      </c>
      <c r="AD40" s="101">
        <f t="shared" si="5"/>
        <v>0.11252894939682802</v>
      </c>
      <c r="AE40" s="101">
        <f t="shared" si="6"/>
        <v>1.0568446087561694E-2</v>
      </c>
      <c r="AF40" s="101">
        <f t="shared" si="7"/>
        <v>1.5216856926115717E-3</v>
      </c>
      <c r="AG40" s="101">
        <f t="shared" si="8"/>
        <v>7.9055310784295521E-2</v>
      </c>
      <c r="AH40" s="102">
        <f t="shared" si="9"/>
        <v>7.0415906364945671E-2</v>
      </c>
      <c r="AI40" s="34"/>
      <c r="AJ40" s="100">
        <f t="shared" si="16"/>
        <v>0.76574371197138946</v>
      </c>
      <c r="AK40" s="103">
        <f t="shared" si="10"/>
        <v>1.2254400451217478</v>
      </c>
      <c r="AL40" s="102">
        <f t="shared" si="25"/>
        <v>0.89071696343180928</v>
      </c>
      <c r="AN40" s="100">
        <f t="shared" si="21"/>
        <v>-2.7753299430612541</v>
      </c>
      <c r="AO40" s="101">
        <f t="shared" si="11"/>
        <v>7.8230981423503678</v>
      </c>
      <c r="AP40" s="101">
        <f t="shared" si="12"/>
        <v>-0.33992574890629357</v>
      </c>
      <c r="AQ40" s="101">
        <f t="shared" si="17"/>
        <v>-2.3301721217173585</v>
      </c>
      <c r="AR40" s="102">
        <f t="shared" si="18"/>
        <v>7.0380145721001792</v>
      </c>
      <c r="AT40" s="100">
        <f t="shared" si="19"/>
        <v>0.76574371197138946</v>
      </c>
      <c r="AU40" s="101">
        <f t="shared" si="13"/>
        <v>0.10197790973637939</v>
      </c>
      <c r="AV40" s="102">
        <f t="shared" si="14"/>
        <v>0.13227837829223121</v>
      </c>
      <c r="AW40" s="34">
        <f t="shared" si="20"/>
        <v>1139.1237119737375</v>
      </c>
      <c r="AX40"/>
      <c r="AY40"/>
    </row>
    <row r="41" spans="2:51">
      <c r="B41" s="87">
        <v>307</v>
      </c>
      <c r="C41" s="88">
        <v>1792</v>
      </c>
      <c r="D41" s="89">
        <f t="shared" si="22"/>
        <v>1.7919999999999998E-2</v>
      </c>
      <c r="F41" s="90">
        <v>2.37</v>
      </c>
      <c r="G41" s="91">
        <v>7.77</v>
      </c>
      <c r="H41" s="91">
        <v>15.82</v>
      </c>
      <c r="I41" s="91">
        <v>51.13</v>
      </c>
      <c r="J41" s="91">
        <v>0.11</v>
      </c>
      <c r="K41" s="91">
        <v>11.9</v>
      </c>
      <c r="L41" s="91">
        <v>1.27</v>
      </c>
      <c r="M41" s="91">
        <v>0.17225261688060287</v>
      </c>
      <c r="N41" s="92">
        <v>9.06</v>
      </c>
      <c r="O41" s="93">
        <v>116.40958104068113</v>
      </c>
      <c r="P41" s="94">
        <v>65.226604912700523</v>
      </c>
      <c r="Q41" s="83"/>
      <c r="R41" s="95">
        <v>963.66666666666663</v>
      </c>
      <c r="S41" s="96">
        <v>36.456366613619146</v>
      </c>
      <c r="T41" s="86"/>
      <c r="U41" s="97">
        <f t="shared" si="23"/>
        <v>1039.6027988335022</v>
      </c>
      <c r="V41" s="98">
        <f t="shared" si="24"/>
        <v>1190.281765579525</v>
      </c>
      <c r="W41" s="99">
        <f t="shared" si="0"/>
        <v>1463.281765579525</v>
      </c>
      <c r="Y41" s="100">
        <f t="shared" si="15"/>
        <v>4.2736458989983517E-2</v>
      </c>
      <c r="Z41" s="101">
        <f t="shared" si="1"/>
        <v>0.10768922725844934</v>
      </c>
      <c r="AA41" s="101">
        <f t="shared" si="2"/>
        <v>0.17341170699898448</v>
      </c>
      <c r="AB41" s="101">
        <f t="shared" si="3"/>
        <v>0.47557348599484794</v>
      </c>
      <c r="AC41" s="101">
        <f t="shared" si="4"/>
        <v>1.3050992595962875E-3</v>
      </c>
      <c r="AD41" s="101">
        <f t="shared" si="5"/>
        <v>0.11857980223238285</v>
      </c>
      <c r="AE41" s="101">
        <f t="shared" si="6"/>
        <v>8.882366868957917E-3</v>
      </c>
      <c r="AF41" s="101">
        <f t="shared" si="7"/>
        <v>1.3568955231991358E-3</v>
      </c>
      <c r="AG41" s="101">
        <f t="shared" si="8"/>
        <v>7.0464956873598467E-2</v>
      </c>
      <c r="AH41" s="102">
        <f t="shared" si="9"/>
        <v>6.2847922238747203E-2</v>
      </c>
      <c r="AI41" s="34"/>
      <c r="AJ41" s="100">
        <f t="shared" si="16"/>
        <v>0.71990267232192962</v>
      </c>
      <c r="AK41" s="103">
        <f t="shared" si="10"/>
        <v>1.0884013845251836</v>
      </c>
      <c r="AL41" s="102">
        <f t="shared" si="25"/>
        <v>0.89190322434291891</v>
      </c>
      <c r="AN41" s="100">
        <f t="shared" si="21"/>
        <v>-2.8054101503518156</v>
      </c>
      <c r="AO41" s="101">
        <f t="shared" si="11"/>
        <v>7.7292023106758796</v>
      </c>
      <c r="AP41" s="101">
        <f t="shared" si="12"/>
        <v>-0.39354896051317961</v>
      </c>
      <c r="AQ41" s="101">
        <f t="shared" si="17"/>
        <v>-2.4163507951743561</v>
      </c>
      <c r="AR41" s="102">
        <f t="shared" si="18"/>
        <v>6.9465939949852409</v>
      </c>
      <c r="AT41" s="100">
        <f t="shared" si="19"/>
        <v>0.71990267232192962</v>
      </c>
      <c r="AU41" s="101">
        <f t="shared" si="13"/>
        <v>0.13482174147773607</v>
      </c>
      <c r="AV41" s="102">
        <f t="shared" si="14"/>
        <v>0.14527558620033426</v>
      </c>
      <c r="AW41" s="34">
        <f t="shared" si="20"/>
        <v>1039.6027988335022</v>
      </c>
      <c r="AX41"/>
      <c r="AY41"/>
    </row>
    <row r="42" spans="2:51">
      <c r="B42" s="87">
        <v>308</v>
      </c>
      <c r="C42" s="88">
        <v>2377</v>
      </c>
      <c r="D42" s="89">
        <f t="shared" si="22"/>
        <v>2.3769999999999999E-2</v>
      </c>
      <c r="F42" s="90">
        <v>2.4700000000000002</v>
      </c>
      <c r="G42" s="91">
        <v>7.21</v>
      </c>
      <c r="H42" s="91">
        <v>14.83</v>
      </c>
      <c r="I42" s="91">
        <v>51.18</v>
      </c>
      <c r="J42" s="91">
        <v>0.1</v>
      </c>
      <c r="K42" s="91">
        <v>11.15</v>
      </c>
      <c r="L42" s="91">
        <v>1.59</v>
      </c>
      <c r="M42" s="91">
        <v>0.189560953275724</v>
      </c>
      <c r="N42" s="92">
        <v>10.49</v>
      </c>
      <c r="O42" s="93">
        <v>98.493445330504457</v>
      </c>
      <c r="P42" s="94">
        <v>62.817422473944454</v>
      </c>
      <c r="Q42" s="83"/>
      <c r="R42" s="95">
        <v>1095.1428571428571</v>
      </c>
      <c r="S42" s="96">
        <v>25.899990807129463</v>
      </c>
      <c r="T42" s="86"/>
      <c r="U42" s="97">
        <f t="shared" si="23"/>
        <v>1200.6848799089139</v>
      </c>
      <c r="V42" s="98">
        <f t="shared" si="24"/>
        <v>1180.5011075052448</v>
      </c>
      <c r="W42" s="99">
        <f t="shared" si="0"/>
        <v>1453.5011075052448</v>
      </c>
      <c r="Y42" s="100">
        <f t="shared" si="15"/>
        <v>4.5009622452446038E-2</v>
      </c>
      <c r="Z42" s="101">
        <f t="shared" si="1"/>
        <v>0.10098217820761231</v>
      </c>
      <c r="AA42" s="101">
        <f t="shared" si="2"/>
        <v>0.16427493835840459</v>
      </c>
      <c r="AB42" s="101">
        <f t="shared" si="3"/>
        <v>0.48106122245798233</v>
      </c>
      <c r="AC42" s="101">
        <f t="shared" si="4"/>
        <v>1.1989721239169847E-3</v>
      </c>
      <c r="AD42" s="101">
        <f t="shared" si="5"/>
        <v>0.11227856552369175</v>
      </c>
      <c r="AE42" s="101">
        <f t="shared" si="6"/>
        <v>1.1237775142430424E-2</v>
      </c>
      <c r="AF42" s="101">
        <f t="shared" si="7"/>
        <v>1.5089946252650212E-3</v>
      </c>
      <c r="AG42" s="101">
        <f t="shared" si="8"/>
        <v>8.244773110825053E-2</v>
      </c>
      <c r="AH42" s="102">
        <f t="shared" si="9"/>
        <v>7.3948269292592642E-2</v>
      </c>
      <c r="AI42" s="34"/>
      <c r="AJ42" s="100">
        <f t="shared" si="16"/>
        <v>0.76745683242661944</v>
      </c>
      <c r="AK42" s="103">
        <f t="shared" si="10"/>
        <v>1.2018114977745193</v>
      </c>
      <c r="AL42" s="102">
        <f t="shared" si="25"/>
        <v>0.89691090705093579</v>
      </c>
      <c r="AN42" s="100">
        <f t="shared" si="21"/>
        <v>-2.6608173848456693</v>
      </c>
      <c r="AO42" s="101">
        <f t="shared" si="11"/>
        <v>7.7990010884632879</v>
      </c>
      <c r="AP42" s="101">
        <f t="shared" si="12"/>
        <v>-0.34149822669935148</v>
      </c>
      <c r="AQ42" s="101">
        <f t="shared" si="17"/>
        <v>-2.2939619293089697</v>
      </c>
      <c r="AR42" s="102">
        <f t="shared" si="18"/>
        <v>7.0906474062272373</v>
      </c>
      <c r="AT42" s="100">
        <f t="shared" si="19"/>
        <v>0.76745683242661944</v>
      </c>
      <c r="AU42" s="101">
        <f t="shared" si="13"/>
        <v>0.10444312195875843</v>
      </c>
      <c r="AV42" s="102">
        <f t="shared" si="14"/>
        <v>0.12810004561462213</v>
      </c>
      <c r="AW42" s="34">
        <f t="shared" si="20"/>
        <v>1200.6848799089139</v>
      </c>
      <c r="AX42"/>
      <c r="AY42"/>
    </row>
    <row r="43" spans="2:51">
      <c r="B43" s="87">
        <v>309</v>
      </c>
      <c r="C43" s="88">
        <v>1792</v>
      </c>
      <c r="D43" s="89">
        <f t="shared" si="22"/>
        <v>1.7919999999999998E-2</v>
      </c>
      <c r="F43" s="90">
        <v>2.46</v>
      </c>
      <c r="G43" s="91">
        <v>7.82</v>
      </c>
      <c r="H43" s="91">
        <v>15.84</v>
      </c>
      <c r="I43" s="91">
        <v>51.42</v>
      </c>
      <c r="J43" s="91">
        <v>0.08</v>
      </c>
      <c r="K43" s="91">
        <v>11.66</v>
      </c>
      <c r="L43" s="91">
        <v>1.22</v>
      </c>
      <c r="M43" s="91">
        <v>0.16957921308628182</v>
      </c>
      <c r="N43" s="92">
        <v>8.7899999999999991</v>
      </c>
      <c r="O43" s="93">
        <v>115.09595383005323</v>
      </c>
      <c r="P43" s="94">
        <v>63.985416236631949</v>
      </c>
      <c r="Q43" s="83"/>
      <c r="R43" s="95">
        <v>933.66666666666663</v>
      </c>
      <c r="S43" s="96">
        <v>32.290349435498598</v>
      </c>
      <c r="T43" s="86"/>
      <c r="U43" s="97">
        <f t="shared" si="23"/>
        <v>1004.299708159083</v>
      </c>
      <c r="V43" s="98">
        <f t="shared" si="24"/>
        <v>1191.4410709829449</v>
      </c>
      <c r="W43" s="99">
        <f t="shared" si="0"/>
        <v>1464.4410709829449</v>
      </c>
      <c r="Y43" s="100">
        <f t="shared" si="15"/>
        <v>4.4358727649839447E-2</v>
      </c>
      <c r="Z43" s="101">
        <f t="shared" si="1"/>
        <v>0.10838065702400976</v>
      </c>
      <c r="AA43" s="101">
        <f t="shared" si="2"/>
        <v>0.17362845307355845</v>
      </c>
      <c r="AB43" s="101">
        <f t="shared" si="3"/>
        <v>0.47826400700583183</v>
      </c>
      <c r="AC43" s="101">
        <f t="shared" si="4"/>
        <v>9.4914951400308937E-4</v>
      </c>
      <c r="AD43" s="101">
        <f t="shared" si="5"/>
        <v>0.11618661398834269</v>
      </c>
      <c r="AE43" s="101">
        <f t="shared" si="6"/>
        <v>8.5325452712211383E-3</v>
      </c>
      <c r="AF43" s="101">
        <f t="shared" si="7"/>
        <v>1.3358170468009075E-3</v>
      </c>
      <c r="AG43" s="101">
        <f t="shared" si="8"/>
        <v>6.836402942639265E-2</v>
      </c>
      <c r="AH43" s="102">
        <f t="shared" si="9"/>
        <v>6.0814216183682906E-2</v>
      </c>
      <c r="AI43" s="34"/>
      <c r="AJ43" s="100">
        <f t="shared" si="16"/>
        <v>0.71636840875379426</v>
      </c>
      <c r="AK43" s="103">
        <f t="shared" si="10"/>
        <v>1.0788115299702417</v>
      </c>
      <c r="AL43" s="102">
        <f t="shared" si="25"/>
        <v>0.88956453699326477</v>
      </c>
      <c r="AN43" s="100">
        <f t="shared" si="21"/>
        <v>-2.8601039435015725</v>
      </c>
      <c r="AO43" s="101">
        <f t="shared" si="11"/>
        <v>7.721043523414818</v>
      </c>
      <c r="AP43" s="101">
        <f t="shared" si="12"/>
        <v>-0.39630267348945464</v>
      </c>
      <c r="AQ43" s="101">
        <f t="shared" si="17"/>
        <v>-2.4474088633840858</v>
      </c>
      <c r="AR43" s="102">
        <f t="shared" si="18"/>
        <v>6.912045769807877</v>
      </c>
      <c r="AT43" s="100">
        <f t="shared" si="19"/>
        <v>0.71636840875379426</v>
      </c>
      <c r="AU43" s="101">
        <f t="shared" si="13"/>
        <v>0.13707981132825411</v>
      </c>
      <c r="AV43" s="102">
        <f t="shared" si="14"/>
        <v>0.14655177991795162</v>
      </c>
      <c r="AW43" s="34">
        <f t="shared" si="20"/>
        <v>1004.299708159083</v>
      </c>
      <c r="AX43"/>
      <c r="AY43"/>
    </row>
    <row r="44" spans="2:51">
      <c r="B44" s="87">
        <v>310</v>
      </c>
      <c r="C44" s="88">
        <v>1792</v>
      </c>
      <c r="D44" s="89">
        <f t="shared" si="22"/>
        <v>1.7919999999999998E-2</v>
      </c>
      <c r="F44" s="90">
        <v>2.5099999999999998</v>
      </c>
      <c r="G44" s="91">
        <v>7.76</v>
      </c>
      <c r="H44" s="91">
        <v>15.59</v>
      </c>
      <c r="I44" s="91">
        <v>51.11</v>
      </c>
      <c r="J44" s="91">
        <v>0.12</v>
      </c>
      <c r="K44" s="91">
        <v>11.31</v>
      </c>
      <c r="L44" s="91">
        <v>1.32</v>
      </c>
      <c r="M44" s="91">
        <v>0.1774752975738037</v>
      </c>
      <c r="N44" s="92">
        <v>9.42</v>
      </c>
      <c r="O44" s="93">
        <v>116.10276416970355</v>
      </c>
      <c r="P44" s="94">
        <v>61.724905339205698</v>
      </c>
      <c r="Q44" s="83"/>
      <c r="R44" s="95">
        <v>981.85714285714289</v>
      </c>
      <c r="S44" s="96">
        <v>23.744673588187016</v>
      </c>
      <c r="T44" s="86"/>
      <c r="U44" s="97">
        <f t="shared" si="23"/>
        <v>1067.6528280789414</v>
      </c>
      <c r="V44" s="98">
        <f t="shared" si="24"/>
        <v>1191.6608557691973</v>
      </c>
      <c r="W44" s="99">
        <f t="shared" si="0"/>
        <v>1464.6608557691973</v>
      </c>
      <c r="Y44" s="100">
        <f t="shared" si="15"/>
        <v>4.5392204870204268E-2</v>
      </c>
      <c r="Z44" s="101">
        <f t="shared" si="1"/>
        <v>0.10786246253555629</v>
      </c>
      <c r="AA44" s="101">
        <f t="shared" si="2"/>
        <v>0.17138602941690873</v>
      </c>
      <c r="AB44" s="101">
        <f t="shared" si="3"/>
        <v>0.47676579542344061</v>
      </c>
      <c r="AC44" s="101">
        <f t="shared" si="4"/>
        <v>1.4278726408279039E-3</v>
      </c>
      <c r="AD44" s="101">
        <f t="shared" si="5"/>
        <v>0.11302739890062788</v>
      </c>
      <c r="AE44" s="101">
        <f t="shared" si="6"/>
        <v>9.2588337323271219E-3</v>
      </c>
      <c r="AF44" s="101">
        <f t="shared" si="7"/>
        <v>1.4020899043932463E-3</v>
      </c>
      <c r="AG44" s="101">
        <f t="shared" si="8"/>
        <v>7.3477312575714007E-2</v>
      </c>
      <c r="AH44" s="102">
        <f t="shared" si="9"/>
        <v>6.5824659956032691E-2</v>
      </c>
      <c r="AI44" s="34"/>
      <c r="AJ44" s="100">
        <f t="shared" si="16"/>
        <v>0.73436940747414248</v>
      </c>
      <c r="AK44" s="103">
        <f t="shared" si="10"/>
        <v>1.090329560908494</v>
      </c>
      <c r="AL44" s="102">
        <f t="shared" si="25"/>
        <v>0.895850129088544</v>
      </c>
      <c r="AN44" s="100">
        <f t="shared" si="21"/>
        <v>-2.7444415315989366</v>
      </c>
      <c r="AO44" s="101">
        <f t="shared" si="11"/>
        <v>7.7194982831416494</v>
      </c>
      <c r="AP44" s="101">
        <f t="shared" si="12"/>
        <v>-0.37683422516558662</v>
      </c>
      <c r="AQ44" s="101">
        <f t="shared" si="17"/>
        <v>-2.374995372955357</v>
      </c>
      <c r="AR44" s="102">
        <f t="shared" si="18"/>
        <v>6.973217899332484</v>
      </c>
      <c r="AT44" s="100">
        <f t="shared" si="19"/>
        <v>0.73436940747414248</v>
      </c>
      <c r="AU44" s="101">
        <f t="shared" si="13"/>
        <v>0.13134520571974292</v>
      </c>
      <c r="AV44" s="102">
        <f t="shared" si="14"/>
        <v>0.13428538680611468</v>
      </c>
      <c r="AW44" s="34">
        <f t="shared" si="20"/>
        <v>1067.6528280789414</v>
      </c>
      <c r="AX44"/>
      <c r="AY44"/>
    </row>
    <row r="45" spans="2:51">
      <c r="B45" s="87">
        <v>311</v>
      </c>
      <c r="C45" s="88" t="s">
        <v>157</v>
      </c>
      <c r="D45" s="89">
        <f t="shared" si="22"/>
        <v>0.03</v>
      </c>
      <c r="F45" s="90">
        <v>2.1247080052906724</v>
      </c>
      <c r="G45" s="91">
        <v>8.3100913684680151</v>
      </c>
      <c r="H45" s="91">
        <v>15.00777845860566</v>
      </c>
      <c r="I45" s="91">
        <v>51.091056011442639</v>
      </c>
      <c r="J45" s="91">
        <v>0.15978266228430599</v>
      </c>
      <c r="K45" s="91">
        <v>11.828810961661629</v>
      </c>
      <c r="L45" s="91">
        <v>1.193964041547303</v>
      </c>
      <c r="M45" s="91">
        <v>0.17404704788047667</v>
      </c>
      <c r="N45" s="92">
        <v>9.4994644451056249</v>
      </c>
      <c r="O45" s="93">
        <v>165.29689460366072</v>
      </c>
      <c r="P45" s="94">
        <v>66.363105870475465</v>
      </c>
      <c r="Q45" s="83"/>
      <c r="R45" s="95">
        <v>989.16666666666663</v>
      </c>
      <c r="S45" s="96">
        <v>64.669673469614835</v>
      </c>
      <c r="T45" s="86"/>
      <c r="U45" s="97">
        <f t="shared" si="23"/>
        <v>1077.0803603817492</v>
      </c>
      <c r="V45" s="98">
        <f t="shared" si="24"/>
        <v>1202.7958815404088</v>
      </c>
      <c r="W45" s="99">
        <f t="shared" si="0"/>
        <v>1475.7958815404088</v>
      </c>
      <c r="Y45" s="100">
        <f t="shared" si="15"/>
        <v>3.8444830891678779E-2</v>
      </c>
      <c r="Z45" s="101">
        <f t="shared" si="1"/>
        <v>0.11557011683729154</v>
      </c>
      <c r="AA45" s="101">
        <f t="shared" si="2"/>
        <v>0.16507330856426081</v>
      </c>
      <c r="AB45" s="101">
        <f t="shared" si="3"/>
        <v>0.47684280304578303</v>
      </c>
      <c r="AC45" s="101">
        <f t="shared" si="4"/>
        <v>1.9022562639863037E-3</v>
      </c>
      <c r="AD45" s="101">
        <f t="shared" si="5"/>
        <v>0.11827511072624305</v>
      </c>
      <c r="AE45" s="101">
        <f t="shared" si="6"/>
        <v>8.3792422241605723E-3</v>
      </c>
      <c r="AF45" s="101">
        <f t="shared" si="7"/>
        <v>1.375738065976995E-3</v>
      </c>
      <c r="AG45" s="101">
        <f t="shared" si="8"/>
        <v>7.4136593380619023E-2</v>
      </c>
      <c r="AH45" s="102">
        <f t="shared" si="9"/>
        <v>6.7190229145718594E-2</v>
      </c>
      <c r="AI45" s="34"/>
      <c r="AJ45" s="100">
        <f t="shared" si="16"/>
        <v>0.69333691898103822</v>
      </c>
      <c r="AK45" s="103">
        <f t="shared" si="10"/>
        <v>0.98917286772008983</v>
      </c>
      <c r="AL45" s="102">
        <f t="shared" si="25"/>
        <v>0.90630316395524635</v>
      </c>
      <c r="AN45" s="100">
        <f t="shared" si="21"/>
        <v>-2.6062982484508201</v>
      </c>
      <c r="AO45" s="101">
        <f t="shared" si="11"/>
        <v>7.6427014340347474</v>
      </c>
      <c r="AP45" s="101">
        <f t="shared" si="12"/>
        <v>-0.43579321204373783</v>
      </c>
      <c r="AQ45" s="101">
        <f t="shared" si="17"/>
        <v>-2.3813993158574731</v>
      </c>
      <c r="AR45" s="102">
        <f t="shared" si="18"/>
        <v>6.9820092893976629</v>
      </c>
      <c r="AT45" s="100">
        <f t="shared" si="19"/>
        <v>0.69333691898103822</v>
      </c>
      <c r="AU45" s="101">
        <f t="shared" si="13"/>
        <v>0.17305324822815066</v>
      </c>
      <c r="AV45" s="102">
        <f t="shared" si="14"/>
        <v>0.13360983279081118</v>
      </c>
      <c r="AW45" s="34">
        <f t="shared" si="20"/>
        <v>1077.0803603817492</v>
      </c>
      <c r="AX45"/>
      <c r="AY45"/>
    </row>
    <row r="46" spans="2:51">
      <c r="B46" s="87">
        <v>312</v>
      </c>
      <c r="C46" s="88">
        <v>3076</v>
      </c>
      <c r="D46" s="89">
        <f t="shared" si="22"/>
        <v>3.0759999999999999E-2</v>
      </c>
      <c r="F46" s="90">
        <v>2.2400000000000002</v>
      </c>
      <c r="G46" s="91">
        <v>8.4700000000000006</v>
      </c>
      <c r="H46" s="91">
        <v>15.27</v>
      </c>
      <c r="I46" s="91">
        <v>51.53</v>
      </c>
      <c r="J46" s="91">
        <v>0.12</v>
      </c>
      <c r="K46" s="91">
        <v>11.73</v>
      </c>
      <c r="L46" s="91">
        <v>1.2</v>
      </c>
      <c r="M46" s="91">
        <v>0.17942228141670813</v>
      </c>
      <c r="N46" s="92">
        <v>9.4499999999999993</v>
      </c>
      <c r="O46" s="93">
        <v>142.15381416995859</v>
      </c>
      <c r="P46" s="94">
        <v>69.170030737104852</v>
      </c>
      <c r="Q46" s="83"/>
      <c r="R46" s="95">
        <v>961.6</v>
      </c>
      <c r="S46" s="96">
        <v>42.30011820314509</v>
      </c>
      <c r="T46" s="86"/>
      <c r="U46" s="97">
        <f t="shared" si="23"/>
        <v>1082.7267484942886</v>
      </c>
      <c r="V46" s="98">
        <f t="shared" si="24"/>
        <v>1206.8888441885172</v>
      </c>
      <c r="W46" s="99">
        <f t="shared" si="0"/>
        <v>1479.8888441885172</v>
      </c>
      <c r="Y46" s="100">
        <f t="shared" si="15"/>
        <v>4.0148403737473651E-2</v>
      </c>
      <c r="Z46" s="101">
        <f t="shared" si="1"/>
        <v>0.11668223187216432</v>
      </c>
      <c r="AA46" s="101">
        <f t="shared" si="2"/>
        <v>0.16637231000915265</v>
      </c>
      <c r="AB46" s="101">
        <f t="shared" si="3"/>
        <v>0.47640033608393129</v>
      </c>
      <c r="AC46" s="101">
        <f t="shared" si="4"/>
        <v>1.4151490352869748E-3</v>
      </c>
      <c r="AD46" s="101">
        <f t="shared" si="5"/>
        <v>0.11618012726795854</v>
      </c>
      <c r="AE46" s="101">
        <f t="shared" si="6"/>
        <v>8.3421175922423658E-3</v>
      </c>
      <c r="AF46" s="101">
        <f t="shared" si="7"/>
        <v>1.4048405394547255E-3</v>
      </c>
      <c r="AG46" s="101">
        <f t="shared" si="8"/>
        <v>7.3054483862335429E-2</v>
      </c>
      <c r="AH46" s="102">
        <f t="shared" si="9"/>
        <v>6.6365703744444421E-2</v>
      </c>
      <c r="AI46" s="34"/>
      <c r="AJ46" s="100">
        <f t="shared" si="16"/>
        <v>0.70586708341556847</v>
      </c>
      <c r="AK46" s="103">
        <f t="shared" si="10"/>
        <v>0.96156799387012981</v>
      </c>
      <c r="AL46" s="102">
        <f t="shared" si="25"/>
        <v>0.90844121039174808</v>
      </c>
      <c r="AN46" s="100">
        <f t="shared" si="21"/>
        <v>-2.6010724515225601</v>
      </c>
      <c r="AO46" s="101">
        <f t="shared" si="11"/>
        <v>7.6145170655756873</v>
      </c>
      <c r="AP46" s="101">
        <f t="shared" si="12"/>
        <v>-0.41699878952241382</v>
      </c>
      <c r="AQ46" s="101">
        <f t="shared" si="17"/>
        <v>-2.3907920808419059</v>
      </c>
      <c r="AR46" s="102">
        <f t="shared" si="18"/>
        <v>6.987237905372619</v>
      </c>
      <c r="AT46" s="100">
        <f t="shared" si="19"/>
        <v>0.70586708341556847</v>
      </c>
      <c r="AU46" s="101">
        <f t="shared" si="13"/>
        <v>0.15194841120069921</v>
      </c>
      <c r="AV46" s="102">
        <f t="shared" si="14"/>
        <v>0.14218450538373234</v>
      </c>
      <c r="AW46" s="34">
        <f t="shared" si="20"/>
        <v>1082.7267484942886</v>
      </c>
      <c r="AX46"/>
      <c r="AY46"/>
    </row>
    <row r="47" spans="2:51">
      <c r="B47" s="87">
        <v>313</v>
      </c>
      <c r="C47" s="88" t="s">
        <v>157</v>
      </c>
      <c r="D47" s="89">
        <f t="shared" si="22"/>
        <v>0.03</v>
      </c>
      <c r="F47" s="90">
        <v>2.37</v>
      </c>
      <c r="G47" s="91">
        <v>7.97</v>
      </c>
      <c r="H47" s="91">
        <v>15.43</v>
      </c>
      <c r="I47" s="91">
        <v>51.23</v>
      </c>
      <c r="J47" s="91">
        <v>0.11</v>
      </c>
      <c r="K47" s="91">
        <v>11.57</v>
      </c>
      <c r="L47" s="91">
        <v>1.36</v>
      </c>
      <c r="M47" s="91">
        <v>0.18386757082145261</v>
      </c>
      <c r="N47" s="92">
        <v>9.8000000000000007</v>
      </c>
      <c r="O47" s="93">
        <v>126.27288158368728</v>
      </c>
      <c r="P47" s="94">
        <v>65.386532262655962</v>
      </c>
      <c r="Q47" s="83"/>
      <c r="R47" s="95">
        <v>1040.3333333333333</v>
      </c>
      <c r="S47" s="96">
        <v>32.116454764911467</v>
      </c>
      <c r="T47" s="86"/>
      <c r="U47" s="97">
        <f t="shared" si="23"/>
        <v>1118.1452631046936</v>
      </c>
      <c r="V47" s="98">
        <f t="shared" si="24"/>
        <v>1196.8141963754074</v>
      </c>
      <c r="W47" s="99">
        <f t="shared" si="0"/>
        <v>1469.8141963754074</v>
      </c>
      <c r="Y47" s="100">
        <f t="shared" si="15"/>
        <v>4.2624991733223677E-2</v>
      </c>
      <c r="Z47" s="101">
        <f t="shared" si="1"/>
        <v>0.11017304073411061</v>
      </c>
      <c r="AA47" s="101">
        <f t="shared" si="2"/>
        <v>0.16869555248379398</v>
      </c>
      <c r="AB47" s="101">
        <f t="shared" si="3"/>
        <v>0.47526077282343365</v>
      </c>
      <c r="AC47" s="101">
        <f t="shared" si="4"/>
        <v>1.3016952378849757E-3</v>
      </c>
      <c r="AD47" s="101">
        <f t="shared" si="5"/>
        <v>0.11499074614182725</v>
      </c>
      <c r="AE47" s="101">
        <f t="shared" si="6"/>
        <v>9.4870167434247359E-3</v>
      </c>
      <c r="AF47" s="101">
        <f t="shared" si="7"/>
        <v>1.4446129119490038E-3</v>
      </c>
      <c r="AG47" s="101">
        <f t="shared" si="8"/>
        <v>7.6021571190352022E-2</v>
      </c>
      <c r="AH47" s="102">
        <f t="shared" si="9"/>
        <v>6.8688638840326208E-2</v>
      </c>
      <c r="AI47" s="34"/>
      <c r="AJ47" s="100">
        <f t="shared" si="16"/>
        <v>0.72992883911110396</v>
      </c>
      <c r="AK47" s="103">
        <f t="shared" si="10"/>
        <v>1.0505459695170605</v>
      </c>
      <c r="AL47" s="102">
        <f t="shared" si="25"/>
        <v>0.90354142600309151</v>
      </c>
      <c r="AN47" s="100">
        <f t="shared" si="21"/>
        <v>-2.6289033986187853</v>
      </c>
      <c r="AO47" s="101">
        <f t="shared" si="11"/>
        <v>7.6842672637154212</v>
      </c>
      <c r="AP47" s="101">
        <f t="shared" si="12"/>
        <v>-0.38596985054189292</v>
      </c>
      <c r="AQ47" s="101">
        <f t="shared" si="17"/>
        <v>-2.3500325619406279</v>
      </c>
      <c r="AR47" s="102">
        <f t="shared" si="18"/>
        <v>7.0194265764953707</v>
      </c>
      <c r="AT47" s="100">
        <f t="shared" si="19"/>
        <v>0.72992883911110396</v>
      </c>
      <c r="AU47" s="101">
        <f t="shared" si="13"/>
        <v>0.13531932462338997</v>
      </c>
      <c r="AV47" s="102">
        <f t="shared" si="14"/>
        <v>0.13475183626550608</v>
      </c>
      <c r="AW47" s="34">
        <f t="shared" si="20"/>
        <v>1118.1452631046936</v>
      </c>
      <c r="AX47"/>
      <c r="AY47"/>
    </row>
    <row r="48" spans="2:51">
      <c r="B48" s="87">
        <v>314</v>
      </c>
      <c r="C48" s="88" t="s">
        <v>157</v>
      </c>
      <c r="D48" s="89">
        <f t="shared" si="22"/>
        <v>0.03</v>
      </c>
      <c r="F48" s="90">
        <v>2.3950796178343952</v>
      </c>
      <c r="G48" s="91">
        <v>7.8358741268649297</v>
      </c>
      <c r="H48" s="91">
        <v>15.336541399327833</v>
      </c>
      <c r="I48" s="91">
        <v>50.800004093957654</v>
      </c>
      <c r="J48" s="91">
        <v>0.13796842827728206</v>
      </c>
      <c r="K48" s="91">
        <v>11.551473185865307</v>
      </c>
      <c r="L48" s="91">
        <v>1.3428050784167287</v>
      </c>
      <c r="M48" s="91">
        <v>0.18023504295507217</v>
      </c>
      <c r="N48" s="92">
        <v>9.0334463590093534</v>
      </c>
      <c r="O48" s="93">
        <v>126.83915734402362</v>
      </c>
      <c r="P48" s="94">
        <v>67.776519265710277</v>
      </c>
      <c r="Q48" s="83"/>
      <c r="R48" s="95">
        <v>1081</v>
      </c>
      <c r="S48" s="96">
        <v>34.397674339989905</v>
      </c>
      <c r="T48" s="86"/>
      <c r="U48" s="97">
        <f t="shared" si="23"/>
        <v>1032.9217202343025</v>
      </c>
      <c r="V48" s="98">
        <f t="shared" si="24"/>
        <v>1192.6120339679007</v>
      </c>
      <c r="W48" s="99">
        <f t="shared" si="0"/>
        <v>1465.6120339679007</v>
      </c>
      <c r="Y48" s="100">
        <f t="shared" si="15"/>
        <v>4.3615222086279874E-2</v>
      </c>
      <c r="Z48" s="101">
        <f t="shared" si="1"/>
        <v>0.10967474595707703</v>
      </c>
      <c r="AA48" s="101">
        <f t="shared" si="2"/>
        <v>0.16977248661207467</v>
      </c>
      <c r="AB48" s="101">
        <f t="shared" si="3"/>
        <v>0.47717044098656258</v>
      </c>
      <c r="AC48" s="101">
        <f t="shared" si="4"/>
        <v>1.6530976910825717E-3</v>
      </c>
      <c r="AD48" s="101">
        <f t="shared" si="5"/>
        <v>0.11624360737637499</v>
      </c>
      <c r="AE48" s="101">
        <f t="shared" si="6"/>
        <v>9.4843135943928729E-3</v>
      </c>
      <c r="AF48" s="101">
        <f t="shared" si="7"/>
        <v>1.4337973051612282E-3</v>
      </c>
      <c r="AG48" s="101">
        <f t="shared" si="8"/>
        <v>7.0952288390994253E-2</v>
      </c>
      <c r="AH48" s="102">
        <f t="shared" si="9"/>
        <v>6.3349198548742117E-2</v>
      </c>
      <c r="AI48" s="34"/>
      <c r="AJ48" s="100">
        <f t="shared" si="16"/>
        <v>0.70695143349675127</v>
      </c>
      <c r="AK48" s="103">
        <f t="shared" si="10"/>
        <v>1.0757846255163064</v>
      </c>
      <c r="AL48" s="102">
        <f t="shared" si="25"/>
        <v>0.89284221813461384</v>
      </c>
      <c r="AN48" s="100">
        <f t="shared" si="21"/>
        <v>-2.7761397309007654</v>
      </c>
      <c r="AO48" s="101">
        <f t="shared" si="11"/>
        <v>7.7136804754766617</v>
      </c>
      <c r="AP48" s="101">
        <f t="shared" si="12"/>
        <v>-0.41223805264450353</v>
      </c>
      <c r="AQ48" s="101">
        <f t="shared" si="17"/>
        <v>-2.4148439952600458</v>
      </c>
      <c r="AR48" s="102">
        <f t="shared" si="18"/>
        <v>6.9401466871914383</v>
      </c>
      <c r="AT48" s="100">
        <f t="shared" si="19"/>
        <v>0.70695143349675127</v>
      </c>
      <c r="AU48" s="101">
        <f t="shared" si="13"/>
        <v>0.14453002975811441</v>
      </c>
      <c r="AV48" s="102">
        <f t="shared" si="14"/>
        <v>0.14851853674513427</v>
      </c>
      <c r="AW48" s="34">
        <f t="shared" si="20"/>
        <v>1032.9217202343025</v>
      </c>
      <c r="AX48"/>
      <c r="AY48"/>
    </row>
    <row r="49" spans="2:51">
      <c r="B49" s="87">
        <v>315</v>
      </c>
      <c r="C49" s="88">
        <v>3084</v>
      </c>
      <c r="D49" s="89">
        <f t="shared" si="22"/>
        <v>3.0839999999999999E-2</v>
      </c>
      <c r="F49" s="90">
        <v>2.971497515695412</v>
      </c>
      <c r="G49" s="91">
        <v>7.6775135831229253</v>
      </c>
      <c r="H49" s="91">
        <v>16.601293247692556</v>
      </c>
      <c r="I49" s="91">
        <v>49.07739824536749</v>
      </c>
      <c r="J49" s="91">
        <v>0.25006721763085399</v>
      </c>
      <c r="K49" s="91">
        <v>11.423388486431248</v>
      </c>
      <c r="L49" s="91">
        <v>1.4837456786412146</v>
      </c>
      <c r="M49" s="91">
        <v>0.16223338242879934</v>
      </c>
      <c r="N49" s="92">
        <v>8.6174522834994089</v>
      </c>
      <c r="O49" s="93">
        <v>109.71010282014342</v>
      </c>
      <c r="P49" s="94">
        <v>70.864599897756207</v>
      </c>
      <c r="Q49" s="83"/>
      <c r="R49" s="95">
        <v>989.6</v>
      </c>
      <c r="S49" s="96">
        <v>39.57</v>
      </c>
      <c r="T49" s="86"/>
      <c r="U49" s="97">
        <f t="shared" si="23"/>
        <v>982.11305796691249</v>
      </c>
      <c r="V49" s="98">
        <f t="shared" si="24"/>
        <v>1192.8914173423943</v>
      </c>
      <c r="W49" s="99">
        <f t="shared" si="0"/>
        <v>1465.8914173423943</v>
      </c>
      <c r="Y49" s="100">
        <f t="shared" si="15"/>
        <v>5.3910403910973161E-2</v>
      </c>
      <c r="Z49" s="101">
        <f t="shared" si="1"/>
        <v>0.107057934574462</v>
      </c>
      <c r="AA49" s="101">
        <f t="shared" si="2"/>
        <v>0.18308842148133558</v>
      </c>
      <c r="AB49" s="101">
        <f t="shared" si="3"/>
        <v>0.45927245336211869</v>
      </c>
      <c r="AC49" s="101">
        <f t="shared" si="4"/>
        <v>2.9850708622704411E-3</v>
      </c>
      <c r="AD49" s="101">
        <f t="shared" si="5"/>
        <v>0.11452643232634648</v>
      </c>
      <c r="AE49" s="101">
        <f t="shared" si="6"/>
        <v>1.0440744743376697E-2</v>
      </c>
      <c r="AF49" s="101">
        <f t="shared" si="7"/>
        <v>1.2857834435230414E-3</v>
      </c>
      <c r="AG49" s="101">
        <f t="shared" si="8"/>
        <v>6.7432755295593796E-2</v>
      </c>
      <c r="AH49" s="102">
        <f t="shared" si="9"/>
        <v>5.9642666683695819E-2</v>
      </c>
      <c r="AI49" s="34"/>
      <c r="AJ49" s="100">
        <f t="shared" si="16"/>
        <v>0.70444435957364082</v>
      </c>
      <c r="AK49" s="103">
        <f t="shared" si="10"/>
        <v>1.1063652534106156</v>
      </c>
      <c r="AL49" s="102">
        <f t="shared" si="25"/>
        <v>0.88447619294584867</v>
      </c>
      <c r="AN49" s="100">
        <f t="shared" si="21"/>
        <v>-2.7919414124585917</v>
      </c>
      <c r="AO49" s="101">
        <f t="shared" si="11"/>
        <v>7.7117794202532703</v>
      </c>
      <c r="AP49" s="101">
        <f t="shared" si="12"/>
        <v>-0.4118412634939807</v>
      </c>
      <c r="AQ49" s="101">
        <f t="shared" si="17"/>
        <v>-2.38170968773932</v>
      </c>
      <c r="AR49" s="102">
        <f t="shared" si="18"/>
        <v>6.8897064320400183</v>
      </c>
      <c r="AT49" s="100">
        <f t="shared" si="19"/>
        <v>0.70444435957364082</v>
      </c>
      <c r="AU49" s="101">
        <f t="shared" si="13"/>
        <v>0.1318170643809608</v>
      </c>
      <c r="AV49" s="102">
        <f t="shared" si="14"/>
        <v>0.16373857604539846</v>
      </c>
      <c r="AW49" s="34">
        <f t="shared" si="20"/>
        <v>982.11305796691249</v>
      </c>
      <c r="AX49"/>
      <c r="AY49"/>
    </row>
    <row r="50" spans="2:51">
      <c r="B50" s="87">
        <v>316</v>
      </c>
      <c r="C50" s="88">
        <v>2438</v>
      </c>
      <c r="D50" s="89">
        <f t="shared" si="22"/>
        <v>2.4379999999999999E-2</v>
      </c>
      <c r="F50" s="90">
        <v>2.9808633439895229</v>
      </c>
      <c r="G50" s="91">
        <v>7.6833962509857265</v>
      </c>
      <c r="H50" s="91">
        <v>16.901056116298736</v>
      </c>
      <c r="I50" s="91">
        <v>49.713239512022106</v>
      </c>
      <c r="J50" s="91">
        <v>0.30106887052341602</v>
      </c>
      <c r="K50" s="91">
        <v>11.453169978426253</v>
      </c>
      <c r="L50" s="91">
        <v>1.4738854652036675</v>
      </c>
      <c r="M50" s="91">
        <v>0.15903694396946272</v>
      </c>
      <c r="N50" s="92">
        <v>8.6277877526939371</v>
      </c>
      <c r="O50" s="93">
        <v>113.40694434514191</v>
      </c>
      <c r="P50" s="94">
        <v>73.482110996654839</v>
      </c>
      <c r="Q50" s="83"/>
      <c r="R50" s="95">
        <v>959.66666666666663</v>
      </c>
      <c r="S50" s="96">
        <v>23.54</v>
      </c>
      <c r="T50" s="86"/>
      <c r="U50" s="97">
        <f t="shared" si="23"/>
        <v>951.96918935572694</v>
      </c>
      <c r="V50" s="98">
        <f t="shared" si="24"/>
        <v>1193.1918296512381</v>
      </c>
      <c r="W50" s="99">
        <f t="shared" si="0"/>
        <v>1466.1918296512381</v>
      </c>
      <c r="Y50" s="100">
        <f t="shared" si="15"/>
        <v>5.3523585428879562E-2</v>
      </c>
      <c r="Z50" s="101">
        <f t="shared" si="1"/>
        <v>0.10603699601342224</v>
      </c>
      <c r="AA50" s="101">
        <f t="shared" si="2"/>
        <v>0.18447551036186993</v>
      </c>
      <c r="AB50" s="101">
        <f t="shared" si="3"/>
        <v>0.46043343006712634</v>
      </c>
      <c r="AC50" s="101">
        <f t="shared" si="4"/>
        <v>3.5568836087505264E-3</v>
      </c>
      <c r="AD50" s="101">
        <f t="shared" si="5"/>
        <v>0.11364292653692235</v>
      </c>
      <c r="AE50" s="101">
        <f t="shared" si="6"/>
        <v>1.0264591363642982E-2</v>
      </c>
      <c r="AF50" s="101">
        <f t="shared" si="7"/>
        <v>1.2474741229467688E-3</v>
      </c>
      <c r="AG50" s="101">
        <f t="shared" si="8"/>
        <v>6.6818602496439408E-2</v>
      </c>
      <c r="AH50" s="102">
        <f t="shared" si="9"/>
        <v>5.9116733738101564E-2</v>
      </c>
      <c r="AI50" s="34"/>
      <c r="AJ50" s="100">
        <f t="shared" si="16"/>
        <v>0.69744630661290175</v>
      </c>
      <c r="AK50" s="103">
        <f t="shared" si="10"/>
        <v>1.1052138698037155</v>
      </c>
      <c r="AL50" s="102">
        <f t="shared" si="25"/>
        <v>0.88473466264505818</v>
      </c>
      <c r="AN50" s="100">
        <f t="shared" si="21"/>
        <v>-2.816914856412728</v>
      </c>
      <c r="AO50" s="101">
        <f t="shared" si="11"/>
        <v>7.7092100679126432</v>
      </c>
      <c r="AP50" s="101">
        <f t="shared" si="12"/>
        <v>-0.42126594796475275</v>
      </c>
      <c r="AQ50" s="101">
        <f t="shared" si="17"/>
        <v>-2.3875034066103384</v>
      </c>
      <c r="AR50" s="102">
        <f t="shared" si="18"/>
        <v>6.8585326701455003</v>
      </c>
      <c r="AT50" s="100">
        <f t="shared" si="19"/>
        <v>0.69744630661290175</v>
      </c>
      <c r="AU50" s="101">
        <f t="shared" si="13"/>
        <v>0.13470424578533532</v>
      </c>
      <c r="AV50" s="102">
        <f t="shared" si="14"/>
        <v>0.16784944760176287</v>
      </c>
      <c r="AW50" s="34">
        <f t="shared" si="20"/>
        <v>951.96918935572694</v>
      </c>
      <c r="AX50"/>
      <c r="AY50"/>
    </row>
    <row r="51" spans="2:51">
      <c r="B51" s="87">
        <v>317</v>
      </c>
      <c r="C51" s="88">
        <v>2438</v>
      </c>
      <c r="D51" s="89">
        <f t="shared" si="22"/>
        <v>2.4379999999999999E-2</v>
      </c>
      <c r="F51" s="90">
        <v>2.9685822131494812</v>
      </c>
      <c r="G51" s="91">
        <v>7.5960961634460258</v>
      </c>
      <c r="H51" s="91">
        <v>16.71298225412761</v>
      </c>
      <c r="I51" s="91">
        <v>49.355714668112135</v>
      </c>
      <c r="J51" s="91">
        <v>0.28301101928374661</v>
      </c>
      <c r="K51" s="91">
        <v>11.378724650845919</v>
      </c>
      <c r="L51" s="91">
        <v>1.512123853900496</v>
      </c>
      <c r="M51" s="91">
        <v>0.16319458542570264</v>
      </c>
      <c r="N51" s="92">
        <v>8.8179745625455617</v>
      </c>
      <c r="O51" s="93">
        <v>106.85041750633361</v>
      </c>
      <c r="P51" s="94">
        <v>74.852876518152343</v>
      </c>
      <c r="Q51" s="83"/>
      <c r="R51" s="95">
        <v>997.16666666666663</v>
      </c>
      <c r="S51" s="96">
        <v>18.079999999999998</v>
      </c>
      <c r="T51" s="86"/>
      <c r="U51" s="97">
        <f t="shared" si="23"/>
        <v>979.3078380172135</v>
      </c>
      <c r="V51" s="98">
        <f t="shared" si="24"/>
        <v>1191.1875787766746</v>
      </c>
      <c r="W51" s="99">
        <f t="shared" si="0"/>
        <v>1464.1875787766746</v>
      </c>
      <c r="Y51" s="100">
        <f t="shared" si="15"/>
        <v>5.3623180873397965E-2</v>
      </c>
      <c r="Z51" s="101">
        <f t="shared" si="1"/>
        <v>0.10546175598588999</v>
      </c>
      <c r="AA51" s="101">
        <f t="shared" si="2"/>
        <v>0.18351822012424385</v>
      </c>
      <c r="AB51" s="101">
        <f t="shared" si="3"/>
        <v>0.45986736286338264</v>
      </c>
      <c r="AC51" s="101">
        <f t="shared" si="4"/>
        <v>3.3636244909331851E-3</v>
      </c>
      <c r="AD51" s="101">
        <f t="shared" si="5"/>
        <v>0.11358229794366109</v>
      </c>
      <c r="AE51" s="101">
        <f t="shared" si="6"/>
        <v>1.0594138658371787E-2</v>
      </c>
      <c r="AF51" s="101">
        <f t="shared" si="7"/>
        <v>1.2877739298210468E-3</v>
      </c>
      <c r="AG51" s="101">
        <f t="shared" si="8"/>
        <v>6.870164513029843E-2</v>
      </c>
      <c r="AH51" s="102">
        <f t="shared" si="9"/>
        <v>6.0832868050448491E-2</v>
      </c>
      <c r="AI51" s="34"/>
      <c r="AJ51" s="100">
        <f t="shared" si="16"/>
        <v>0.7054332156937535</v>
      </c>
      <c r="AK51" s="103">
        <f t="shared" si="10"/>
        <v>1.1224243891908243</v>
      </c>
      <c r="AL51" s="102">
        <f t="shared" si="25"/>
        <v>0.88546450285249878</v>
      </c>
      <c r="AN51" s="100">
        <f t="shared" si="21"/>
        <v>-2.7885245817036175</v>
      </c>
      <c r="AO51" s="101">
        <f t="shared" si="11"/>
        <v>7.7232890972209036</v>
      </c>
      <c r="AP51" s="101">
        <f t="shared" si="12"/>
        <v>-0.41170500086144607</v>
      </c>
      <c r="AQ51" s="101">
        <f t="shared" si="17"/>
        <v>-2.3637865197325523</v>
      </c>
      <c r="AR51" s="102">
        <f t="shared" si="18"/>
        <v>6.8868460343883919</v>
      </c>
      <c r="AT51" s="100">
        <f t="shared" si="19"/>
        <v>0.7054332156937535</v>
      </c>
      <c r="AU51" s="101">
        <f t="shared" si="13"/>
        <v>0.12549761815568936</v>
      </c>
      <c r="AV51" s="102">
        <f t="shared" si="14"/>
        <v>0.16906916615055709</v>
      </c>
      <c r="AW51" s="34">
        <f t="shared" si="20"/>
        <v>979.3078380172135</v>
      </c>
      <c r="AX51"/>
      <c r="AY51"/>
    </row>
    <row r="52" spans="2:51">
      <c r="B52" s="87">
        <v>318</v>
      </c>
      <c r="C52" s="88">
        <v>2438</v>
      </c>
      <c r="D52" s="89">
        <f t="shared" si="22"/>
        <v>2.4379999999999999E-2</v>
      </c>
      <c r="F52" s="90">
        <v>3.0070508030659013</v>
      </c>
      <c r="G52" s="91">
        <v>7.5718200299516019</v>
      </c>
      <c r="H52" s="91">
        <v>16.857933466472353</v>
      </c>
      <c r="I52" s="91">
        <v>49.530828531850396</v>
      </c>
      <c r="J52" s="91">
        <v>0.3081245179063361</v>
      </c>
      <c r="K52" s="91">
        <v>11.313370727830135</v>
      </c>
      <c r="L52" s="91">
        <v>1.5287339045042336</v>
      </c>
      <c r="M52" s="91">
        <v>0.16197655457187607</v>
      </c>
      <c r="N52" s="92">
        <v>8.5864728791011817</v>
      </c>
      <c r="O52" s="93">
        <v>108.07266407773069</v>
      </c>
      <c r="P52" s="94">
        <v>74.559125627970772</v>
      </c>
      <c r="Q52" s="83"/>
      <c r="R52" s="95">
        <v>950.83333333333337</v>
      </c>
      <c r="S52" s="96">
        <v>32.619999999999997</v>
      </c>
      <c r="T52" s="86"/>
      <c r="U52" s="97">
        <f t="shared" si="23"/>
        <v>946.32077696634065</v>
      </c>
      <c r="V52" s="98">
        <f t="shared" si="24"/>
        <v>1190.7231358172903</v>
      </c>
      <c r="W52" s="99">
        <f t="shared" si="0"/>
        <v>1463.7231358172903</v>
      </c>
      <c r="Y52" s="100">
        <f t="shared" si="15"/>
        <v>5.4235063855569678E-2</v>
      </c>
      <c r="Z52" s="101">
        <f t="shared" si="1"/>
        <v>0.10496408545342827</v>
      </c>
      <c r="AA52" s="101">
        <f t="shared" si="2"/>
        <v>0.18482702409495427</v>
      </c>
      <c r="AB52" s="101">
        <f t="shared" si="3"/>
        <v>0.46079380890889293</v>
      </c>
      <c r="AC52" s="101">
        <f t="shared" si="4"/>
        <v>3.6565062209498412E-3</v>
      </c>
      <c r="AD52" s="101">
        <f t="shared" si="5"/>
        <v>0.11275738111041157</v>
      </c>
      <c r="AE52" s="101">
        <f t="shared" si="6"/>
        <v>1.069414540743331E-2</v>
      </c>
      <c r="AF52" s="101">
        <f t="shared" si="7"/>
        <v>1.2762094005167577E-3</v>
      </c>
      <c r="AG52" s="101">
        <f t="shared" si="8"/>
        <v>6.6795775547843245E-2</v>
      </c>
      <c r="AH52" s="102">
        <f t="shared" si="9"/>
        <v>5.8905189677337641E-2</v>
      </c>
      <c r="AI52" s="34"/>
      <c r="AJ52" s="100">
        <f t="shared" si="16"/>
        <v>0.69846877506401228</v>
      </c>
      <c r="AK52" s="103">
        <f t="shared" si="10"/>
        <v>1.1272576837899904</v>
      </c>
      <c r="AL52" s="102">
        <f t="shared" si="25"/>
        <v>0.88186998645065684</v>
      </c>
      <c r="AN52" s="100">
        <f t="shared" si="21"/>
        <v>-2.8435357825641709</v>
      </c>
      <c r="AO52" s="101">
        <f t="shared" si="11"/>
        <v>7.7265573910093108</v>
      </c>
      <c r="AP52" s="101">
        <f t="shared" si="12"/>
        <v>-0.4195761937403627</v>
      </c>
      <c r="AQ52" s="101">
        <f t="shared" si="17"/>
        <v>-2.3891361845721213</v>
      </c>
      <c r="AR52" s="102">
        <f t="shared" si="18"/>
        <v>6.852581599276899</v>
      </c>
      <c r="AT52" s="100">
        <f t="shared" si="19"/>
        <v>0.69846877506401228</v>
      </c>
      <c r="AU52" s="101">
        <f t="shared" si="13"/>
        <v>0.12959458068754917</v>
      </c>
      <c r="AV52" s="102">
        <f t="shared" si="14"/>
        <v>0.17193664424843863</v>
      </c>
      <c r="AW52" s="34">
        <f t="shared" si="20"/>
        <v>946.32077696634065</v>
      </c>
      <c r="AX52"/>
      <c r="AY52"/>
    </row>
    <row r="53" spans="2:51">
      <c r="B53" s="87">
        <v>319</v>
      </c>
      <c r="C53" s="88">
        <v>2836</v>
      </c>
      <c r="D53" s="89">
        <f t="shared" si="22"/>
        <v>2.836E-2</v>
      </c>
      <c r="F53" s="90">
        <v>2.9627717135924194</v>
      </c>
      <c r="G53" s="91">
        <v>6.6218420957438342</v>
      </c>
      <c r="H53" s="91">
        <v>14.437241503391446</v>
      </c>
      <c r="I53" s="91">
        <v>50.162599666740277</v>
      </c>
      <c r="J53" s="91">
        <v>0.29068429752066116</v>
      </c>
      <c r="K53" s="91">
        <v>11.022613829908027</v>
      </c>
      <c r="L53" s="91">
        <v>2.1888711859311587</v>
      </c>
      <c r="M53" s="91">
        <v>0.21088896995988413</v>
      </c>
      <c r="N53" s="92">
        <v>10.914093450309318</v>
      </c>
      <c r="O53" s="93">
        <v>71.138863715312823</v>
      </c>
      <c r="P53" s="94">
        <v>61.416396732684767</v>
      </c>
      <c r="Q53" s="83"/>
      <c r="R53" s="95">
        <v>1409.8894723750843</v>
      </c>
      <c r="S53" s="96">
        <v>88.905467773359732</v>
      </c>
      <c r="T53" s="86"/>
      <c r="U53" s="97">
        <f t="shared" si="23"/>
        <v>1302.8952591157349</v>
      </c>
      <c r="V53" s="98">
        <f t="shared" si="24"/>
        <v>1171.6052531219163</v>
      </c>
      <c r="W53" s="99">
        <f t="shared" si="0"/>
        <v>1444.6052531219163</v>
      </c>
      <c r="Y53" s="100">
        <f t="shared" si="15"/>
        <v>5.4229538682570431E-2</v>
      </c>
      <c r="Z53" s="101">
        <f t="shared" si="1"/>
        <v>9.3157450307955761E-2</v>
      </c>
      <c r="AA53" s="101">
        <f t="shared" si="2"/>
        <v>0.16063629795777609</v>
      </c>
      <c r="AB53" s="101">
        <f t="shared" si="3"/>
        <v>0.47359750766397773</v>
      </c>
      <c r="AC53" s="101">
        <f t="shared" si="4"/>
        <v>3.5007408447117151E-3</v>
      </c>
      <c r="AD53" s="101">
        <f t="shared" si="5"/>
        <v>0.11148999194487512</v>
      </c>
      <c r="AE53" s="101">
        <f t="shared" si="6"/>
        <v>1.5539345453866392E-2</v>
      </c>
      <c r="AF53" s="101">
        <f t="shared" si="7"/>
        <v>1.6862500596945705E-3</v>
      </c>
      <c r="AG53" s="101">
        <f t="shared" si="8"/>
        <v>8.6162877084572098E-2</v>
      </c>
      <c r="AH53" s="102">
        <f t="shared" si="9"/>
        <v>7.6688896260873787E-2</v>
      </c>
      <c r="AI53" s="34"/>
      <c r="AJ53" s="100">
        <f t="shared" si="16"/>
        <v>0.79791660558685606</v>
      </c>
      <c r="AK53" s="103">
        <f t="shared" si="10"/>
        <v>1.3336692111001802</v>
      </c>
      <c r="AL53" s="102">
        <f t="shared" si="25"/>
        <v>0.89004567692883285</v>
      </c>
      <c r="AN53" s="100">
        <f t="shared" si="21"/>
        <v>-2.6011384169526472</v>
      </c>
      <c r="AO53" s="101">
        <f t="shared" si="11"/>
        <v>7.863293249221627</v>
      </c>
      <c r="AP53" s="101">
        <f t="shared" si="12"/>
        <v>-0.30554023540187003</v>
      </c>
      <c r="AQ53" s="101">
        <f t="shared" si="17"/>
        <v>-2.2157295926182439</v>
      </c>
      <c r="AR53" s="102">
        <f t="shared" si="18"/>
        <v>7.1723441894853535</v>
      </c>
      <c r="AT53" s="100">
        <f t="shared" si="19"/>
        <v>0.79791660558685606</v>
      </c>
      <c r="AU53" s="101">
        <f t="shared" si="13"/>
        <v>7.5963998499377544E-2</v>
      </c>
      <c r="AV53" s="102">
        <f t="shared" si="14"/>
        <v>0.12611939591376631</v>
      </c>
      <c r="AW53" s="34">
        <f t="shared" si="20"/>
        <v>1302.8952591157349</v>
      </c>
      <c r="AX53"/>
      <c r="AY53"/>
    </row>
    <row r="54" spans="2:51">
      <c r="B54" s="87">
        <v>320</v>
      </c>
      <c r="C54" s="88">
        <v>2438</v>
      </c>
      <c r="D54" s="89">
        <f t="shared" si="22"/>
        <v>2.4379999999999999E-2</v>
      </c>
      <c r="F54" s="90">
        <v>2.9025187767207172</v>
      </c>
      <c r="G54" s="91">
        <v>7.7078668528392527</v>
      </c>
      <c r="H54" s="91">
        <v>16.855951973995911</v>
      </c>
      <c r="I54" s="91">
        <v>49.530320611913034</v>
      </c>
      <c r="J54" s="91">
        <v>0.28447658402203857</v>
      </c>
      <c r="K54" s="91">
        <v>11.392622232315205</v>
      </c>
      <c r="L54" s="91">
        <v>1.4653239140237486</v>
      </c>
      <c r="M54" s="91">
        <v>0.16147976407451409</v>
      </c>
      <c r="N54" s="92">
        <v>8.6161257520188563</v>
      </c>
      <c r="O54" s="93">
        <v>117.03193351882179</v>
      </c>
      <c r="P54" s="94">
        <v>75.815199603905725</v>
      </c>
      <c r="Q54" s="83"/>
      <c r="R54" s="95">
        <v>953.5</v>
      </c>
      <c r="S54" s="96">
        <v>22.58</v>
      </c>
      <c r="T54" s="86"/>
      <c r="U54" s="97">
        <f t="shared" si="23"/>
        <v>946.26630610038956</v>
      </c>
      <c r="V54" s="98">
        <f t="shared" si="24"/>
        <v>1193.1215725246282</v>
      </c>
      <c r="W54" s="99">
        <f t="shared" si="0"/>
        <v>1466.1215725246282</v>
      </c>
      <c r="Y54" s="100">
        <f t="shared" si="15"/>
        <v>5.2335775728223996E-2</v>
      </c>
      <c r="Z54" s="101">
        <f t="shared" si="1"/>
        <v>0.10682155226285356</v>
      </c>
      <c r="AA54" s="101">
        <f t="shared" si="2"/>
        <v>0.18475604551827382</v>
      </c>
      <c r="AB54" s="101">
        <f t="shared" si="3"/>
        <v>0.46066627518427211</v>
      </c>
      <c r="AC54" s="101">
        <f t="shared" si="4"/>
        <v>3.3749770290228912E-3</v>
      </c>
      <c r="AD54" s="101">
        <f t="shared" si="5"/>
        <v>0.11351699758842503</v>
      </c>
      <c r="AE54" s="101">
        <f t="shared" si="6"/>
        <v>1.0247833533036613E-2</v>
      </c>
      <c r="AF54" s="101">
        <f t="shared" si="7"/>
        <v>1.2719561108446547E-3</v>
      </c>
      <c r="AG54" s="101">
        <f t="shared" si="8"/>
        <v>6.700858704504746E-2</v>
      </c>
      <c r="AH54" s="102">
        <f t="shared" si="9"/>
        <v>5.9307792231894724E-2</v>
      </c>
      <c r="AI54" s="34"/>
      <c r="AJ54" s="100">
        <f t="shared" si="16"/>
        <v>0.69058431606892701</v>
      </c>
      <c r="AK54" s="103">
        <f t="shared" si="10"/>
        <v>1.1004372128330877</v>
      </c>
      <c r="AL54" s="102">
        <f t="shared" si="25"/>
        <v>0.88507749300883232</v>
      </c>
      <c r="AN54" s="100">
        <f t="shared" si="21"/>
        <v>-2.8169520460625472</v>
      </c>
      <c r="AO54" s="101">
        <f t="shared" si="11"/>
        <v>7.7097029117746434</v>
      </c>
      <c r="AP54" s="101">
        <f t="shared" si="12"/>
        <v>-0.43135648834910534</v>
      </c>
      <c r="AQ54" s="101">
        <f t="shared" si="17"/>
        <v>-2.3911296595787812</v>
      </c>
      <c r="AR54" s="102">
        <f t="shared" si="18"/>
        <v>6.8525240369417721</v>
      </c>
      <c r="AT54" s="100">
        <f t="shared" si="19"/>
        <v>0.69058431606892701</v>
      </c>
      <c r="AU54" s="101">
        <f t="shared" si="13"/>
        <v>0.13777522134970727</v>
      </c>
      <c r="AV54" s="102">
        <f t="shared" si="14"/>
        <v>0.17164046258136573</v>
      </c>
      <c r="AW54" s="34">
        <f t="shared" si="20"/>
        <v>946.26630610038956</v>
      </c>
      <c r="AX54"/>
      <c r="AY54"/>
    </row>
    <row r="55" spans="2:51">
      <c r="B55" s="87">
        <v>321</v>
      </c>
      <c r="C55" s="88">
        <v>2836</v>
      </c>
      <c r="D55" s="89">
        <f t="shared" si="22"/>
        <v>2.836E-2</v>
      </c>
      <c r="F55" s="90">
        <v>2.6112398413126368</v>
      </c>
      <c r="G55" s="91">
        <v>8.0739535388466486</v>
      </c>
      <c r="H55" s="91">
        <v>15.490216680760211</v>
      </c>
      <c r="I55" s="91">
        <v>49.216273714641346</v>
      </c>
      <c r="J55" s="91">
        <v>0.24775022956841139</v>
      </c>
      <c r="K55" s="91">
        <v>11.697024639491314</v>
      </c>
      <c r="L55" s="91">
        <v>1.5477007866125561</v>
      </c>
      <c r="M55" s="91">
        <v>0.18579615732702848</v>
      </c>
      <c r="N55" s="92">
        <v>9.473561271986183</v>
      </c>
      <c r="O55" s="93">
        <v>108.07929053209334</v>
      </c>
      <c r="P55" s="94">
        <v>77.426438267565715</v>
      </c>
      <c r="Q55" s="83"/>
      <c r="R55" s="95">
        <v>1087.3333333333333</v>
      </c>
      <c r="S55" s="96">
        <v>67.2</v>
      </c>
      <c r="T55" s="86"/>
      <c r="U55" s="97">
        <f t="shared" si="23"/>
        <v>1127.1006226373202</v>
      </c>
      <c r="V55" s="98">
        <f t="shared" si="24"/>
        <v>1201.0443961498829</v>
      </c>
      <c r="W55" s="99">
        <f t="shared" si="0"/>
        <v>1474.0443961498829</v>
      </c>
      <c r="Y55" s="100">
        <f t="shared" si="15"/>
        <v>4.7465094588266817E-2</v>
      </c>
      <c r="Z55" s="101">
        <f t="shared" si="1"/>
        <v>0.11280150290940245</v>
      </c>
      <c r="AA55" s="101">
        <f t="shared" si="2"/>
        <v>0.17116179216889868</v>
      </c>
      <c r="AB55" s="101">
        <f t="shared" si="3"/>
        <v>0.4614535257693585</v>
      </c>
      <c r="AC55" s="101">
        <f t="shared" si="4"/>
        <v>2.9630728007132238E-3</v>
      </c>
      <c r="AD55" s="101">
        <f t="shared" si="5"/>
        <v>0.11749423644208536</v>
      </c>
      <c r="AE55" s="101">
        <f t="shared" si="6"/>
        <v>1.0911623877634783E-2</v>
      </c>
      <c r="AF55" s="101">
        <f t="shared" si="7"/>
        <v>1.4753487971381123E-3</v>
      </c>
      <c r="AG55" s="101">
        <f t="shared" si="8"/>
        <v>7.4273802646502102E-2</v>
      </c>
      <c r="AH55" s="102">
        <f t="shared" si="9"/>
        <v>6.6997707281439875E-2</v>
      </c>
      <c r="AI55" s="34"/>
      <c r="AJ55" s="100">
        <f t="shared" si="16"/>
        <v>0.71894350915307781</v>
      </c>
      <c r="AK55" s="103">
        <f t="shared" si="10"/>
        <v>1.0313929050128927</v>
      </c>
      <c r="AL55" s="102">
        <f t="shared" si="25"/>
        <v>0.90203685410195045</v>
      </c>
      <c r="AN55" s="100">
        <f t="shared" si="21"/>
        <v>-2.549306301983429</v>
      </c>
      <c r="AO55" s="101">
        <f t="shared" si="11"/>
        <v>7.6547190617102396</v>
      </c>
      <c r="AP55" s="101">
        <f t="shared" si="12"/>
        <v>-0.3993201137564939</v>
      </c>
      <c r="AQ55" s="101">
        <f t="shared" si="17"/>
        <v>-2.3213111477017665</v>
      </c>
      <c r="AR55" s="102">
        <f t="shared" si="18"/>
        <v>7.0274037936720841</v>
      </c>
      <c r="AT55" s="100">
        <f t="shared" si="19"/>
        <v>0.71894350915307781</v>
      </c>
      <c r="AU55" s="101">
        <f t="shared" si="13"/>
        <v>0.11820696166598416</v>
      </c>
      <c r="AV55" s="102">
        <f t="shared" si="14"/>
        <v>0.16284952918093801</v>
      </c>
      <c r="AW55" s="34">
        <f t="shared" si="20"/>
        <v>1127.1006226373202</v>
      </c>
      <c r="AX55"/>
      <c r="AY55"/>
    </row>
    <row r="56" spans="2:51">
      <c r="B56" s="87">
        <v>322</v>
      </c>
      <c r="C56" s="88">
        <v>2438</v>
      </c>
      <c r="D56" s="89">
        <f t="shared" si="22"/>
        <v>2.4379999999999999E-2</v>
      </c>
      <c r="F56" s="90">
        <v>3.4143889381042247</v>
      </c>
      <c r="G56" s="91">
        <v>7.2183251701959881</v>
      </c>
      <c r="H56" s="91">
        <v>16.801427346275403</v>
      </c>
      <c r="I56" s="91">
        <v>48.771420502834047</v>
      </c>
      <c r="J56" s="91">
        <v>0.41091643709825532</v>
      </c>
      <c r="K56" s="91">
        <v>10.471600772113092</v>
      </c>
      <c r="L56" s="91">
        <v>1.901129315095947</v>
      </c>
      <c r="M56" s="91">
        <v>0.16311299890728742</v>
      </c>
      <c r="N56" s="92">
        <v>9.0865887488618675</v>
      </c>
      <c r="O56" s="93">
        <v>105.90549315150903</v>
      </c>
      <c r="P56" s="94">
        <v>64.689918278523919</v>
      </c>
      <c r="Q56" s="83"/>
      <c r="R56" s="95">
        <v>1030.8</v>
      </c>
      <c r="S56" s="96">
        <v>35</v>
      </c>
      <c r="T56" s="86"/>
      <c r="U56" s="97">
        <f t="shared" si="23"/>
        <v>987.07849423823518</v>
      </c>
      <c r="V56" s="98">
        <f t="shared" si="24"/>
        <v>1186.3312886669439</v>
      </c>
      <c r="W56" s="99">
        <f t="shared" si="0"/>
        <v>1459.3312886669439</v>
      </c>
      <c r="Y56" s="100">
        <f t="shared" si="15"/>
        <v>6.1947498394202605E-2</v>
      </c>
      <c r="Z56" s="101">
        <f t="shared" si="1"/>
        <v>0.10065799544328306</v>
      </c>
      <c r="AA56" s="101">
        <f t="shared" si="2"/>
        <v>0.18530140222962188</v>
      </c>
      <c r="AB56" s="101">
        <f t="shared" si="3"/>
        <v>0.45642333454630485</v>
      </c>
      <c r="AC56" s="101">
        <f t="shared" si="4"/>
        <v>4.9052931335750284E-3</v>
      </c>
      <c r="AD56" s="101">
        <f t="shared" si="5"/>
        <v>0.10498746031555017</v>
      </c>
      <c r="AE56" s="101">
        <f t="shared" si="6"/>
        <v>1.3378186252078421E-2</v>
      </c>
      <c r="AF56" s="101">
        <f t="shared" si="7"/>
        <v>1.2927952476915099E-3</v>
      </c>
      <c r="AG56" s="101">
        <f t="shared" si="8"/>
        <v>7.1106034437692436E-2</v>
      </c>
      <c r="AH56" s="102">
        <f t="shared" si="9"/>
        <v>6.2656090338347223E-2</v>
      </c>
      <c r="AI56" s="34"/>
      <c r="AJ56" s="100">
        <f t="shared" si="16"/>
        <v>0.7278361125882985</v>
      </c>
      <c r="AK56" s="103">
        <f t="shared" si="10"/>
        <v>1.200041866427942</v>
      </c>
      <c r="AL56" s="102">
        <f t="shared" si="25"/>
        <v>0.88116417732802144</v>
      </c>
      <c r="AN56" s="100">
        <f t="shared" si="21"/>
        <v>-2.7842194431165628</v>
      </c>
      <c r="AO56" s="101">
        <f t="shared" si="11"/>
        <v>7.7575708401171886</v>
      </c>
      <c r="AP56" s="101">
        <f t="shared" si="12"/>
        <v>-0.38238440756032899</v>
      </c>
      <c r="AQ56" s="101">
        <f t="shared" si="17"/>
        <v>-2.3037825749345751</v>
      </c>
      <c r="AR56" s="102">
        <f t="shared" si="18"/>
        <v>6.8947495643748713</v>
      </c>
      <c r="AT56" s="100">
        <f t="shared" si="19"/>
        <v>0.7278361125882985</v>
      </c>
      <c r="AU56" s="101">
        <f t="shared" si="13"/>
        <v>0.1251519824153674</v>
      </c>
      <c r="AV56" s="102">
        <f t="shared" si="14"/>
        <v>0.14701190499633432</v>
      </c>
      <c r="AW56" s="34">
        <f t="shared" si="20"/>
        <v>987.07849423823518</v>
      </c>
    </row>
    <row r="57" spans="2:51">
      <c r="B57" s="87">
        <v>323</v>
      </c>
      <c r="C57" s="88">
        <v>2438</v>
      </c>
      <c r="D57" s="89">
        <f t="shared" si="22"/>
        <v>2.4379999999999999E-2</v>
      </c>
      <c r="F57" s="90">
        <v>2.9542905288294876</v>
      </c>
      <c r="G57" s="91">
        <v>7.6278917401590176</v>
      </c>
      <c r="H57" s="91">
        <v>16.715836946678419</v>
      </c>
      <c r="I57" s="91">
        <v>49.381974128873814</v>
      </c>
      <c r="J57" s="91">
        <v>0.42196051423324149</v>
      </c>
      <c r="K57" s="91">
        <v>11.371532190303167</v>
      </c>
      <c r="L57" s="91">
        <v>1.5144005210681897</v>
      </c>
      <c r="M57" s="91">
        <v>0.16202648148014304</v>
      </c>
      <c r="N57" s="92">
        <v>8.6465718435063312</v>
      </c>
      <c r="O57" s="93">
        <v>108.46225096237679</v>
      </c>
      <c r="P57" s="94">
        <v>77.272227765746734</v>
      </c>
      <c r="Q57" s="83"/>
      <c r="R57" s="95">
        <v>955</v>
      </c>
      <c r="S57" s="96">
        <v>21.52</v>
      </c>
      <c r="T57" s="86"/>
      <c r="U57" s="97">
        <f t="shared" si="23"/>
        <v>952.45340740961296</v>
      </c>
      <c r="V57" s="98">
        <f t="shared" si="24"/>
        <v>1192.5337367270804</v>
      </c>
      <c r="W57" s="99">
        <f t="shared" si="0"/>
        <v>1465.5337367270804</v>
      </c>
      <c r="Y57" s="100">
        <f t="shared" si="15"/>
        <v>5.3327146242552921E-2</v>
      </c>
      <c r="Z57" s="101">
        <f t="shared" si="1"/>
        <v>0.10582803070825554</v>
      </c>
      <c r="AA57" s="101">
        <f t="shared" si="2"/>
        <v>0.18341929191797432</v>
      </c>
      <c r="AB57" s="101">
        <f t="shared" si="3"/>
        <v>0.45978546827846239</v>
      </c>
      <c r="AC57" s="101">
        <f t="shared" si="4"/>
        <v>5.0114987141611248E-3</v>
      </c>
      <c r="AD57" s="101">
        <f t="shared" si="5"/>
        <v>0.11342993875778276</v>
      </c>
      <c r="AE57" s="101">
        <f t="shared" si="6"/>
        <v>1.0602558772670304E-2</v>
      </c>
      <c r="AF57" s="101">
        <f t="shared" si="7"/>
        <v>1.2776489265941488E-3</v>
      </c>
      <c r="AG57" s="101">
        <f t="shared" si="8"/>
        <v>6.7318417681546491E-2</v>
      </c>
      <c r="AH57" s="102">
        <f t="shared" si="9"/>
        <v>5.9499353787486345E-2</v>
      </c>
      <c r="AI57" s="34"/>
      <c r="AJ57" s="100">
        <f t="shared" si="16"/>
        <v>0.69575842122392184</v>
      </c>
      <c r="AK57" s="103">
        <f t="shared" si="10"/>
        <v>1.1161253316416486</v>
      </c>
      <c r="AL57" s="102">
        <f t="shared" si="25"/>
        <v>0.8838495591050779</v>
      </c>
      <c r="AN57" s="100">
        <f t="shared" si="21"/>
        <v>-2.803172759783517</v>
      </c>
      <c r="AO57" s="101">
        <f t="shared" si="11"/>
        <v>7.7138284406619233</v>
      </c>
      <c r="AP57" s="101">
        <f t="shared" si="12"/>
        <v>-0.42409571798874057</v>
      </c>
      <c r="AQ57" s="101">
        <f t="shared" si="17"/>
        <v>-2.3724812268093651</v>
      </c>
      <c r="AR57" s="102">
        <f t="shared" si="18"/>
        <v>6.8590411896990311</v>
      </c>
      <c r="AT57" s="100">
        <f t="shared" si="19"/>
        <v>0.69575842122392184</v>
      </c>
      <c r="AU57" s="101">
        <f t="shared" si="13"/>
        <v>0.12836840150618545</v>
      </c>
      <c r="AV57" s="102">
        <f t="shared" si="14"/>
        <v>0.1758731772698926</v>
      </c>
      <c r="AW57" s="34">
        <f t="shared" si="20"/>
        <v>952.45340740961296</v>
      </c>
    </row>
    <row r="58" spans="2:51">
      <c r="B58" s="87">
        <v>332</v>
      </c>
      <c r="C58" s="88">
        <v>3995</v>
      </c>
      <c r="D58" s="89">
        <f t="shared" si="22"/>
        <v>3.9949999999999999E-2</v>
      </c>
      <c r="F58" s="90">
        <v>2.7173635558294489</v>
      </c>
      <c r="G58" s="91">
        <v>8.2115236972139236</v>
      </c>
      <c r="H58" s="91">
        <v>16.629390139316193</v>
      </c>
      <c r="I58" s="91">
        <v>48.480450101383227</v>
      </c>
      <c r="J58" s="91">
        <v>0.23350633608815424</v>
      </c>
      <c r="K58" s="91">
        <v>10.986147382763711</v>
      </c>
      <c r="L58" s="91">
        <v>1.2874071847286939</v>
      </c>
      <c r="M58" s="91">
        <v>0.18605207172265262</v>
      </c>
      <c r="N58" s="92">
        <v>10.350877887170936</v>
      </c>
      <c r="O58" s="93">
        <v>147.17519638887956</v>
      </c>
      <c r="P58" s="94">
        <v>79.296163060545808</v>
      </c>
      <c r="Q58" s="83"/>
      <c r="R58" s="95">
        <v>1107</v>
      </c>
      <c r="S58" s="96">
        <v>34.119999999999997</v>
      </c>
      <c r="T58" s="86"/>
      <c r="U58" s="97">
        <f t="shared" si="23"/>
        <v>1116.7314240800945</v>
      </c>
      <c r="V58" s="98">
        <f t="shared" si="24"/>
        <v>1207.193202910385</v>
      </c>
      <c r="W58" s="99">
        <f t="shared" si="0"/>
        <v>1480.193202910385</v>
      </c>
      <c r="Y58" s="100">
        <f t="shared" si="15"/>
        <v>4.9037449915424816E-2</v>
      </c>
      <c r="Z58" s="101">
        <f t="shared" si="1"/>
        <v>0.11389507223539284</v>
      </c>
      <c r="AA58" s="101">
        <f t="shared" si="2"/>
        <v>0.1824224140141705</v>
      </c>
      <c r="AB58" s="101">
        <f t="shared" si="3"/>
        <v>0.45127204029237017</v>
      </c>
      <c r="AC58" s="101">
        <f t="shared" si="4"/>
        <v>2.7725505277509197E-3</v>
      </c>
      <c r="AD58" s="101">
        <f t="shared" si="5"/>
        <v>0.10955674566632005</v>
      </c>
      <c r="AE58" s="101">
        <f t="shared" si="6"/>
        <v>9.0109557387696333E-3</v>
      </c>
      <c r="AF58" s="101">
        <f t="shared" si="7"/>
        <v>1.4667126358346239E-3</v>
      </c>
      <c r="AG58" s="101">
        <f t="shared" si="8"/>
        <v>8.0566058973966348E-2</v>
      </c>
      <c r="AH58" s="102">
        <f t="shared" si="9"/>
        <v>7.3516273665870824E-2</v>
      </c>
      <c r="AI58" s="34"/>
      <c r="AJ58" s="100">
        <f t="shared" si="16"/>
        <v>0.70798795032263706</v>
      </c>
      <c r="AK58" s="103">
        <f t="shared" si="10"/>
        <v>1.0065818715317962</v>
      </c>
      <c r="AL58" s="102">
        <f t="shared" si="25"/>
        <v>0.91249683306001661</v>
      </c>
      <c r="AN58" s="100">
        <f t="shared" si="21"/>
        <v>-2.3830492129843557</v>
      </c>
      <c r="AO58" s="101">
        <f t="shared" si="11"/>
        <v>7.6130729733974007</v>
      </c>
      <c r="AP58" s="101">
        <f t="shared" si="12"/>
        <v>-0.4216870028315855</v>
      </c>
      <c r="AQ58" s="101">
        <f t="shared" si="17"/>
        <v>-2.2098245686016056</v>
      </c>
      <c r="AR58" s="102">
        <f t="shared" si="18"/>
        <v>7.0181613261830655</v>
      </c>
      <c r="AT58" s="100">
        <f t="shared" si="19"/>
        <v>0.70798795032263706</v>
      </c>
      <c r="AU58" s="101">
        <f t="shared" si="13"/>
        <v>0.14341523589318755</v>
      </c>
      <c r="AV58" s="102">
        <f t="shared" si="14"/>
        <v>0.14859681378417536</v>
      </c>
      <c r="AW58" s="34">
        <f t="shared" si="20"/>
        <v>1116.7314240800945</v>
      </c>
    </row>
    <row r="59" spans="2:51">
      <c r="B59" s="87">
        <v>333</v>
      </c>
      <c r="C59" s="88">
        <v>2655</v>
      </c>
      <c r="D59" s="89">
        <f t="shared" si="22"/>
        <v>2.6550000000000001E-2</v>
      </c>
      <c r="F59" s="90">
        <v>2.7594511420097825</v>
      </c>
      <c r="G59" s="91">
        <v>7.7960258422983166</v>
      </c>
      <c r="H59" s="91">
        <v>16.279992563405955</v>
      </c>
      <c r="I59" s="91">
        <v>47.696086272777769</v>
      </c>
      <c r="J59" s="91">
        <v>0.29765619834710744</v>
      </c>
      <c r="K59" s="91">
        <v>11.003624389690021</v>
      </c>
      <c r="L59" s="91">
        <v>1.6104213637957812</v>
      </c>
      <c r="M59" s="91">
        <v>0.2022705721512397</v>
      </c>
      <c r="N59" s="92">
        <v>10.886756100535811</v>
      </c>
      <c r="O59" s="93">
        <v>126.45257911009742</v>
      </c>
      <c r="P59" s="94">
        <v>83.535657519136194</v>
      </c>
      <c r="Q59" s="83"/>
      <c r="R59" s="95">
        <v>1290.8333333333333</v>
      </c>
      <c r="S59" s="96">
        <v>41.887547871251883</v>
      </c>
      <c r="T59" s="86"/>
      <c r="U59" s="97">
        <f t="shared" si="23"/>
        <v>1205.9540578697042</v>
      </c>
      <c r="V59" s="98">
        <f t="shared" si="24"/>
        <v>1198.9575400163612</v>
      </c>
      <c r="W59" s="99">
        <f t="shared" si="0"/>
        <v>1471.9575400163612</v>
      </c>
      <c r="Y59" s="100">
        <f t="shared" si="15"/>
        <v>5.023104582969791E-2</v>
      </c>
      <c r="Z59" s="101">
        <f t="shared" si="1"/>
        <v>0.10907465155854389</v>
      </c>
      <c r="AA59" s="101">
        <f t="shared" si="2"/>
        <v>0.1801463464940222</v>
      </c>
      <c r="AB59" s="101">
        <f t="shared" si="3"/>
        <v>0.44784105883679926</v>
      </c>
      <c r="AC59" s="101">
        <f t="shared" si="4"/>
        <v>3.5650457805715889E-3</v>
      </c>
      <c r="AD59" s="101">
        <f t="shared" si="5"/>
        <v>0.1106875666373425</v>
      </c>
      <c r="AE59" s="101">
        <f t="shared" si="6"/>
        <v>1.1370088148125186E-2</v>
      </c>
      <c r="AF59" s="101">
        <f t="shared" si="7"/>
        <v>1.6084686715308065E-3</v>
      </c>
      <c r="AG59" s="101">
        <f t="shared" si="8"/>
        <v>8.5475728043366631E-2</v>
      </c>
      <c r="AH59" s="102">
        <f t="shared" si="9"/>
        <v>7.7821795275432995E-2</v>
      </c>
      <c r="AI59" s="34"/>
      <c r="AJ59" s="100">
        <f t="shared" si="16"/>
        <v>0.72645653830849355</v>
      </c>
      <c r="AK59" s="103">
        <f t="shared" si="10"/>
        <v>1.0833991134233056</v>
      </c>
      <c r="AL59" s="102">
        <f t="shared" si="25"/>
        <v>0.91045489821332248</v>
      </c>
      <c r="AN59" s="100">
        <f t="shared" si="21"/>
        <v>-2.3253772015597565</v>
      </c>
      <c r="AO59" s="101">
        <f t="shared" si="11"/>
        <v>7.6690872182974461</v>
      </c>
      <c r="AP59" s="101">
        <f t="shared" si="12"/>
        <v>-0.40059341463896664</v>
      </c>
      <c r="AQ59" s="101">
        <f t="shared" si="17"/>
        <v>-2.1519096798273853</v>
      </c>
      <c r="AR59" s="102">
        <f t="shared" si="18"/>
        <v>7.095026281926109</v>
      </c>
      <c r="AT59" s="100">
        <f t="shared" si="19"/>
        <v>0.72645653830849355</v>
      </c>
      <c r="AU59" s="101">
        <f t="shared" si="13"/>
        <v>0.12048243900349825</v>
      </c>
      <c r="AV59" s="102">
        <f t="shared" si="14"/>
        <v>0.15306102268800828</v>
      </c>
      <c r="AW59" s="34">
        <f t="shared" si="20"/>
        <v>1205.9540578697042</v>
      </c>
    </row>
    <row r="60" spans="2:51">
      <c r="B60" s="87">
        <v>334</v>
      </c>
      <c r="C60" s="88">
        <v>2655</v>
      </c>
      <c r="D60" s="89">
        <f t="shared" si="22"/>
        <v>2.6550000000000001E-2</v>
      </c>
      <c r="F60" s="90">
        <v>3.1081749412625657</v>
      </c>
      <c r="G60" s="91">
        <v>7.4957634547072489</v>
      </c>
      <c r="H60" s="91">
        <v>14.807612673395582</v>
      </c>
      <c r="I60" s="91">
        <v>48.425676015337984</v>
      </c>
      <c r="J60" s="91">
        <v>0.27240661157024793</v>
      </c>
      <c r="K60" s="91">
        <v>10.508930986715114</v>
      </c>
      <c r="L60" s="91">
        <v>2.2444924094393506</v>
      </c>
      <c r="M60" s="91">
        <v>0.20425932558700749</v>
      </c>
      <c r="N60" s="92">
        <v>10.980622548227068</v>
      </c>
      <c r="O60" s="93">
        <v>114.94275415779288</v>
      </c>
      <c r="P60" s="94">
        <v>57.607702383316067</v>
      </c>
      <c r="Q60" s="83"/>
      <c r="R60" s="95">
        <v>1210.2</v>
      </c>
      <c r="S60" s="96">
        <v>44.2</v>
      </c>
      <c r="T60"/>
      <c r="U60" s="97">
        <f t="shared" si="23"/>
        <v>1320.9413235062693</v>
      </c>
      <c r="V60" s="98">
        <f t="shared" si="24"/>
        <v>1194.164312853723</v>
      </c>
      <c r="W60" s="99">
        <f t="shared" si="0"/>
        <v>1467.164312853723</v>
      </c>
      <c r="Y60" s="100">
        <f t="shared" si="15"/>
        <v>5.6997569954612755E-2</v>
      </c>
      <c r="Z60" s="101">
        <f t="shared" si="1"/>
        <v>0.10564958885664691</v>
      </c>
      <c r="AA60" s="101">
        <f t="shared" si="2"/>
        <v>0.1650660187354494</v>
      </c>
      <c r="AB60" s="101">
        <f t="shared" si="3"/>
        <v>0.45805563466718485</v>
      </c>
      <c r="AC60" s="101">
        <f t="shared" si="4"/>
        <v>3.2867691255000402E-3</v>
      </c>
      <c r="AD60" s="101">
        <f t="shared" si="5"/>
        <v>0.10649347451280626</v>
      </c>
      <c r="AE60" s="101">
        <f t="shared" si="6"/>
        <v>1.5964077352911707E-2</v>
      </c>
      <c r="AF60" s="101">
        <f t="shared" si="7"/>
        <v>1.6363009075701142E-3</v>
      </c>
      <c r="AG60" s="101">
        <f t="shared" si="8"/>
        <v>8.6850565887317946E-2</v>
      </c>
      <c r="AH60" s="102">
        <f t="shared" si="9"/>
        <v>7.8719130341472099E-2</v>
      </c>
      <c r="AI60" s="34"/>
      <c r="AJ60" s="100">
        <f t="shared" si="16"/>
        <v>0.77229397569354419</v>
      </c>
      <c r="AK60" s="103">
        <f t="shared" si="10"/>
        <v>1.1425354463045572</v>
      </c>
      <c r="AL60" s="102">
        <f t="shared" si="25"/>
        <v>0.90637440916164247</v>
      </c>
      <c r="AN60" s="100">
        <f t="shared" si="21"/>
        <v>-2.3466169764201394</v>
      </c>
      <c r="AO60" s="101">
        <f t="shared" si="11"/>
        <v>7.7025483335529188</v>
      </c>
      <c r="AP60" s="101">
        <f t="shared" si="12"/>
        <v>-0.34038033150295122</v>
      </c>
      <c r="AQ60" s="101">
        <f t="shared" si="17"/>
        <v>-2.1705488596669689</v>
      </c>
      <c r="AR60" s="102">
        <f t="shared" si="18"/>
        <v>7.1860998852967972</v>
      </c>
      <c r="AT60" s="100">
        <f t="shared" si="19"/>
        <v>0.77229397569354419</v>
      </c>
      <c r="AU60" s="101">
        <f t="shared" si="13"/>
        <v>0.11595060000169194</v>
      </c>
      <c r="AV60" s="102">
        <f t="shared" si="14"/>
        <v>0.11175542430476385</v>
      </c>
      <c r="AW60" s="34">
        <f t="shared" si="20"/>
        <v>1320.9413235062693</v>
      </c>
      <c r="AX60"/>
      <c r="AY60"/>
    </row>
    <row r="61" spans="2:51">
      <c r="B61" s="87">
        <v>335</v>
      </c>
      <c r="C61" s="88">
        <v>2655</v>
      </c>
      <c r="D61" s="89">
        <f t="shared" si="22"/>
        <v>2.6550000000000001E-2</v>
      </c>
      <c r="F61" s="90">
        <v>2.7270946346724174</v>
      </c>
      <c r="G61" s="91">
        <v>7.7073450294090007</v>
      </c>
      <c r="H61" s="91">
        <v>16.366939781580033</v>
      </c>
      <c r="I61" s="91">
        <v>48.403408805283973</v>
      </c>
      <c r="J61" s="91">
        <v>0.18334214876033059</v>
      </c>
      <c r="K61" s="91">
        <v>11.05207603043034</v>
      </c>
      <c r="L61" s="91">
        <v>1.6209036524875995</v>
      </c>
      <c r="M61" s="91">
        <v>0.20516199184614803</v>
      </c>
      <c r="N61" s="92">
        <v>10.85783231362271</v>
      </c>
      <c r="O61" s="93">
        <v>126.85868730596914</v>
      </c>
      <c r="P61" s="94">
        <v>82.659991453777764</v>
      </c>
      <c r="Q61" s="83"/>
      <c r="R61" s="95">
        <v>1206.6666666666667</v>
      </c>
      <c r="S61" s="96">
        <v>29.1044097460641</v>
      </c>
      <c r="T61" s="86"/>
      <c r="U61" s="97">
        <f t="shared" si="23"/>
        <v>1189.0247006062762</v>
      </c>
      <c r="V61" s="98">
        <f t="shared" si="24"/>
        <v>1195.7966423168543</v>
      </c>
      <c r="W61" s="99">
        <f t="shared" si="0"/>
        <v>1468.7966423168543</v>
      </c>
      <c r="Y61" s="100">
        <f t="shared" si="15"/>
        <v>4.9406780531653219E-2</v>
      </c>
      <c r="Z61" s="101">
        <f t="shared" si="1"/>
        <v>0.10732285077663668</v>
      </c>
      <c r="AA61" s="101">
        <f t="shared" si="2"/>
        <v>0.18025012551434155</v>
      </c>
      <c r="AB61" s="101">
        <f t="shared" si="3"/>
        <v>0.45232849369560002</v>
      </c>
      <c r="AC61" s="101">
        <f t="shared" si="4"/>
        <v>2.1854925592872366E-3</v>
      </c>
      <c r="AD61" s="101">
        <f t="shared" si="5"/>
        <v>0.11064805427445099</v>
      </c>
      <c r="AE61" s="101">
        <f t="shared" si="6"/>
        <v>1.1389858899971588E-2</v>
      </c>
      <c r="AF61" s="101">
        <f t="shared" si="7"/>
        <v>1.6237293656421194E-3</v>
      </c>
      <c r="AG61" s="101">
        <f t="shared" si="8"/>
        <v>8.4844614382416347E-2</v>
      </c>
      <c r="AH61" s="102">
        <f t="shared" si="9"/>
        <v>7.7106442310255929E-2</v>
      </c>
      <c r="AI61" s="34"/>
      <c r="AJ61" s="100">
        <f t="shared" si="16"/>
        <v>0.72645193142527875</v>
      </c>
      <c r="AK61" s="103">
        <f t="shared" si="10"/>
        <v>1.1005388569311279</v>
      </c>
      <c r="AL61" s="102">
        <f t="shared" si="25"/>
        <v>0.90879595448118256</v>
      </c>
      <c r="AN61" s="100">
        <f t="shared" si="21"/>
        <v>-2.3902569477381652</v>
      </c>
      <c r="AO61" s="101">
        <f t="shared" si="11"/>
        <v>7.6911274379169727</v>
      </c>
      <c r="AP61" s="101">
        <f t="shared" si="12"/>
        <v>-0.39982433599323552</v>
      </c>
      <c r="AQ61" s="101">
        <f t="shared" si="17"/>
        <v>-2.1798425165587938</v>
      </c>
      <c r="AR61" s="102">
        <f t="shared" si="18"/>
        <v>7.0808886707443657</v>
      </c>
      <c r="AT61" s="100">
        <f t="shared" si="19"/>
        <v>0.72645193142527875</v>
      </c>
      <c r="AU61" s="101">
        <f t="shared" si="13"/>
        <v>0.12141180980700769</v>
      </c>
      <c r="AV61" s="102">
        <f t="shared" si="14"/>
        <v>0.15213625876771342</v>
      </c>
      <c r="AW61" s="34">
        <f t="shared" si="20"/>
        <v>1189.0247006062762</v>
      </c>
    </row>
    <row r="62" spans="2:51">
      <c r="B62" s="87">
        <v>336</v>
      </c>
      <c r="C62" s="88">
        <v>2655</v>
      </c>
      <c r="D62" s="89">
        <f t="shared" si="22"/>
        <v>2.6550000000000001E-2</v>
      </c>
      <c r="F62" s="90">
        <v>2.6274106659935819</v>
      </c>
      <c r="G62" s="91">
        <v>7.2000863918609772</v>
      </c>
      <c r="H62" s="91">
        <v>15.643206165174988</v>
      </c>
      <c r="I62" s="91">
        <v>50.205507658598208</v>
      </c>
      <c r="J62" s="91">
        <v>0.26094420600858365</v>
      </c>
      <c r="K62" s="91">
        <v>11.415922174759627</v>
      </c>
      <c r="L62" s="91">
        <v>1.9626759642623661</v>
      </c>
      <c r="M62" s="91">
        <v>0.20020915491735916</v>
      </c>
      <c r="N62" s="92">
        <v>10.657365557891794</v>
      </c>
      <c r="O62" s="93">
        <v>98.298721601240032</v>
      </c>
      <c r="P62" s="94">
        <v>67.985704160537395</v>
      </c>
      <c r="Q62" s="83"/>
      <c r="R62" s="95">
        <v>1234.4000000000001</v>
      </c>
      <c r="S62" s="96">
        <v>30.303465148395926</v>
      </c>
      <c r="T62" s="86"/>
      <c r="U62" s="97">
        <f t="shared" si="23"/>
        <v>1217.1701227449403</v>
      </c>
      <c r="V62" s="98">
        <f t="shared" si="24"/>
        <v>1182.8839942689408</v>
      </c>
      <c r="W62" s="99">
        <f t="shared" si="0"/>
        <v>1455.8839942689408</v>
      </c>
      <c r="Y62" s="100">
        <f t="shared" si="15"/>
        <v>4.734682708619882E-2</v>
      </c>
      <c r="Z62" s="101">
        <f t="shared" si="1"/>
        <v>9.9724457406449543E-2</v>
      </c>
      <c r="AA62" s="101">
        <f t="shared" si="2"/>
        <v>0.17136038762637604</v>
      </c>
      <c r="AB62" s="101">
        <f t="shared" si="3"/>
        <v>0.46666575966602042</v>
      </c>
      <c r="AC62" s="101">
        <f t="shared" si="4"/>
        <v>3.0939354538166213E-3</v>
      </c>
      <c r="AD62" s="101">
        <f t="shared" si="5"/>
        <v>0.11368089719461835</v>
      </c>
      <c r="AE62" s="101">
        <f t="shared" si="6"/>
        <v>1.3717858622281944E-2</v>
      </c>
      <c r="AF62" s="101">
        <f t="shared" si="7"/>
        <v>1.5760763287141425E-3</v>
      </c>
      <c r="AG62" s="101">
        <f t="shared" si="8"/>
        <v>8.2833800615524075E-2</v>
      </c>
      <c r="AH62" s="102">
        <f t="shared" si="9"/>
        <v>7.4413880086918627E-2</v>
      </c>
      <c r="AI62" s="34"/>
      <c r="AJ62" s="100">
        <f t="shared" si="16"/>
        <v>0.76277694535126195</v>
      </c>
      <c r="AK62" s="103">
        <f t="shared" si="10"/>
        <v>1.2039221780669529</v>
      </c>
      <c r="AL62" s="102">
        <f t="shared" si="25"/>
        <v>0.89835163343902569</v>
      </c>
      <c r="AN62" s="100">
        <f t="shared" si="21"/>
        <v>-2.5756439949366459</v>
      </c>
      <c r="AO62" s="101">
        <f t="shared" si="11"/>
        <v>7.7822080068336819</v>
      </c>
      <c r="AP62" s="101">
        <f t="shared" si="12"/>
        <v>-0.3481177284137158</v>
      </c>
      <c r="AQ62" s="101">
        <f t="shared" si="17"/>
        <v>-2.2458375883500872</v>
      </c>
      <c r="AR62" s="102">
        <f t="shared" si="18"/>
        <v>7.1042838718334078</v>
      </c>
      <c r="AT62" s="100">
        <f t="shared" si="19"/>
        <v>0.76277694535126195</v>
      </c>
      <c r="AU62" s="101">
        <f t="shared" si="13"/>
        <v>0.1018104965755353</v>
      </c>
      <c r="AV62" s="102">
        <f t="shared" si="14"/>
        <v>0.13541255807320288</v>
      </c>
      <c r="AW62" s="34">
        <f t="shared" si="20"/>
        <v>1217.1701227449403</v>
      </c>
    </row>
    <row r="63" spans="2:51">
      <c r="B63" s="87">
        <v>337</v>
      </c>
      <c r="C63" s="88">
        <v>3995</v>
      </c>
      <c r="D63" s="89">
        <f t="shared" si="22"/>
        <v>3.9949999999999999E-2</v>
      </c>
      <c r="F63" s="90">
        <v>2.9000424450179101</v>
      </c>
      <c r="G63" s="91">
        <v>7.082070914391962</v>
      </c>
      <c r="H63" s="91">
        <v>15.178709271153814</v>
      </c>
      <c r="I63" s="91">
        <v>49.249136134588746</v>
      </c>
      <c r="J63" s="91">
        <v>0.26101010101010103</v>
      </c>
      <c r="K63" s="91">
        <v>11.123846031565799</v>
      </c>
      <c r="L63" s="91">
        <v>1.9637889673831355</v>
      </c>
      <c r="M63" s="91">
        <v>0.19521453496623289</v>
      </c>
      <c r="N63" s="92">
        <v>10.519414893164395</v>
      </c>
      <c r="O63" s="93">
        <v>86.31021624557043</v>
      </c>
      <c r="P63" s="94">
        <v>61.459223835057557</v>
      </c>
      <c r="Q63" s="83"/>
      <c r="R63" s="95">
        <v>1187</v>
      </c>
      <c r="S63" s="96">
        <v>6.4</v>
      </c>
      <c r="T63" s="86"/>
      <c r="U63" s="97">
        <f t="shared" si="23"/>
        <v>1254.536679665393</v>
      </c>
      <c r="V63" s="98">
        <f t="shared" si="24"/>
        <v>1181.9893787292319</v>
      </c>
      <c r="W63" s="99">
        <f t="shared" si="0"/>
        <v>1454.9893787292319</v>
      </c>
      <c r="Y63" s="100">
        <f t="shared" si="15"/>
        <v>5.3040013541527806E-2</v>
      </c>
      <c r="Z63" s="101">
        <f t="shared" si="1"/>
        <v>9.9554431326099702E-2</v>
      </c>
      <c r="AA63" s="101">
        <f t="shared" si="2"/>
        <v>0.16875469322006303</v>
      </c>
      <c r="AB63" s="101">
        <f t="shared" si="3"/>
        <v>0.46461105721402274</v>
      </c>
      <c r="AC63" s="101">
        <f t="shared" si="4"/>
        <v>3.1409227546120252E-3</v>
      </c>
      <c r="AD63" s="101">
        <f t="shared" si="5"/>
        <v>0.11242627262178879</v>
      </c>
      <c r="AE63" s="101">
        <f t="shared" si="6"/>
        <v>1.3930569930666445E-2</v>
      </c>
      <c r="AF63" s="101">
        <f t="shared" si="7"/>
        <v>1.5597026664770047E-3</v>
      </c>
      <c r="AG63" s="101">
        <f t="shared" si="8"/>
        <v>8.2982336724742214E-2</v>
      </c>
      <c r="AH63" s="102">
        <f t="shared" si="9"/>
        <v>7.4256316666464858E-2</v>
      </c>
      <c r="AI63" s="34"/>
      <c r="AJ63" s="100">
        <f t="shared" si="16"/>
        <v>0.77977412369334687</v>
      </c>
      <c r="AK63" s="103">
        <f t="shared" si="10"/>
        <v>1.2293350926659616</v>
      </c>
      <c r="AL63" s="102">
        <f t="shared" si="25"/>
        <v>0.89484485008873482</v>
      </c>
      <c r="AN63" s="100">
        <f t="shared" si="21"/>
        <v>-2.5546575466155037</v>
      </c>
      <c r="AO63" s="101">
        <f t="shared" si="11"/>
        <v>7.7895446014308227</v>
      </c>
      <c r="AP63" s="101">
        <f t="shared" si="12"/>
        <v>-0.32590886875276659</v>
      </c>
      <c r="AQ63" s="101">
        <f t="shared" si="17"/>
        <v>-2.225543417790298</v>
      </c>
      <c r="AR63" s="102">
        <f t="shared" si="18"/>
        <v>7.1345216038528498</v>
      </c>
      <c r="AT63" s="100">
        <f t="shared" si="19"/>
        <v>0.77977412369334687</v>
      </c>
      <c r="AU63" s="101">
        <f t="shared" si="13"/>
        <v>9.2946929826510816E-2</v>
      </c>
      <c r="AV63" s="102">
        <f t="shared" si="14"/>
        <v>0.12727894648014215</v>
      </c>
      <c r="AW63" s="34">
        <f t="shared" si="20"/>
        <v>1254.536679665393</v>
      </c>
    </row>
    <row r="64" spans="2:51">
      <c r="B64" s="87">
        <v>338</v>
      </c>
      <c r="C64" s="88">
        <v>3995</v>
      </c>
      <c r="D64" s="89">
        <f t="shared" si="22"/>
        <v>3.9949999999999999E-2</v>
      </c>
      <c r="F64" s="90">
        <v>2.7713636713784999</v>
      </c>
      <c r="G64" s="91">
        <v>7.9147163641362166</v>
      </c>
      <c r="H64" s="91">
        <v>15.668668549804188</v>
      </c>
      <c r="I64" s="91">
        <v>48.209661052110306</v>
      </c>
      <c r="J64" s="91">
        <v>0.21634527089072542</v>
      </c>
      <c r="K64" s="91">
        <v>11.130063812876122</v>
      </c>
      <c r="L64" s="91">
        <v>1.7158214339395761</v>
      </c>
      <c r="M64" s="91">
        <v>0.19769265845561004</v>
      </c>
      <c r="N64" s="92">
        <v>10.551714078246837</v>
      </c>
      <c r="O64" s="93">
        <v>138.24154764874248</v>
      </c>
      <c r="P64" s="94">
        <v>78.92405095728148</v>
      </c>
      <c r="Q64" s="83"/>
      <c r="R64" s="95">
        <v>1180</v>
      </c>
      <c r="S64" s="96">
        <v>14</v>
      </c>
      <c r="T64" s="86"/>
      <c r="U64" s="97">
        <f t="shared" si="23"/>
        <v>1199.70075437183</v>
      </c>
      <c r="V64" s="98">
        <f t="shared" si="24"/>
        <v>1200.9817241356404</v>
      </c>
      <c r="W64" s="99">
        <f t="shared" si="0"/>
        <v>1473.9817241356404</v>
      </c>
      <c r="Y64" s="100">
        <f t="shared" si="15"/>
        <v>5.0533280236717278E-2</v>
      </c>
      <c r="Z64" s="101">
        <f t="shared" si="1"/>
        <v>0.11092268644467645</v>
      </c>
      <c r="AA64" s="101">
        <f t="shared" si="2"/>
        <v>0.17367520068945821</v>
      </c>
      <c r="AB64" s="101">
        <f t="shared" si="3"/>
        <v>0.45342942599232305</v>
      </c>
      <c r="AC64" s="101">
        <f t="shared" si="4"/>
        <v>2.5955658174084944E-3</v>
      </c>
      <c r="AD64" s="101">
        <f t="shared" si="5"/>
        <v>0.11214894595300139</v>
      </c>
      <c r="AE64" s="101">
        <f t="shared" si="6"/>
        <v>1.2134750636119592E-2</v>
      </c>
      <c r="AF64" s="101">
        <f t="shared" si="7"/>
        <v>1.5747256597284619E-3</v>
      </c>
      <c r="AG64" s="101">
        <f t="shared" si="8"/>
        <v>8.2985418570567029E-2</v>
      </c>
      <c r="AH64" s="102">
        <f t="shared" si="9"/>
        <v>7.5477918462231841E-2</v>
      </c>
      <c r="AI64" s="34"/>
      <c r="AJ64" s="100">
        <f t="shared" si="16"/>
        <v>0.71795181252377416</v>
      </c>
      <c r="AK64" s="103">
        <f t="shared" si="10"/>
        <v>1.0608762351140262</v>
      </c>
      <c r="AL64" s="102">
        <f t="shared" si="25"/>
        <v>0.90953229811149117</v>
      </c>
      <c r="AN64" s="100">
        <f t="shared" si="21"/>
        <v>-2.3587660798833552</v>
      </c>
      <c r="AO64" s="101">
        <f t="shared" si="11"/>
        <v>7.655976239755665</v>
      </c>
      <c r="AP64" s="101">
        <f t="shared" si="12"/>
        <v>-0.40983116925950797</v>
      </c>
      <c r="AQ64" s="101">
        <f t="shared" si="17"/>
        <v>-2.2024484427082744</v>
      </c>
      <c r="AR64" s="102">
        <f t="shared" si="18"/>
        <v>7.0898274333210765</v>
      </c>
      <c r="AT64" s="100">
        <f t="shared" si="19"/>
        <v>0.71795181252377416</v>
      </c>
      <c r="AU64" s="101">
        <f t="shared" si="13"/>
        <v>0.13444235008904254</v>
      </c>
      <c r="AV64" s="102">
        <f t="shared" si="14"/>
        <v>0.14760583738718325</v>
      </c>
      <c r="AW64" s="34">
        <f t="shared" si="20"/>
        <v>1199.70075437183</v>
      </c>
    </row>
    <row r="65" spans="2:51">
      <c r="B65" s="87">
        <v>339</v>
      </c>
      <c r="C65" s="88">
        <v>3995</v>
      </c>
      <c r="D65" s="89">
        <f t="shared" si="22"/>
        <v>3.9949999999999999E-2</v>
      </c>
      <c r="F65" s="90">
        <v>2.859157840003081</v>
      </c>
      <c r="G65" s="91">
        <v>8.0458123467150937</v>
      </c>
      <c r="H65" s="91">
        <v>15.586898400532554</v>
      </c>
      <c r="I65" s="91">
        <v>48.814001124249671</v>
      </c>
      <c r="J65" s="91">
        <v>0.25409228650137744</v>
      </c>
      <c r="K65" s="91">
        <v>10.937615078914501</v>
      </c>
      <c r="L65" s="91">
        <v>1.7577874643018188</v>
      </c>
      <c r="M65" s="91">
        <v>0.20340270920474929</v>
      </c>
      <c r="N65" s="92">
        <v>10.726374056519482</v>
      </c>
      <c r="O65" s="93">
        <v>140.28886264013144</v>
      </c>
      <c r="P65" s="94">
        <v>70.87984638590035</v>
      </c>
      <c r="Q65" s="83"/>
      <c r="R65" s="95">
        <v>1137</v>
      </c>
      <c r="S65" s="96">
        <v>115.4</v>
      </c>
      <c r="T65" s="86"/>
      <c r="U65" s="97">
        <f t="shared" si="23"/>
        <v>1225.8843132567033</v>
      </c>
      <c r="V65" s="98">
        <f t="shared" si="24"/>
        <v>1205.3355294349303</v>
      </c>
      <c r="W65" s="99">
        <f t="shared" si="0"/>
        <v>1478.3355294349303</v>
      </c>
      <c r="Y65" s="100">
        <f t="shared" si="15"/>
        <v>5.1697518999291509E-2</v>
      </c>
      <c r="Z65" s="101">
        <f t="shared" si="1"/>
        <v>0.11181563185494553</v>
      </c>
      <c r="AA65" s="101">
        <f t="shared" si="2"/>
        <v>0.17132195432597488</v>
      </c>
      <c r="AB65" s="101">
        <f t="shared" si="3"/>
        <v>0.45526852802825785</v>
      </c>
      <c r="AC65" s="101">
        <f t="shared" si="4"/>
        <v>3.022899582844186E-3</v>
      </c>
      <c r="AD65" s="101">
        <f t="shared" si="5"/>
        <v>0.10928681692444046</v>
      </c>
      <c r="AE65" s="101">
        <f t="shared" si="6"/>
        <v>1.2327435251044952E-2</v>
      </c>
      <c r="AF65" s="101">
        <f t="shared" si="7"/>
        <v>1.6066404448220699E-3</v>
      </c>
      <c r="AG65" s="101">
        <f t="shared" si="8"/>
        <v>8.3652574588378464E-2</v>
      </c>
      <c r="AH65" s="102">
        <f t="shared" si="9"/>
        <v>7.6378703793635802E-2</v>
      </c>
      <c r="AI65" s="34"/>
      <c r="AJ65" s="100">
        <f t="shared" si="16"/>
        <v>0.73144853780087193</v>
      </c>
      <c r="AK65" s="103">
        <f t="shared" si="10"/>
        <v>1.0365430796363846</v>
      </c>
      <c r="AL65" s="102">
        <f t="shared" si="25"/>
        <v>0.91304665958538</v>
      </c>
      <c r="AN65" s="100">
        <f t="shared" si="21"/>
        <v>-2.3169417940180268</v>
      </c>
      <c r="AO65" s="101">
        <f t="shared" si="11"/>
        <v>7.6258644227300501</v>
      </c>
      <c r="AP65" s="101">
        <f t="shared" si="12"/>
        <v>-0.39218155654534154</v>
      </c>
      <c r="AQ65" s="101">
        <f t="shared" si="17"/>
        <v>-2.1946766787488823</v>
      </c>
      <c r="AR65" s="102">
        <f t="shared" si="18"/>
        <v>7.1114177509155647</v>
      </c>
      <c r="AT65" s="100">
        <f t="shared" si="19"/>
        <v>0.73144853780087193</v>
      </c>
      <c r="AU65" s="101">
        <f t="shared" si="13"/>
        <v>0.13620856354112643</v>
      </c>
      <c r="AV65" s="102">
        <f t="shared" si="14"/>
        <v>0.13234289865800153</v>
      </c>
      <c r="AW65" s="34">
        <f t="shared" si="20"/>
        <v>1225.8843132567033</v>
      </c>
    </row>
    <row r="66" spans="2:51">
      <c r="B66" s="87">
        <v>341</v>
      </c>
      <c r="C66" s="88">
        <v>3995</v>
      </c>
      <c r="D66" s="89">
        <f t="shared" si="22"/>
        <v>3.9949999999999999E-2</v>
      </c>
      <c r="F66" s="90">
        <v>2.7710453337441741</v>
      </c>
      <c r="G66" s="91">
        <v>8.173777388712443</v>
      </c>
      <c r="H66" s="91">
        <v>15.385617387236643</v>
      </c>
      <c r="I66" s="91">
        <v>48.100993274577903</v>
      </c>
      <c r="J66" s="91">
        <v>0.13771074380165291</v>
      </c>
      <c r="K66" s="91">
        <v>10.897565845350291</v>
      </c>
      <c r="L66" s="91">
        <v>1.8026009319104161</v>
      </c>
      <c r="M66" s="91">
        <v>0.20280980666676082</v>
      </c>
      <c r="N66" s="92">
        <v>10.927784065284172</v>
      </c>
      <c r="O66" s="93">
        <v>140.5371573998041</v>
      </c>
      <c r="P66" s="94">
        <v>71.52258771040816</v>
      </c>
      <c r="Q66" s="83"/>
      <c r="R66" s="95">
        <v>1197</v>
      </c>
      <c r="S66" s="96">
        <v>21.68</v>
      </c>
      <c r="T66" s="86"/>
      <c r="U66" s="97">
        <f t="shared" si="23"/>
        <v>1286.1163562628929</v>
      </c>
      <c r="V66" s="98">
        <f t="shared" si="24"/>
        <v>1207.4940020607205</v>
      </c>
      <c r="W66" s="99">
        <f t="shared" si="0"/>
        <v>1480.4940020607205</v>
      </c>
      <c r="Y66" s="100">
        <f t="shared" si="15"/>
        <v>5.0538015786767247E-2</v>
      </c>
      <c r="Z66" s="101">
        <f t="shared" si="1"/>
        <v>0.11457725525515361</v>
      </c>
      <c r="AA66" s="101">
        <f t="shared" si="2"/>
        <v>0.17057336972156167</v>
      </c>
      <c r="AB66" s="101">
        <f t="shared" si="3"/>
        <v>0.45250173915241898</v>
      </c>
      <c r="AC66" s="101">
        <f t="shared" si="4"/>
        <v>1.6525060153014409E-3</v>
      </c>
      <c r="AD66" s="101">
        <f t="shared" si="5"/>
        <v>0.10982915164899057</v>
      </c>
      <c r="AE66" s="101">
        <f t="shared" si="6"/>
        <v>1.2751137945772728E-2</v>
      </c>
      <c r="AF66" s="101">
        <f t="shared" si="7"/>
        <v>1.6158234218748757E-3</v>
      </c>
      <c r="AG66" s="101">
        <f t="shared" si="8"/>
        <v>8.5961001052158953E-2</v>
      </c>
      <c r="AH66" s="102">
        <f t="shared" si="9"/>
        <v>7.8788479207666559E-2</v>
      </c>
      <c r="AI66" s="34"/>
      <c r="AJ66" s="100">
        <f t="shared" si="16"/>
        <v>0.73479268308931378</v>
      </c>
      <c r="AK66" s="103">
        <f t="shared" si="10"/>
        <v>1.0133294577945933</v>
      </c>
      <c r="AL66" s="102">
        <f t="shared" si="25"/>
        <v>0.91656074549271138</v>
      </c>
      <c r="AN66" s="100">
        <f t="shared" si="21"/>
        <v>-2.2422635804930278</v>
      </c>
      <c r="AO66" s="101">
        <f t="shared" si="11"/>
        <v>7.6110049205820571</v>
      </c>
      <c r="AP66" s="101">
        <f t="shared" si="12"/>
        <v>-0.39023248820684231</v>
      </c>
      <c r="AQ66" s="101">
        <f t="shared" si="17"/>
        <v>-2.1808735280314733</v>
      </c>
      <c r="AR66" s="102">
        <f t="shared" si="18"/>
        <v>7.1593823799136604</v>
      </c>
      <c r="AT66" s="100">
        <f t="shared" si="19"/>
        <v>0.73479268308931378</v>
      </c>
      <c r="AU66" s="101">
        <f t="shared" si="13"/>
        <v>0.13403122357190383</v>
      </c>
      <c r="AV66" s="102">
        <f t="shared" si="14"/>
        <v>0.13117609333878258</v>
      </c>
      <c r="AW66" s="34">
        <f t="shared" si="20"/>
        <v>1286.1163562628929</v>
      </c>
    </row>
    <row r="67" spans="2:51">
      <c r="B67" s="87">
        <v>372</v>
      </c>
      <c r="C67" s="88">
        <v>3995</v>
      </c>
      <c r="D67" s="89">
        <f t="shared" si="22"/>
        <v>3.9949999999999999E-2</v>
      </c>
      <c r="F67" s="90">
        <v>3.07</v>
      </c>
      <c r="G67" s="91">
        <v>7.16</v>
      </c>
      <c r="H67" s="91">
        <v>14.88</v>
      </c>
      <c r="I67" s="91">
        <v>49.94</v>
      </c>
      <c r="J67" s="91">
        <v>0.25</v>
      </c>
      <c r="K67" s="91">
        <v>10.55</v>
      </c>
      <c r="L67" s="91">
        <v>2.2200000000000002</v>
      </c>
      <c r="M67" s="91">
        <v>0.21801148833239617</v>
      </c>
      <c r="N67" s="92">
        <v>11.25</v>
      </c>
      <c r="O67" s="93">
        <v>114.08651788105728</v>
      </c>
      <c r="P67" s="94">
        <v>57.769291312169621</v>
      </c>
      <c r="Q67" s="83"/>
      <c r="R67" s="95">
        <v>1326.6666666666667</v>
      </c>
      <c r="S67" s="96">
        <v>22.879393931369574</v>
      </c>
      <c r="T67" s="86"/>
      <c r="U67" s="97">
        <f t="shared" si="23"/>
        <v>1299.6026204937664</v>
      </c>
      <c r="V67" s="98">
        <f t="shared" si="24"/>
        <v>1186.8285049425874</v>
      </c>
      <c r="W67" s="99">
        <f t="shared" si="0"/>
        <v>1459.8285049425874</v>
      </c>
      <c r="Y67" s="100">
        <f t="shared" si="15"/>
        <v>5.5634866500712039E-2</v>
      </c>
      <c r="Z67" s="101">
        <f t="shared" si="1"/>
        <v>9.9729295215285799E-2</v>
      </c>
      <c r="AA67" s="101">
        <f t="shared" si="2"/>
        <v>0.1639205305734838</v>
      </c>
      <c r="AB67" s="101">
        <f t="shared" si="3"/>
        <v>0.46681936664296614</v>
      </c>
      <c r="AC67" s="101">
        <f t="shared" si="4"/>
        <v>2.9809133537643693E-3</v>
      </c>
      <c r="AD67" s="101">
        <f t="shared" si="5"/>
        <v>0.10565126605223139</v>
      </c>
      <c r="AE67" s="101">
        <f t="shared" si="6"/>
        <v>1.5604018127474842E-2</v>
      </c>
      <c r="AF67" s="101">
        <f t="shared" si="7"/>
        <v>1.7259111986104535E-3</v>
      </c>
      <c r="AG67" s="101">
        <f t="shared" si="8"/>
        <v>8.7933832335470863E-2</v>
      </c>
      <c r="AH67" s="102">
        <f t="shared" si="9"/>
        <v>7.9406067976487013E-2</v>
      </c>
      <c r="AI67" s="34"/>
      <c r="AJ67" s="100">
        <f t="shared" si="16"/>
        <v>0.77630436612145104</v>
      </c>
      <c r="AK67" s="103">
        <f t="shared" si="10"/>
        <v>1.212494733118169</v>
      </c>
      <c r="AL67" s="102">
        <f t="shared" si="25"/>
        <v>0.90302066755773691</v>
      </c>
      <c r="AN67" s="100">
        <f t="shared" si="21"/>
        <v>-2.4314117413736995</v>
      </c>
      <c r="AO67" s="101">
        <f t="shared" si="11"/>
        <v>7.7551659600220679</v>
      </c>
      <c r="AP67" s="101">
        <f t="shared" si="12"/>
        <v>-0.3359468502641243</v>
      </c>
      <c r="AQ67" s="101">
        <f t="shared" si="17"/>
        <v>-2.1820064517935296</v>
      </c>
      <c r="AR67" s="102">
        <f t="shared" si="18"/>
        <v>7.1698138201777741</v>
      </c>
      <c r="AT67" s="100">
        <f t="shared" si="19"/>
        <v>0.77630436612145104</v>
      </c>
      <c r="AU67" s="101">
        <f t="shared" si="13"/>
        <v>0.11333381115386618</v>
      </c>
      <c r="AV67" s="102">
        <f t="shared" si="14"/>
        <v>0.11036182272468287</v>
      </c>
      <c r="AW67" s="34">
        <f t="shared" si="20"/>
        <v>1299.6026204937664</v>
      </c>
    </row>
    <row r="68" spans="2:51">
      <c r="B68" s="87">
        <v>373</v>
      </c>
      <c r="C68" s="88">
        <v>3995</v>
      </c>
      <c r="D68" s="89">
        <f t="shared" si="22"/>
        <v>3.9949999999999999E-2</v>
      </c>
      <c r="F68" s="90">
        <v>2.48</v>
      </c>
      <c r="G68" s="91">
        <v>8.67</v>
      </c>
      <c r="H68" s="91">
        <v>17.54</v>
      </c>
      <c r="I68" s="91">
        <v>48.24</v>
      </c>
      <c r="J68" s="91">
        <v>0.1</v>
      </c>
      <c r="K68" s="91">
        <v>11.49</v>
      </c>
      <c r="L68" s="91">
        <v>0.84</v>
      </c>
      <c r="M68" s="91">
        <v>0.19447618358517357</v>
      </c>
      <c r="N68" s="92">
        <v>10.37</v>
      </c>
      <c r="O68" s="93">
        <v>169.83200164018854</v>
      </c>
      <c r="P68" s="94">
        <v>102.3932457603794</v>
      </c>
      <c r="Q68" s="83"/>
      <c r="R68" s="95">
        <v>1126.2</v>
      </c>
      <c r="S68" s="96">
        <v>57.599479164311489</v>
      </c>
      <c r="T68" s="86"/>
      <c r="U68" s="97">
        <f t="shared" si="23"/>
        <v>1063.6722553683708</v>
      </c>
      <c r="V68" s="98">
        <f t="shared" si="24"/>
        <v>1215.3027122414651</v>
      </c>
      <c r="W68" s="99">
        <f t="shared" si="0"/>
        <v>1488.3027122414651</v>
      </c>
      <c r="Y68" s="100">
        <f t="shared" si="15"/>
        <v>4.4295543675498934E-2</v>
      </c>
      <c r="Z68" s="101">
        <f t="shared" si="1"/>
        <v>0.11902234593041137</v>
      </c>
      <c r="AA68" s="101">
        <f t="shared" si="2"/>
        <v>0.19044066521782033</v>
      </c>
      <c r="AB68" s="101">
        <f t="shared" si="3"/>
        <v>0.4444340319346991</v>
      </c>
      <c r="AC68" s="101">
        <f t="shared" si="4"/>
        <v>1.1751925369013355E-3</v>
      </c>
      <c r="AD68" s="101">
        <f t="shared" si="5"/>
        <v>0.11340754670608559</v>
      </c>
      <c r="AE68" s="101">
        <f t="shared" si="6"/>
        <v>5.8191886770919193E-3</v>
      </c>
      <c r="AF68" s="101">
        <f t="shared" si="7"/>
        <v>1.5174177889779935E-3</v>
      </c>
      <c r="AG68" s="101">
        <f t="shared" si="8"/>
        <v>7.9888067532513388E-2</v>
      </c>
      <c r="AH68" s="102">
        <f t="shared" si="9"/>
        <v>7.3454364867139493E-2</v>
      </c>
      <c r="AI68" s="34"/>
      <c r="AJ68" s="100">
        <f t="shared" si="16"/>
        <v>0.6666566095566312</v>
      </c>
      <c r="AK68" s="103">
        <f t="shared" si="10"/>
        <v>0.92812393914544566</v>
      </c>
      <c r="AL68" s="102">
        <f t="shared" si="25"/>
        <v>0.91946603711805319</v>
      </c>
      <c r="AN68" s="100">
        <f t="shared" si="21"/>
        <v>-2.3141716083905868</v>
      </c>
      <c r="AO68" s="101">
        <f t="shared" si="11"/>
        <v>7.557625664260021</v>
      </c>
      <c r="AP68" s="101">
        <f t="shared" si="12"/>
        <v>-0.48177217295159941</v>
      </c>
      <c r="AQ68" s="101">
        <f t="shared" si="17"/>
        <v>-2.207800708863739</v>
      </c>
      <c r="AR68" s="102">
        <f t="shared" si="18"/>
        <v>6.9694825917815741</v>
      </c>
      <c r="AT68" s="100">
        <f t="shared" si="19"/>
        <v>0.6666566095566312</v>
      </c>
      <c r="AU68" s="101">
        <f t="shared" si="13"/>
        <v>0.15436563413802357</v>
      </c>
      <c r="AV68" s="102">
        <f t="shared" si="14"/>
        <v>0.17897775630534521</v>
      </c>
      <c r="AW68" s="34">
        <f t="shared" si="20"/>
        <v>1063.6722553683708</v>
      </c>
    </row>
    <row r="69" spans="2:51">
      <c r="B69" s="87">
        <v>374</v>
      </c>
      <c r="C69" s="88">
        <v>3995</v>
      </c>
      <c r="D69" s="89">
        <f t="shared" si="22"/>
        <v>3.9949999999999999E-2</v>
      </c>
      <c r="F69" s="90">
        <v>3.07</v>
      </c>
      <c r="G69" s="91">
        <v>7.18</v>
      </c>
      <c r="H69" s="91">
        <v>14.94</v>
      </c>
      <c r="I69" s="91">
        <v>49.74</v>
      </c>
      <c r="J69" s="91">
        <v>0.22</v>
      </c>
      <c r="K69" s="91">
        <v>10.51</v>
      </c>
      <c r="L69" s="91">
        <v>2.17</v>
      </c>
      <c r="M69" s="91">
        <v>0.21250603829009437</v>
      </c>
      <c r="N69" s="92">
        <v>10.75</v>
      </c>
      <c r="O69" s="93">
        <v>120.29198708643914</v>
      </c>
      <c r="P69" s="94">
        <v>58.704373137459001</v>
      </c>
      <c r="Q69" s="83"/>
      <c r="R69" s="95">
        <v>1244.4000000000001</v>
      </c>
      <c r="S69" s="96">
        <v>28.684490582892465</v>
      </c>
      <c r="T69" s="86"/>
      <c r="U69" s="97">
        <f t="shared" si="23"/>
        <v>1230.1555125605757</v>
      </c>
      <c r="V69" s="98">
        <f t="shared" si="24"/>
        <v>1185.8137376760976</v>
      </c>
      <c r="W69" s="99">
        <f t="shared" si="0"/>
        <v>1458.8137376760976</v>
      </c>
      <c r="Y69" s="100">
        <f t="shared" si="15"/>
        <v>5.59702096240507E-2</v>
      </c>
      <c r="Z69" s="101">
        <f t="shared" si="1"/>
        <v>0.10061067322228522</v>
      </c>
      <c r="AA69" s="101">
        <f t="shared" si="2"/>
        <v>0.16557352717975249</v>
      </c>
      <c r="AB69" s="101">
        <f t="shared" si="3"/>
        <v>0.46775236408698145</v>
      </c>
      <c r="AC69" s="101">
        <f t="shared" si="4"/>
        <v>2.6390152988986829E-3</v>
      </c>
      <c r="AD69" s="101">
        <f t="shared" si="5"/>
        <v>0.10588509858287877</v>
      </c>
      <c r="AE69" s="101">
        <f t="shared" si="6"/>
        <v>1.5344512268434274E-2</v>
      </c>
      <c r="AF69" s="101">
        <f t="shared" si="7"/>
        <v>1.6924670603803015E-3</v>
      </c>
      <c r="AG69" s="101">
        <f t="shared" si="8"/>
        <v>8.4532132676338065E-2</v>
      </c>
      <c r="AH69" s="102">
        <f t="shared" si="9"/>
        <v>7.598328316575588E-2</v>
      </c>
      <c r="AI69" s="34"/>
      <c r="AJ69" s="100">
        <f t="shared" si="16"/>
        <v>0.76119843066319481</v>
      </c>
      <c r="AK69" s="103">
        <f t="shared" si="10"/>
        <v>1.2082100900556034</v>
      </c>
      <c r="AL69" s="102">
        <f t="shared" si="25"/>
        <v>0.89886864036289549</v>
      </c>
      <c r="AN69" s="100">
        <f t="shared" si="21"/>
        <v>-2.5155772156789951</v>
      </c>
      <c r="AO69" s="101">
        <f t="shared" si="11"/>
        <v>7.7623553496367661</v>
      </c>
      <c r="AP69" s="101">
        <f t="shared" si="12"/>
        <v>-0.35188632091601679</v>
      </c>
      <c r="AQ69" s="101">
        <f t="shared" si="17"/>
        <v>-2.2200040603088116</v>
      </c>
      <c r="AR69" s="102">
        <f t="shared" si="18"/>
        <v>7.1148958733505658</v>
      </c>
      <c r="AT69" s="100">
        <f t="shared" si="19"/>
        <v>0.76119843066319481</v>
      </c>
      <c r="AU69" s="101">
        <f t="shared" si="13"/>
        <v>0.12318937227265522</v>
      </c>
      <c r="AV69" s="102">
        <f t="shared" si="14"/>
        <v>0.11561219706414988</v>
      </c>
      <c r="AW69" s="34">
        <f t="shared" si="20"/>
        <v>1230.1555125605757</v>
      </c>
    </row>
    <row r="70" spans="2:51">
      <c r="B70" s="87">
        <v>375</v>
      </c>
      <c r="C70" s="88">
        <v>3995</v>
      </c>
      <c r="D70" s="89">
        <f t="shared" si="22"/>
        <v>3.9949999999999999E-2</v>
      </c>
      <c r="F70" s="90">
        <v>3.03</v>
      </c>
      <c r="G70" s="91">
        <v>7.33</v>
      </c>
      <c r="H70" s="91">
        <v>14.82</v>
      </c>
      <c r="I70" s="91">
        <v>50.2</v>
      </c>
      <c r="J70" s="91">
        <v>0.25</v>
      </c>
      <c r="K70" s="91">
        <v>10.43</v>
      </c>
      <c r="L70" s="91">
        <v>2.21</v>
      </c>
      <c r="M70" s="91">
        <v>0.21251810448248656</v>
      </c>
      <c r="N70" s="92">
        <v>11.01</v>
      </c>
      <c r="O70" s="93">
        <v>112.66819429419934</v>
      </c>
      <c r="P70" s="94">
        <v>51.92863088390358</v>
      </c>
      <c r="Q70" s="83"/>
      <c r="R70" s="95">
        <v>1313.3333333333333</v>
      </c>
      <c r="S70" s="96">
        <v>43.916587602713292</v>
      </c>
      <c r="T70" s="86"/>
      <c r="U70" s="97">
        <f t="shared" si="23"/>
        <v>1287.9869694682632</v>
      </c>
      <c r="V70" s="98">
        <f t="shared" si="24"/>
        <v>1190.0792565570507</v>
      </c>
      <c r="W70" s="99">
        <f t="shared" si="0"/>
        <v>1463.0792565570507</v>
      </c>
      <c r="Y70" s="100">
        <f t="shared" si="15"/>
        <v>5.4897851045543969E-2</v>
      </c>
      <c r="Z70" s="101">
        <f t="shared" si="1"/>
        <v>0.10207461332931692</v>
      </c>
      <c r="AA70" s="101">
        <f t="shared" si="2"/>
        <v>0.16322349193962599</v>
      </c>
      <c r="AB70" s="101">
        <f t="shared" si="3"/>
        <v>0.46914607297997973</v>
      </c>
      <c r="AC70" s="101">
        <f t="shared" si="4"/>
        <v>2.9802547839044226E-3</v>
      </c>
      <c r="AD70" s="101">
        <f t="shared" si="5"/>
        <v>0.10442646956900138</v>
      </c>
      <c r="AE70" s="101">
        <f t="shared" si="6"/>
        <v>1.5530297907954705E-2</v>
      </c>
      <c r="AF70" s="101">
        <f t="shared" si="7"/>
        <v>1.6820505438182045E-3</v>
      </c>
      <c r="AG70" s="101">
        <f t="shared" si="8"/>
        <v>8.6038897900854575E-2</v>
      </c>
      <c r="AH70" s="102">
        <f t="shared" si="9"/>
        <v>7.7765740033215555E-2</v>
      </c>
      <c r="AI70" s="34"/>
      <c r="AJ70" s="100">
        <f t="shared" si="16"/>
        <v>0.78269203200379334</v>
      </c>
      <c r="AK70" s="103">
        <f t="shared" si="10"/>
        <v>1.1765542035621095</v>
      </c>
      <c r="AL70" s="102">
        <f t="shared" si="25"/>
        <v>0.90384398139115574</v>
      </c>
      <c r="AN70" s="100">
        <f t="shared" si="21"/>
        <v>-2.4550000910428031</v>
      </c>
      <c r="AO70" s="101">
        <f t="shared" si="11"/>
        <v>7.7322055939747623</v>
      </c>
      <c r="AP70" s="101">
        <f t="shared" si="12"/>
        <v>-0.325971988006791</v>
      </c>
      <c r="AQ70" s="101">
        <f t="shared" si="17"/>
        <v>-2.209602274815488</v>
      </c>
      <c r="AR70" s="102">
        <f t="shared" si="18"/>
        <v>7.1608357897406565</v>
      </c>
      <c r="AT70" s="100">
        <f t="shared" si="19"/>
        <v>0.78269203200379334</v>
      </c>
      <c r="AU70" s="101">
        <f t="shared" si="13"/>
        <v>0.11520061817521786</v>
      </c>
      <c r="AV70" s="102">
        <f t="shared" si="14"/>
        <v>0.10210734982098865</v>
      </c>
      <c r="AW70" s="34">
        <f t="shared" si="20"/>
        <v>1287.9869694682632</v>
      </c>
    </row>
    <row r="71" spans="2:51">
      <c r="B71" s="87">
        <v>376</v>
      </c>
      <c r="C71" s="88">
        <v>3995</v>
      </c>
      <c r="D71" s="89">
        <f t="shared" si="22"/>
        <v>3.9949999999999999E-2</v>
      </c>
      <c r="F71" s="90">
        <v>2.9</v>
      </c>
      <c r="G71" s="91">
        <v>7.12</v>
      </c>
      <c r="H71" s="91">
        <v>15.52</v>
      </c>
      <c r="I71" s="91">
        <v>50.4</v>
      </c>
      <c r="J71" s="91">
        <v>0.2</v>
      </c>
      <c r="K71" s="91">
        <v>11.21</v>
      </c>
      <c r="L71" s="91">
        <v>1.94</v>
      </c>
      <c r="M71" s="91">
        <v>0.19216588979718385</v>
      </c>
      <c r="N71" s="92">
        <v>9.8000000000000007</v>
      </c>
      <c r="O71" s="93">
        <v>105.31686125307718</v>
      </c>
      <c r="P71" s="94">
        <v>65.969281134267433</v>
      </c>
      <c r="Q71" s="83"/>
      <c r="R71" s="95">
        <v>1187.5999999999999</v>
      </c>
      <c r="S71" s="96">
        <v>21.279097725233711</v>
      </c>
      <c r="T71" s="86"/>
      <c r="U71" s="97">
        <f t="shared" si="23"/>
        <v>1110.08212978907</v>
      </c>
      <c r="V71" s="98">
        <f t="shared" si="24"/>
        <v>1180.9638515342713</v>
      </c>
      <c r="W71" s="99">
        <f t="shared" si="0"/>
        <v>1453.9638515342713</v>
      </c>
      <c r="Y71" s="100">
        <f t="shared" si="15"/>
        <v>5.2542588923305537E-2</v>
      </c>
      <c r="Z71" s="101">
        <f t="shared" si="1"/>
        <v>9.9150410464736077E-2</v>
      </c>
      <c r="AA71" s="101">
        <f t="shared" si="2"/>
        <v>0.17093340033941548</v>
      </c>
      <c r="AB71" s="101">
        <f t="shared" si="3"/>
        <v>0.47101599860505089</v>
      </c>
      <c r="AC71" s="101">
        <f t="shared" si="4"/>
        <v>2.3842079665176638E-3</v>
      </c>
      <c r="AD71" s="101">
        <f t="shared" si="5"/>
        <v>0.11223612236533774</v>
      </c>
      <c r="AE71" s="101">
        <f t="shared" si="6"/>
        <v>1.363295486436702E-2</v>
      </c>
      <c r="AF71" s="101">
        <f t="shared" si="7"/>
        <v>1.5209683024994783E-3</v>
      </c>
      <c r="AG71" s="101">
        <f t="shared" si="8"/>
        <v>7.6583348168769896E-2</v>
      </c>
      <c r="AH71" s="102">
        <f t="shared" si="9"/>
        <v>6.7996875507887966E-2</v>
      </c>
      <c r="AI71" s="34"/>
      <c r="AJ71" s="100">
        <f t="shared" si="16"/>
        <v>0.74245231231066933</v>
      </c>
      <c r="AK71" s="103">
        <f t="shared" si="10"/>
        <v>1.2211096566717967</v>
      </c>
      <c r="AL71" s="102">
        <f t="shared" si="25"/>
        <v>0.88788068338355264</v>
      </c>
      <c r="AN71" s="100">
        <f t="shared" si="21"/>
        <v>-2.7340293595121943</v>
      </c>
      <c r="AO71" s="101">
        <f t="shared" si="11"/>
        <v>7.7968610968172491</v>
      </c>
      <c r="AP71" s="101">
        <f t="shared" si="12"/>
        <v>-0.36821574805488416</v>
      </c>
      <c r="AQ71" s="101">
        <f t="shared" si="17"/>
        <v>-2.3175732931199882</v>
      </c>
      <c r="AR71" s="102">
        <f t="shared" si="18"/>
        <v>7.0121892823701595</v>
      </c>
      <c r="AT71" s="100">
        <f t="shared" si="19"/>
        <v>0.74245231231066933</v>
      </c>
      <c r="AU71" s="101">
        <f t="shared" si="13"/>
        <v>0.11682321139311411</v>
      </c>
      <c r="AV71" s="102">
        <f t="shared" si="14"/>
        <v>0.14072447629621643</v>
      </c>
      <c r="AW71" s="34">
        <f t="shared" si="20"/>
        <v>1110.08212978907</v>
      </c>
    </row>
    <row r="72" spans="2:51">
      <c r="B72" s="87">
        <v>377</v>
      </c>
      <c r="C72" s="88">
        <v>3995</v>
      </c>
      <c r="D72" s="89">
        <f t="shared" si="22"/>
        <v>3.9949999999999999E-2</v>
      </c>
      <c r="F72" s="90">
        <v>2.42</v>
      </c>
      <c r="G72" s="91">
        <v>8.7899999999999991</v>
      </c>
      <c r="H72" s="91">
        <v>17.579999999999998</v>
      </c>
      <c r="I72" s="91">
        <v>48.45</v>
      </c>
      <c r="J72" s="91">
        <v>0.08</v>
      </c>
      <c r="K72" s="91">
        <v>11.45</v>
      </c>
      <c r="L72" s="91">
        <v>0.86</v>
      </c>
      <c r="M72" s="91">
        <v>0.19157673772971806</v>
      </c>
      <c r="N72" s="92">
        <v>10.41</v>
      </c>
      <c r="O72" s="93">
        <v>173.05142022221881</v>
      </c>
      <c r="P72" s="94">
        <v>102.19200412608727</v>
      </c>
      <c r="Q72" s="83"/>
      <c r="R72" s="95">
        <v>1142.75</v>
      </c>
      <c r="S72" s="96">
        <v>19.585283590832514</v>
      </c>
      <c r="T72" s="86"/>
      <c r="U72" s="97">
        <f t="shared" si="23"/>
        <v>1065.1009758235689</v>
      </c>
      <c r="V72" s="98">
        <f t="shared" si="24"/>
        <v>1217.59016351788</v>
      </c>
      <c r="W72" s="99">
        <f t="shared" si="0"/>
        <v>1490.59016351788</v>
      </c>
      <c r="Y72" s="100">
        <f t="shared" si="15"/>
        <v>4.310581202763674E-2</v>
      </c>
      <c r="Z72" s="101">
        <f t="shared" si="1"/>
        <v>0.12034010681627051</v>
      </c>
      <c r="AA72" s="101">
        <f t="shared" si="2"/>
        <v>0.19035359383413211</v>
      </c>
      <c r="AB72" s="101">
        <f t="shared" si="3"/>
        <v>0.44514950870589637</v>
      </c>
      <c r="AC72" s="101">
        <f t="shared" si="4"/>
        <v>9.3758601515078711E-4</v>
      </c>
      <c r="AD72" s="101">
        <f t="shared" si="5"/>
        <v>0.11270405002691326</v>
      </c>
      <c r="AE72" s="101">
        <f t="shared" si="6"/>
        <v>5.9414673231692385E-3</v>
      </c>
      <c r="AF72" s="101">
        <f t="shared" si="7"/>
        <v>1.4907115983262738E-3</v>
      </c>
      <c r="AG72" s="101">
        <f t="shared" si="8"/>
        <v>7.997716365250479E-2</v>
      </c>
      <c r="AH72" s="102">
        <f t="shared" si="9"/>
        <v>7.3695876030480112E-2</v>
      </c>
      <c r="AI72" s="34"/>
      <c r="AJ72" s="100">
        <f t="shared" si="16"/>
        <v>0.66628410543730576</v>
      </c>
      <c r="AK72" s="103">
        <f t="shared" si="10"/>
        <v>0.90861846807948687</v>
      </c>
      <c r="AL72" s="102">
        <f t="shared" si="25"/>
        <v>0.92146148556459895</v>
      </c>
      <c r="AN72" s="100">
        <f t="shared" si="21"/>
        <v>-2.3034978879858663</v>
      </c>
      <c r="AO72" s="101">
        <f t="shared" si="11"/>
        <v>7.5421001886802026</v>
      </c>
      <c r="AP72" s="101">
        <f t="shared" si="12"/>
        <v>-0.48259178530607949</v>
      </c>
      <c r="AQ72" s="101">
        <f t="shared" si="17"/>
        <v>-2.2148143712406796</v>
      </c>
      <c r="AR72" s="102">
        <f t="shared" si="18"/>
        <v>6.970824886628936</v>
      </c>
      <c r="AT72" s="100">
        <f t="shared" si="19"/>
        <v>0.66628410543730576</v>
      </c>
      <c r="AU72" s="101">
        <f t="shared" si="13"/>
        <v>0.15626080454951644</v>
      </c>
      <c r="AV72" s="102">
        <f t="shared" si="14"/>
        <v>0.17745509001317791</v>
      </c>
      <c r="AW72" s="34">
        <f t="shared" si="20"/>
        <v>1065.1009758235689</v>
      </c>
    </row>
    <row r="73" spans="2:51">
      <c r="B73" s="87">
        <v>378</v>
      </c>
      <c r="C73" s="88">
        <v>3995</v>
      </c>
      <c r="D73" s="89">
        <f t="shared" si="22"/>
        <v>3.9949999999999999E-2</v>
      </c>
      <c r="F73" s="90">
        <v>3.16</v>
      </c>
      <c r="G73" s="91">
        <v>6.8</v>
      </c>
      <c r="H73" s="91">
        <v>14.56</v>
      </c>
      <c r="I73" s="91">
        <v>49.67</v>
      </c>
      <c r="J73" s="91">
        <v>0.31</v>
      </c>
      <c r="K73" s="91">
        <v>9.99</v>
      </c>
      <c r="L73" s="91">
        <v>2.59</v>
      </c>
      <c r="M73" s="91">
        <v>0.22130088303921844</v>
      </c>
      <c r="N73" s="92">
        <v>11.55</v>
      </c>
      <c r="O73" s="93">
        <v>107.6055378393847</v>
      </c>
      <c r="P73" s="94">
        <v>60.686937429009483</v>
      </c>
      <c r="Q73" s="83"/>
      <c r="R73" s="95">
        <v>1461.1666666666667</v>
      </c>
      <c r="S73" s="96">
        <v>36.940041508731291</v>
      </c>
      <c r="T73" s="86"/>
      <c r="U73" s="97">
        <f t="shared" si="23"/>
        <v>1314.5252082087848</v>
      </c>
      <c r="V73" s="98">
        <f t="shared" si="24"/>
        <v>1179.7185731540058</v>
      </c>
      <c r="W73" s="99">
        <f t="shared" si="0"/>
        <v>1452.7185731540058</v>
      </c>
      <c r="Y73" s="100">
        <f t="shared" si="15"/>
        <v>5.780654121964042E-2</v>
      </c>
      <c r="Z73" s="101">
        <f t="shared" si="1"/>
        <v>9.5609240351690133E-2</v>
      </c>
      <c r="AA73" s="101">
        <f t="shared" si="2"/>
        <v>0.1619097574408388</v>
      </c>
      <c r="AB73" s="101">
        <f t="shared" si="3"/>
        <v>0.46867923709706638</v>
      </c>
      <c r="AC73" s="101">
        <f t="shared" si="4"/>
        <v>3.7312321000494732E-3</v>
      </c>
      <c r="AD73" s="101">
        <f t="shared" si="5"/>
        <v>0.10098781169781527</v>
      </c>
      <c r="AE73" s="101">
        <f t="shared" si="6"/>
        <v>1.8376570416768344E-2</v>
      </c>
      <c r="AF73" s="101">
        <f t="shared" si="7"/>
        <v>1.7684933905263941E-3</v>
      </c>
      <c r="AG73" s="101">
        <f t="shared" si="8"/>
        <v>9.1131116285604608E-2</v>
      </c>
      <c r="AH73" s="102">
        <f t="shared" si="9"/>
        <v>8.1956462958592949E-2</v>
      </c>
      <c r="AI73" s="34"/>
      <c r="AJ73" s="100">
        <f t="shared" si="16"/>
        <v>0.78080195507195038</v>
      </c>
      <c r="AK73" s="103">
        <f t="shared" si="10"/>
        <v>1.2922695323848781</v>
      </c>
      <c r="AL73" s="102">
        <f t="shared" si="25"/>
        <v>0.89932469061107156</v>
      </c>
      <c r="AN73" s="100">
        <f t="shared" si="21"/>
        <v>-2.451228671546315</v>
      </c>
      <c r="AO73" s="101">
        <f t="shared" si="11"/>
        <v>7.8057599491971885</v>
      </c>
      <c r="AP73" s="101">
        <f t="shared" si="12"/>
        <v>-0.33294420346721731</v>
      </c>
      <c r="AQ73" s="101">
        <f t="shared" si="17"/>
        <v>-2.1596437468345711</v>
      </c>
      <c r="AR73" s="102">
        <f t="shared" si="18"/>
        <v>7.181230821018227</v>
      </c>
      <c r="AT73" s="100">
        <f t="shared" si="19"/>
        <v>0.78080195507195038</v>
      </c>
      <c r="AU73" s="101">
        <f t="shared" si="13"/>
        <v>0.10515268480579454</v>
      </c>
      <c r="AV73" s="102">
        <f t="shared" si="14"/>
        <v>0.11404536012225493</v>
      </c>
      <c r="AW73" s="34">
        <f t="shared" si="20"/>
        <v>1314.5252082087848</v>
      </c>
    </row>
    <row r="74" spans="2:51">
      <c r="B74" s="87">
        <v>380</v>
      </c>
      <c r="C74" s="88">
        <v>3995</v>
      </c>
      <c r="D74" s="89">
        <f t="shared" si="22"/>
        <v>3.9949999999999999E-2</v>
      </c>
      <c r="F74" s="90">
        <v>2.88</v>
      </c>
      <c r="G74" s="91">
        <v>7.53</v>
      </c>
      <c r="H74" s="91">
        <v>14.92</v>
      </c>
      <c r="I74" s="91">
        <v>49.41</v>
      </c>
      <c r="J74" s="91">
        <v>0.22</v>
      </c>
      <c r="K74" s="91">
        <v>10.54</v>
      </c>
      <c r="L74" s="91">
        <v>2.31</v>
      </c>
      <c r="M74" s="91">
        <v>0.21266940627232206</v>
      </c>
      <c r="N74" s="92">
        <v>11.52</v>
      </c>
      <c r="O74" s="93">
        <v>119.09280995917473</v>
      </c>
      <c r="P74" s="94">
        <v>56.363841627342978</v>
      </c>
      <c r="Q74" s="83"/>
      <c r="R74" s="95">
        <v>1298</v>
      </c>
      <c r="S74" s="96">
        <v>40.724685388594473</v>
      </c>
      <c r="T74" s="86"/>
      <c r="U74" s="97">
        <f t="shared" si="23"/>
        <v>1368.885926386095</v>
      </c>
      <c r="V74" s="98">
        <f t="shared" si="24"/>
        <v>1195.1382079483496</v>
      </c>
      <c r="W74" s="99">
        <f t="shared" si="0"/>
        <v>1468.1382079483496</v>
      </c>
      <c r="Y74" s="100">
        <f t="shared" si="15"/>
        <v>5.2220926304998416E-2</v>
      </c>
      <c r="Z74" s="101">
        <f t="shared" si="1"/>
        <v>0.10494170414139155</v>
      </c>
      <c r="AA74" s="101">
        <f t="shared" si="2"/>
        <v>0.16445332232944809</v>
      </c>
      <c r="AB74" s="101">
        <f t="shared" si="3"/>
        <v>0.46212406993766308</v>
      </c>
      <c r="AC74" s="101">
        <f t="shared" si="4"/>
        <v>2.62467438784367E-3</v>
      </c>
      <c r="AD74" s="101">
        <f t="shared" si="5"/>
        <v>0.10561029738804829</v>
      </c>
      <c r="AE74" s="101">
        <f t="shared" si="6"/>
        <v>1.6245716126509224E-2</v>
      </c>
      <c r="AF74" s="101">
        <f t="shared" si="7"/>
        <v>1.6845639176034564E-3</v>
      </c>
      <c r="AG74" s="101">
        <f t="shared" si="8"/>
        <v>9.0094725466494122E-2</v>
      </c>
      <c r="AH74" s="102">
        <f t="shared" si="9"/>
        <v>8.2103071806149161E-2</v>
      </c>
      <c r="AI74" s="34"/>
      <c r="AJ74" s="100">
        <f t="shared" si="16"/>
        <v>0.78021520208814488</v>
      </c>
      <c r="AK74" s="103">
        <f t="shared" si="10"/>
        <v>1.1356327675104401</v>
      </c>
      <c r="AL74" s="102">
        <f t="shared" si="25"/>
        <v>0.91129720836635408</v>
      </c>
      <c r="AN74" s="100">
        <f t="shared" si="21"/>
        <v>-2.3082285276457961</v>
      </c>
      <c r="AO74" s="101">
        <f t="shared" si="11"/>
        <v>7.6966859543848134</v>
      </c>
      <c r="AP74" s="101">
        <f t="shared" si="12"/>
        <v>-0.33385567056023308</v>
      </c>
      <c r="AQ74" s="101">
        <f t="shared" si="17"/>
        <v>-2.1671507394041627</v>
      </c>
      <c r="AR74" s="102">
        <f t="shared" si="18"/>
        <v>7.2217524955829475</v>
      </c>
      <c r="AT74" s="100">
        <f t="shared" si="19"/>
        <v>0.78021520208814488</v>
      </c>
      <c r="AU74" s="101">
        <f t="shared" si="13"/>
        <v>0.1150616993470613</v>
      </c>
      <c r="AV74" s="102">
        <f t="shared" si="14"/>
        <v>0.10472309856479385</v>
      </c>
      <c r="AW74" s="34">
        <f t="shared" si="20"/>
        <v>1368.885926386095</v>
      </c>
    </row>
    <row r="75" spans="2:51">
      <c r="B75" s="87">
        <v>381</v>
      </c>
      <c r="C75" s="88">
        <v>3995</v>
      </c>
      <c r="D75" s="89">
        <f t="shared" si="22"/>
        <v>3.9949999999999999E-2</v>
      </c>
      <c r="F75" s="90">
        <v>2.94</v>
      </c>
      <c r="G75" s="91">
        <v>7.25</v>
      </c>
      <c r="H75" s="91">
        <v>15.11</v>
      </c>
      <c r="I75" s="91">
        <v>49.82</v>
      </c>
      <c r="J75" s="91">
        <v>0.22</v>
      </c>
      <c r="K75" s="91">
        <v>10.61</v>
      </c>
      <c r="L75" s="91">
        <v>2.2799999999999998</v>
      </c>
      <c r="M75" s="91">
        <v>0.20874558756832529</v>
      </c>
      <c r="N75" s="92">
        <v>11.43</v>
      </c>
      <c r="O75" s="93">
        <v>105.71295098229866</v>
      </c>
      <c r="P75" s="94">
        <v>56.910212769177072</v>
      </c>
      <c r="Q75" s="83"/>
      <c r="R75" s="95">
        <v>1251.5999999999999</v>
      </c>
      <c r="S75" s="96">
        <v>45.878099350344129</v>
      </c>
      <c r="T75" s="86"/>
      <c r="U75" s="97">
        <f t="shared" si="23"/>
        <v>1338.0146241832483</v>
      </c>
      <c r="V75" s="98">
        <f t="shared" si="24"/>
        <v>1188.4748056053043</v>
      </c>
      <c r="W75" s="99">
        <f t="shared" si="0"/>
        <v>1461.4748056053043</v>
      </c>
      <c r="Y75" s="100">
        <f t="shared" si="15"/>
        <v>5.3156298382480149E-2</v>
      </c>
      <c r="Z75" s="101">
        <f t="shared" si="1"/>
        <v>0.10075032587792292</v>
      </c>
      <c r="AA75" s="101">
        <f t="shared" si="2"/>
        <v>0.16607092689844979</v>
      </c>
      <c r="AB75" s="101">
        <f t="shared" si="3"/>
        <v>0.46462521558565817</v>
      </c>
      <c r="AC75" s="101">
        <f t="shared" si="4"/>
        <v>2.6171628689289914E-3</v>
      </c>
      <c r="AD75" s="101">
        <f t="shared" si="5"/>
        <v>0.10600744209998328</v>
      </c>
      <c r="AE75" s="101">
        <f t="shared" si="6"/>
        <v>1.5988843222695785E-2</v>
      </c>
      <c r="AF75" s="101">
        <f t="shared" si="7"/>
        <v>1.6487510930750194E-3</v>
      </c>
      <c r="AG75" s="101">
        <f t="shared" si="8"/>
        <v>8.9135033970805938E-2</v>
      </c>
      <c r="AH75" s="102">
        <f t="shared" si="9"/>
        <v>8.0761368522334634E-2</v>
      </c>
      <c r="AI75" s="34"/>
      <c r="AJ75" s="100">
        <f t="shared" si="16"/>
        <v>0.78735110928089491</v>
      </c>
      <c r="AK75" s="103">
        <f t="shared" si="10"/>
        <v>1.1933327226517205</v>
      </c>
      <c r="AL75" s="102">
        <f t="shared" si="25"/>
        <v>0.90605640593334047</v>
      </c>
      <c r="AN75" s="100">
        <f t="shared" si="21"/>
        <v>-2.3977499337260122</v>
      </c>
      <c r="AO75" s="101">
        <f t="shared" si="11"/>
        <v>7.7435245870142424</v>
      </c>
      <c r="AP75" s="101">
        <f t="shared" si="12"/>
        <v>-0.32329051978635004</v>
      </c>
      <c r="AQ75" s="101">
        <f t="shared" si="17"/>
        <v>-2.1764580370094091</v>
      </c>
      <c r="AR75" s="102">
        <f t="shared" si="18"/>
        <v>7.1989421705112893</v>
      </c>
      <c r="AT75" s="100">
        <f t="shared" si="19"/>
        <v>0.78735110928089491</v>
      </c>
      <c r="AU75" s="101">
        <f t="shared" si="13"/>
        <v>0.10448129015643003</v>
      </c>
      <c r="AV75" s="102">
        <f t="shared" si="14"/>
        <v>0.10816760056267499</v>
      </c>
      <c r="AW75" s="34">
        <f t="shared" si="20"/>
        <v>1338.0146241832483</v>
      </c>
    </row>
    <row r="76" spans="2:51">
      <c r="B76" s="87">
        <v>382</v>
      </c>
      <c r="C76" s="88">
        <v>3995</v>
      </c>
      <c r="D76" s="89">
        <f t="shared" si="22"/>
        <v>3.9949999999999999E-2</v>
      </c>
      <c r="F76" s="90">
        <v>2.9747949800429838</v>
      </c>
      <c r="G76" s="91">
        <v>7.366898711628485</v>
      </c>
      <c r="H76" s="91">
        <v>15.141250502805482</v>
      </c>
      <c r="I76" s="91">
        <v>50.458442433439842</v>
      </c>
      <c r="J76" s="91">
        <v>0.27781913225300581</v>
      </c>
      <c r="K76" s="91">
        <v>10.248266504582007</v>
      </c>
      <c r="L76" s="91">
        <v>2.2670042194092823</v>
      </c>
      <c r="M76" s="91">
        <v>0.21017801620202753</v>
      </c>
      <c r="N76" s="92">
        <v>11.199408650127909</v>
      </c>
      <c r="O76" s="93">
        <v>111.99022785183773</v>
      </c>
      <c r="P76" s="94">
        <v>57.173706465997434</v>
      </c>
      <c r="Q76" s="83"/>
      <c r="R76" s="95">
        <v>1300.8</v>
      </c>
      <c r="S76" s="96">
        <v>24.529573987335901</v>
      </c>
      <c r="T76" s="86"/>
      <c r="U76" s="97">
        <f t="shared" si="23"/>
        <v>1271.0831490193898</v>
      </c>
      <c r="V76" s="98">
        <f t="shared" si="24"/>
        <v>1191.302325823091</v>
      </c>
      <c r="W76" s="99">
        <f t="shared" si="0"/>
        <v>1464.302325823091</v>
      </c>
      <c r="Y76" s="100">
        <f t="shared" si="15"/>
        <v>5.3584632120597005E-2</v>
      </c>
      <c r="Z76" s="101">
        <f t="shared" si="1"/>
        <v>0.10199267093853705</v>
      </c>
      <c r="AA76" s="101">
        <f t="shared" si="2"/>
        <v>0.16579319589892091</v>
      </c>
      <c r="AB76" s="101">
        <f t="shared" si="3"/>
        <v>0.46882278044214487</v>
      </c>
      <c r="AC76" s="101">
        <f t="shared" si="4"/>
        <v>3.29265352019957E-3</v>
      </c>
      <c r="AD76" s="101">
        <f t="shared" si="5"/>
        <v>0.10201104475129834</v>
      </c>
      <c r="AE76" s="101">
        <f t="shared" si="6"/>
        <v>1.5838364696956281E-2</v>
      </c>
      <c r="AF76" s="101">
        <f t="shared" si="7"/>
        <v>1.653868189959602E-3</v>
      </c>
      <c r="AG76" s="101">
        <f t="shared" si="8"/>
        <v>8.701078944138628E-2</v>
      </c>
      <c r="AH76" s="102">
        <f t="shared" si="9"/>
        <v>7.8839221412742827E-2</v>
      </c>
      <c r="AI76" s="34"/>
      <c r="AJ76" s="100">
        <f t="shared" si="16"/>
        <v>0.77861954842224679</v>
      </c>
      <c r="AK76" s="103">
        <f t="shared" si="10"/>
        <v>1.1688950817585955</v>
      </c>
      <c r="AL76" s="102">
        <f t="shared" si="25"/>
        <v>0.90608557764956121</v>
      </c>
      <c r="AN76" s="100">
        <f t="shared" si="21"/>
        <v>-2.4455411629094534</v>
      </c>
      <c r="AO76" s="101">
        <f t="shared" si="11"/>
        <v>7.7235946355511285</v>
      </c>
      <c r="AP76" s="101">
        <f t="shared" si="12"/>
        <v>-0.33235342535495277</v>
      </c>
      <c r="AQ76" s="101">
        <f t="shared" si="17"/>
        <v>-2.2019246419198022</v>
      </c>
      <c r="AR76" s="102">
        <f t="shared" si="18"/>
        <v>7.1476246892065252</v>
      </c>
      <c r="AT76" s="100">
        <f t="shared" si="19"/>
        <v>0.77861954842224679</v>
      </c>
      <c r="AU76" s="101">
        <f t="shared" si="13"/>
        <v>0.11170805091086317</v>
      </c>
      <c r="AV76" s="102">
        <f t="shared" si="14"/>
        <v>0.10967240066689002</v>
      </c>
      <c r="AW76" s="34">
        <f t="shared" si="20"/>
        <v>1271.0831490193898</v>
      </c>
    </row>
    <row r="77" spans="2:51">
      <c r="B77" s="87">
        <v>383</v>
      </c>
      <c r="C77" s="88">
        <v>3995</v>
      </c>
      <c r="D77" s="89">
        <f t="shared" si="22"/>
        <v>3.9949999999999999E-2</v>
      </c>
      <c r="F77" s="90">
        <v>2.8</v>
      </c>
      <c r="G77" s="91">
        <v>7.646194426691193</v>
      </c>
      <c r="H77" s="91">
        <v>15.24336203284609</v>
      </c>
      <c r="I77" s="91">
        <v>50.576538468405182</v>
      </c>
      <c r="J77" s="91">
        <v>0.23274843526957287</v>
      </c>
      <c r="K77" s="91">
        <v>10.586898697208735</v>
      </c>
      <c r="L77" s="91">
        <v>2.3776439770169016</v>
      </c>
      <c r="M77" s="91">
        <v>0.20922647766153554</v>
      </c>
      <c r="N77" s="92">
        <v>12.006490604520028</v>
      </c>
      <c r="O77" s="93">
        <v>116.99472253228623</v>
      </c>
      <c r="P77" s="94">
        <v>54.154636640137234</v>
      </c>
      <c r="Q77" s="83"/>
      <c r="R77" s="95">
        <v>1380.8</v>
      </c>
      <c r="S77" s="96">
        <v>73.332803028386849</v>
      </c>
      <c r="T77" s="86"/>
      <c r="U77" s="97">
        <f t="shared" si="23"/>
        <v>1403.3547748482865</v>
      </c>
      <c r="V77" s="98">
        <f t="shared" si="24"/>
        <v>1198.9465040359287</v>
      </c>
      <c r="W77" s="99">
        <f t="shared" si="0"/>
        <v>1471.9465040359287</v>
      </c>
      <c r="Y77" s="100">
        <f t="shared" si="15"/>
        <v>4.9798351048218906E-2</v>
      </c>
      <c r="Z77" s="101">
        <f t="shared" si="1"/>
        <v>0.10452094337088963</v>
      </c>
      <c r="AA77" s="101">
        <f t="shared" si="2"/>
        <v>0.16480084739626838</v>
      </c>
      <c r="AB77" s="101">
        <f t="shared" si="3"/>
        <v>0.4639783173559095</v>
      </c>
      <c r="AC77" s="101">
        <f t="shared" si="4"/>
        <v>2.7236065511598295E-3</v>
      </c>
      <c r="AD77" s="101">
        <f t="shared" si="5"/>
        <v>0.10404932323672264</v>
      </c>
      <c r="AE77" s="101">
        <f t="shared" si="6"/>
        <v>1.6401310589111158E-2</v>
      </c>
      <c r="AF77" s="101">
        <f t="shared" si="7"/>
        <v>1.6255636037621536E-3</v>
      </c>
      <c r="AG77" s="101">
        <f t="shared" si="8"/>
        <v>9.2101736847957708E-2</v>
      </c>
      <c r="AH77" s="102">
        <f t="shared" si="9"/>
        <v>8.4422649244768763E-2</v>
      </c>
      <c r="AI77" s="34"/>
      <c r="AJ77" s="100">
        <f t="shared" si="16"/>
        <v>0.79288551553378384</v>
      </c>
      <c r="AK77" s="103">
        <f t="shared" si="10"/>
        <v>1.1125154098085819</v>
      </c>
      <c r="AL77" s="102">
        <f t="shared" si="25"/>
        <v>0.91662385676976266</v>
      </c>
      <c r="AN77" s="100">
        <f t="shared" si="21"/>
        <v>-2.2609264369896733</v>
      </c>
      <c r="AO77" s="101">
        <f t="shared" si="11"/>
        <v>7.6701163923081932</v>
      </c>
      <c r="AP77" s="101">
        <f t="shared" si="12"/>
        <v>-0.32027686484097023</v>
      </c>
      <c r="AQ77" s="101">
        <f t="shared" si="17"/>
        <v>-2.1577078264033229</v>
      </c>
      <c r="AR77" s="102">
        <f t="shared" si="18"/>
        <v>7.2466209168808726</v>
      </c>
      <c r="AT77" s="100">
        <f t="shared" si="19"/>
        <v>0.79288551553378384</v>
      </c>
      <c r="AU77" s="101">
        <f t="shared" si="13"/>
        <v>0.10957535001695404</v>
      </c>
      <c r="AV77" s="102">
        <f t="shared" si="14"/>
        <v>9.7539134449262044E-2</v>
      </c>
      <c r="AW77" s="34">
        <f t="shared" si="20"/>
        <v>1403.3547748482865</v>
      </c>
    </row>
    <row r="78" spans="2:51">
      <c r="B78" s="87">
        <v>384</v>
      </c>
      <c r="C78" s="88">
        <v>3995</v>
      </c>
      <c r="D78" s="89">
        <f t="shared" si="22"/>
        <v>3.9949999999999999E-2</v>
      </c>
      <c r="F78" s="90">
        <v>2.8876809597867146</v>
      </c>
      <c r="G78" s="91">
        <v>6.815881446379116</v>
      </c>
      <c r="H78" s="91">
        <v>15.397416453731626</v>
      </c>
      <c r="I78" s="91">
        <v>50.004018317188638</v>
      </c>
      <c r="J78" s="91">
        <v>0.24227868672449765</v>
      </c>
      <c r="K78" s="91">
        <v>10.498815469064077</v>
      </c>
      <c r="L78" s="91">
        <v>2.3321642149121335</v>
      </c>
      <c r="M78" s="91">
        <v>0.20167643314157671</v>
      </c>
      <c r="N78" s="92">
        <v>11.153790734991976</v>
      </c>
      <c r="O78" s="93">
        <v>94.362412851864903</v>
      </c>
      <c r="P78" s="94">
        <v>58.547635020665595</v>
      </c>
      <c r="Q78" s="83"/>
      <c r="R78" s="95">
        <v>1305</v>
      </c>
      <c r="S78" s="96">
        <v>55.326304774492201</v>
      </c>
      <c r="T78" s="86"/>
      <c r="U78" s="97">
        <f t="shared" ref="U78:U141" si="26">EXP(AR78)</f>
        <v>1263.3785620519327</v>
      </c>
      <c r="V78" s="98">
        <f t="shared" ref="V78:V141" si="27">815.3+265.3*(G78/40.32)/(G78/40.32+N78/71.85)+15.37*G78+8.61*N78+6.646*(F78+J78)+39.16*D78</f>
        <v>1176.7584577604057</v>
      </c>
      <c r="W78" s="99">
        <f t="shared" ref="W78:W141" si="28">(V78+273)</f>
        <v>1449.7584577604057</v>
      </c>
      <c r="Y78" s="100">
        <f t="shared" ref="Y78:Y141" si="29">(F78/30.99)/($I78/60.08+$L78/79.9+$H78/50.98+$N78/71.85+$G78/40.32+$K78/56.08+$F78/30.99+$J78/47.1+$M78/70.94)</f>
        <v>5.2461824064867421E-2</v>
      </c>
      <c r="Z78" s="101">
        <f t="shared" ref="Z78:Z141" si="30">(G78/40.32)/($I78/60.08+$L78/79.9+$H78/50.98+$N78/71.85+$G78/40.32+$K78/56.08+$F78/30.99+$J78/47.1+$M78/70.94)</f>
        <v>9.5173766748617175E-2</v>
      </c>
      <c r="AA78" s="101">
        <f t="shared" ref="AA78:AA141" si="31">(H78/50.98)/($I78/60.08+$L78/79.9+$H78/50.98+$N78/71.85+$G78/40.32+$K78/56.08+$F78/30.99+$J78/47.1+$M78/70.94)</f>
        <v>0.17004496565554458</v>
      </c>
      <c r="AB78" s="101">
        <f t="shared" ref="AB78:AB141" si="32">(I78/60.08)/($I78/60.08+$L78/79.9+$H78/50.98+$N78/71.85+$G78/40.32+$K78/56.08+$F78/30.99+$J78/47.1+$M78/70.94)</f>
        <v>0.46858753882243898</v>
      </c>
      <c r="AC78" s="101">
        <f t="shared" ref="AC78:AC141" si="33">(J78/47.1)/($I78/60.08+$L78/79.9+$H78/50.98+$N78/71.85+$G78/40.32+$K78/56.08+$F78/30.99+$J78/47.1+$M78/70.94)</f>
        <v>2.8960766852467582E-3</v>
      </c>
      <c r="AD78" s="101">
        <f t="shared" ref="AD78:AD141" si="34">(K78/56.08)/($I78/60.08+$L78/79.9+$H78/50.98+$N78/71.85+$G78/40.32+$K78/56.08+$F78/30.99+$J78/47.1+$M78/70.94)</f>
        <v>0.10540180570447286</v>
      </c>
      <c r="AE78" s="101">
        <f t="shared" ref="AE78:AE141" si="35">(L78/79.9)/($I78/60.08+$L78/79.9+$H78/50.98+$N78/71.85+$G78/40.32+$K78/56.08+$F78/30.99+$J78/47.1+$M78/70.94)</f>
        <v>1.6433425544195045E-2</v>
      </c>
      <c r="AF78" s="101">
        <f t="shared" ref="AF78:AF141" si="36">(M78/70.94)/($I78/60.08+$L78/79.9+$H78/50.98+$N78/71.85+$G78/40.32+$K78/56.08+$F78/30.99+$J78/47.1+$M78/70.94)</f>
        <v>1.6005886069555633E-3</v>
      </c>
      <c r="AG78" s="101">
        <f t="shared" ref="AG78:AG141" si="37">(N78/71.85)/($I78/60.08+$L78/79.9+$H78/50.98+$N78/71.85+$G78/40.32+$K78/56.08+$F78/30.99+$J78/47.1+$M78/70.94)</f>
        <v>8.7400008167661622E-2</v>
      </c>
      <c r="AH78" s="102">
        <f t="shared" ref="AH78:AH141" si="38">AG78*AL78</f>
        <v>7.8313999860592245E-2</v>
      </c>
      <c r="AI78" s="34"/>
      <c r="AJ78" s="100">
        <f t="shared" ref="AJ78:AJ141" si="39">1/(1+(O78/(N78*AL78))*0.013+(P78/(N78*AL78))*0.025)</f>
        <v>0.78790106840406171</v>
      </c>
      <c r="AK78" s="103">
        <f t="shared" ref="AK78:AK141" si="40">EXP(1.46-0.177*G78)</f>
        <v>1.2886420428954257</v>
      </c>
      <c r="AL78" s="102">
        <f t="shared" ref="AL78:AL141" si="41">(N78-AK78*71.85/79.85)/N78</f>
        <v>0.89604110459990505</v>
      </c>
      <c r="AN78" s="100">
        <f t="shared" si="21"/>
        <v>-2.5705457620950876</v>
      </c>
      <c r="AO78" s="101">
        <f t="shared" ref="AO78:AO141" si="42">(137778-91.666*W78+8.474*W78*LN(W78))/(8.31441*W78)+(-291*D78+351*ERF(D78))/W78</f>
        <v>7.8269775285653607</v>
      </c>
      <c r="AP78" s="101">
        <f t="shared" ref="AP78:AP141" si="43">LN(AJ78*(1-AH78))</f>
        <v>-0.31993342198731267</v>
      </c>
      <c r="AQ78" s="101">
        <f t="shared" si="17"/>
        <v>-2.2050464653810748</v>
      </c>
      <c r="AR78" s="102">
        <f t="shared" ref="AR78:AR141" si="44">AN78+AO78+AP78-AQ78</f>
        <v>7.1415448098640351</v>
      </c>
      <c r="AT78" s="100">
        <f t="shared" ref="AT78:AT141" si="45">1/(1+(O78/(N78*AL78))*0.013+(P78/(N78*AL78))*0.025)</f>
        <v>0.78790106840406171</v>
      </c>
      <c r="AU78" s="101">
        <f t="shared" ref="AU78:AU141" si="46">(O78/(N78*AL78))*0.013*AT78</f>
        <v>9.6708278864085395E-2</v>
      </c>
      <c r="AV78" s="102">
        <f t="shared" ref="AV78:AV141" si="47">(P78/(N78*AL78))*0.025*AT78</f>
        <v>0.11539065273185285</v>
      </c>
      <c r="AW78" s="34">
        <f t="shared" si="20"/>
        <v>1263.3785620519327</v>
      </c>
    </row>
    <row r="79" spans="2:51">
      <c r="B79" s="87">
        <v>385</v>
      </c>
      <c r="C79" s="88">
        <v>3995</v>
      </c>
      <c r="D79" s="89">
        <f t="shared" ref="D79:D142" si="48">IF(C79="",0.03,C79/100000)</f>
        <v>3.9949999999999999E-2</v>
      </c>
      <c r="F79" s="90">
        <v>2.6107924905576541</v>
      </c>
      <c r="G79" s="91">
        <v>8.0053709944765732</v>
      </c>
      <c r="H79" s="91">
        <v>16.643712564249334</v>
      </c>
      <c r="I79" s="91">
        <v>49.025817714122077</v>
      </c>
      <c r="J79" s="91">
        <v>0.11444646974854508</v>
      </c>
      <c r="K79" s="91">
        <v>10.972930508122269</v>
      </c>
      <c r="L79" s="91">
        <v>1.3083637780988544</v>
      </c>
      <c r="M79" s="91">
        <v>0.18871947780266418</v>
      </c>
      <c r="N79" s="92">
        <v>10.610227201151753</v>
      </c>
      <c r="O79" s="93">
        <v>140.34611304629792</v>
      </c>
      <c r="P79" s="94">
        <v>78.063816790173533</v>
      </c>
      <c r="Q79" s="83"/>
      <c r="R79" s="95">
        <v>1087.5999999999999</v>
      </c>
      <c r="S79" s="96">
        <v>86.61004560673112</v>
      </c>
      <c r="T79" s="86"/>
      <c r="U79" s="97">
        <f t="shared" si="26"/>
        <v>1138.923190227139</v>
      </c>
      <c r="V79" s="98">
        <f t="shared" si="27"/>
        <v>1201.5148645803733</v>
      </c>
      <c r="W79" s="99">
        <f t="shared" si="28"/>
        <v>1474.5148645803733</v>
      </c>
      <c r="Y79" s="100">
        <f t="shared" si="29"/>
        <v>4.7062883245248488E-2</v>
      </c>
      <c r="Z79" s="101">
        <f t="shared" si="30"/>
        <v>0.11091459337900111</v>
      </c>
      <c r="AA79" s="101">
        <f t="shared" si="31"/>
        <v>0.18238038465128875</v>
      </c>
      <c r="AB79" s="101">
        <f t="shared" si="32"/>
        <v>0.45585074994970509</v>
      </c>
      <c r="AC79" s="101">
        <f t="shared" si="33"/>
        <v>1.3574043768718215E-3</v>
      </c>
      <c r="AD79" s="101">
        <f t="shared" si="34"/>
        <v>0.10930559064869472</v>
      </c>
      <c r="AE79" s="101">
        <f t="shared" si="35"/>
        <v>9.1476488371925735E-3</v>
      </c>
      <c r="AF79" s="101">
        <f t="shared" si="36"/>
        <v>1.4861179969492425E-3</v>
      </c>
      <c r="AG79" s="101">
        <f t="shared" si="37"/>
        <v>8.2494626915048164E-2</v>
      </c>
      <c r="AH79" s="102">
        <f t="shared" si="38"/>
        <v>7.5190826127467206E-2</v>
      </c>
      <c r="AI79" s="34"/>
      <c r="AJ79" s="100">
        <f t="shared" si="39"/>
        <v>0.71918530685649362</v>
      </c>
      <c r="AK79" s="103">
        <f t="shared" si="40"/>
        <v>1.043989397729792</v>
      </c>
      <c r="AL79" s="102">
        <f t="shared" si="41"/>
        <v>0.91146331511866452</v>
      </c>
      <c r="AN79" s="100">
        <f t="shared" si="21"/>
        <v>-2.421493575565699</v>
      </c>
      <c r="AO79" s="101">
        <f t="shared" si="42"/>
        <v>7.6522788988970598</v>
      </c>
      <c r="AP79" s="101">
        <f t="shared" si="43"/>
        <v>-0.4078040871453622</v>
      </c>
      <c r="AQ79" s="101">
        <f t="shared" ref="AQ79:AQ142" si="49">LN(AH79)+(((1-AH79)^2)*(28870-14710*Z79+1960*AD79+43300*Y79+95380*AC79-76880*AE79)+(1-AH79)*(-62190*AB79+31520*AB79*AB79))/(8.31441*W79)</f>
        <v>-2.2148572888390103</v>
      </c>
      <c r="AR79" s="102">
        <f t="shared" si="44"/>
        <v>7.0378385250250091</v>
      </c>
      <c r="AT79" s="100">
        <f t="shared" si="45"/>
        <v>0.71918530685649362</v>
      </c>
      <c r="AU79" s="101">
        <f t="shared" si="46"/>
        <v>0.13568151058409722</v>
      </c>
      <c r="AV79" s="102">
        <f t="shared" si="47"/>
        <v>0.14513318255940924</v>
      </c>
      <c r="AW79" s="34">
        <f t="shared" ref="AW79:AW142" si="50">EXP(AR79)</f>
        <v>1138.923190227139</v>
      </c>
    </row>
    <row r="80" spans="2:51">
      <c r="B80" s="87">
        <v>386</v>
      </c>
      <c r="C80" s="88">
        <v>3995</v>
      </c>
      <c r="D80" s="89">
        <f t="shared" si="48"/>
        <v>3.9949999999999999E-2</v>
      </c>
      <c r="F80" s="90">
        <v>2.4779053543656966</v>
      </c>
      <c r="G80" s="91">
        <v>7.5125204803250671</v>
      </c>
      <c r="H80" s="91">
        <v>15.508982219678149</v>
      </c>
      <c r="I80" s="91">
        <v>50.340318739268575</v>
      </c>
      <c r="J80" s="91">
        <v>0.15895992093993633</v>
      </c>
      <c r="K80" s="91">
        <v>11.21599979562237</v>
      </c>
      <c r="L80" s="91">
        <v>1.9543911024495144</v>
      </c>
      <c r="M80" s="91">
        <v>0.19400604339075525</v>
      </c>
      <c r="N80" s="92">
        <v>10.341861699734556</v>
      </c>
      <c r="O80" s="93">
        <v>105.79618173037018</v>
      </c>
      <c r="P80" s="94">
        <v>63.8035771497307</v>
      </c>
      <c r="Q80" s="83"/>
      <c r="R80" s="95">
        <v>1228.4000000000001</v>
      </c>
      <c r="S80" s="96">
        <v>84.718947113382171</v>
      </c>
      <c r="T80"/>
      <c r="U80" s="97">
        <f t="shared" si="26"/>
        <v>1199.1790978656941</v>
      </c>
      <c r="V80" s="98">
        <f t="shared" si="27"/>
        <v>1188.5742674387639</v>
      </c>
      <c r="W80" s="99">
        <f t="shared" si="28"/>
        <v>1461.5742674387639</v>
      </c>
      <c r="Y80" s="100">
        <f t="shared" si="29"/>
        <v>4.4847465515555553E-2</v>
      </c>
      <c r="Z80" s="101">
        <f t="shared" si="30"/>
        <v>0.10450568403563795</v>
      </c>
      <c r="AA80" s="101">
        <f t="shared" si="31"/>
        <v>0.17063111694557651</v>
      </c>
      <c r="AB80" s="101">
        <f t="shared" si="32"/>
        <v>0.46995990112595137</v>
      </c>
      <c r="AC80" s="101">
        <f t="shared" si="33"/>
        <v>1.8929602644612187E-3</v>
      </c>
      <c r="AD80" s="101">
        <f t="shared" si="34"/>
        <v>0.11217724103570731</v>
      </c>
      <c r="AE80" s="101">
        <f t="shared" si="35"/>
        <v>1.3719537282382552E-2</v>
      </c>
      <c r="AF80" s="101">
        <f t="shared" si="36"/>
        <v>1.5339063355225932E-3</v>
      </c>
      <c r="AG80" s="101">
        <f t="shared" si="37"/>
        <v>8.0732187459204893E-2</v>
      </c>
      <c r="AH80" s="102">
        <f t="shared" si="38"/>
        <v>7.2730503129984442E-2</v>
      </c>
      <c r="AI80" s="34"/>
      <c r="AJ80" s="100">
        <f t="shared" si="39"/>
        <v>0.75825080511060861</v>
      </c>
      <c r="AK80" s="103">
        <f t="shared" si="40"/>
        <v>1.1391517141025547</v>
      </c>
      <c r="AL80" s="102">
        <f t="shared" si="41"/>
        <v>0.90088607058660686</v>
      </c>
      <c r="AN80" s="100">
        <f t="shared" ref="AN80:AN143" si="51">8.77-23590/W80+(1673/W80)*(6.7*(Y80+AC80)+4.9*Z80+8.1*AD80+8.9*(AG80+AF80)+5*AE80+1.8*AA80-22.2*AE80*(AG80+AF80)+7.2*((AG80+AF79)*AB80))-2.06*ERF(-7.2*(AG80+AF80))</f>
        <v>-2.596083311931209</v>
      </c>
      <c r="AO80" s="101">
        <f t="shared" si="42"/>
        <v>7.7428221508799231</v>
      </c>
      <c r="AP80" s="101">
        <f t="shared" si="43"/>
        <v>-0.35225210689485359</v>
      </c>
      <c r="AQ80" s="101">
        <f t="shared" si="49"/>
        <v>-2.294905784517324</v>
      </c>
      <c r="AR80" s="102">
        <f t="shared" si="44"/>
        <v>7.0893925165711842</v>
      </c>
      <c r="AT80" s="100">
        <f t="shared" si="45"/>
        <v>0.75825080511060861</v>
      </c>
      <c r="AU80" s="101">
        <f t="shared" si="46"/>
        <v>0.11193286724905192</v>
      </c>
      <c r="AV80" s="102">
        <f t="shared" si="47"/>
        <v>0.12981632764033949</v>
      </c>
      <c r="AW80" s="34">
        <f t="shared" si="50"/>
        <v>1199.1790978656941</v>
      </c>
      <c r="AX80"/>
      <c r="AY80"/>
    </row>
    <row r="81" spans="2:51">
      <c r="B81" s="87">
        <v>387</v>
      </c>
      <c r="C81" s="88">
        <v>3995</v>
      </c>
      <c r="D81" s="89">
        <f t="shared" si="48"/>
        <v>3.9949999999999999E-2</v>
      </c>
      <c r="F81" s="90">
        <v>2.81</v>
      </c>
      <c r="G81" s="91">
        <v>7.8001857700321633</v>
      </c>
      <c r="H81" s="91">
        <v>15.527960485550906</v>
      </c>
      <c r="I81" s="91">
        <v>50.695833575148733</v>
      </c>
      <c r="J81" s="91">
        <v>0.17181157351487869</v>
      </c>
      <c r="K81" s="91">
        <v>11.007227489720153</v>
      </c>
      <c r="L81" s="91">
        <v>2.0464860723766005</v>
      </c>
      <c r="M81" s="91">
        <v>0.20438437844536075</v>
      </c>
      <c r="N81" s="92">
        <v>11.306044000539886</v>
      </c>
      <c r="O81" s="93">
        <v>124.47461509884307</v>
      </c>
      <c r="P81" s="94">
        <v>58.594992578621138</v>
      </c>
      <c r="Q81" s="83"/>
      <c r="R81" s="95">
        <v>1271.2</v>
      </c>
      <c r="S81" s="96">
        <v>55.47251571724464</v>
      </c>
      <c r="T81" s="86"/>
      <c r="U81" s="97">
        <f t="shared" si="26"/>
        <v>1304.0988531765945</v>
      </c>
      <c r="V81" s="98">
        <f t="shared" si="27"/>
        <v>1200.2159331802015</v>
      </c>
      <c r="W81" s="99">
        <f t="shared" si="28"/>
        <v>1473.2159331802015</v>
      </c>
      <c r="Y81" s="100">
        <f t="shared" si="29"/>
        <v>4.9867641329294617E-2</v>
      </c>
      <c r="Z81" s="101">
        <f t="shared" si="30"/>
        <v>0.10639433540637501</v>
      </c>
      <c r="AA81" s="101">
        <f t="shared" si="31"/>
        <v>0.16751305904971167</v>
      </c>
      <c r="AB81" s="101">
        <f t="shared" si="32"/>
        <v>0.46406244934164198</v>
      </c>
      <c r="AC81" s="101">
        <f t="shared" si="33"/>
        <v>2.0061601141878054E-3</v>
      </c>
      <c r="AD81" s="101">
        <f t="shared" si="34"/>
        <v>0.10794537038078508</v>
      </c>
      <c r="AE81" s="101">
        <f t="shared" si="35"/>
        <v>1.408627288732108E-2</v>
      </c>
      <c r="AF81" s="101">
        <f t="shared" si="36"/>
        <v>1.5844939964180533E-3</v>
      </c>
      <c r="AG81" s="101">
        <f t="shared" si="37"/>
        <v>8.6540217494264757E-2</v>
      </c>
      <c r="AH81" s="102">
        <f t="shared" si="38"/>
        <v>7.9083840381357531E-2</v>
      </c>
      <c r="AI81" s="34"/>
      <c r="AJ81" s="100">
        <f t="shared" si="39"/>
        <v>0.77017844571106686</v>
      </c>
      <c r="AK81" s="103">
        <f t="shared" si="40"/>
        <v>1.0826016924554163</v>
      </c>
      <c r="AL81" s="102">
        <f t="shared" si="41"/>
        <v>0.91383916832192635</v>
      </c>
      <c r="AN81" s="100">
        <f t="shared" si="51"/>
        <v>-2.3482586117784181</v>
      </c>
      <c r="AO81" s="101">
        <f t="shared" si="42"/>
        <v>7.6612919330357192</v>
      </c>
      <c r="AP81" s="101">
        <f t="shared" si="43"/>
        <v>-0.34351932207910973</v>
      </c>
      <c r="AQ81" s="101">
        <f t="shared" si="49"/>
        <v>-2.2037535480859152</v>
      </c>
      <c r="AR81" s="102">
        <f t="shared" si="44"/>
        <v>7.1732675472641061</v>
      </c>
      <c r="AT81" s="100">
        <f t="shared" si="45"/>
        <v>0.77017844571106686</v>
      </c>
      <c r="AU81" s="101">
        <f t="shared" si="46"/>
        <v>0.12062437183953857</v>
      </c>
      <c r="AV81" s="102">
        <f t="shared" si="47"/>
        <v>0.10919718244939462</v>
      </c>
      <c r="AW81" s="34">
        <f t="shared" si="50"/>
        <v>1304.0988531765945</v>
      </c>
    </row>
    <row r="82" spans="2:51">
      <c r="B82" s="87">
        <v>388</v>
      </c>
      <c r="C82" s="88">
        <v>4392</v>
      </c>
      <c r="D82" s="89">
        <f t="shared" si="48"/>
        <v>4.3920000000000001E-2</v>
      </c>
      <c r="F82" s="90">
        <v>2.54</v>
      </c>
      <c r="G82" s="91">
        <v>5.8700516801504783</v>
      </c>
      <c r="H82" s="91">
        <v>13.48148025752846</v>
      </c>
      <c r="I82" s="91">
        <v>50.626954623371446</v>
      </c>
      <c r="J82" s="91">
        <v>0.2580678598879983</v>
      </c>
      <c r="K82" s="91">
        <v>11.127772202552165</v>
      </c>
      <c r="L82" s="91">
        <v>3.013968401599409</v>
      </c>
      <c r="M82" s="91">
        <v>0.25532957639774773</v>
      </c>
      <c r="N82" s="92">
        <v>14.245337652404734</v>
      </c>
      <c r="O82" s="93">
        <v>49.269793825190895</v>
      </c>
      <c r="P82" s="94">
        <v>46.214642491617504</v>
      </c>
      <c r="Q82" s="83"/>
      <c r="R82" s="95">
        <v>1855.9957608731324</v>
      </c>
      <c r="S82" s="96">
        <v>97.909907568131658</v>
      </c>
      <c r="T82"/>
      <c r="U82" s="97">
        <f t="shared" si="26"/>
        <v>1865.9454780295041</v>
      </c>
      <c r="V82" s="98">
        <f t="shared" si="27"/>
        <v>1160.8188199778619</v>
      </c>
      <c r="W82" s="99">
        <f t="shared" si="28"/>
        <v>1433.8188199778619</v>
      </c>
      <c r="Y82" s="100">
        <f t="shared" si="29"/>
        <v>4.6094038163922962E-2</v>
      </c>
      <c r="Z82" s="101">
        <f t="shared" si="30"/>
        <v>8.18755099692524E-2</v>
      </c>
      <c r="AA82" s="101">
        <f t="shared" si="31"/>
        <v>0.14872033862084597</v>
      </c>
      <c r="AB82" s="101">
        <f t="shared" si="32"/>
        <v>0.4738975862022155</v>
      </c>
      <c r="AC82" s="101">
        <f t="shared" si="33"/>
        <v>3.081382628362449E-3</v>
      </c>
      <c r="AD82" s="101">
        <f t="shared" si="34"/>
        <v>0.11159194271495207</v>
      </c>
      <c r="AE82" s="101">
        <f t="shared" si="35"/>
        <v>2.1214096117333332E-2</v>
      </c>
      <c r="AF82" s="101">
        <f t="shared" si="36"/>
        <v>2.0241493681704484E-3</v>
      </c>
      <c r="AG82" s="101">
        <f t="shared" si="37"/>
        <v>0.1115009562149448</v>
      </c>
      <c r="AH82" s="102">
        <f t="shared" si="38"/>
        <v>0.1007710471006054</v>
      </c>
      <c r="AI82" s="34"/>
      <c r="AJ82" s="100">
        <f t="shared" si="39"/>
        <v>0.87758491564433372</v>
      </c>
      <c r="AK82" s="103">
        <f t="shared" si="40"/>
        <v>1.5234855773523652</v>
      </c>
      <c r="AL82" s="102">
        <f t="shared" si="41"/>
        <v>0.90376845653543159</v>
      </c>
      <c r="AN82" s="100">
        <f t="shared" si="51"/>
        <v>-2.2227320632443823</v>
      </c>
      <c r="AO82" s="101">
        <f t="shared" si="42"/>
        <v>7.9430990623176436</v>
      </c>
      <c r="AP82" s="101">
        <f t="shared" si="43"/>
        <v>-0.23679916021093261</v>
      </c>
      <c r="AQ82" s="101">
        <f t="shared" si="49"/>
        <v>-2.0479553234843819</v>
      </c>
      <c r="AR82" s="102">
        <f t="shared" si="44"/>
        <v>7.5315231623467103</v>
      </c>
      <c r="AT82" s="100">
        <f t="shared" si="45"/>
        <v>0.87758491564433372</v>
      </c>
      <c r="AU82" s="101">
        <f t="shared" si="46"/>
        <v>4.3659958636259225E-2</v>
      </c>
      <c r="AV82" s="102">
        <f t="shared" si="47"/>
        <v>7.875512571940696E-2</v>
      </c>
      <c r="AW82" s="34">
        <f t="shared" si="50"/>
        <v>1865.9454780295041</v>
      </c>
      <c r="AX82"/>
      <c r="AY82"/>
    </row>
    <row r="83" spans="2:51">
      <c r="B83" s="87">
        <v>389</v>
      </c>
      <c r="C83" s="88">
        <v>4392</v>
      </c>
      <c r="D83" s="89">
        <f t="shared" si="48"/>
        <v>4.3920000000000001E-2</v>
      </c>
      <c r="F83" s="90">
        <v>2.6187347252072457</v>
      </c>
      <c r="G83" s="91">
        <v>6.1671777621276771</v>
      </c>
      <c r="H83" s="91">
        <v>13.578807856719186</v>
      </c>
      <c r="I83" s="91">
        <v>51.003245871987758</v>
      </c>
      <c r="J83" s="91">
        <v>0.21981599581808683</v>
      </c>
      <c r="K83" s="91">
        <v>10.808996072564053</v>
      </c>
      <c r="L83" s="91">
        <v>2.3462927620902301</v>
      </c>
      <c r="M83" s="91">
        <v>0.23390144776577723</v>
      </c>
      <c r="N83" s="92">
        <v>12.556334106728539</v>
      </c>
      <c r="O83" s="93">
        <v>46.859263833997616</v>
      </c>
      <c r="P83" s="94">
        <v>58.586399505798525</v>
      </c>
      <c r="Q83" s="83"/>
      <c r="R83" s="95">
        <v>1595.04417078093</v>
      </c>
      <c r="S83" s="96">
        <v>95.792484047550332</v>
      </c>
      <c r="T83" s="86"/>
      <c r="U83" s="97">
        <f t="shared" si="26"/>
        <v>1552.104009584079</v>
      </c>
      <c r="V83" s="98">
        <f t="shared" si="27"/>
        <v>1162.6096594184703</v>
      </c>
      <c r="W83" s="99">
        <f t="shared" si="28"/>
        <v>1435.6096594184703</v>
      </c>
      <c r="Y83" s="100">
        <f t="shared" si="29"/>
        <v>4.8079323607657223E-2</v>
      </c>
      <c r="Z83" s="101">
        <f t="shared" si="30"/>
        <v>8.7027069907157126E-2</v>
      </c>
      <c r="AA83" s="101">
        <f t="shared" si="31"/>
        <v>0.15154800731025392</v>
      </c>
      <c r="AB83" s="101">
        <f t="shared" si="32"/>
        <v>0.48301020888854007</v>
      </c>
      <c r="AC83" s="101">
        <f t="shared" si="33"/>
        <v>2.6553807572155114E-3</v>
      </c>
      <c r="AD83" s="101">
        <f t="shared" si="34"/>
        <v>0.10966442667265838</v>
      </c>
      <c r="AE83" s="101">
        <f t="shared" si="35"/>
        <v>1.670797589230268E-2</v>
      </c>
      <c r="AF83" s="101">
        <f t="shared" si="36"/>
        <v>1.8759883808238669E-3</v>
      </c>
      <c r="AG83" s="101">
        <f t="shared" si="37"/>
        <v>9.9431618583391113E-2</v>
      </c>
      <c r="AH83" s="102">
        <f t="shared" si="38"/>
        <v>8.9132223296569404E-2</v>
      </c>
      <c r="AI83" s="34"/>
      <c r="AJ83" s="100">
        <f t="shared" si="39"/>
        <v>0.84441852068832401</v>
      </c>
      <c r="AK83" s="103">
        <f t="shared" si="40"/>
        <v>1.4454338751334161</v>
      </c>
      <c r="AL83" s="102">
        <f t="shared" si="41"/>
        <v>0.89641730232738959</v>
      </c>
      <c r="AN83" s="100">
        <f t="shared" si="51"/>
        <v>-2.4631401860523652</v>
      </c>
      <c r="AO83" s="101">
        <f t="shared" si="42"/>
        <v>7.929950252004569</v>
      </c>
      <c r="AP83" s="101">
        <f t="shared" si="43"/>
        <v>-0.26246456278665387</v>
      </c>
      <c r="AQ83" s="101">
        <f t="shared" si="49"/>
        <v>-2.1430212118166967</v>
      </c>
      <c r="AR83" s="102">
        <f t="shared" si="44"/>
        <v>7.3473667149822468</v>
      </c>
      <c r="AT83" s="100">
        <f t="shared" si="45"/>
        <v>0.84441852068832401</v>
      </c>
      <c r="AU83" s="101">
        <f t="shared" si="46"/>
        <v>4.5700765032944277E-2</v>
      </c>
      <c r="AV83" s="102">
        <f t="shared" si="47"/>
        <v>0.10988071427873165</v>
      </c>
      <c r="AW83" s="34">
        <f t="shared" si="50"/>
        <v>1552.104009584079</v>
      </c>
    </row>
    <row r="84" spans="2:51">
      <c r="B84" s="87">
        <v>390</v>
      </c>
      <c r="C84" s="88">
        <v>2560</v>
      </c>
      <c r="D84" s="89">
        <f>IF(C84="",0.03,C84/100000)-0.01</f>
        <v>1.5600000000000001E-2</v>
      </c>
      <c r="F84" s="90">
        <v>2.76007299662266</v>
      </c>
      <c r="G84" s="91">
        <v>8.1900910559675193</v>
      </c>
      <c r="H84" s="91">
        <v>16.304434914812798</v>
      </c>
      <c r="I84" s="91">
        <v>49.564760283151799</v>
      </c>
      <c r="J84" s="91">
        <v>0.11282801881860953</v>
      </c>
      <c r="K84" s="91">
        <v>11.327127548157801</v>
      </c>
      <c r="L84" s="91">
        <v>1.43386173320351</v>
      </c>
      <c r="M84" s="91">
        <f>0.180589732759786</f>
        <v>0.18058973275978599</v>
      </c>
      <c r="N84" s="92">
        <v>9.7417918971979294</v>
      </c>
      <c r="O84" s="93">
        <v>135.31446493339001</v>
      </c>
      <c r="P84" s="94">
        <v>70.299704764436797</v>
      </c>
      <c r="Q84" s="83"/>
      <c r="R84" s="95">
        <v>1082.0275710189128</v>
      </c>
      <c r="S84" s="96">
        <v>50.874846437114684</v>
      </c>
      <c r="T84" s="86"/>
      <c r="U84" s="97">
        <f t="shared" si="26"/>
        <v>1096.1214477917292</v>
      </c>
      <c r="V84" s="98">
        <f t="shared" si="27"/>
        <v>1203.8642590591498</v>
      </c>
      <c r="W84" s="99">
        <f t="shared" si="28"/>
        <v>1476.8642590591498</v>
      </c>
      <c r="Y84" s="100">
        <f t="shared" si="29"/>
        <v>4.9550001883656714E-2</v>
      </c>
      <c r="Z84" s="101">
        <f t="shared" si="30"/>
        <v>0.11300896311231685</v>
      </c>
      <c r="AA84" s="101">
        <f t="shared" si="31"/>
        <v>0.17793058381812216</v>
      </c>
      <c r="AB84" s="101">
        <f t="shared" si="32"/>
        <v>0.45897366733000733</v>
      </c>
      <c r="AC84" s="101">
        <f t="shared" si="33"/>
        <v>1.3327255954865341E-3</v>
      </c>
      <c r="AD84" s="101">
        <f t="shared" si="34"/>
        <v>0.11237157534976311</v>
      </c>
      <c r="AE84" s="101">
        <f t="shared" si="35"/>
        <v>9.9840139369661903E-3</v>
      </c>
      <c r="AF84" s="101">
        <f t="shared" si="36"/>
        <v>1.4162716264697977E-3</v>
      </c>
      <c r="AG84" s="101">
        <f t="shared" si="37"/>
        <v>7.5432197347211294E-2</v>
      </c>
      <c r="AH84" s="102">
        <f t="shared" si="38"/>
        <v>6.8392298853263714E-2</v>
      </c>
      <c r="AI84" s="34"/>
      <c r="AJ84" s="100">
        <f t="shared" si="39"/>
        <v>0.71523807576929255</v>
      </c>
      <c r="AK84" s="103">
        <f t="shared" si="40"/>
        <v>1.0104076700155282</v>
      </c>
      <c r="AL84" s="102">
        <f t="shared" si="41"/>
        <v>0.90667249872699296</v>
      </c>
      <c r="AN84" s="100">
        <f t="shared" si="51"/>
        <v>-2.5280984078182911</v>
      </c>
      <c r="AO84" s="101">
        <f t="shared" si="42"/>
        <v>7.6342923294288036</v>
      </c>
      <c r="AP84" s="101">
        <f t="shared" si="43"/>
        <v>-0.40598329303271657</v>
      </c>
      <c r="AQ84" s="101">
        <f t="shared" si="49"/>
        <v>-2.2993226428201368</v>
      </c>
      <c r="AR84" s="102">
        <f t="shared" si="44"/>
        <v>6.999533271397933</v>
      </c>
      <c r="AT84" s="100">
        <f t="shared" si="45"/>
        <v>0.71523807576929255</v>
      </c>
      <c r="AU84" s="101">
        <f t="shared" si="46"/>
        <v>0.14244555842965223</v>
      </c>
      <c r="AV84" s="102">
        <f t="shared" si="47"/>
        <v>0.14231636580105522</v>
      </c>
      <c r="AW84" s="34">
        <f t="shared" si="50"/>
        <v>1096.1214477917292</v>
      </c>
    </row>
    <row r="85" spans="2:51">
      <c r="B85" s="87">
        <v>391</v>
      </c>
      <c r="C85" s="88">
        <v>2560</v>
      </c>
      <c r="D85" s="89">
        <f t="shared" si="48"/>
        <v>2.5600000000000001E-2</v>
      </c>
      <c r="F85" s="90">
        <v>2.7727944427387166</v>
      </c>
      <c r="G85" s="91">
        <v>8.2344660507891803</v>
      </c>
      <c r="H85" s="91">
        <v>16.384706532039786</v>
      </c>
      <c r="I85" s="91">
        <v>49.736584707409115</v>
      </c>
      <c r="J85" s="91">
        <v>0.13297020386826974</v>
      </c>
      <c r="K85" s="91">
        <v>11.16597306901066</v>
      </c>
      <c r="L85" s="91">
        <v>1.4163505355404089</v>
      </c>
      <c r="M85" s="91">
        <v>0.18055515781836878</v>
      </c>
      <c r="N85" s="92">
        <v>9.7043714676661317</v>
      </c>
      <c r="O85" s="93">
        <v>136.9587883948478</v>
      </c>
      <c r="P85" s="94">
        <v>65.777955218726802</v>
      </c>
      <c r="Q85" s="83"/>
      <c r="R85" s="95">
        <v>1154.4000000000001</v>
      </c>
      <c r="S85" s="96">
        <v>48.423134966666993</v>
      </c>
      <c r="T85" s="86"/>
      <c r="U85" s="97">
        <f t="shared" si="26"/>
        <v>1088.1861447562144</v>
      </c>
      <c r="V85" s="98">
        <f t="shared" si="27"/>
        <v>1205.4228238483859</v>
      </c>
      <c r="W85" s="99">
        <f t="shared" si="28"/>
        <v>1478.4228238483859</v>
      </c>
      <c r="Y85" s="100">
        <f t="shared" si="29"/>
        <v>4.9702089339039857E-2</v>
      </c>
      <c r="Z85" s="101">
        <f t="shared" si="30"/>
        <v>0.1134471178160872</v>
      </c>
      <c r="AA85" s="101">
        <f t="shared" si="31"/>
        <v>0.17853253964477495</v>
      </c>
      <c r="AB85" s="101">
        <f t="shared" si="32"/>
        <v>0.45985888603241171</v>
      </c>
      <c r="AC85" s="101">
        <f t="shared" si="33"/>
        <v>1.5682380050036108E-3</v>
      </c>
      <c r="AD85" s="101">
        <f t="shared" si="34"/>
        <v>0.11060305375883722</v>
      </c>
      <c r="AE85" s="101">
        <f t="shared" si="35"/>
        <v>9.8469678220951054E-3</v>
      </c>
      <c r="AF85" s="101">
        <f t="shared" si="36"/>
        <v>1.4138302256036103E-3</v>
      </c>
      <c r="AG85" s="101">
        <f t="shared" si="37"/>
        <v>7.5027277356146865E-2</v>
      </c>
      <c r="AH85" s="102">
        <f t="shared" si="38"/>
        <v>6.8053161633109802E-2</v>
      </c>
      <c r="AI85" s="34"/>
      <c r="AJ85" s="100">
        <f t="shared" si="39"/>
        <v>0.71989438513672943</v>
      </c>
      <c r="AK85" s="103">
        <f t="shared" si="40"/>
        <v>1.0025026353872211</v>
      </c>
      <c r="AL85" s="102">
        <f t="shared" si="41"/>
        <v>0.90704559769733295</v>
      </c>
      <c r="AN85" s="100">
        <f t="shared" si="51"/>
        <v>-2.5367970922949237</v>
      </c>
      <c r="AO85" s="101">
        <f t="shared" si="42"/>
        <v>7.6242470203626365</v>
      </c>
      <c r="AP85" s="101">
        <f t="shared" si="43"/>
        <v>-0.39913027134405316</v>
      </c>
      <c r="AQ85" s="101">
        <f t="shared" si="49"/>
        <v>-2.3039478449885302</v>
      </c>
      <c r="AR85" s="102">
        <f t="shared" si="44"/>
        <v>6.99226750171219</v>
      </c>
      <c r="AT85" s="100">
        <f t="shared" si="45"/>
        <v>0.71989438513672943</v>
      </c>
      <c r="AU85" s="101">
        <f t="shared" si="46"/>
        <v>0.14561479791563309</v>
      </c>
      <c r="AV85" s="102">
        <f t="shared" si="47"/>
        <v>0.13449081694763731</v>
      </c>
      <c r="AW85" s="34">
        <f t="shared" si="50"/>
        <v>1088.1861447562144</v>
      </c>
    </row>
    <row r="86" spans="2:51">
      <c r="B86" s="87">
        <v>612</v>
      </c>
      <c r="C86" s="88">
        <v>4018</v>
      </c>
      <c r="D86" s="89">
        <f t="shared" si="48"/>
        <v>4.018E-2</v>
      </c>
      <c r="F86" s="90">
        <v>1.7</v>
      </c>
      <c r="G86" s="91">
        <v>9.4</v>
      </c>
      <c r="H86" s="91">
        <v>16.75</v>
      </c>
      <c r="I86" s="91">
        <v>48.62</v>
      </c>
      <c r="J86" s="91">
        <v>0.05</v>
      </c>
      <c r="K86" s="91">
        <v>13.08</v>
      </c>
      <c r="L86" s="91">
        <v>0.69</v>
      </c>
      <c r="M86" s="91">
        <v>0.150946486865559</v>
      </c>
      <c r="N86" s="92">
        <v>8.1</v>
      </c>
      <c r="O86" s="93">
        <v>176.93911205112425</v>
      </c>
      <c r="P86" s="94">
        <v>97.89538927708513</v>
      </c>
      <c r="Q86" s="83"/>
      <c r="R86" s="95">
        <v>965</v>
      </c>
      <c r="S86" s="96">
        <v>25.628109567426154</v>
      </c>
      <c r="T86" s="86"/>
      <c r="U86" s="97">
        <f t="shared" si="26"/>
        <v>937.43076626128766</v>
      </c>
      <c r="V86" s="98">
        <f t="shared" si="27"/>
        <v>1221.5494816119667</v>
      </c>
      <c r="W86" s="99">
        <f t="shared" si="28"/>
        <v>1494.5494816119667</v>
      </c>
      <c r="Y86" s="100">
        <f t="shared" si="29"/>
        <v>3.0755930690323317E-2</v>
      </c>
      <c r="Z86" s="101">
        <f t="shared" si="30"/>
        <v>0.13071001321305037</v>
      </c>
      <c r="AA86" s="101">
        <f t="shared" si="31"/>
        <v>0.18421140230955338</v>
      </c>
      <c r="AB86" s="101">
        <f t="shared" si="32"/>
        <v>0.45371857446510017</v>
      </c>
      <c r="AC86" s="101">
        <f t="shared" si="33"/>
        <v>5.951831473043084E-4</v>
      </c>
      <c r="AD86" s="101">
        <f t="shared" si="34"/>
        <v>0.13076793551835617</v>
      </c>
      <c r="AE86" s="101">
        <f t="shared" si="35"/>
        <v>4.841766484165887E-3</v>
      </c>
      <c r="AF86" s="101">
        <f t="shared" si="36"/>
        <v>1.1929805248068212E-3</v>
      </c>
      <c r="AG86" s="101">
        <f t="shared" si="37"/>
        <v>6.3206213647339374E-2</v>
      </c>
      <c r="AH86" s="102">
        <f t="shared" si="38"/>
        <v>5.7479342753661858E-2</v>
      </c>
      <c r="AI86" s="34"/>
      <c r="AJ86" s="100">
        <f t="shared" si="39"/>
        <v>0.6080801352529619</v>
      </c>
      <c r="AK86" s="103">
        <f t="shared" si="40"/>
        <v>0.81562547997186485</v>
      </c>
      <c r="AL86" s="102">
        <f t="shared" si="41"/>
        <v>0.9093938623561485</v>
      </c>
      <c r="AN86" s="100">
        <f t="shared" si="51"/>
        <v>-2.6025381521895725</v>
      </c>
      <c r="AO86" s="101">
        <f t="shared" si="42"/>
        <v>7.5153614018473069</v>
      </c>
      <c r="AP86" s="101">
        <f t="shared" si="43"/>
        <v>-0.55664604669552398</v>
      </c>
      <c r="AQ86" s="101">
        <f t="shared" si="49"/>
        <v>-2.4869657028340675</v>
      </c>
      <c r="AR86" s="102">
        <f t="shared" si="44"/>
        <v>6.8431429057962774</v>
      </c>
      <c r="AT86" s="100">
        <f t="shared" si="45"/>
        <v>0.6080801352529619</v>
      </c>
      <c r="AU86" s="101">
        <f t="shared" si="46"/>
        <v>0.18988513788254813</v>
      </c>
      <c r="AV86" s="102">
        <f t="shared" si="47"/>
        <v>0.20203472686449012</v>
      </c>
      <c r="AW86" s="34">
        <f t="shared" si="50"/>
        <v>937.43076626128766</v>
      </c>
    </row>
    <row r="87" spans="2:51">
      <c r="B87" s="87">
        <v>614</v>
      </c>
      <c r="C87" s="88">
        <v>4758</v>
      </c>
      <c r="D87" s="89">
        <f t="shared" si="48"/>
        <v>4.7579999999999997E-2</v>
      </c>
      <c r="F87" s="90">
        <v>2.23</v>
      </c>
      <c r="G87" s="91">
        <v>4.8499999999999996</v>
      </c>
      <c r="H87" s="91">
        <v>12.6</v>
      </c>
      <c r="I87" s="91">
        <v>51.11</v>
      </c>
      <c r="J87" s="91">
        <v>0.19</v>
      </c>
      <c r="K87" s="91">
        <v>9.3800000000000008</v>
      </c>
      <c r="L87" s="91">
        <v>2.92</v>
      </c>
      <c r="M87" s="91">
        <v>0.27425820383954563</v>
      </c>
      <c r="N87" s="92">
        <v>15.62</v>
      </c>
      <c r="O87" s="93">
        <v>28.341599163328915</v>
      </c>
      <c r="P87" s="94">
        <v>51.209002634130179</v>
      </c>
      <c r="Q87" s="83"/>
      <c r="R87" s="95">
        <v>2137.5</v>
      </c>
      <c r="S87" s="96">
        <v>33.458930048643218</v>
      </c>
      <c r="T87" s="86"/>
      <c r="U87" s="97">
        <f t="shared" si="26"/>
        <v>1931.7851145394807</v>
      </c>
      <c r="V87" s="98">
        <f t="shared" si="27"/>
        <v>1136.7824770602738</v>
      </c>
      <c r="W87" s="99">
        <f t="shared" si="28"/>
        <v>1409.7824770602738</v>
      </c>
      <c r="Y87" s="100">
        <f t="shared" si="29"/>
        <v>4.1855789416258636E-2</v>
      </c>
      <c r="Z87" s="101">
        <f t="shared" si="30"/>
        <v>6.9967034274545745E-2</v>
      </c>
      <c r="AA87" s="101">
        <f t="shared" si="31"/>
        <v>0.14376162213023108</v>
      </c>
      <c r="AB87" s="101">
        <f t="shared" si="32"/>
        <v>0.49482109664724827</v>
      </c>
      <c r="AC87" s="101">
        <f t="shared" si="33"/>
        <v>2.3464156375793558E-3</v>
      </c>
      <c r="AD87" s="101">
        <f t="shared" si="34"/>
        <v>9.7289749216465604E-2</v>
      </c>
      <c r="AE87" s="101">
        <f t="shared" si="35"/>
        <v>2.1257310814015145E-2</v>
      </c>
      <c r="AF87" s="101">
        <f t="shared" si="36"/>
        <v>2.2487475012485394E-3</v>
      </c>
      <c r="AG87" s="101">
        <f t="shared" si="37"/>
        <v>0.12645223436240757</v>
      </c>
      <c r="AH87" s="102">
        <f t="shared" si="38"/>
        <v>0.11315849451385658</v>
      </c>
      <c r="AI87" s="34"/>
      <c r="AJ87" s="100">
        <f t="shared" si="39"/>
        <v>0.89449590481946606</v>
      </c>
      <c r="AK87" s="103">
        <f t="shared" si="40"/>
        <v>1.824945274482652</v>
      </c>
      <c r="AL87" s="102">
        <f t="shared" si="41"/>
        <v>0.89487145153598779</v>
      </c>
      <c r="AN87" s="100">
        <f t="shared" si="51"/>
        <v>-2.3409558274814097</v>
      </c>
      <c r="AO87" s="101">
        <f t="shared" si="42"/>
        <v>8.1232412148469511</v>
      </c>
      <c r="AP87" s="101">
        <f t="shared" si="43"/>
        <v>-0.23158395289691727</v>
      </c>
      <c r="AQ87" s="101">
        <f t="shared" si="49"/>
        <v>-2.0154983497595049</v>
      </c>
      <c r="AR87" s="102">
        <f t="shared" si="44"/>
        <v>7.5661997842281288</v>
      </c>
      <c r="AT87" s="100">
        <f t="shared" si="45"/>
        <v>0.89449590481946606</v>
      </c>
      <c r="AU87" s="101">
        <f t="shared" si="46"/>
        <v>2.3577859617045588E-2</v>
      </c>
      <c r="AV87" s="102">
        <f t="shared" si="47"/>
        <v>8.1926235563488201E-2</v>
      </c>
      <c r="AW87" s="34">
        <f t="shared" si="50"/>
        <v>1931.7851145394807</v>
      </c>
    </row>
    <row r="88" spans="2:51">
      <c r="B88" s="87">
        <v>617</v>
      </c>
      <c r="C88" s="88">
        <v>3273</v>
      </c>
      <c r="D88" s="89">
        <f t="shared" si="48"/>
        <v>3.2730000000000002E-2</v>
      </c>
      <c r="F88" s="90">
        <v>1.84</v>
      </c>
      <c r="G88" s="91">
        <v>8.52</v>
      </c>
      <c r="H88" s="91">
        <v>16.57</v>
      </c>
      <c r="I88" s="91">
        <v>49.85</v>
      </c>
      <c r="J88" s="91">
        <v>0.04</v>
      </c>
      <c r="K88" s="91">
        <v>12.4</v>
      </c>
      <c r="L88" s="91">
        <v>0.87</v>
      </c>
      <c r="M88" s="91">
        <v>0.19045407794420285</v>
      </c>
      <c r="N88" s="92">
        <v>9.7200000000000006</v>
      </c>
      <c r="O88" s="93">
        <v>138.77368840337397</v>
      </c>
      <c r="P88" s="94">
        <v>90.974977421843136</v>
      </c>
      <c r="Q88" s="83"/>
      <c r="R88" s="95">
        <v>1009.4</v>
      </c>
      <c r="S88" s="96">
        <v>109.93998362743214</v>
      </c>
      <c r="T88" s="86"/>
      <c r="U88" s="97">
        <f t="shared" si="26"/>
        <v>1083.5912082656807</v>
      </c>
      <c r="V88" s="98">
        <f t="shared" si="27"/>
        <v>1205.4656633475477</v>
      </c>
      <c r="W88" s="99">
        <f t="shared" si="28"/>
        <v>1478.4656633475477</v>
      </c>
      <c r="Y88" s="100">
        <f t="shared" si="29"/>
        <v>3.3054283772038451E-2</v>
      </c>
      <c r="Z88" s="101">
        <f t="shared" si="30"/>
        <v>0.11763879729680782</v>
      </c>
      <c r="AA88" s="101">
        <f t="shared" si="31"/>
        <v>0.18094816435219652</v>
      </c>
      <c r="AB88" s="101">
        <f t="shared" si="32"/>
        <v>0.46191997505734428</v>
      </c>
      <c r="AC88" s="101">
        <f t="shared" si="33"/>
        <v>4.7279251089055266E-4</v>
      </c>
      <c r="AD88" s="101">
        <f t="shared" si="34"/>
        <v>0.1230963525590756</v>
      </c>
      <c r="AE88" s="101">
        <f t="shared" si="35"/>
        <v>6.0618331410394787E-3</v>
      </c>
      <c r="AF88" s="101">
        <f t="shared" si="36"/>
        <v>1.4946193357201648E-3</v>
      </c>
      <c r="AG88" s="101">
        <f t="shared" si="37"/>
        <v>7.5313181974887178E-2</v>
      </c>
      <c r="AH88" s="102">
        <f t="shared" si="38"/>
        <v>6.8668211172031757E-2</v>
      </c>
      <c r="AI88" s="34"/>
      <c r="AJ88" s="100">
        <f t="shared" si="39"/>
        <v>0.68483985519585755</v>
      </c>
      <c r="AK88" s="103">
        <f t="shared" si="40"/>
        <v>0.95309566248851862</v>
      </c>
      <c r="AL88" s="102">
        <f t="shared" si="41"/>
        <v>0.91176882149168581</v>
      </c>
      <c r="AN88" s="100">
        <f t="shared" si="51"/>
        <v>-2.52877572526475</v>
      </c>
      <c r="AO88" s="101">
        <f t="shared" si="42"/>
        <v>7.6244567567965689</v>
      </c>
      <c r="AP88" s="101">
        <f t="shared" si="43"/>
        <v>-0.44970994230340389</v>
      </c>
      <c r="AQ88" s="101">
        <f t="shared" si="49"/>
        <v>-2.342064907499704</v>
      </c>
      <c r="AR88" s="102">
        <f t="shared" si="44"/>
        <v>6.9880359967281187</v>
      </c>
      <c r="AT88" s="100">
        <f t="shared" si="45"/>
        <v>0.68483985519585755</v>
      </c>
      <c r="AU88" s="101">
        <f t="shared" si="46"/>
        <v>0.13940826054617644</v>
      </c>
      <c r="AV88" s="102">
        <f t="shared" si="47"/>
        <v>0.17575188425796603</v>
      </c>
      <c r="AW88" s="34">
        <f t="shared" si="50"/>
        <v>1083.5912082656807</v>
      </c>
    </row>
    <row r="89" spans="2:51">
      <c r="B89" s="87">
        <v>618</v>
      </c>
      <c r="C89" s="88">
        <v>4682</v>
      </c>
      <c r="D89" s="89">
        <f t="shared" si="48"/>
        <v>4.6820000000000001E-2</v>
      </c>
      <c r="F89" s="90">
        <v>2.5299999999999998</v>
      </c>
      <c r="G89" s="91">
        <v>7.81</v>
      </c>
      <c r="H89" s="91">
        <v>15.75</v>
      </c>
      <c r="I89" s="91">
        <v>50.83</v>
      </c>
      <c r="J89" s="91">
        <v>0.1</v>
      </c>
      <c r="K89" s="91">
        <v>12.13</v>
      </c>
      <c r="L89" s="91">
        <v>1.35</v>
      </c>
      <c r="M89" s="91">
        <v>0.19311524846236136</v>
      </c>
      <c r="N89" s="92">
        <v>9.43</v>
      </c>
      <c r="O89" s="93">
        <v>80.055106101161499</v>
      </c>
      <c r="P89" s="94">
        <v>81.863391899454584</v>
      </c>
      <c r="Q89" s="83"/>
      <c r="R89" s="95">
        <v>1201.2</v>
      </c>
      <c r="S89" s="96">
        <v>72.482411659656805</v>
      </c>
      <c r="T89" s="86"/>
      <c r="U89" s="97">
        <f t="shared" si="26"/>
        <v>1114.4728697868748</v>
      </c>
      <c r="V89" s="98">
        <f t="shared" si="27"/>
        <v>1193.9898284873275</v>
      </c>
      <c r="W89" s="99">
        <f t="shared" si="28"/>
        <v>1466.9898284873275</v>
      </c>
      <c r="Y89" s="100">
        <f t="shared" si="29"/>
        <v>4.536500625469285E-2</v>
      </c>
      <c r="Z89" s="101">
        <f t="shared" si="30"/>
        <v>0.1076347584671952</v>
      </c>
      <c r="AA89" s="101">
        <f t="shared" si="31"/>
        <v>0.17167330066172332</v>
      </c>
      <c r="AB89" s="101">
        <f t="shared" si="32"/>
        <v>0.47012377615766537</v>
      </c>
      <c r="AC89" s="101">
        <f t="shared" si="33"/>
        <v>1.1797802537976817E-3</v>
      </c>
      <c r="AD89" s="101">
        <f t="shared" si="34"/>
        <v>0.12019179635172131</v>
      </c>
      <c r="AE89" s="101">
        <f t="shared" si="35"/>
        <v>9.3887769008417516E-3</v>
      </c>
      <c r="AF89" s="101">
        <f t="shared" si="36"/>
        <v>1.5126812133227073E-3</v>
      </c>
      <c r="AG89" s="101">
        <f t="shared" si="37"/>
        <v>7.2930123739039926E-2</v>
      </c>
      <c r="AH89" s="102">
        <f t="shared" si="38"/>
        <v>6.5409369618687208E-2</v>
      </c>
      <c r="AI89" s="34"/>
      <c r="AJ89" s="100">
        <f t="shared" si="39"/>
        <v>0.73258204526904813</v>
      </c>
      <c r="AK89" s="103">
        <f t="shared" si="40"/>
        <v>1.0807227172800951</v>
      </c>
      <c r="AL89" s="102">
        <f t="shared" si="41"/>
        <v>0.89687726093454001</v>
      </c>
      <c r="AN89" s="100">
        <f t="shared" si="51"/>
        <v>-2.6758396302086513</v>
      </c>
      <c r="AO89" s="101">
        <f t="shared" si="42"/>
        <v>7.7052148495746504</v>
      </c>
      <c r="AP89" s="101">
        <f t="shared" si="43"/>
        <v>-0.37882661120751626</v>
      </c>
      <c r="AQ89" s="101">
        <f t="shared" si="49"/>
        <v>-2.3655882014253189</v>
      </c>
      <c r="AR89" s="102">
        <f t="shared" si="44"/>
        <v>7.0161368095838013</v>
      </c>
      <c r="AT89" s="100">
        <f t="shared" si="45"/>
        <v>0.73258204526904813</v>
      </c>
      <c r="AU89" s="101">
        <f t="shared" si="46"/>
        <v>9.0145479716293483E-2</v>
      </c>
      <c r="AV89" s="102">
        <f t="shared" si="47"/>
        <v>0.17727247501465837</v>
      </c>
      <c r="AW89" s="34">
        <f t="shared" si="50"/>
        <v>1114.4728697868748</v>
      </c>
    </row>
    <row r="90" spans="2:51">
      <c r="B90" s="87">
        <v>619</v>
      </c>
      <c r="C90" s="88">
        <v>4990</v>
      </c>
      <c r="D90" s="89">
        <f t="shared" si="48"/>
        <v>4.99E-2</v>
      </c>
      <c r="F90" s="90">
        <v>2.86</v>
      </c>
      <c r="G90" s="91">
        <v>7.69</v>
      </c>
      <c r="H90" s="91">
        <v>17.100000000000001</v>
      </c>
      <c r="I90" s="91">
        <v>49.87</v>
      </c>
      <c r="J90" s="91">
        <v>0.06</v>
      </c>
      <c r="K90" s="91">
        <v>11.15</v>
      </c>
      <c r="L90" s="91">
        <v>1.05</v>
      </c>
      <c r="M90" s="91">
        <v>0.17500883871498774</v>
      </c>
      <c r="N90" s="92">
        <v>9.1300000000000008</v>
      </c>
      <c r="O90" s="93">
        <v>136.36707351532516</v>
      </c>
      <c r="P90" s="94">
        <v>110.05701342915623</v>
      </c>
      <c r="Q90" s="83"/>
      <c r="R90" s="95">
        <v>852.8</v>
      </c>
      <c r="S90" s="96">
        <v>141.4998233214443</v>
      </c>
      <c r="T90"/>
      <c r="U90" s="97">
        <f t="shared" si="26"/>
        <v>885.22640743882778</v>
      </c>
      <c r="V90" s="98">
        <f t="shared" si="27"/>
        <v>1192.6846672459244</v>
      </c>
      <c r="W90" s="99">
        <f t="shared" si="28"/>
        <v>1465.6846672459244</v>
      </c>
      <c r="Y90" s="100">
        <f t="shared" si="29"/>
        <v>5.1520800073474593E-2</v>
      </c>
      <c r="Z90" s="101">
        <f t="shared" si="30"/>
        <v>0.10647409517557059</v>
      </c>
      <c r="AA90" s="101">
        <f t="shared" si="31"/>
        <v>0.18725543036304049</v>
      </c>
      <c r="AB90" s="101">
        <f t="shared" si="32"/>
        <v>0.46339099072211914</v>
      </c>
      <c r="AC90" s="101">
        <f t="shared" si="33"/>
        <v>7.1116190560642175E-4</v>
      </c>
      <c r="AD90" s="101">
        <f t="shared" si="34"/>
        <v>0.1109954060145615</v>
      </c>
      <c r="AE90" s="101">
        <f t="shared" si="35"/>
        <v>7.3363604592752586E-3</v>
      </c>
      <c r="AF90" s="101">
        <f t="shared" si="36"/>
        <v>1.3772314787459307E-3</v>
      </c>
      <c r="AG90" s="101">
        <f t="shared" si="37"/>
        <v>7.0938523807606207E-2</v>
      </c>
      <c r="AH90" s="102">
        <f t="shared" si="38"/>
        <v>6.3220574590000481E-2</v>
      </c>
      <c r="AI90" s="34"/>
      <c r="AJ90" s="100">
        <f t="shared" si="39"/>
        <v>0.64266311843943125</v>
      </c>
      <c r="AK90" s="103">
        <f t="shared" si="40"/>
        <v>1.1039227802688953</v>
      </c>
      <c r="AL90" s="102">
        <f t="shared" si="41"/>
        <v>0.89120228610144558</v>
      </c>
      <c r="AN90" s="100">
        <f t="shared" si="51"/>
        <v>-2.7706705899748929</v>
      </c>
      <c r="AO90" s="101">
        <f t="shared" si="42"/>
        <v>7.7145882631722733</v>
      </c>
      <c r="AP90" s="101">
        <f t="shared" si="43"/>
        <v>-0.50744204316337493</v>
      </c>
      <c r="AQ90" s="101">
        <f t="shared" si="49"/>
        <v>-2.3493678098701154</v>
      </c>
      <c r="AR90" s="102">
        <f t="shared" si="44"/>
        <v>6.7858434399041201</v>
      </c>
      <c r="AT90" s="100">
        <f t="shared" si="45"/>
        <v>0.64266311843943125</v>
      </c>
      <c r="AU90" s="101">
        <f t="shared" si="46"/>
        <v>0.14001971213055253</v>
      </c>
      <c r="AV90" s="102">
        <f t="shared" si="47"/>
        <v>0.21731716943001628</v>
      </c>
      <c r="AW90" s="34">
        <f t="shared" si="50"/>
        <v>885.22640743882778</v>
      </c>
      <c r="AX90"/>
      <c r="AY90"/>
    </row>
    <row r="91" spans="2:51">
      <c r="B91" s="87">
        <v>620</v>
      </c>
      <c r="C91" s="88">
        <v>4399</v>
      </c>
      <c r="D91" s="89">
        <f t="shared" si="48"/>
        <v>4.3990000000000001E-2</v>
      </c>
      <c r="F91" s="90">
        <v>2.84</v>
      </c>
      <c r="G91" s="91">
        <v>6.29</v>
      </c>
      <c r="H91" s="91">
        <v>17.079999999999998</v>
      </c>
      <c r="I91" s="91">
        <v>50.35</v>
      </c>
      <c r="J91" s="91">
        <v>0.28999999999999998</v>
      </c>
      <c r="K91" s="91">
        <v>10.37</v>
      </c>
      <c r="L91" s="91">
        <v>1.54</v>
      </c>
      <c r="M91" s="91">
        <v>0.16253789304113672</v>
      </c>
      <c r="N91" s="92">
        <v>7.91</v>
      </c>
      <c r="O91" s="93">
        <v>92.009312951896689</v>
      </c>
      <c r="P91" s="94">
        <v>59.233455822489525</v>
      </c>
      <c r="Q91" s="83"/>
      <c r="R91" s="95">
        <v>920.33333333333337</v>
      </c>
      <c r="S91" s="96">
        <v>51.309518285271444</v>
      </c>
      <c r="T91"/>
      <c r="U91" s="97">
        <f t="shared" si="26"/>
        <v>822.74352085754288</v>
      </c>
      <c r="V91" s="98">
        <f t="shared" si="27"/>
        <v>1158.1444227544398</v>
      </c>
      <c r="W91" s="99">
        <f t="shared" si="28"/>
        <v>1431.1444227544398</v>
      </c>
      <c r="Y91" s="100">
        <f t="shared" si="29"/>
        <v>5.256373105712879E-2</v>
      </c>
      <c r="Z91" s="101">
        <f t="shared" si="30"/>
        <v>8.9478674653354587E-2</v>
      </c>
      <c r="AA91" s="101">
        <f t="shared" si="31"/>
        <v>0.19216640076240885</v>
      </c>
      <c r="AB91" s="101">
        <f t="shared" si="32"/>
        <v>0.48068323093816345</v>
      </c>
      <c r="AC91" s="101">
        <f t="shared" si="33"/>
        <v>3.5315593686157869E-3</v>
      </c>
      <c r="AD91" s="101">
        <f t="shared" si="34"/>
        <v>0.10606208788767911</v>
      </c>
      <c r="AE91" s="101">
        <f t="shared" si="35"/>
        <v>1.1055117484924151E-2</v>
      </c>
      <c r="AF91" s="101">
        <f t="shared" si="36"/>
        <v>1.3141739746723223E-3</v>
      </c>
      <c r="AG91" s="101">
        <f t="shared" si="37"/>
        <v>6.3145023873052888E-2</v>
      </c>
      <c r="AH91" s="102">
        <f t="shared" si="38"/>
        <v>5.2985546478842058E-2</v>
      </c>
      <c r="AI91" s="34"/>
      <c r="AJ91" s="100">
        <f t="shared" si="39"/>
        <v>0.71259728607726858</v>
      </c>
      <c r="AK91" s="103">
        <f t="shared" si="40"/>
        <v>1.4143499128793537</v>
      </c>
      <c r="AL91" s="102">
        <f t="shared" si="41"/>
        <v>0.83910882012436161</v>
      </c>
      <c r="AN91" s="100">
        <f t="shared" si="51"/>
        <v>-3.3688730348850502</v>
      </c>
      <c r="AO91" s="101">
        <f t="shared" si="42"/>
        <v>7.9628045175606124</v>
      </c>
      <c r="AP91" s="101">
        <f t="shared" si="43"/>
        <v>-0.3932797577800734</v>
      </c>
      <c r="AQ91" s="101">
        <f t="shared" si="49"/>
        <v>-2.5119927879137167</v>
      </c>
      <c r="AR91" s="102">
        <f t="shared" si="44"/>
        <v>6.7126445128092058</v>
      </c>
      <c r="AT91" s="100">
        <f t="shared" si="45"/>
        <v>0.71259728607726858</v>
      </c>
      <c r="AU91" s="101">
        <f t="shared" si="46"/>
        <v>0.12841759567052169</v>
      </c>
      <c r="AV91" s="102">
        <f t="shared" si="47"/>
        <v>0.15898511825220971</v>
      </c>
      <c r="AW91" s="34">
        <f t="shared" si="50"/>
        <v>822.74352085754288</v>
      </c>
      <c r="AX91"/>
      <c r="AY91"/>
    </row>
    <row r="92" spans="2:51">
      <c r="B92" s="87">
        <v>621</v>
      </c>
      <c r="C92" s="88">
        <v>5251</v>
      </c>
      <c r="D92" s="89">
        <f t="shared" si="48"/>
        <v>5.2510000000000001E-2</v>
      </c>
      <c r="F92" s="90">
        <v>1.82</v>
      </c>
      <c r="G92" s="91">
        <v>8.35</v>
      </c>
      <c r="H92" s="91">
        <v>15.14</v>
      </c>
      <c r="I92" s="91">
        <v>50.99</v>
      </c>
      <c r="J92" s="91">
        <v>0.06</v>
      </c>
      <c r="K92" s="91">
        <v>11.99</v>
      </c>
      <c r="L92" s="91">
        <v>1</v>
      </c>
      <c r="M92" s="91">
        <v>0.18803439585740095</v>
      </c>
      <c r="N92" s="92">
        <v>9.6300000000000008</v>
      </c>
      <c r="O92" s="93">
        <v>157.51742548784136</v>
      </c>
      <c r="P92" s="94">
        <v>112.9054456371949</v>
      </c>
      <c r="Q92" s="83"/>
      <c r="R92" s="95">
        <v>1045.8333333333333</v>
      </c>
      <c r="S92" s="96">
        <v>50.268943361349905</v>
      </c>
      <c r="T92"/>
      <c r="U92" s="97">
        <f t="shared" si="26"/>
        <v>1013.9633781081675</v>
      </c>
      <c r="V92" s="98">
        <f t="shared" si="27"/>
        <v>1202.166487050577</v>
      </c>
      <c r="W92" s="99">
        <f t="shared" si="28"/>
        <v>1475.166487050577</v>
      </c>
      <c r="Y92" s="100">
        <f t="shared" si="29"/>
        <v>3.3072128314674043E-2</v>
      </c>
      <c r="Z92" s="101">
        <f t="shared" si="30"/>
        <v>0.11662140910544082</v>
      </c>
      <c r="AA92" s="101">
        <f t="shared" si="31"/>
        <v>0.16723931366084388</v>
      </c>
      <c r="AB92" s="101">
        <f t="shared" si="32"/>
        <v>0.47793344247500097</v>
      </c>
      <c r="AC92" s="101">
        <f t="shared" si="33"/>
        <v>7.1736911630975602E-4</v>
      </c>
      <c r="AD92" s="101">
        <f t="shared" si="34"/>
        <v>0.12039917489434507</v>
      </c>
      <c r="AE92" s="101">
        <f t="shared" si="35"/>
        <v>7.0479944468480422E-3</v>
      </c>
      <c r="AF92" s="101">
        <f t="shared" si="36"/>
        <v>1.4926515884940673E-3</v>
      </c>
      <c r="AG92" s="101">
        <f t="shared" si="37"/>
        <v>7.5476516398043383E-2</v>
      </c>
      <c r="AH92" s="102">
        <f t="shared" si="38"/>
        <v>6.8549570014203642E-2</v>
      </c>
      <c r="AI92" s="34"/>
      <c r="AJ92" s="100">
        <f t="shared" si="39"/>
        <v>0.64232057377910812</v>
      </c>
      <c r="AK92" s="103">
        <f t="shared" si="40"/>
        <v>0.98221014163764042</v>
      </c>
      <c r="AL92" s="102">
        <f t="shared" si="41"/>
        <v>0.90822381961418519</v>
      </c>
      <c r="AN92" s="100">
        <f t="shared" si="51"/>
        <v>-2.5986689991593477</v>
      </c>
      <c r="AO92" s="101">
        <f t="shared" si="42"/>
        <v>7.6486509702998937</v>
      </c>
      <c r="AP92" s="101">
        <f t="shared" si="43"/>
        <v>-0.51368006943038713</v>
      </c>
      <c r="AQ92" s="101">
        <f t="shared" si="49"/>
        <v>-2.3853201655246266</v>
      </c>
      <c r="AR92" s="102">
        <f t="shared" si="44"/>
        <v>6.9216220672347859</v>
      </c>
      <c r="AT92" s="100">
        <f t="shared" si="45"/>
        <v>0.64232057377910812</v>
      </c>
      <c r="AU92" s="101">
        <f t="shared" si="46"/>
        <v>0.15038503291707334</v>
      </c>
      <c r="AV92" s="102">
        <f t="shared" si="47"/>
        <v>0.20729439330381857</v>
      </c>
      <c r="AW92" s="34">
        <f t="shared" si="50"/>
        <v>1013.9633781081675</v>
      </c>
      <c r="AX92"/>
      <c r="AY92"/>
    </row>
    <row r="93" spans="2:51">
      <c r="B93" s="87">
        <v>622</v>
      </c>
      <c r="C93" s="88">
        <v>5251</v>
      </c>
      <c r="D93" s="89">
        <f t="shared" si="48"/>
        <v>5.2510000000000001E-2</v>
      </c>
      <c r="F93" s="90">
        <v>1.89</v>
      </c>
      <c r="G93" s="91">
        <v>8.5399999999999991</v>
      </c>
      <c r="H93" s="91">
        <v>15.06</v>
      </c>
      <c r="I93" s="91">
        <v>50.57</v>
      </c>
      <c r="J93" s="91">
        <v>0.06</v>
      </c>
      <c r="K93" s="91">
        <v>12.14</v>
      </c>
      <c r="L93" s="91">
        <v>0.99</v>
      </c>
      <c r="M93" s="91">
        <v>0.17459167630115802</v>
      </c>
      <c r="N93" s="92">
        <v>9.68</v>
      </c>
      <c r="O93" s="93">
        <v>156.25604779741482</v>
      </c>
      <c r="P93" s="94">
        <v>116.30623788686597</v>
      </c>
      <c r="Q93" s="83"/>
      <c r="R93" s="95">
        <v>1047.8</v>
      </c>
      <c r="S93" s="96">
        <v>47.198516925852168</v>
      </c>
      <c r="T93"/>
      <c r="U93" s="97">
        <f t="shared" si="26"/>
        <v>1040.0818599987333</v>
      </c>
      <c r="V93" s="98">
        <f t="shared" si="27"/>
        <v>1207.0765493948566</v>
      </c>
      <c r="W93" s="99">
        <f t="shared" si="28"/>
        <v>1480.0765493948566</v>
      </c>
      <c r="Y93" s="100">
        <f t="shared" si="29"/>
        <v>3.4315781119788516E-2</v>
      </c>
      <c r="Z93" s="101">
        <f t="shared" si="30"/>
        <v>0.11917660470134664</v>
      </c>
      <c r="AA93" s="101">
        <f t="shared" si="31"/>
        <v>0.1662182868367077</v>
      </c>
      <c r="AB93" s="101">
        <f t="shared" si="32"/>
        <v>0.47360544932635312</v>
      </c>
      <c r="AC93" s="101">
        <f t="shared" si="33"/>
        <v>7.1677690621254752E-4</v>
      </c>
      <c r="AD93" s="101">
        <f t="shared" si="34"/>
        <v>0.12180478314042363</v>
      </c>
      <c r="AE93" s="101">
        <f t="shared" si="35"/>
        <v>6.9717543512275507E-3</v>
      </c>
      <c r="AF93" s="101">
        <f t="shared" si="36"/>
        <v>1.3847966739193851E-3</v>
      </c>
      <c r="AG93" s="101">
        <f t="shared" si="37"/>
        <v>7.5805766944020955E-2</v>
      </c>
      <c r="AH93" s="102">
        <f t="shared" si="38"/>
        <v>6.9113429496359013E-2</v>
      </c>
      <c r="AI93" s="34"/>
      <c r="AJ93" s="100">
        <f t="shared" si="39"/>
        <v>0.64117711843681591</v>
      </c>
      <c r="AK93" s="103">
        <f t="shared" si="40"/>
        <v>0.94972766870949343</v>
      </c>
      <c r="AL93" s="102">
        <f t="shared" si="41"/>
        <v>0.91171730440239562</v>
      </c>
      <c r="AN93" s="100">
        <f t="shared" si="51"/>
        <v>-2.5188418798505583</v>
      </c>
      <c r="AO93" s="101">
        <f t="shared" si="42"/>
        <v>7.6147595605971405</v>
      </c>
      <c r="AP93" s="101">
        <f t="shared" si="43"/>
        <v>-0.51606738973701349</v>
      </c>
      <c r="AQ93" s="101">
        <f t="shared" si="49"/>
        <v>-2.3672044095655025</v>
      </c>
      <c r="AR93" s="102">
        <f t="shared" si="44"/>
        <v>6.9470547005750714</v>
      </c>
      <c r="AT93" s="100">
        <f t="shared" si="45"/>
        <v>0.64117711843681591</v>
      </c>
      <c r="AU93" s="101">
        <f t="shared" si="46"/>
        <v>0.14757834919419729</v>
      </c>
      <c r="AV93" s="102">
        <f t="shared" si="47"/>
        <v>0.21124453236898674</v>
      </c>
      <c r="AW93" s="34">
        <f t="shared" si="50"/>
        <v>1040.0818599987333</v>
      </c>
      <c r="AX93"/>
      <c r="AY93"/>
    </row>
    <row r="94" spans="2:51">
      <c r="B94" s="87">
        <v>623</v>
      </c>
      <c r="C94" s="88">
        <v>5251</v>
      </c>
      <c r="D94" s="89">
        <f t="shared" si="48"/>
        <v>5.2510000000000001E-2</v>
      </c>
      <c r="F94" s="90">
        <v>1.91</v>
      </c>
      <c r="G94" s="91">
        <v>8.65</v>
      </c>
      <c r="H94" s="91">
        <v>15.16</v>
      </c>
      <c r="I94" s="91">
        <v>50.46</v>
      </c>
      <c r="J94" s="91">
        <v>0.06</v>
      </c>
      <c r="K94" s="91">
        <v>12.39</v>
      </c>
      <c r="L94" s="91">
        <v>1.06</v>
      </c>
      <c r="M94" s="91">
        <v>0.17492309482033572</v>
      </c>
      <c r="N94" s="92">
        <v>9.64</v>
      </c>
      <c r="O94" s="93">
        <v>143.62473828397677</v>
      </c>
      <c r="P94" s="94">
        <v>67.904737977358153</v>
      </c>
      <c r="Q94" s="83"/>
      <c r="R94" s="95">
        <v>1069.25</v>
      </c>
      <c r="S94" s="96">
        <v>51.13625589214238</v>
      </c>
      <c r="T94"/>
      <c r="U94" s="97">
        <f t="shared" si="26"/>
        <v>1169.5663664051617</v>
      </c>
      <c r="V94" s="98">
        <f t="shared" si="27"/>
        <v>1209.6216351667777</v>
      </c>
      <c r="W94" s="99">
        <f t="shared" si="28"/>
        <v>1482.6216351667777</v>
      </c>
      <c r="Y94" s="100">
        <f t="shared" si="29"/>
        <v>3.4517975140151036E-2</v>
      </c>
      <c r="Z94" s="101">
        <f t="shared" si="30"/>
        <v>0.1201514744476372</v>
      </c>
      <c r="AA94" s="101">
        <f t="shared" si="31"/>
        <v>0.1665454954292119</v>
      </c>
      <c r="AB94" s="101">
        <f t="shared" si="32"/>
        <v>0.4703821608054613</v>
      </c>
      <c r="AC94" s="101">
        <f t="shared" si="33"/>
        <v>7.1345052829111313E-4</v>
      </c>
      <c r="AD94" s="101">
        <f t="shared" si="34"/>
        <v>0.12373621354740748</v>
      </c>
      <c r="AE94" s="101">
        <f t="shared" si="35"/>
        <v>7.4300648884985639E-3</v>
      </c>
      <c r="AF94" s="101">
        <f t="shared" si="36"/>
        <v>1.3809866776396916E-3</v>
      </c>
      <c r="AG94" s="101">
        <f t="shared" si="37"/>
        <v>7.5142178535701751E-2</v>
      </c>
      <c r="AH94" s="102">
        <f t="shared" si="38"/>
        <v>6.8609339205473088E-2</v>
      </c>
      <c r="AI94" s="34"/>
      <c r="AJ94" s="100">
        <f t="shared" si="39"/>
        <v>0.71174549486958627</v>
      </c>
      <c r="AK94" s="103">
        <f t="shared" si="40"/>
        <v>0.93141532019729367</v>
      </c>
      <c r="AL94" s="102">
        <f t="shared" si="41"/>
        <v>0.91306028840879616</v>
      </c>
      <c r="AN94" s="100">
        <f t="shared" si="51"/>
        <v>-2.4903171064083049</v>
      </c>
      <c r="AO94" s="101">
        <f t="shared" si="42"/>
        <v>7.5972850025466947</v>
      </c>
      <c r="AP94" s="101">
        <f t="shared" si="43"/>
        <v>-0.41111135804292165</v>
      </c>
      <c r="AQ94" s="101">
        <f t="shared" si="49"/>
        <v>-2.3685317939930357</v>
      </c>
      <c r="AR94" s="102">
        <f t="shared" si="44"/>
        <v>7.0643883320885035</v>
      </c>
      <c r="AT94" s="100">
        <f t="shared" si="45"/>
        <v>0.71174549486958627</v>
      </c>
      <c r="AU94" s="101">
        <f t="shared" si="46"/>
        <v>0.15098049368141112</v>
      </c>
      <c r="AV94" s="102">
        <f t="shared" si="47"/>
        <v>0.13727401144900253</v>
      </c>
      <c r="AW94" s="34">
        <f t="shared" si="50"/>
        <v>1169.5663664051617</v>
      </c>
      <c r="AX94"/>
      <c r="AY94"/>
    </row>
    <row r="95" spans="2:51">
      <c r="B95" s="87">
        <v>624</v>
      </c>
      <c r="C95" s="88">
        <v>5251</v>
      </c>
      <c r="D95" s="89">
        <f t="shared" si="48"/>
        <v>5.2510000000000001E-2</v>
      </c>
      <c r="F95" s="90">
        <v>1.87</v>
      </c>
      <c r="G95" s="91">
        <v>8.64</v>
      </c>
      <c r="H95" s="91">
        <v>15.56</v>
      </c>
      <c r="I95" s="91">
        <v>50.32</v>
      </c>
      <c r="J95" s="91">
        <v>7.0000000000000007E-2</v>
      </c>
      <c r="K95" s="91">
        <v>12.4</v>
      </c>
      <c r="L95" s="91">
        <v>0.96</v>
      </c>
      <c r="M95" s="91">
        <v>0.174056906395711</v>
      </c>
      <c r="N95" s="92">
        <v>9.7100000000000009</v>
      </c>
      <c r="O95" s="93">
        <v>154.22632494646854</v>
      </c>
      <c r="P95" s="94">
        <v>117.3887028209099</v>
      </c>
      <c r="Q95" s="83"/>
      <c r="R95" s="95">
        <v>1056.8</v>
      </c>
      <c r="S95" s="96">
        <v>25.242820761554235</v>
      </c>
      <c r="T95" s="86"/>
      <c r="U95" s="97">
        <f t="shared" si="26"/>
        <v>1045.4455810325405</v>
      </c>
      <c r="V95" s="98">
        <f t="shared" si="27"/>
        <v>1209.3437187774446</v>
      </c>
      <c r="W95" s="99">
        <f t="shared" si="28"/>
        <v>1482.3437187774446</v>
      </c>
      <c r="Y95" s="100">
        <f t="shared" si="29"/>
        <v>3.371806981631497E-2</v>
      </c>
      <c r="Z95" s="101">
        <f t="shared" si="30"/>
        <v>0.11973907375182594</v>
      </c>
      <c r="AA95" s="101">
        <f t="shared" si="31"/>
        <v>0.17055028001894706</v>
      </c>
      <c r="AB95" s="101">
        <f t="shared" si="32"/>
        <v>0.46800811516137558</v>
      </c>
      <c r="AC95" s="101">
        <f t="shared" si="33"/>
        <v>8.3046208263828317E-4</v>
      </c>
      <c r="AD95" s="101">
        <f t="shared" si="34"/>
        <v>0.1235538706806763</v>
      </c>
      <c r="AE95" s="101">
        <f t="shared" si="35"/>
        <v>6.7137803555466849E-3</v>
      </c>
      <c r="AF95" s="101">
        <f t="shared" si="36"/>
        <v>1.3710167208299494E-3</v>
      </c>
      <c r="AG95" s="101">
        <f t="shared" si="37"/>
        <v>7.5515331411845132E-2</v>
      </c>
      <c r="AH95" s="102">
        <f t="shared" si="38"/>
        <v>6.8985832811899947E-2</v>
      </c>
      <c r="AI95" s="34"/>
      <c r="AJ95" s="100">
        <f t="shared" si="39"/>
        <v>0.64231480595841695</v>
      </c>
      <c r="AK95" s="103">
        <f t="shared" si="40"/>
        <v>0.93306538519077142</v>
      </c>
      <c r="AL95" s="102">
        <f t="shared" si="41"/>
        <v>0.91353413303141529</v>
      </c>
      <c r="AN95" s="100">
        <f t="shared" si="51"/>
        <v>-2.488294864382115</v>
      </c>
      <c r="AO95" s="101">
        <f t="shared" si="42"/>
        <v>7.5991901117357319</v>
      </c>
      <c r="AP95" s="101">
        <f t="shared" si="43"/>
        <v>-0.51415752816307103</v>
      </c>
      <c r="AQ95" s="101">
        <f t="shared" si="49"/>
        <v>-2.355460747661136</v>
      </c>
      <c r="AR95" s="102">
        <f t="shared" si="44"/>
        <v>6.9521984668516819</v>
      </c>
      <c r="AT95" s="100">
        <f t="shared" si="45"/>
        <v>0.64231480595841695</v>
      </c>
      <c r="AU95" s="101">
        <f t="shared" si="46"/>
        <v>0.14517966384920059</v>
      </c>
      <c r="AV95" s="102">
        <f t="shared" si="47"/>
        <v>0.21250553019238233</v>
      </c>
      <c r="AW95" s="34">
        <f t="shared" si="50"/>
        <v>1045.4455810325405</v>
      </c>
    </row>
    <row r="96" spans="2:51">
      <c r="B96" s="87">
        <v>625</v>
      </c>
      <c r="C96" s="88">
        <v>5251</v>
      </c>
      <c r="D96" s="89">
        <f t="shared" si="48"/>
        <v>5.2510000000000001E-2</v>
      </c>
      <c r="F96" s="90">
        <v>1.88</v>
      </c>
      <c r="G96" s="91">
        <v>8.86</v>
      </c>
      <c r="H96" s="91">
        <v>15.43</v>
      </c>
      <c r="I96" s="91">
        <v>50.83</v>
      </c>
      <c r="J96" s="91">
        <v>7.0000000000000007E-2</v>
      </c>
      <c r="K96" s="91">
        <v>12.22</v>
      </c>
      <c r="L96" s="91">
        <v>0.95</v>
      </c>
      <c r="M96" s="91">
        <v>0.17281248079509487</v>
      </c>
      <c r="N96" s="92">
        <v>9.75</v>
      </c>
      <c r="O96" s="93">
        <v>155.68588673916628</v>
      </c>
      <c r="P96" s="94">
        <v>115.84991519782437</v>
      </c>
      <c r="Q96" s="83"/>
      <c r="R96" s="95">
        <v>1046.5999999999999</v>
      </c>
      <c r="S96" s="96">
        <v>8.9888820217002827</v>
      </c>
      <c r="T96" s="86"/>
      <c r="U96" s="97">
        <f t="shared" si="26"/>
        <v>1050.279037780261</v>
      </c>
      <c r="V96" s="98">
        <f t="shared" si="27"/>
        <v>1214.4562474316847</v>
      </c>
      <c r="W96" s="99">
        <f t="shared" si="28"/>
        <v>1487.4562474316847</v>
      </c>
      <c r="Y96" s="100">
        <f t="shared" si="29"/>
        <v>3.3730219583618611E-2</v>
      </c>
      <c r="Z96" s="101">
        <f t="shared" si="30"/>
        <v>0.12217886711337991</v>
      </c>
      <c r="AA96" s="101">
        <f t="shared" si="31"/>
        <v>0.16828638849351163</v>
      </c>
      <c r="AB96" s="101">
        <f t="shared" si="32"/>
        <v>0.47040624764393041</v>
      </c>
      <c r="AC96" s="101">
        <f t="shared" si="33"/>
        <v>8.2634238314523037E-4</v>
      </c>
      <c r="AD96" s="101">
        <f t="shared" si="34"/>
        <v>0.12115632635210798</v>
      </c>
      <c r="AE96" s="101">
        <f t="shared" si="35"/>
        <v>6.6108868109839665E-3</v>
      </c>
      <c r="AF96" s="101">
        <f t="shared" si="36"/>
        <v>1.3544619712719547E-3</v>
      </c>
      <c r="AG96" s="101">
        <f t="shared" si="37"/>
        <v>7.5450259648050175E-2</v>
      </c>
      <c r="AH96" s="102">
        <f t="shared" si="38"/>
        <v>6.9201286965860809E-2</v>
      </c>
      <c r="AI96" s="34"/>
      <c r="AJ96" s="100">
        <f t="shared" si="39"/>
        <v>0.64507753749100594</v>
      </c>
      <c r="AK96" s="103">
        <f t="shared" si="40"/>
        <v>0.89743014008021538</v>
      </c>
      <c r="AL96" s="102">
        <f t="shared" si="41"/>
        <v>0.91717758545379835</v>
      </c>
      <c r="AN96" s="100">
        <f t="shared" si="51"/>
        <v>-2.4594915798567207</v>
      </c>
      <c r="AO96" s="101">
        <f t="shared" si="42"/>
        <v>7.5642634836056963</v>
      </c>
      <c r="AP96" s="101">
        <f t="shared" si="43"/>
        <v>-0.51009698644688095</v>
      </c>
      <c r="AQ96" s="101">
        <f t="shared" si="49"/>
        <v>-2.3621362408110413</v>
      </c>
      <c r="AR96" s="102">
        <f t="shared" si="44"/>
        <v>6.9568111581131369</v>
      </c>
      <c r="AT96" s="100">
        <f t="shared" si="45"/>
        <v>0.64507753749100594</v>
      </c>
      <c r="AU96" s="101">
        <f t="shared" si="46"/>
        <v>0.14599785258978659</v>
      </c>
      <c r="AV96" s="102">
        <f t="shared" si="47"/>
        <v>0.2089246099192075</v>
      </c>
      <c r="AW96" s="34">
        <f t="shared" si="50"/>
        <v>1050.279037780261</v>
      </c>
    </row>
    <row r="97" spans="2:51">
      <c r="B97" s="87">
        <v>626</v>
      </c>
      <c r="C97" s="88">
        <v>5251</v>
      </c>
      <c r="D97" s="89">
        <f t="shared" si="48"/>
        <v>5.2510000000000001E-2</v>
      </c>
      <c r="F97" s="90">
        <v>1.9</v>
      </c>
      <c r="G97" s="91">
        <v>8.1300000000000008</v>
      </c>
      <c r="H97" s="91">
        <v>15.38</v>
      </c>
      <c r="I97" s="91">
        <v>51.63</v>
      </c>
      <c r="J97" s="91">
        <v>7.0000000000000007E-2</v>
      </c>
      <c r="K97" s="91">
        <v>12.45</v>
      </c>
      <c r="L97" s="91">
        <v>1.03</v>
      </c>
      <c r="M97" s="91">
        <v>0.17606313974357887</v>
      </c>
      <c r="N97" s="92">
        <v>9.68</v>
      </c>
      <c r="O97" s="93">
        <v>147.16641761839628</v>
      </c>
      <c r="P97" s="94">
        <v>110.2170574152665</v>
      </c>
      <c r="Q97" s="83"/>
      <c r="R97" s="95">
        <v>1049.2</v>
      </c>
      <c r="S97" s="96">
        <v>43.424647379108947</v>
      </c>
      <c r="T97" s="86"/>
      <c r="U97" s="97">
        <f t="shared" si="26"/>
        <v>1021.3956374399894</v>
      </c>
      <c r="V97" s="98">
        <f t="shared" si="27"/>
        <v>1197.7895941436011</v>
      </c>
      <c r="W97" s="99">
        <f t="shared" si="28"/>
        <v>1470.7895941436011</v>
      </c>
      <c r="Y97" s="100">
        <f t="shared" si="29"/>
        <v>3.410708410483166E-2</v>
      </c>
      <c r="Z97" s="101">
        <f t="shared" si="30"/>
        <v>0.11217151604275012</v>
      </c>
      <c r="AA97" s="101">
        <f t="shared" si="31"/>
        <v>0.16782979795963657</v>
      </c>
      <c r="AB97" s="101">
        <f t="shared" si="32"/>
        <v>0.47806259929552614</v>
      </c>
      <c r="AC97" s="101">
        <f t="shared" si="33"/>
        <v>8.2677950104605353E-4</v>
      </c>
      <c r="AD97" s="101">
        <f t="shared" si="34"/>
        <v>0.1235019781729928</v>
      </c>
      <c r="AE97" s="101">
        <f t="shared" si="35"/>
        <v>7.1713845761214364E-3</v>
      </c>
      <c r="AF97" s="101">
        <f t="shared" si="36"/>
        <v>1.3806698007337132E-3</v>
      </c>
      <c r="AG97" s="101">
        <f t="shared" si="37"/>
        <v>7.4948190546361482E-2</v>
      </c>
      <c r="AH97" s="102">
        <f t="shared" si="38"/>
        <v>6.7833541398655356E-2</v>
      </c>
      <c r="AI97" s="34"/>
      <c r="AJ97" s="100">
        <f t="shared" si="39"/>
        <v>0.65236803672589938</v>
      </c>
      <c r="AK97" s="103">
        <f t="shared" si="40"/>
        <v>1.0212118394680731</v>
      </c>
      <c r="AL97" s="102">
        <f t="shared" si="41"/>
        <v>0.90507243609430243</v>
      </c>
      <c r="AN97" s="100">
        <f t="shared" si="51"/>
        <v>-2.637895807907825</v>
      </c>
      <c r="AO97" s="101">
        <f t="shared" si="42"/>
        <v>7.6790625178738461</v>
      </c>
      <c r="AP97" s="101">
        <f t="shared" si="43"/>
        <v>-0.49739027939951286</v>
      </c>
      <c r="AQ97" s="101">
        <f t="shared" si="49"/>
        <v>-2.3851488124806681</v>
      </c>
      <c r="AR97" s="102">
        <f t="shared" si="44"/>
        <v>6.9289252430471766</v>
      </c>
      <c r="AT97" s="100">
        <f t="shared" si="45"/>
        <v>0.65236803672589938</v>
      </c>
      <c r="AU97" s="101">
        <f t="shared" si="46"/>
        <v>0.14245773953493354</v>
      </c>
      <c r="AV97" s="102">
        <f t="shared" si="47"/>
        <v>0.20517422373916722</v>
      </c>
      <c r="AW97" s="34">
        <f t="shared" si="50"/>
        <v>1021.3956374399894</v>
      </c>
    </row>
    <row r="98" spans="2:51">
      <c r="B98" s="87">
        <v>627</v>
      </c>
      <c r="C98" s="88">
        <v>5251</v>
      </c>
      <c r="D98" s="89">
        <f t="shared" si="48"/>
        <v>5.2510000000000001E-2</v>
      </c>
      <c r="F98" s="90">
        <v>1.89</v>
      </c>
      <c r="G98" s="91">
        <v>8.15</v>
      </c>
      <c r="H98" s="91">
        <v>14.95</v>
      </c>
      <c r="I98" s="91">
        <v>50.92</v>
      </c>
      <c r="J98" s="91">
        <v>7.0000000000000007E-2</v>
      </c>
      <c r="K98" s="91">
        <v>12.26</v>
      </c>
      <c r="L98" s="91">
        <v>1.02</v>
      </c>
      <c r="M98" s="91">
        <v>0.17456421355671489</v>
      </c>
      <c r="N98" s="92">
        <v>9.6</v>
      </c>
      <c r="O98" s="93">
        <v>159.16191026827855</v>
      </c>
      <c r="P98" s="94">
        <v>117.20673430612726</v>
      </c>
      <c r="Q98" s="83"/>
      <c r="R98" s="95">
        <v>1066.6666666666667</v>
      </c>
      <c r="S98" s="96">
        <v>34.960930574951874</v>
      </c>
      <c r="T98"/>
      <c r="U98" s="97">
        <f t="shared" si="26"/>
        <v>1007.8986474846661</v>
      </c>
      <c r="V98" s="98">
        <f t="shared" si="27"/>
        <v>1198.0261441781072</v>
      </c>
      <c r="W98" s="99">
        <f t="shared" si="28"/>
        <v>1471.0261441781072</v>
      </c>
      <c r="Y98" s="100">
        <f t="shared" si="29"/>
        <v>3.4400774466489897E-2</v>
      </c>
      <c r="Z98" s="101">
        <f t="shared" si="30"/>
        <v>0.11401581010434583</v>
      </c>
      <c r="AA98" s="101">
        <f t="shared" si="31"/>
        <v>0.16541289156565187</v>
      </c>
      <c r="AB98" s="101">
        <f t="shared" si="32"/>
        <v>0.47806446463344554</v>
      </c>
      <c r="AC98" s="101">
        <f t="shared" si="33"/>
        <v>8.3831092295079184E-4</v>
      </c>
      <c r="AD98" s="101">
        <f t="shared" si="34"/>
        <v>0.12331345252044093</v>
      </c>
      <c r="AE98" s="101">
        <f t="shared" si="35"/>
        <v>7.2008105418204784E-3</v>
      </c>
      <c r="AF98" s="101">
        <f t="shared" si="36"/>
        <v>1.3880081752790695E-3</v>
      </c>
      <c r="AG98" s="101">
        <f t="shared" si="37"/>
        <v>7.5365477069575512E-2</v>
      </c>
      <c r="AH98" s="102">
        <f t="shared" si="38"/>
        <v>6.8177089073632555E-2</v>
      </c>
      <c r="AI98" s="34"/>
      <c r="AJ98" s="100">
        <f t="shared" si="39"/>
        <v>0.6346527721075933</v>
      </c>
      <c r="AK98" s="103">
        <f t="shared" si="40"/>
        <v>1.0176031407217005</v>
      </c>
      <c r="AL98" s="102">
        <f t="shared" si="41"/>
        <v>0.90461961795442736</v>
      </c>
      <c r="AN98" s="100">
        <f t="shared" si="51"/>
        <v>-2.6186417722729383</v>
      </c>
      <c r="AO98" s="101">
        <f t="shared" si="42"/>
        <v>7.6774140633232228</v>
      </c>
      <c r="AP98" s="101">
        <f t="shared" si="43"/>
        <v>-0.52528973731253992</v>
      </c>
      <c r="AQ98" s="101">
        <f t="shared" si="49"/>
        <v>-2.382140341707975</v>
      </c>
      <c r="AR98" s="102">
        <f t="shared" si="44"/>
        <v>6.9156228954457202</v>
      </c>
      <c r="AT98" s="100">
        <f t="shared" si="45"/>
        <v>0.6346527721075933</v>
      </c>
      <c r="AU98" s="101">
        <f t="shared" si="46"/>
        <v>0.1512103232272011</v>
      </c>
      <c r="AV98" s="102">
        <f t="shared" si="47"/>
        <v>0.21413690466520555</v>
      </c>
      <c r="AW98" s="34">
        <f t="shared" si="50"/>
        <v>1007.8986474846661</v>
      </c>
      <c r="AX98"/>
      <c r="AY98"/>
    </row>
    <row r="99" spans="2:51">
      <c r="B99" s="87">
        <v>628</v>
      </c>
      <c r="C99" s="88">
        <v>4545</v>
      </c>
      <c r="D99" s="89">
        <f t="shared" si="48"/>
        <v>4.5449999999999997E-2</v>
      </c>
      <c r="F99" s="90">
        <v>1.98</v>
      </c>
      <c r="G99" s="91">
        <v>7.33</v>
      </c>
      <c r="H99" s="91">
        <v>13.95</v>
      </c>
      <c r="I99" s="91">
        <v>49.72</v>
      </c>
      <c r="J99" s="91">
        <v>0.08</v>
      </c>
      <c r="K99" s="91">
        <v>12.58</v>
      </c>
      <c r="L99" s="91">
        <v>1.2</v>
      </c>
      <c r="M99" s="91">
        <v>0.19843381421833267</v>
      </c>
      <c r="N99" s="92">
        <v>11.13</v>
      </c>
      <c r="O99" s="93">
        <v>93.238205777620522</v>
      </c>
      <c r="P99" s="94">
        <v>167.91251686209984</v>
      </c>
      <c r="Q99" s="83"/>
      <c r="R99" s="95">
        <v>1124</v>
      </c>
      <c r="S99" s="96">
        <v>25.922962793631442</v>
      </c>
      <c r="T99"/>
      <c r="U99" s="97">
        <f t="shared" si="26"/>
        <v>1196.7690520914045</v>
      </c>
      <c r="V99" s="98">
        <f t="shared" si="27"/>
        <v>1182.5056409759447</v>
      </c>
      <c r="W99" s="99">
        <f t="shared" si="28"/>
        <v>1455.5056409759447</v>
      </c>
      <c r="Y99" s="100">
        <f t="shared" si="29"/>
        <v>3.6600868051456001E-2</v>
      </c>
      <c r="Z99" s="101">
        <f t="shared" si="30"/>
        <v>0.10414327305425504</v>
      </c>
      <c r="AA99" s="101">
        <f t="shared" si="31"/>
        <v>0.156755269126722</v>
      </c>
      <c r="AB99" s="101">
        <f t="shared" si="32"/>
        <v>0.47407708907882912</v>
      </c>
      <c r="AC99" s="101">
        <f t="shared" si="33"/>
        <v>9.7300898660886701E-4</v>
      </c>
      <c r="AD99" s="101">
        <f t="shared" si="34"/>
        <v>0.12850511294746628</v>
      </c>
      <c r="AE99" s="101">
        <f t="shared" si="35"/>
        <v>8.6036401631935482E-3</v>
      </c>
      <c r="AF99" s="101">
        <f t="shared" si="36"/>
        <v>1.6024049124399524E-3</v>
      </c>
      <c r="AG99" s="101">
        <f t="shared" si="37"/>
        <v>8.8739333679029253E-2</v>
      </c>
      <c r="AH99" s="102">
        <f t="shared" si="38"/>
        <v>8.0298510728754796E-2</v>
      </c>
      <c r="AI99" s="34"/>
      <c r="AJ99" s="100">
        <f t="shared" si="39"/>
        <v>0.65055044356633884</v>
      </c>
      <c r="AK99" s="103">
        <f t="shared" si="40"/>
        <v>1.1765542035621095</v>
      </c>
      <c r="AL99" s="102">
        <f t="shared" si="41"/>
        <v>0.90488070396375786</v>
      </c>
      <c r="AN99" s="100">
        <f t="shared" si="51"/>
        <v>-2.41006548656688</v>
      </c>
      <c r="AO99" s="101">
        <f t="shared" si="42"/>
        <v>7.7862597563048945</v>
      </c>
      <c r="AP99" s="101">
        <f t="shared" si="43"/>
        <v>-0.51364256797373864</v>
      </c>
      <c r="AQ99" s="101">
        <f t="shared" si="49"/>
        <v>-2.2248290462407447</v>
      </c>
      <c r="AR99" s="102">
        <f t="shared" si="44"/>
        <v>7.087380748005021</v>
      </c>
      <c r="AT99" s="100">
        <f t="shared" si="45"/>
        <v>0.65055044356633884</v>
      </c>
      <c r="AU99" s="101">
        <f t="shared" si="46"/>
        <v>7.8294588459104822E-2</v>
      </c>
      <c r="AV99" s="102">
        <f t="shared" si="47"/>
        <v>0.27115496797455629</v>
      </c>
      <c r="AW99" s="34">
        <f t="shared" si="50"/>
        <v>1196.7690520914045</v>
      </c>
      <c r="AX99"/>
      <c r="AY99"/>
    </row>
    <row r="100" spans="2:51">
      <c r="B100" s="87">
        <v>629</v>
      </c>
      <c r="C100" s="88">
        <v>4545</v>
      </c>
      <c r="D100" s="89">
        <f t="shared" si="48"/>
        <v>4.5449999999999997E-2</v>
      </c>
      <c r="F100" s="90">
        <v>1.97</v>
      </c>
      <c r="G100" s="91">
        <v>7.32</v>
      </c>
      <c r="H100" s="91">
        <v>14.44</v>
      </c>
      <c r="I100" s="91">
        <v>49.19</v>
      </c>
      <c r="J100" s="91">
        <v>0.1</v>
      </c>
      <c r="K100" s="91">
        <v>12.67</v>
      </c>
      <c r="L100" s="91">
        <v>1.22</v>
      </c>
      <c r="M100" s="91">
        <v>0.19934937415446549</v>
      </c>
      <c r="N100" s="92">
        <v>11.25</v>
      </c>
      <c r="O100" s="93">
        <v>93.426973130273581</v>
      </c>
      <c r="P100" s="94">
        <v>167.56876814980978</v>
      </c>
      <c r="Q100" s="83"/>
      <c r="R100" s="95">
        <v>1130.2</v>
      </c>
      <c r="S100" s="96">
        <v>52.451882711681129</v>
      </c>
      <c r="T100"/>
      <c r="U100" s="97">
        <f t="shared" si="26"/>
        <v>1208.3167058212543</v>
      </c>
      <c r="V100" s="98">
        <f t="shared" si="27"/>
        <v>1182.6545268325033</v>
      </c>
      <c r="W100" s="99">
        <f t="shared" si="28"/>
        <v>1455.6545268325033</v>
      </c>
      <c r="Y100" s="100">
        <f t="shared" si="29"/>
        <v>3.6328978139651115E-2</v>
      </c>
      <c r="Z100" s="101">
        <f t="shared" si="30"/>
        <v>0.10375262416215718</v>
      </c>
      <c r="AA100" s="101">
        <f t="shared" si="31"/>
        <v>0.16187355118848301</v>
      </c>
      <c r="AB100" s="101">
        <f t="shared" si="32"/>
        <v>0.46790257027031384</v>
      </c>
      <c r="AC100" s="101">
        <f t="shared" si="33"/>
        <v>1.2133542765126453E-3</v>
      </c>
      <c r="AD100" s="101">
        <f t="shared" si="34"/>
        <v>0.12911513159573051</v>
      </c>
      <c r="AE100" s="101">
        <f t="shared" si="35"/>
        <v>8.7261280897333697E-3</v>
      </c>
      <c r="AF100" s="101">
        <f t="shared" si="36"/>
        <v>1.60595075798361E-3</v>
      </c>
      <c r="AG100" s="101">
        <f t="shared" si="37"/>
        <v>8.9481711519434654E-2</v>
      </c>
      <c r="AH100" s="102">
        <f t="shared" si="38"/>
        <v>8.1046145030686925E-2</v>
      </c>
      <c r="AI100" s="34"/>
      <c r="AJ100" s="100">
        <f t="shared" si="39"/>
        <v>0.65345380601980996</v>
      </c>
      <c r="AK100" s="103">
        <f t="shared" si="40"/>
        <v>1.178638548603606</v>
      </c>
      <c r="AL100" s="102">
        <f t="shared" si="41"/>
        <v>0.90572859698916686</v>
      </c>
      <c r="AN100" s="100">
        <f t="shared" si="51"/>
        <v>-2.3798286085034932</v>
      </c>
      <c r="AO100" s="101">
        <f t="shared" si="42"/>
        <v>7.7851991975417096</v>
      </c>
      <c r="AP100" s="101">
        <f t="shared" si="43"/>
        <v>-0.5100028055632958</v>
      </c>
      <c r="AQ100" s="101">
        <f t="shared" si="49"/>
        <v>-2.2016157343514138</v>
      </c>
      <c r="AR100" s="102">
        <f t="shared" si="44"/>
        <v>7.0969835178263345</v>
      </c>
      <c r="AT100" s="100">
        <f t="shared" si="45"/>
        <v>0.65345380601980996</v>
      </c>
      <c r="AU100" s="101">
        <f t="shared" si="46"/>
        <v>7.7889680118089874E-2</v>
      </c>
      <c r="AV100" s="102">
        <f t="shared" si="47"/>
        <v>0.26865651386210021</v>
      </c>
      <c r="AW100" s="34">
        <f t="shared" si="50"/>
        <v>1208.3167058212543</v>
      </c>
      <c r="AX100"/>
      <c r="AY100"/>
    </row>
    <row r="101" spans="2:51">
      <c r="B101" s="87">
        <v>631</v>
      </c>
      <c r="C101" s="88">
        <v>4545</v>
      </c>
      <c r="D101" s="89">
        <f t="shared" si="48"/>
        <v>4.5449999999999997E-2</v>
      </c>
      <c r="F101" s="90">
        <v>1.97</v>
      </c>
      <c r="G101" s="91">
        <v>6.88</v>
      </c>
      <c r="H101" s="91">
        <v>14.7</v>
      </c>
      <c r="I101" s="91">
        <v>50.42</v>
      </c>
      <c r="J101" s="91">
        <v>0.08</v>
      </c>
      <c r="K101" s="91">
        <v>12.59</v>
      </c>
      <c r="L101" s="91">
        <v>1.25</v>
      </c>
      <c r="M101" s="91">
        <v>0.20433418066292539</v>
      </c>
      <c r="N101" s="92">
        <v>10.93</v>
      </c>
      <c r="O101" s="93">
        <v>95.743893800464718</v>
      </c>
      <c r="P101" s="94">
        <v>172.41087389453128</v>
      </c>
      <c r="Q101" s="83"/>
      <c r="R101" s="95">
        <v>1142.6666666666667</v>
      </c>
      <c r="S101" s="96">
        <v>35.775224201486211</v>
      </c>
      <c r="T101"/>
      <c r="U101" s="97">
        <f t="shared" si="26"/>
        <v>1091.7781242830836</v>
      </c>
      <c r="V101" s="98">
        <f t="shared" si="27"/>
        <v>1170.8154474377632</v>
      </c>
      <c r="W101" s="99">
        <f t="shared" si="28"/>
        <v>1443.8154474377632</v>
      </c>
      <c r="Y101" s="100">
        <f t="shared" si="29"/>
        <v>3.6147171496799066E-2</v>
      </c>
      <c r="Z101" s="101">
        <f t="shared" si="30"/>
        <v>9.7028112806158931E-2</v>
      </c>
      <c r="AA101" s="101">
        <f t="shared" si="31"/>
        <v>0.1639634973492273</v>
      </c>
      <c r="AB101" s="101">
        <f t="shared" si="32"/>
        <v>0.47720236460572196</v>
      </c>
      <c r="AC101" s="101">
        <f t="shared" si="33"/>
        <v>9.6582568220617384E-4</v>
      </c>
      <c r="AD101" s="101">
        <f t="shared" si="34"/>
        <v>0.12765781148933594</v>
      </c>
      <c r="AE101" s="101">
        <f t="shared" si="35"/>
        <v>8.8959616770789233E-3</v>
      </c>
      <c r="AF101" s="101">
        <f t="shared" si="36"/>
        <v>1.6378702941700252E-3</v>
      </c>
      <c r="AG101" s="101">
        <f t="shared" si="37"/>
        <v>8.6501384599301484E-2</v>
      </c>
      <c r="AH101" s="102">
        <f t="shared" si="38"/>
        <v>7.7428231389278165E-2</v>
      </c>
      <c r="AI101" s="34"/>
      <c r="AJ101" s="100">
        <f t="shared" si="39"/>
        <v>0.63784298245738813</v>
      </c>
      <c r="AK101" s="103">
        <f t="shared" si="40"/>
        <v>1.2740999401106785</v>
      </c>
      <c r="AL101" s="102">
        <f t="shared" si="41"/>
        <v>0.89510973434641894</v>
      </c>
      <c r="AN101" s="100">
        <f t="shared" si="51"/>
        <v>-2.5994772671694117</v>
      </c>
      <c r="AO101" s="101">
        <f t="shared" si="42"/>
        <v>7.8702489982956862</v>
      </c>
      <c r="AP101" s="101">
        <f t="shared" si="43"/>
        <v>-0.53025324306965282</v>
      </c>
      <c r="AQ101" s="101">
        <f t="shared" si="49"/>
        <v>-2.25504446471284</v>
      </c>
      <c r="AR101" s="102">
        <f t="shared" si="44"/>
        <v>6.9955629527694612</v>
      </c>
      <c r="AT101" s="100">
        <f t="shared" si="45"/>
        <v>0.63784298245738813</v>
      </c>
      <c r="AU101" s="101">
        <f t="shared" si="46"/>
        <v>8.1146870925049644E-2</v>
      </c>
      <c r="AV101" s="102">
        <f t="shared" si="47"/>
        <v>0.28101014661756213</v>
      </c>
      <c r="AW101" s="34">
        <f t="shared" si="50"/>
        <v>1091.7781242830836</v>
      </c>
      <c r="AX101"/>
      <c r="AY101"/>
    </row>
    <row r="102" spans="2:51">
      <c r="B102" s="87">
        <v>662</v>
      </c>
      <c r="C102" s="88">
        <v>5321</v>
      </c>
      <c r="D102" s="89">
        <f t="shared" si="48"/>
        <v>5.321E-2</v>
      </c>
      <c r="F102" s="90">
        <v>3.06</v>
      </c>
      <c r="G102" s="91">
        <v>7.2</v>
      </c>
      <c r="H102" s="91">
        <v>17.02</v>
      </c>
      <c r="I102" s="91">
        <v>50.71</v>
      </c>
      <c r="J102" s="91">
        <v>0.26</v>
      </c>
      <c r="K102" s="91">
        <v>10.5</v>
      </c>
      <c r="L102" s="91">
        <v>1.69</v>
      </c>
      <c r="M102" s="91">
        <v>0.14791506826097811</v>
      </c>
      <c r="N102" s="92">
        <v>7.97</v>
      </c>
      <c r="O102" s="93">
        <v>99.003903349823574</v>
      </c>
      <c r="P102" s="94">
        <v>65.211978388804837</v>
      </c>
      <c r="Q102" s="83"/>
      <c r="R102" s="95">
        <v>745.59788331451364</v>
      </c>
      <c r="S102" s="96">
        <v>37.519106243797602</v>
      </c>
      <c r="T102"/>
      <c r="U102" s="97">
        <f t="shared" si="26"/>
        <v>862.96891589931852</v>
      </c>
      <c r="V102" s="98">
        <f t="shared" si="27"/>
        <v>1182.3800517262341</v>
      </c>
      <c r="W102" s="99">
        <f t="shared" si="28"/>
        <v>1455.3800517262341</v>
      </c>
      <c r="Y102" s="100">
        <f t="shared" si="29"/>
        <v>5.5406611506748984E-2</v>
      </c>
      <c r="Z102" s="101">
        <f t="shared" si="30"/>
        <v>0.1002013825043272</v>
      </c>
      <c r="AA102" s="101">
        <f t="shared" si="31"/>
        <v>0.18733609590530473</v>
      </c>
      <c r="AB102" s="101">
        <f t="shared" si="32"/>
        <v>0.47361497666526003</v>
      </c>
      <c r="AC102" s="101">
        <f t="shared" si="33"/>
        <v>3.0975204442951253E-3</v>
      </c>
      <c r="AD102" s="101">
        <f t="shared" si="34"/>
        <v>0.10506136396673395</v>
      </c>
      <c r="AE102" s="101">
        <f t="shared" si="35"/>
        <v>1.1868659374480008E-2</v>
      </c>
      <c r="AF102" s="101">
        <f t="shared" si="36"/>
        <v>1.1699922225069475E-3</v>
      </c>
      <c r="AG102" s="101">
        <f t="shared" si="37"/>
        <v>6.2243397410342821E-2</v>
      </c>
      <c r="AH102" s="102">
        <f t="shared" si="38"/>
        <v>5.3782978329921675E-2</v>
      </c>
      <c r="AI102" s="34"/>
      <c r="AJ102" s="100">
        <f t="shared" si="39"/>
        <v>0.70243356540867763</v>
      </c>
      <c r="AK102" s="103">
        <f t="shared" si="40"/>
        <v>1.2039405878144136</v>
      </c>
      <c r="AL102" s="102">
        <f t="shared" si="41"/>
        <v>0.86407523637173278</v>
      </c>
      <c r="AN102" s="100">
        <f t="shared" si="51"/>
        <v>-3.117832092827947</v>
      </c>
      <c r="AO102" s="101">
        <f t="shared" si="42"/>
        <v>7.7877095796493432</v>
      </c>
      <c r="AP102" s="101">
        <f t="shared" si="43"/>
        <v>-0.40848777750084447</v>
      </c>
      <c r="AQ102" s="101">
        <f t="shared" si="49"/>
        <v>-2.4989889624575476</v>
      </c>
      <c r="AR102" s="102">
        <f t="shared" si="44"/>
        <v>6.7603786717780991</v>
      </c>
      <c r="AT102" s="100">
        <f t="shared" si="45"/>
        <v>0.70243356540867763</v>
      </c>
      <c r="AU102" s="101">
        <f t="shared" si="46"/>
        <v>0.13127772609082322</v>
      </c>
      <c r="AV102" s="102">
        <f t="shared" si="47"/>
        <v>0.16628870850049904</v>
      </c>
      <c r="AW102" s="34">
        <f t="shared" si="50"/>
        <v>862.96891589931852</v>
      </c>
      <c r="AX102"/>
      <c r="AY102"/>
    </row>
    <row r="103" spans="2:51">
      <c r="B103" s="87">
        <v>663</v>
      </c>
      <c r="C103" s="88">
        <v>5321</v>
      </c>
      <c r="D103" s="89">
        <f t="shared" si="48"/>
        <v>5.321E-2</v>
      </c>
      <c r="F103" s="90">
        <v>3.08</v>
      </c>
      <c r="G103" s="91">
        <v>6.86</v>
      </c>
      <c r="H103" s="91">
        <v>16.559999999999999</v>
      </c>
      <c r="I103" s="91">
        <v>51.27</v>
      </c>
      <c r="J103" s="91">
        <v>0.24</v>
      </c>
      <c r="K103" s="91">
        <v>10.44</v>
      </c>
      <c r="L103" s="91">
        <v>1.66</v>
      </c>
      <c r="M103" s="91">
        <v>0.14906391403010447</v>
      </c>
      <c r="N103" s="92">
        <v>8.09</v>
      </c>
      <c r="O103" s="93">
        <v>101.03063600245687</v>
      </c>
      <c r="P103" s="94">
        <v>65.52169464355903</v>
      </c>
      <c r="Q103" s="83"/>
      <c r="R103" s="95">
        <v>759.80006672703951</v>
      </c>
      <c r="S103" s="96">
        <v>52.843637270725637</v>
      </c>
      <c r="T103"/>
      <c r="U103" s="97">
        <f t="shared" si="26"/>
        <v>851.82541191796849</v>
      </c>
      <c r="V103" s="98">
        <f t="shared" si="27"/>
        <v>1174.188950260992</v>
      </c>
      <c r="W103" s="99">
        <f t="shared" si="28"/>
        <v>1447.188950260992</v>
      </c>
      <c r="Y103" s="100">
        <f t="shared" si="29"/>
        <v>5.6009900853494742E-2</v>
      </c>
      <c r="Z103" s="101">
        <f t="shared" si="30"/>
        <v>9.588247942036468E-2</v>
      </c>
      <c r="AA103" s="101">
        <f t="shared" si="31"/>
        <v>0.18306114100365764</v>
      </c>
      <c r="AB103" s="101">
        <f t="shared" si="32"/>
        <v>0.48091581270076772</v>
      </c>
      <c r="AC103" s="101">
        <f t="shared" si="33"/>
        <v>2.8716135783767088E-3</v>
      </c>
      <c r="AD103" s="101">
        <f t="shared" si="34"/>
        <v>0.10491272254024822</v>
      </c>
      <c r="AE103" s="101">
        <f t="shared" si="35"/>
        <v>1.1708384399194896E-2</v>
      </c>
      <c r="AF103" s="101">
        <f t="shared" si="36"/>
        <v>1.1841780316684477E-3</v>
      </c>
      <c r="AG103" s="101">
        <f t="shared" si="37"/>
        <v>6.345376747222703E-2</v>
      </c>
      <c r="AH103" s="102">
        <f t="shared" si="38"/>
        <v>5.4429714397772166E-2</v>
      </c>
      <c r="AI103" s="34"/>
      <c r="AJ103" s="100">
        <f t="shared" si="39"/>
        <v>0.7016011331475186</v>
      </c>
      <c r="AK103" s="103">
        <f t="shared" si="40"/>
        <v>1.278618246582659</v>
      </c>
      <c r="AL103" s="102">
        <f t="shared" si="41"/>
        <v>0.85778538558164286</v>
      </c>
      <c r="AN103" s="100">
        <f t="shared" si="51"/>
        <v>-3.187570571838378</v>
      </c>
      <c r="AO103" s="101">
        <f t="shared" si="42"/>
        <v>7.8464238378881754</v>
      </c>
      <c r="AP103" s="101">
        <f t="shared" si="43"/>
        <v>-0.41035727951448914</v>
      </c>
      <c r="AQ103" s="101">
        <f t="shared" si="49"/>
        <v>-2.4988856037066998</v>
      </c>
      <c r="AR103" s="102">
        <f t="shared" si="44"/>
        <v>6.7473815902420089</v>
      </c>
      <c r="AT103" s="100">
        <f t="shared" si="45"/>
        <v>0.7016011331475186</v>
      </c>
      <c r="AU103" s="101">
        <f t="shared" si="46"/>
        <v>0.13278822225861051</v>
      </c>
      <c r="AV103" s="102">
        <f t="shared" si="47"/>
        <v>0.16561064459387093</v>
      </c>
      <c r="AW103" s="34">
        <f t="shared" si="50"/>
        <v>851.82541191796849</v>
      </c>
      <c r="AX103"/>
      <c r="AY103"/>
    </row>
    <row r="104" spans="2:51">
      <c r="B104" s="87">
        <v>664</v>
      </c>
      <c r="C104" s="88">
        <v>5321</v>
      </c>
      <c r="D104" s="89">
        <f t="shared" si="48"/>
        <v>5.321E-2</v>
      </c>
      <c r="F104" s="90">
        <v>3</v>
      </c>
      <c r="G104" s="91">
        <v>7.17</v>
      </c>
      <c r="H104" s="91">
        <v>16.920000000000002</v>
      </c>
      <c r="I104" s="91">
        <v>50.86</v>
      </c>
      <c r="J104" s="91">
        <v>0.26</v>
      </c>
      <c r="K104" s="91">
        <v>10.6</v>
      </c>
      <c r="L104" s="91">
        <v>1.64</v>
      </c>
      <c r="M104" s="91">
        <v>0.14891428857936795</v>
      </c>
      <c r="N104" s="92">
        <v>8.02</v>
      </c>
      <c r="O104" s="93">
        <v>100.9498533645569</v>
      </c>
      <c r="P104" s="94">
        <v>64.649611630039459</v>
      </c>
      <c r="Q104" s="83"/>
      <c r="R104" s="95">
        <v>808.4</v>
      </c>
      <c r="S104" s="96">
        <v>71.037314138416349</v>
      </c>
      <c r="T104"/>
      <c r="U104" s="97">
        <f t="shared" si="26"/>
        <v>865.24399501345954</v>
      </c>
      <c r="V104" s="98">
        <f t="shared" si="27"/>
        <v>1181.2959447836631</v>
      </c>
      <c r="W104" s="99">
        <f t="shared" si="28"/>
        <v>1454.2959447836631</v>
      </c>
      <c r="Y104" s="100">
        <f t="shared" si="29"/>
        <v>5.4328672346539895E-2</v>
      </c>
      <c r="Z104" s="101">
        <f t="shared" si="30"/>
        <v>9.9799426559674068E-2</v>
      </c>
      <c r="AA104" s="101">
        <f t="shared" si="31"/>
        <v>0.18626443577773033</v>
      </c>
      <c r="AB104" s="101">
        <f t="shared" si="32"/>
        <v>0.4750899521701073</v>
      </c>
      <c r="AC104" s="101">
        <f t="shared" si="33"/>
        <v>3.0980031462491896E-3</v>
      </c>
      <c r="AD104" s="101">
        <f t="shared" si="34"/>
        <v>0.10607847654424794</v>
      </c>
      <c r="AE104" s="101">
        <f t="shared" si="35"/>
        <v>1.1519310437511908E-2</v>
      </c>
      <c r="AF104" s="101">
        <f t="shared" si="36"/>
        <v>1.178079504719595E-3</v>
      </c>
      <c r="AG104" s="101">
        <f t="shared" si="37"/>
        <v>6.2643643513219924E-2</v>
      </c>
      <c r="AH104" s="102">
        <f t="shared" si="38"/>
        <v>5.4136854672181135E-2</v>
      </c>
      <c r="AI104" s="34"/>
      <c r="AJ104" s="100">
        <f t="shared" si="39"/>
        <v>0.70296786864377592</v>
      </c>
      <c r="AK104" s="103">
        <f t="shared" si="40"/>
        <v>1.210350515632826</v>
      </c>
      <c r="AL104" s="102">
        <f t="shared" si="41"/>
        <v>0.8642034791727341</v>
      </c>
      <c r="AN104" s="100">
        <f t="shared" si="51"/>
        <v>-3.1220176487634244</v>
      </c>
      <c r="AO104" s="101">
        <f t="shared" si="42"/>
        <v>7.7954406820638855</v>
      </c>
      <c r="AP104" s="101">
        <f t="shared" si="43"/>
        <v>-0.40810148133838553</v>
      </c>
      <c r="AQ104" s="101">
        <f t="shared" si="49"/>
        <v>-2.497689990354155</v>
      </c>
      <c r="AR104" s="102">
        <f t="shared" si="44"/>
        <v>6.7630115423162298</v>
      </c>
      <c r="AT104" s="100">
        <f t="shared" si="45"/>
        <v>0.70296786864377592</v>
      </c>
      <c r="AU104" s="101">
        <f t="shared" si="46"/>
        <v>0.13310492981160182</v>
      </c>
      <c r="AV104" s="102">
        <f t="shared" si="47"/>
        <v>0.16392720154462215</v>
      </c>
      <c r="AW104" s="34">
        <f t="shared" si="50"/>
        <v>865.24399501345954</v>
      </c>
      <c r="AX104"/>
      <c r="AY104"/>
    </row>
    <row r="105" spans="2:51">
      <c r="B105" s="87">
        <v>665</v>
      </c>
      <c r="C105" s="88">
        <v>5321</v>
      </c>
      <c r="D105" s="89">
        <f t="shared" si="48"/>
        <v>5.321E-2</v>
      </c>
      <c r="F105" s="90">
        <v>3.02</v>
      </c>
      <c r="G105" s="91">
        <v>7.24</v>
      </c>
      <c r="H105" s="91">
        <v>16.850000000000001</v>
      </c>
      <c r="I105" s="91">
        <v>50.47</v>
      </c>
      <c r="J105" s="91">
        <v>0.27</v>
      </c>
      <c r="K105" s="91">
        <v>10.49</v>
      </c>
      <c r="L105" s="91">
        <v>1.68</v>
      </c>
      <c r="M105" s="91">
        <v>0.15029019064485211</v>
      </c>
      <c r="N105" s="92">
        <v>8.0299999999999994</v>
      </c>
      <c r="O105" s="93">
        <v>99.843913021426275</v>
      </c>
      <c r="P105" s="94">
        <v>65.217575851780026</v>
      </c>
      <c r="Q105" s="83"/>
      <c r="R105" s="95">
        <v>721.4</v>
      </c>
      <c r="S105" s="96">
        <v>83.808114165634606</v>
      </c>
      <c r="T105"/>
      <c r="U105" s="97">
        <f t="shared" si="26"/>
        <v>873.59341976820201</v>
      </c>
      <c r="V105" s="98">
        <f t="shared" si="27"/>
        <v>1183.1891535971138</v>
      </c>
      <c r="W105" s="99">
        <f t="shared" si="28"/>
        <v>1456.1891535971138</v>
      </c>
      <c r="Y105" s="100">
        <f t="shared" si="29"/>
        <v>5.48933553785158E-2</v>
      </c>
      <c r="Z105" s="101">
        <f t="shared" si="30"/>
        <v>0.10114687140479378</v>
      </c>
      <c r="AA105" s="101">
        <f t="shared" si="31"/>
        <v>0.18618062564196355</v>
      </c>
      <c r="AB105" s="101">
        <f t="shared" si="32"/>
        <v>0.47319243408405198</v>
      </c>
      <c r="AC105" s="101">
        <f t="shared" si="33"/>
        <v>3.229068576501E-3</v>
      </c>
      <c r="AD105" s="101">
        <f t="shared" si="34"/>
        <v>0.10536633996466936</v>
      </c>
      <c r="AE105" s="101">
        <f t="shared" si="35"/>
        <v>1.1843959501291943E-2</v>
      </c>
      <c r="AF105" s="101">
        <f t="shared" si="36"/>
        <v>1.1933665557579008E-3</v>
      </c>
      <c r="AG105" s="101">
        <f t="shared" si="37"/>
        <v>6.295397889245459E-2</v>
      </c>
      <c r="AH105" s="102">
        <f t="shared" si="38"/>
        <v>5.4520830512571339E-2</v>
      </c>
      <c r="AI105" s="34"/>
      <c r="AJ105" s="100">
        <f t="shared" si="39"/>
        <v>0.70368415816749708</v>
      </c>
      <c r="AK105" s="103">
        <f t="shared" si="40"/>
        <v>1.1954467919702303</v>
      </c>
      <c r="AL105" s="102">
        <f t="shared" si="41"/>
        <v>0.8660426468946506</v>
      </c>
      <c r="AN105" s="100">
        <f t="shared" si="51"/>
        <v>-3.0899550678048877</v>
      </c>
      <c r="AO105" s="101">
        <f t="shared" si="42"/>
        <v>7.7819474935245747</v>
      </c>
      <c r="AP105" s="101">
        <f t="shared" si="43"/>
        <v>-0.40748908479932433</v>
      </c>
      <c r="AQ105" s="101">
        <f t="shared" si="49"/>
        <v>-2.488111731725291</v>
      </c>
      <c r="AR105" s="102">
        <f t="shared" si="44"/>
        <v>6.772615072645654</v>
      </c>
      <c r="AT105" s="100">
        <f t="shared" si="45"/>
        <v>0.70368415816749708</v>
      </c>
      <c r="AU105" s="101">
        <f t="shared" si="46"/>
        <v>0.13133724305158959</v>
      </c>
      <c r="AV105" s="102">
        <f t="shared" si="47"/>
        <v>0.16497859878091337</v>
      </c>
      <c r="AW105" s="34">
        <f t="shared" si="50"/>
        <v>873.59341976820201</v>
      </c>
      <c r="AX105"/>
      <c r="AY105"/>
    </row>
    <row r="106" spans="2:51">
      <c r="B106" s="87">
        <v>666</v>
      </c>
      <c r="C106" s="88">
        <v>4036</v>
      </c>
      <c r="D106" s="89">
        <f t="shared" si="48"/>
        <v>4.036E-2</v>
      </c>
      <c r="F106" s="90">
        <v>2.19</v>
      </c>
      <c r="G106" s="91">
        <v>6.15</v>
      </c>
      <c r="H106" s="91">
        <v>13.98</v>
      </c>
      <c r="I106" s="91">
        <v>52.11</v>
      </c>
      <c r="J106" s="91">
        <v>0.11</v>
      </c>
      <c r="K106" s="91">
        <v>10.44</v>
      </c>
      <c r="L106" s="91">
        <v>1.25</v>
      </c>
      <c r="M106" s="91">
        <v>0.20837532655088034</v>
      </c>
      <c r="N106" s="92">
        <v>12.92</v>
      </c>
      <c r="O106" s="93">
        <v>75.132678236863811</v>
      </c>
      <c r="P106" s="94">
        <v>145.65918686342846</v>
      </c>
      <c r="Q106" s="83"/>
      <c r="R106" s="95">
        <v>1350.6</v>
      </c>
      <c r="S106" s="96">
        <v>83.745447637467507</v>
      </c>
      <c r="T106"/>
      <c r="U106" s="97">
        <f t="shared" si="26"/>
        <v>1248.2001965568315</v>
      </c>
      <c r="V106" s="98">
        <f t="shared" si="27"/>
        <v>1159.6910489389998</v>
      </c>
      <c r="W106" s="99">
        <f t="shared" si="28"/>
        <v>1432.6910489389998</v>
      </c>
      <c r="Y106" s="100">
        <f t="shared" si="29"/>
        <v>4.0343294699642374E-2</v>
      </c>
      <c r="Z106" s="101">
        <f t="shared" si="30"/>
        <v>8.7076991622531075E-2</v>
      </c>
      <c r="AA106" s="101">
        <f t="shared" si="31"/>
        <v>0.15655111472071601</v>
      </c>
      <c r="AB106" s="101">
        <f t="shared" si="32"/>
        <v>0.49515363685467556</v>
      </c>
      <c r="AC106" s="101">
        <f t="shared" si="33"/>
        <v>1.3332776595178905E-3</v>
      </c>
      <c r="AD106" s="101">
        <f t="shared" si="34"/>
        <v>0.10627749705757607</v>
      </c>
      <c r="AE106" s="101">
        <f t="shared" si="35"/>
        <v>8.9312461263074058E-3</v>
      </c>
      <c r="AF106" s="101">
        <f t="shared" si="36"/>
        <v>1.6768875231264703E-3</v>
      </c>
      <c r="AG106" s="101">
        <f t="shared" si="37"/>
        <v>0.10265605373590701</v>
      </c>
      <c r="AH106" s="102">
        <f t="shared" si="38"/>
        <v>9.2290498054587819E-2</v>
      </c>
      <c r="AI106" s="34"/>
      <c r="AJ106" s="100">
        <f t="shared" si="39"/>
        <v>0.71551612894751093</v>
      </c>
      <c r="AK106" s="103">
        <f t="shared" si="40"/>
        <v>1.4498353525214667</v>
      </c>
      <c r="AL106" s="102">
        <f t="shared" si="41"/>
        <v>0.89902635739353842</v>
      </c>
      <c r="AN106" s="100">
        <f t="shared" si="51"/>
        <v>-2.5257027053427157</v>
      </c>
      <c r="AO106" s="101">
        <f t="shared" si="42"/>
        <v>7.9511378240004902</v>
      </c>
      <c r="AP106" s="101">
        <f t="shared" si="43"/>
        <v>-0.43158202138304974</v>
      </c>
      <c r="AQ106" s="101">
        <f t="shared" si="49"/>
        <v>-2.1356048526974307</v>
      </c>
      <c r="AR106" s="102">
        <f t="shared" si="44"/>
        <v>7.1294579499721555</v>
      </c>
      <c r="AT106" s="100">
        <f t="shared" si="45"/>
        <v>0.71551612894751093</v>
      </c>
      <c r="AU106" s="101">
        <f t="shared" si="46"/>
        <v>6.0166772085932407E-2</v>
      </c>
      <c r="AV106" s="102">
        <f t="shared" si="47"/>
        <v>0.22431709896655666</v>
      </c>
      <c r="AW106" s="34">
        <f t="shared" si="50"/>
        <v>1248.2001965568315</v>
      </c>
      <c r="AX106"/>
      <c r="AY106"/>
    </row>
    <row r="107" spans="2:51">
      <c r="B107" s="87">
        <v>667</v>
      </c>
      <c r="C107" s="88">
        <v>4036</v>
      </c>
      <c r="D107" s="89">
        <f t="shared" si="48"/>
        <v>4.036E-2</v>
      </c>
      <c r="F107" s="90">
        <v>2.2000000000000002</v>
      </c>
      <c r="G107" s="91">
        <v>6</v>
      </c>
      <c r="H107" s="91">
        <v>13.62</v>
      </c>
      <c r="I107" s="91">
        <v>52.72</v>
      </c>
      <c r="J107" s="91">
        <v>0.15</v>
      </c>
      <c r="K107" s="91">
        <v>10.52</v>
      </c>
      <c r="L107" s="91">
        <v>1.25</v>
      </c>
      <c r="M107" s="91">
        <v>0.20908915069161957</v>
      </c>
      <c r="N107" s="92">
        <v>12.9</v>
      </c>
      <c r="O107" s="93">
        <v>74.619698023385254</v>
      </c>
      <c r="P107" s="94">
        <v>146.85564112363917</v>
      </c>
      <c r="Q107" s="83"/>
      <c r="R107" s="95">
        <v>1312.8</v>
      </c>
      <c r="S107" s="96">
        <v>52.006730333680721</v>
      </c>
      <c r="T107"/>
      <c r="U107" s="97">
        <f t="shared" si="26"/>
        <v>1239.6484133015995</v>
      </c>
      <c r="V107" s="98">
        <f t="shared" si="27"/>
        <v>1156.0225255037201</v>
      </c>
      <c r="W107" s="99">
        <f t="shared" si="28"/>
        <v>1429.0225255037201</v>
      </c>
      <c r="Y107" s="100">
        <f t="shared" si="29"/>
        <v>4.0488182511054516E-2</v>
      </c>
      <c r="Z107" s="101">
        <f t="shared" si="30"/>
        <v>8.4870723486037553E-2</v>
      </c>
      <c r="AA107" s="101">
        <f t="shared" si="31"/>
        <v>0.15237174943257098</v>
      </c>
      <c r="AB107" s="101">
        <f t="shared" si="32"/>
        <v>0.50046378367969058</v>
      </c>
      <c r="AC107" s="101">
        <f t="shared" si="33"/>
        <v>1.8163415981725234E-3</v>
      </c>
      <c r="AD107" s="101">
        <f t="shared" si="34"/>
        <v>0.10698796138393961</v>
      </c>
      <c r="AE107" s="101">
        <f t="shared" si="35"/>
        <v>8.922579190021469E-3</v>
      </c>
      <c r="AF107" s="101">
        <f t="shared" si="36"/>
        <v>1.6809991422062885E-3</v>
      </c>
      <c r="AG107" s="101">
        <f t="shared" si="37"/>
        <v>0.10239767957630654</v>
      </c>
      <c r="AH107" s="102">
        <f t="shared" si="38"/>
        <v>9.176356192772317E-2</v>
      </c>
      <c r="AI107" s="34"/>
      <c r="AJ107" s="100">
        <f t="shared" si="39"/>
        <v>0.71352216970583149</v>
      </c>
      <c r="AK107" s="103">
        <f t="shared" si="40"/>
        <v>1.4888440299072778</v>
      </c>
      <c r="AL107" s="102">
        <f t="shared" si="41"/>
        <v>0.89614884153054619</v>
      </c>
      <c r="AN107" s="100">
        <f t="shared" si="51"/>
        <v>-2.5677092571601756</v>
      </c>
      <c r="AO107" s="101">
        <f t="shared" si="42"/>
        <v>7.9782249205426954</v>
      </c>
      <c r="AP107" s="101">
        <f t="shared" si="43"/>
        <v>-0.43379231070569663</v>
      </c>
      <c r="AQ107" s="101">
        <f t="shared" si="49"/>
        <v>-2.1458597280578569</v>
      </c>
      <c r="AR107" s="102">
        <f t="shared" si="44"/>
        <v>7.1225830807346799</v>
      </c>
      <c r="AT107" s="100">
        <f t="shared" si="45"/>
        <v>0.71352216970583149</v>
      </c>
      <c r="AU107" s="101">
        <f t="shared" si="46"/>
        <v>5.9873473358533984E-2</v>
      </c>
      <c r="AV107" s="102">
        <f t="shared" si="47"/>
        <v>0.2266043569356346</v>
      </c>
      <c r="AW107" s="34">
        <f t="shared" si="50"/>
        <v>1239.6484133015995</v>
      </c>
      <c r="AX107"/>
      <c r="AY107"/>
    </row>
    <row r="108" spans="2:51">
      <c r="B108" s="87">
        <v>670</v>
      </c>
      <c r="C108" s="88">
        <v>2152</v>
      </c>
      <c r="D108" s="89">
        <f t="shared" si="48"/>
        <v>2.1520000000000001E-2</v>
      </c>
      <c r="F108" s="90">
        <v>2.25</v>
      </c>
      <c r="G108" s="91">
        <v>8.7200000000000006</v>
      </c>
      <c r="H108" s="91">
        <v>15.09</v>
      </c>
      <c r="I108" s="91">
        <v>49.96</v>
      </c>
      <c r="J108" s="91">
        <v>7.0000000000000007E-2</v>
      </c>
      <c r="K108" s="91">
        <v>11.58</v>
      </c>
      <c r="L108" s="91">
        <v>1.1200000000000001</v>
      </c>
      <c r="M108" s="91">
        <v>0.19114340196532684</v>
      </c>
      <c r="N108" s="92">
        <v>10.81</v>
      </c>
      <c r="O108" s="93">
        <v>147.18644122419528</v>
      </c>
      <c r="P108" s="94">
        <v>105.15568569822184</v>
      </c>
      <c r="Q108" s="83"/>
      <c r="R108" s="95">
        <v>1154.5</v>
      </c>
      <c r="S108" s="96">
        <v>36.291872368341643</v>
      </c>
      <c r="T108"/>
      <c r="U108" s="97">
        <f t="shared" si="26"/>
        <v>1202.5826875627279</v>
      </c>
      <c r="V108" s="98">
        <f t="shared" si="27"/>
        <v>1215.119319352965</v>
      </c>
      <c r="W108" s="99">
        <f t="shared" si="28"/>
        <v>1488.119319352965</v>
      </c>
      <c r="Y108" s="100">
        <f t="shared" si="29"/>
        <v>4.0525352574868834E-2</v>
      </c>
      <c r="Z108" s="101">
        <f t="shared" si="30"/>
        <v>0.12071516200720915</v>
      </c>
      <c r="AA108" s="101">
        <f t="shared" si="31"/>
        <v>0.16521720417849567</v>
      </c>
      <c r="AB108" s="101">
        <f t="shared" si="32"/>
        <v>0.4641500117451357</v>
      </c>
      <c r="AC108" s="101">
        <f t="shared" si="33"/>
        <v>8.2955081236766183E-4</v>
      </c>
      <c r="AD108" s="101">
        <f t="shared" si="34"/>
        <v>0.11525676201853102</v>
      </c>
      <c r="AE108" s="101">
        <f t="shared" si="35"/>
        <v>7.8241488385515628E-3</v>
      </c>
      <c r="AF108" s="101">
        <f t="shared" si="36"/>
        <v>1.5039520404070861E-3</v>
      </c>
      <c r="AG108" s="101">
        <f t="shared" si="37"/>
        <v>8.3977855784433328E-2</v>
      </c>
      <c r="AH108" s="102">
        <f t="shared" si="38"/>
        <v>7.7547227475618069E-2</v>
      </c>
      <c r="AI108" s="34"/>
      <c r="AJ108" s="100">
        <f t="shared" si="39"/>
        <v>0.68726604736083308</v>
      </c>
      <c r="AK108" s="103">
        <f t="shared" si="40"/>
        <v>0.91994628179227389</v>
      </c>
      <c r="AL108" s="102">
        <f t="shared" si="41"/>
        <v>0.92342471418510208</v>
      </c>
      <c r="AN108" s="100">
        <f t="shared" si="51"/>
        <v>-2.2486087625592606</v>
      </c>
      <c r="AO108" s="101">
        <f t="shared" si="42"/>
        <v>7.5575761798498462</v>
      </c>
      <c r="AP108" s="101">
        <f t="shared" si="43"/>
        <v>-0.45575290157617571</v>
      </c>
      <c r="AQ108" s="101">
        <f t="shared" si="49"/>
        <v>-2.239012246947365</v>
      </c>
      <c r="AR108" s="102">
        <f t="shared" si="44"/>
        <v>7.0922267626617739</v>
      </c>
      <c r="AT108" s="100">
        <f t="shared" si="45"/>
        <v>0.68726604736083308</v>
      </c>
      <c r="AU108" s="101">
        <f t="shared" si="46"/>
        <v>0.13173733047840699</v>
      </c>
      <c r="AV108" s="102">
        <f t="shared" si="47"/>
        <v>0.18099662216076004</v>
      </c>
      <c r="AW108" s="34">
        <f t="shared" si="50"/>
        <v>1202.5826875627279</v>
      </c>
      <c r="AX108"/>
      <c r="AY108"/>
    </row>
    <row r="109" spans="2:51">
      <c r="B109" s="87">
        <v>671</v>
      </c>
      <c r="C109" s="88">
        <v>2152</v>
      </c>
      <c r="D109" s="89">
        <f t="shared" si="48"/>
        <v>2.1520000000000001E-2</v>
      </c>
      <c r="F109" s="90">
        <v>2.2999999999999998</v>
      </c>
      <c r="G109" s="91">
        <v>8.6300000000000008</v>
      </c>
      <c r="H109" s="91">
        <v>14.92</v>
      </c>
      <c r="I109" s="91">
        <v>49.76</v>
      </c>
      <c r="J109" s="91">
        <v>0.09</v>
      </c>
      <c r="K109" s="91">
        <v>11.56</v>
      </c>
      <c r="L109" s="91">
        <v>1.1399999999999999</v>
      </c>
      <c r="M109" s="91">
        <v>0.18862096572863213</v>
      </c>
      <c r="N109" s="92">
        <v>10.83</v>
      </c>
      <c r="O109" s="93">
        <v>144.10248775240001</v>
      </c>
      <c r="P109" s="94">
        <v>106.06945683677147</v>
      </c>
      <c r="Q109" s="83"/>
      <c r="R109" s="95">
        <v>1177.2</v>
      </c>
      <c r="S109" s="96">
        <v>37.963140017653352</v>
      </c>
      <c r="T109"/>
      <c r="U109" s="97">
        <f t="shared" si="26"/>
        <v>1210.165694543716</v>
      </c>
      <c r="V109" s="98">
        <f t="shared" si="27"/>
        <v>1213.5880001288931</v>
      </c>
      <c r="W109" s="99">
        <f t="shared" si="28"/>
        <v>1486.5880001288931</v>
      </c>
      <c r="Y109" s="100">
        <f t="shared" si="29"/>
        <v>4.1581912046869098E-2</v>
      </c>
      <c r="Z109" s="101">
        <f t="shared" si="30"/>
        <v>0.11991912968954069</v>
      </c>
      <c r="AA109" s="101">
        <f t="shared" si="31"/>
        <v>0.16397105376908677</v>
      </c>
      <c r="AB109" s="101">
        <f t="shared" si="32"/>
        <v>0.46403276130075743</v>
      </c>
      <c r="AC109" s="101">
        <f t="shared" si="33"/>
        <v>1.0705816568810356E-3</v>
      </c>
      <c r="AD109" s="101">
        <f t="shared" si="34"/>
        <v>0.11549096889601339</v>
      </c>
      <c r="AE109" s="101">
        <f t="shared" si="35"/>
        <v>7.9938550249715364E-3</v>
      </c>
      <c r="AF109" s="101">
        <f t="shared" si="36"/>
        <v>1.4896936812294345E-3</v>
      </c>
      <c r="AG109" s="101">
        <f t="shared" si="37"/>
        <v>8.4450043934650609E-2</v>
      </c>
      <c r="AH109" s="102">
        <f t="shared" si="38"/>
        <v>7.7891551004209678E-2</v>
      </c>
      <c r="AI109" s="34"/>
      <c r="AJ109" s="100">
        <f t="shared" si="39"/>
        <v>0.68822726725536987</v>
      </c>
      <c r="AK109" s="103">
        <f t="shared" si="40"/>
        <v>0.93471837338555741</v>
      </c>
      <c r="AL109" s="102">
        <f t="shared" si="41"/>
        <v>0.92233878604591324</v>
      </c>
      <c r="AN109" s="100">
        <f t="shared" si="51"/>
        <v>-2.2449081749137303</v>
      </c>
      <c r="AO109" s="101">
        <f t="shared" si="42"/>
        <v>7.5679990135665474</v>
      </c>
      <c r="AP109" s="101">
        <f t="shared" si="43"/>
        <v>-0.45472860398577686</v>
      </c>
      <c r="AQ109" s="101">
        <f t="shared" si="49"/>
        <v>-2.2301503321880789</v>
      </c>
      <c r="AR109" s="102">
        <f t="shared" si="44"/>
        <v>7.0985125668551188</v>
      </c>
      <c r="AT109" s="100">
        <f t="shared" si="45"/>
        <v>0.68822726725536987</v>
      </c>
      <c r="AU109" s="101">
        <f t="shared" si="46"/>
        <v>0.12907073328202115</v>
      </c>
      <c r="AV109" s="102">
        <f t="shared" si="47"/>
        <v>0.18270199946260887</v>
      </c>
      <c r="AW109" s="34">
        <f t="shared" si="50"/>
        <v>1210.165694543716</v>
      </c>
      <c r="AX109"/>
      <c r="AY109"/>
    </row>
    <row r="110" spans="2:51">
      <c r="B110" s="87">
        <v>682</v>
      </c>
      <c r="C110" s="88">
        <v>4487</v>
      </c>
      <c r="D110" s="89">
        <f t="shared" si="48"/>
        <v>4.487E-2</v>
      </c>
      <c r="F110" s="90">
        <v>1.66</v>
      </c>
      <c r="G110" s="91">
        <v>7.34</v>
      </c>
      <c r="H110" s="91">
        <v>14.13</v>
      </c>
      <c r="I110" s="91">
        <v>52.84</v>
      </c>
      <c r="J110" s="91">
        <v>0.04</v>
      </c>
      <c r="K110" s="91">
        <v>12.24</v>
      </c>
      <c r="L110" s="91">
        <v>0.59</v>
      </c>
      <c r="M110" s="91">
        <v>0.18754134171490625</v>
      </c>
      <c r="N110" s="92">
        <v>9.82</v>
      </c>
      <c r="O110" s="93">
        <v>89.903349949807463</v>
      </c>
      <c r="P110" s="94">
        <v>158.49662661355967</v>
      </c>
      <c r="Q110" s="83"/>
      <c r="R110" s="95">
        <v>878.4</v>
      </c>
      <c r="S110" s="96">
        <v>40.184574154767979</v>
      </c>
      <c r="T110"/>
      <c r="U110" s="97">
        <f t="shared" si="26"/>
        <v>957.81905621526687</v>
      </c>
      <c r="V110" s="98">
        <f t="shared" si="27"/>
        <v>1177.2542951136807</v>
      </c>
      <c r="W110" s="99">
        <f t="shared" si="28"/>
        <v>1450.2542951136807</v>
      </c>
      <c r="Y110" s="100">
        <f t="shared" si="29"/>
        <v>3.0468254235954749E-2</v>
      </c>
      <c r="Z110" s="101">
        <f t="shared" si="30"/>
        <v>0.1035467793643058</v>
      </c>
      <c r="AA110" s="101">
        <f t="shared" si="31"/>
        <v>0.15765341757754894</v>
      </c>
      <c r="AB110" s="101">
        <f t="shared" si="32"/>
        <v>0.50025788650398906</v>
      </c>
      <c r="AC110" s="101">
        <f t="shared" si="33"/>
        <v>4.8305896133437579E-4</v>
      </c>
      <c r="AD110" s="101">
        <f t="shared" si="34"/>
        <v>0.12414649761283567</v>
      </c>
      <c r="AE110" s="101">
        <f t="shared" si="35"/>
        <v>4.2001644169339693E-3</v>
      </c>
      <c r="AF110" s="101">
        <f t="shared" si="36"/>
        <v>1.5037197146068244E-3</v>
      </c>
      <c r="AG110" s="101">
        <f t="shared" si="37"/>
        <v>7.7740221612490681E-2</v>
      </c>
      <c r="AH110" s="102">
        <f t="shared" si="38"/>
        <v>6.9373999755060922E-2</v>
      </c>
      <c r="AI110" s="34"/>
      <c r="AJ110" s="100">
        <f t="shared" si="39"/>
        <v>0.63070184168473076</v>
      </c>
      <c r="AK110" s="103">
        <f t="shared" si="40"/>
        <v>1.1744735445482397</v>
      </c>
      <c r="AL110" s="102">
        <f t="shared" si="41"/>
        <v>0.89238232559803321</v>
      </c>
      <c r="AN110" s="100">
        <f t="shared" si="51"/>
        <v>-2.8303260643557371</v>
      </c>
      <c r="AO110" s="101">
        <f t="shared" si="42"/>
        <v>7.823771123232258</v>
      </c>
      <c r="AP110" s="101">
        <f t="shared" si="43"/>
        <v>-0.53281984598678167</v>
      </c>
      <c r="AQ110" s="101">
        <f t="shared" si="49"/>
        <v>-2.4040336706396719</v>
      </c>
      <c r="AR110" s="102">
        <f t="shared" si="44"/>
        <v>6.8646588835294109</v>
      </c>
      <c r="AT110" s="100">
        <f t="shared" si="45"/>
        <v>0.63070184168473076</v>
      </c>
      <c r="AU110" s="101">
        <f t="shared" si="46"/>
        <v>8.4116438850992292E-2</v>
      </c>
      <c r="AV110" s="102">
        <f t="shared" si="47"/>
        <v>0.28518171946427701</v>
      </c>
      <c r="AW110" s="34">
        <f t="shared" si="50"/>
        <v>957.81905621526687</v>
      </c>
      <c r="AX110"/>
      <c r="AY110"/>
    </row>
    <row r="111" spans="2:51">
      <c r="B111" s="87">
        <v>684</v>
      </c>
      <c r="C111" s="88">
        <v>2832</v>
      </c>
      <c r="D111" s="89">
        <f t="shared" si="48"/>
        <v>2.8320000000000001E-2</v>
      </c>
      <c r="F111" s="90">
        <v>2.09</v>
      </c>
      <c r="G111" s="91">
        <v>7.83</v>
      </c>
      <c r="H111" s="91">
        <v>14.8</v>
      </c>
      <c r="I111" s="91">
        <v>49.72</v>
      </c>
      <c r="J111" s="91">
        <v>0.05</v>
      </c>
      <c r="K111" s="91">
        <v>13.83</v>
      </c>
      <c r="L111" s="91">
        <v>0.91</v>
      </c>
      <c r="M111" s="91">
        <v>0.19065229966884001</v>
      </c>
      <c r="N111" s="92">
        <v>10.17</v>
      </c>
      <c r="O111" s="93">
        <v>84.989392117659548</v>
      </c>
      <c r="P111" s="94">
        <v>158.68304667815582</v>
      </c>
      <c r="Q111" s="83"/>
      <c r="R111" s="95">
        <v>1056.5</v>
      </c>
      <c r="S111" s="96">
        <v>43.493294502332965</v>
      </c>
      <c r="T111"/>
      <c r="U111" s="97">
        <f t="shared" si="26"/>
        <v>1143.8067727534522</v>
      </c>
      <c r="V111" s="98">
        <f t="shared" si="27"/>
        <v>1191.9946575324975</v>
      </c>
      <c r="W111" s="99">
        <f t="shared" si="28"/>
        <v>1464.9946575324975</v>
      </c>
      <c r="Y111" s="100">
        <f t="shared" si="29"/>
        <v>3.7828632886772157E-2</v>
      </c>
      <c r="Z111" s="101">
        <f t="shared" si="30"/>
        <v>0.10892740941666634</v>
      </c>
      <c r="AA111" s="101">
        <f t="shared" si="31"/>
        <v>0.1628387727881262</v>
      </c>
      <c r="AB111" s="101">
        <f t="shared" si="32"/>
        <v>0.46419144525615263</v>
      </c>
      <c r="AC111" s="101">
        <f t="shared" si="33"/>
        <v>5.9544963538895625E-4</v>
      </c>
      <c r="AD111" s="101">
        <f t="shared" si="34"/>
        <v>0.13832800440260998</v>
      </c>
      <c r="AE111" s="101">
        <f t="shared" si="35"/>
        <v>6.3883771770728544E-3</v>
      </c>
      <c r="AF111" s="101">
        <f t="shared" si="36"/>
        <v>1.5074634827895682E-3</v>
      </c>
      <c r="AG111" s="101">
        <f t="shared" si="37"/>
        <v>7.9394444954421092E-2</v>
      </c>
      <c r="AH111" s="102">
        <f t="shared" si="38"/>
        <v>7.1829637227209031E-2</v>
      </c>
      <c r="AI111" s="34"/>
      <c r="AJ111" s="100">
        <f t="shared" si="39"/>
        <v>0.64464624608628063</v>
      </c>
      <c r="AK111" s="103">
        <f t="shared" si="40"/>
        <v>1.0769037224699129</v>
      </c>
      <c r="AL111" s="102">
        <f t="shared" si="41"/>
        <v>0.90471867733876243</v>
      </c>
      <c r="AN111" s="100">
        <f t="shared" si="51"/>
        <v>-2.4450022074575961</v>
      </c>
      <c r="AO111" s="101">
        <f t="shared" si="42"/>
        <v>7.7178966557923951</v>
      </c>
      <c r="AP111" s="101">
        <f t="shared" si="43"/>
        <v>-0.51359355079404123</v>
      </c>
      <c r="AQ111" s="101">
        <f t="shared" si="49"/>
        <v>-2.2828163551971472</v>
      </c>
      <c r="AR111" s="102">
        <f t="shared" si="44"/>
        <v>7.0421172527379046</v>
      </c>
      <c r="AT111" s="100">
        <f t="shared" si="45"/>
        <v>0.64464624608628063</v>
      </c>
      <c r="AU111" s="101">
        <f t="shared" si="46"/>
        <v>7.7409635811902855E-2</v>
      </c>
      <c r="AV111" s="102">
        <f t="shared" si="47"/>
        <v>0.27794411810181652</v>
      </c>
      <c r="AW111" s="34">
        <f t="shared" si="50"/>
        <v>1143.8067727534522</v>
      </c>
      <c r="AX111"/>
      <c r="AY111"/>
    </row>
    <row r="112" spans="2:51">
      <c r="B112" s="87">
        <v>685</v>
      </c>
      <c r="C112" s="88">
        <v>2832</v>
      </c>
      <c r="D112" s="89">
        <f t="shared" si="48"/>
        <v>2.8320000000000001E-2</v>
      </c>
      <c r="F112" s="90">
        <v>2.44</v>
      </c>
      <c r="G112" s="91">
        <v>6.88</v>
      </c>
      <c r="H112" s="91">
        <v>14.49</v>
      </c>
      <c r="I112" s="91">
        <v>50.17</v>
      </c>
      <c r="J112" s="91">
        <v>0.08</v>
      </c>
      <c r="K112" s="91">
        <v>12.64</v>
      </c>
      <c r="L112" s="91">
        <v>1.28</v>
      </c>
      <c r="M112" s="91">
        <v>0.21464313480689684</v>
      </c>
      <c r="N112" s="92">
        <v>11.74</v>
      </c>
      <c r="O112" s="93">
        <v>71.039929268044162</v>
      </c>
      <c r="P112" s="94">
        <v>173.55748551429977</v>
      </c>
      <c r="Q112" s="83"/>
      <c r="R112" s="95">
        <v>1264.8</v>
      </c>
      <c r="S112" s="96">
        <v>51.314715238418245</v>
      </c>
      <c r="T112"/>
      <c r="U112" s="97">
        <f t="shared" si="26"/>
        <v>1229.1649187252697</v>
      </c>
      <c r="V112" s="98">
        <f t="shared" si="27"/>
        <v>1175.5086582598856</v>
      </c>
      <c r="W112" s="99">
        <f t="shared" si="28"/>
        <v>1448.5086582598856</v>
      </c>
      <c r="Y112" s="100">
        <f t="shared" si="29"/>
        <v>4.4278340953146138E-2</v>
      </c>
      <c r="Z112" s="101">
        <f t="shared" si="30"/>
        <v>9.5960169145091645E-2</v>
      </c>
      <c r="AA112" s="101">
        <f t="shared" si="31"/>
        <v>0.15984227213130517</v>
      </c>
      <c r="AB112" s="101">
        <f t="shared" si="32"/>
        <v>0.46960992508993066</v>
      </c>
      <c r="AC112" s="101">
        <f t="shared" si="33"/>
        <v>9.5519528463192994E-4</v>
      </c>
      <c r="AD112" s="101">
        <f t="shared" si="34"/>
        <v>0.12675414174703808</v>
      </c>
      <c r="AE112" s="101">
        <f t="shared" si="35"/>
        <v>9.0092010825860106E-3</v>
      </c>
      <c r="AF112" s="101">
        <f t="shared" si="36"/>
        <v>1.7015664280720154E-3</v>
      </c>
      <c r="AG112" s="101">
        <f t="shared" si="37"/>
        <v>9.1889188138198366E-2</v>
      </c>
      <c r="AH112" s="102">
        <f t="shared" si="38"/>
        <v>8.2915898938473731E-2</v>
      </c>
      <c r="AI112" s="34"/>
      <c r="AJ112" s="100">
        <f t="shared" si="39"/>
        <v>0.66810958912330309</v>
      </c>
      <c r="AK112" s="103">
        <f t="shared" si="40"/>
        <v>1.2740999401106785</v>
      </c>
      <c r="AL112" s="102">
        <f t="shared" si="41"/>
        <v>0.90234662661042242</v>
      </c>
      <c r="AN112" s="100">
        <f t="shared" si="51"/>
        <v>-2.3889207443288063</v>
      </c>
      <c r="AO112" s="101">
        <f t="shared" si="42"/>
        <v>7.8351233900601134</v>
      </c>
      <c r="AP112" s="101">
        <f t="shared" si="43"/>
        <v>-0.48985916099610766</v>
      </c>
      <c r="AQ112" s="101">
        <f t="shared" si="49"/>
        <v>-2.1577468051897375</v>
      </c>
      <c r="AR112" s="102">
        <f t="shared" si="44"/>
        <v>7.1140902899249365</v>
      </c>
      <c r="AT112" s="100">
        <f t="shared" si="45"/>
        <v>0.66810958912330309</v>
      </c>
      <c r="AU112" s="101">
        <f t="shared" si="46"/>
        <v>5.824411916362876E-2</v>
      </c>
      <c r="AV112" s="102">
        <f t="shared" si="47"/>
        <v>0.27364629171306815</v>
      </c>
      <c r="AW112" s="34">
        <f t="shared" si="50"/>
        <v>1229.1649187252697</v>
      </c>
      <c r="AX112"/>
      <c r="AY112"/>
    </row>
    <row r="113" spans="2:51">
      <c r="B113" s="87">
        <v>686</v>
      </c>
      <c r="C113" s="88">
        <v>2832</v>
      </c>
      <c r="D113" s="89">
        <f t="shared" si="48"/>
        <v>2.8320000000000001E-2</v>
      </c>
      <c r="F113" s="90">
        <v>2.5099999999999998</v>
      </c>
      <c r="G113" s="91">
        <v>7.47</v>
      </c>
      <c r="H113" s="91">
        <v>15.19</v>
      </c>
      <c r="I113" s="91">
        <v>49.29</v>
      </c>
      <c r="J113" s="91">
        <v>0.09</v>
      </c>
      <c r="K113" s="91">
        <v>12.59</v>
      </c>
      <c r="L113" s="91">
        <v>1.23</v>
      </c>
      <c r="M113" s="91">
        <v>0.20306438179915615</v>
      </c>
      <c r="N113" s="92">
        <v>11.19</v>
      </c>
      <c r="O113" s="93">
        <v>93.804975745280871</v>
      </c>
      <c r="P113" s="94">
        <v>158.68707905395391</v>
      </c>
      <c r="Q113" s="83"/>
      <c r="R113" s="95">
        <v>1169.8</v>
      </c>
      <c r="S113" s="96">
        <v>30.028319966324347</v>
      </c>
      <c r="T113"/>
      <c r="U113" s="97">
        <f t="shared" si="26"/>
        <v>1186.5921575181251</v>
      </c>
      <c r="V113" s="98">
        <f t="shared" si="27"/>
        <v>1188.9840930597991</v>
      </c>
      <c r="W113" s="99">
        <f t="shared" si="28"/>
        <v>1461.9840930597991</v>
      </c>
      <c r="Y113" s="100">
        <f t="shared" si="29"/>
        <v>4.537377021062397E-2</v>
      </c>
      <c r="Z113" s="101">
        <f t="shared" si="30"/>
        <v>0.10378935198728359</v>
      </c>
      <c r="AA113" s="101">
        <f t="shared" si="31"/>
        <v>0.16692087967303582</v>
      </c>
      <c r="AB113" s="101">
        <f t="shared" si="32"/>
        <v>0.45960168920055139</v>
      </c>
      <c r="AC113" s="101">
        <f t="shared" si="33"/>
        <v>1.070469565427896E-3</v>
      </c>
      <c r="AD113" s="101">
        <f t="shared" si="34"/>
        <v>0.12576808470706982</v>
      </c>
      <c r="AE113" s="101">
        <f t="shared" si="35"/>
        <v>8.6240457980717982E-3</v>
      </c>
      <c r="AF113" s="101">
        <f t="shared" si="36"/>
        <v>1.6035972072424138E-3</v>
      </c>
      <c r="AG113" s="101">
        <f t="shared" si="37"/>
        <v>8.7248111650693155E-2</v>
      </c>
      <c r="AH113" s="102">
        <f t="shared" si="38"/>
        <v>7.9195663740590727E-2</v>
      </c>
      <c r="AI113" s="34"/>
      <c r="AJ113" s="100">
        <f t="shared" si="39"/>
        <v>0.66197316702420661</v>
      </c>
      <c r="AK113" s="103">
        <f t="shared" si="40"/>
        <v>1.1477574556392729</v>
      </c>
      <c r="AL113" s="102">
        <f t="shared" si="41"/>
        <v>0.90770633589938043</v>
      </c>
      <c r="AN113" s="100">
        <f t="shared" si="51"/>
        <v>-2.3395012210332</v>
      </c>
      <c r="AO113" s="101">
        <f t="shared" si="42"/>
        <v>7.7390968187087434</v>
      </c>
      <c r="AP113" s="101">
        <f t="shared" si="43"/>
        <v>-0.49503796941777434</v>
      </c>
      <c r="AQ113" s="101">
        <f t="shared" si="49"/>
        <v>-2.1742831163405882</v>
      </c>
      <c r="AR113" s="102">
        <f t="shared" si="44"/>
        <v>7.0788407445983577</v>
      </c>
      <c r="AT113" s="100">
        <f t="shared" si="45"/>
        <v>0.66197316702420661</v>
      </c>
      <c r="AU113" s="101">
        <f t="shared" si="46"/>
        <v>7.9475663103487498E-2</v>
      </c>
      <c r="AV113" s="102">
        <f t="shared" si="47"/>
        <v>0.25855116987230575</v>
      </c>
      <c r="AW113" s="34">
        <f t="shared" si="50"/>
        <v>1186.5921575181251</v>
      </c>
      <c r="AX113"/>
      <c r="AY113"/>
    </row>
    <row r="114" spans="2:51">
      <c r="B114" s="87">
        <v>687</v>
      </c>
      <c r="C114" s="88">
        <v>2832</v>
      </c>
      <c r="D114" s="89">
        <f t="shared" si="48"/>
        <v>2.8320000000000001E-2</v>
      </c>
      <c r="F114" s="90">
        <v>2.5099999999999998</v>
      </c>
      <c r="G114" s="91">
        <v>7.6</v>
      </c>
      <c r="H114" s="91">
        <v>15.29</v>
      </c>
      <c r="I114" s="91">
        <v>49.44</v>
      </c>
      <c r="J114" s="91">
        <v>0.08</v>
      </c>
      <c r="K114" s="91">
        <v>12.76</v>
      </c>
      <c r="L114" s="91">
        <v>1.19</v>
      </c>
      <c r="M114" s="91">
        <v>0.20254325476297905</v>
      </c>
      <c r="N114" s="92">
        <v>11.2</v>
      </c>
      <c r="O114" s="93">
        <v>94.167330758782199</v>
      </c>
      <c r="P114" s="94">
        <v>159.32735657554701</v>
      </c>
      <c r="Q114" s="83"/>
      <c r="R114" s="95">
        <v>1194</v>
      </c>
      <c r="S114" s="96">
        <v>24.289915602982237</v>
      </c>
      <c r="T114"/>
      <c r="U114" s="97">
        <f t="shared" si="26"/>
        <v>1192.808894437359</v>
      </c>
      <c r="V114" s="98">
        <f t="shared" si="27"/>
        <v>1192.0779882881798</v>
      </c>
      <c r="W114" s="99">
        <f t="shared" si="28"/>
        <v>1465.0779882881798</v>
      </c>
      <c r="Y114" s="100">
        <f t="shared" si="29"/>
        <v>4.5117661228880356E-2</v>
      </c>
      <c r="Z114" s="101">
        <f t="shared" si="30"/>
        <v>0.10499956565870265</v>
      </c>
      <c r="AA114" s="101">
        <f t="shared" si="31"/>
        <v>0.1670713908233297</v>
      </c>
      <c r="AB114" s="101">
        <f t="shared" si="32"/>
        <v>0.45839827198608774</v>
      </c>
      <c r="AC114" s="101">
        <f t="shared" si="33"/>
        <v>9.4615766842303967E-4</v>
      </c>
      <c r="AD114" s="101">
        <f t="shared" si="34"/>
        <v>0.12674682910386348</v>
      </c>
      <c r="AE114" s="101">
        <f t="shared" si="35"/>
        <v>8.2964942361456427E-3</v>
      </c>
      <c r="AF114" s="101">
        <f t="shared" si="36"/>
        <v>1.5904537123611101E-3</v>
      </c>
      <c r="AG114" s="101">
        <f t="shared" si="37"/>
        <v>8.6833175582206323E-2</v>
      </c>
      <c r="AH114" s="102">
        <f t="shared" si="38"/>
        <v>7.9008316595661557E-2</v>
      </c>
      <c r="AI114" s="34"/>
      <c r="AJ114" s="100">
        <f t="shared" si="39"/>
        <v>0.66181775438893509</v>
      </c>
      <c r="AK114" s="103">
        <f t="shared" si="40"/>
        <v>1.1216490853203969</v>
      </c>
      <c r="AL114" s="102">
        <f t="shared" si="41"/>
        <v>0.90988629709693336</v>
      </c>
      <c r="AN114" s="100">
        <f t="shared" si="51"/>
        <v>-2.3130311820712075</v>
      </c>
      <c r="AO114" s="101">
        <f t="shared" si="42"/>
        <v>7.7173111474888669</v>
      </c>
      <c r="AP114" s="101">
        <f t="shared" si="43"/>
        <v>-0.49506932916119595</v>
      </c>
      <c r="AQ114" s="101">
        <f t="shared" si="49"/>
        <v>-2.1748555839380268</v>
      </c>
      <c r="AR114" s="102">
        <f t="shared" si="44"/>
        <v>7.0840662201944902</v>
      </c>
      <c r="AT114" s="100">
        <f t="shared" si="45"/>
        <v>0.66181775438893509</v>
      </c>
      <c r="AU114" s="101">
        <f t="shared" si="46"/>
        <v>7.9501784857963428E-2</v>
      </c>
      <c r="AV114" s="102">
        <f t="shared" si="47"/>
        <v>0.25868046075310136</v>
      </c>
      <c r="AW114" s="34">
        <f t="shared" si="50"/>
        <v>1192.808894437359</v>
      </c>
      <c r="AX114"/>
      <c r="AY114"/>
    </row>
    <row r="115" spans="2:51">
      <c r="B115" s="87">
        <v>688</v>
      </c>
      <c r="C115" s="88">
        <v>2832</v>
      </c>
      <c r="D115" s="89">
        <f t="shared" si="48"/>
        <v>2.8320000000000001E-2</v>
      </c>
      <c r="F115" s="90">
        <v>2.46</v>
      </c>
      <c r="G115" s="91">
        <v>7.5</v>
      </c>
      <c r="H115" s="91">
        <v>15.27</v>
      </c>
      <c r="I115" s="91">
        <v>49.81</v>
      </c>
      <c r="J115" s="91">
        <v>7.0000000000000007E-2</v>
      </c>
      <c r="K115" s="91">
        <v>12.69</v>
      </c>
      <c r="L115" s="91">
        <v>1.27</v>
      </c>
      <c r="M115" s="91">
        <v>0.20195553599631477</v>
      </c>
      <c r="N115" s="92">
        <v>11.08</v>
      </c>
      <c r="O115" s="93">
        <v>92.827008760924528</v>
      </c>
      <c r="P115" s="94">
        <v>156.55139664830821</v>
      </c>
      <c r="Q115" s="83"/>
      <c r="R115" s="95">
        <v>1197</v>
      </c>
      <c r="S115" s="96">
        <v>15.921683328090658</v>
      </c>
      <c r="T115"/>
      <c r="U115" s="97">
        <f t="shared" si="26"/>
        <v>1171.1080527314432</v>
      </c>
      <c r="V115" s="98">
        <f t="shared" si="27"/>
        <v>1188.9464500121635</v>
      </c>
      <c r="W115" s="99">
        <f t="shared" si="28"/>
        <v>1461.9464500121635</v>
      </c>
      <c r="Y115" s="100">
        <f t="shared" si="29"/>
        <v>4.4230363606309206E-2</v>
      </c>
      <c r="Z115" s="101">
        <f t="shared" si="30"/>
        <v>0.10364484793598788</v>
      </c>
      <c r="AA115" s="101">
        <f t="shared" si="31"/>
        <v>0.16689609861188914</v>
      </c>
      <c r="AB115" s="101">
        <f t="shared" si="32"/>
        <v>0.46194853747865861</v>
      </c>
      <c r="AC115" s="101">
        <f t="shared" si="33"/>
        <v>8.2810253026052998E-4</v>
      </c>
      <c r="AD115" s="101">
        <f t="shared" si="34"/>
        <v>0.12608417929340443</v>
      </c>
      <c r="AE115" s="101">
        <f t="shared" si="35"/>
        <v>8.8565365729651544E-3</v>
      </c>
      <c r="AF115" s="101">
        <f t="shared" si="36"/>
        <v>1.5862497152308486E-3</v>
      </c>
      <c r="AG115" s="101">
        <f t="shared" si="37"/>
        <v>8.5925084255294229E-2</v>
      </c>
      <c r="AH115" s="102">
        <f t="shared" si="38"/>
        <v>7.7958428028309573E-2</v>
      </c>
      <c r="AI115" s="34"/>
      <c r="AJ115" s="100">
        <f t="shared" si="39"/>
        <v>0.66252848841328749</v>
      </c>
      <c r="AK115" s="103">
        <f t="shared" si="40"/>
        <v>1.1416790160891848</v>
      </c>
      <c r="AL115" s="102">
        <f t="shared" si="41"/>
        <v>0.90728369607046622</v>
      </c>
      <c r="AN115" s="100">
        <f t="shared" si="51"/>
        <v>-2.3796508059913242</v>
      </c>
      <c r="AO115" s="101">
        <f t="shared" si="42"/>
        <v>7.7393624781869788</v>
      </c>
      <c r="AP115" s="101">
        <f t="shared" si="43"/>
        <v>-0.49285668820337408</v>
      </c>
      <c r="AQ115" s="101">
        <f t="shared" si="49"/>
        <v>-2.1988506492438025</v>
      </c>
      <c r="AR115" s="102">
        <f t="shared" si="44"/>
        <v>7.0657056332360835</v>
      </c>
      <c r="AT115" s="100">
        <f t="shared" si="45"/>
        <v>0.66252848841328749</v>
      </c>
      <c r="AU115" s="101">
        <f t="shared" si="46"/>
        <v>7.9531541252753829E-2</v>
      </c>
      <c r="AV115" s="102">
        <f t="shared" si="47"/>
        <v>0.2579399703339586</v>
      </c>
      <c r="AW115" s="34">
        <f t="shared" si="50"/>
        <v>1171.1080527314432</v>
      </c>
      <c r="AX115"/>
      <c r="AY115"/>
    </row>
    <row r="116" spans="2:51">
      <c r="B116" s="87">
        <v>689</v>
      </c>
      <c r="C116" s="88">
        <v>2832</v>
      </c>
      <c r="D116" s="89">
        <f t="shared" si="48"/>
        <v>2.8320000000000001E-2</v>
      </c>
      <c r="F116" s="90">
        <v>2.44</v>
      </c>
      <c r="G116" s="91">
        <v>7.43</v>
      </c>
      <c r="H116" s="91">
        <v>15.22</v>
      </c>
      <c r="I116" s="91">
        <v>49.51</v>
      </c>
      <c r="J116" s="91">
        <v>0.08</v>
      </c>
      <c r="K116" s="91">
        <v>12.58</v>
      </c>
      <c r="L116" s="91">
        <v>1.25</v>
      </c>
      <c r="M116" s="91">
        <v>0.20508034770145306</v>
      </c>
      <c r="N116" s="92">
        <v>11.08</v>
      </c>
      <c r="O116" s="93">
        <v>93.429549933659345</v>
      </c>
      <c r="P116" s="94">
        <v>160.3908608332182</v>
      </c>
      <c r="Q116" s="83"/>
      <c r="R116" s="95">
        <v>1222.2</v>
      </c>
      <c r="S116" s="96">
        <v>45.052191955552544</v>
      </c>
      <c r="T116"/>
      <c r="U116" s="97">
        <f t="shared" si="26"/>
        <v>1162.1499156169261</v>
      </c>
      <c r="V116" s="98">
        <f t="shared" si="27"/>
        <v>1187.1873180439045</v>
      </c>
      <c r="W116" s="99">
        <f t="shared" si="28"/>
        <v>1460.1873180439045</v>
      </c>
      <c r="Y116" s="100">
        <f t="shared" si="29"/>
        <v>4.4124272264581162E-2</v>
      </c>
      <c r="Z116" s="101">
        <f t="shared" si="30"/>
        <v>0.10327081297643156</v>
      </c>
      <c r="AA116" s="101">
        <f t="shared" si="31"/>
        <v>0.16731085820890879</v>
      </c>
      <c r="AB116" s="101">
        <f t="shared" si="32"/>
        <v>0.46181954379954876</v>
      </c>
      <c r="AC116" s="101">
        <f t="shared" si="33"/>
        <v>9.5187163515322826E-4</v>
      </c>
      <c r="AD116" s="101">
        <f t="shared" si="34"/>
        <v>0.12571350693601119</v>
      </c>
      <c r="AE116" s="101">
        <f t="shared" si="35"/>
        <v>8.7674346870535522E-3</v>
      </c>
      <c r="AF116" s="101">
        <f t="shared" si="36"/>
        <v>1.6201012852579732E-3</v>
      </c>
      <c r="AG116" s="101">
        <f t="shared" si="37"/>
        <v>8.6421598207053765E-2</v>
      </c>
      <c r="AH116" s="102">
        <f t="shared" si="38"/>
        <v>7.8309012227618616E-2</v>
      </c>
      <c r="AI116" s="34"/>
      <c r="AJ116" s="100">
        <f t="shared" si="39"/>
        <v>0.65773915462732402</v>
      </c>
      <c r="AK116" s="103">
        <f t="shared" si="40"/>
        <v>1.1559124129090752</v>
      </c>
      <c r="AL116" s="102">
        <f t="shared" si="41"/>
        <v>0.90612779504495444</v>
      </c>
      <c r="AN116" s="100">
        <f t="shared" si="51"/>
        <v>-2.3864746117286932</v>
      </c>
      <c r="AO116" s="101">
        <f t="shared" si="42"/>
        <v>7.7517932875574456</v>
      </c>
      <c r="AP116" s="101">
        <f t="shared" si="43"/>
        <v>-0.50049211365380608</v>
      </c>
      <c r="AQ116" s="101">
        <f t="shared" si="49"/>
        <v>-2.1932003820760357</v>
      </c>
      <c r="AR116" s="102">
        <f t="shared" si="44"/>
        <v>7.0580269442509822</v>
      </c>
      <c r="AT116" s="100">
        <f t="shared" si="45"/>
        <v>0.65773915462732402</v>
      </c>
      <c r="AU116" s="101">
        <f t="shared" si="46"/>
        <v>7.9570500923154375E-2</v>
      </c>
      <c r="AV116" s="102">
        <f t="shared" si="47"/>
        <v>0.26269034444952166</v>
      </c>
      <c r="AW116" s="34">
        <f t="shared" si="50"/>
        <v>1162.1499156169261</v>
      </c>
      <c r="AX116"/>
      <c r="AY116"/>
    </row>
    <row r="117" spans="2:51">
      <c r="B117" s="87">
        <v>690</v>
      </c>
      <c r="C117" s="88">
        <v>2832</v>
      </c>
      <c r="D117" s="89">
        <f t="shared" si="48"/>
        <v>2.8320000000000001E-2</v>
      </c>
      <c r="F117" s="90">
        <v>2.48</v>
      </c>
      <c r="G117" s="91">
        <v>7.57</v>
      </c>
      <c r="H117" s="91">
        <v>14.68</v>
      </c>
      <c r="I117" s="91">
        <v>49.14</v>
      </c>
      <c r="J117" s="91">
        <v>0.06</v>
      </c>
      <c r="K117" s="91">
        <v>12.69</v>
      </c>
      <c r="L117" s="91">
        <v>1.19</v>
      </c>
      <c r="M117" s="91">
        <v>0.20011083563464266</v>
      </c>
      <c r="N117" s="92">
        <v>11.14</v>
      </c>
      <c r="O117" s="93">
        <v>92.976827625482159</v>
      </c>
      <c r="P117" s="94">
        <v>157.93110077494018</v>
      </c>
      <c r="Q117" s="83"/>
      <c r="R117" s="95">
        <v>1203.8333333333333</v>
      </c>
      <c r="S117" s="96">
        <v>96.917318713771635</v>
      </c>
      <c r="T117"/>
      <c r="U117" s="97">
        <f t="shared" si="26"/>
        <v>1217.975832315371</v>
      </c>
      <c r="V117" s="98">
        <f t="shared" si="27"/>
        <v>1190.861079919476</v>
      </c>
      <c r="W117" s="99">
        <f t="shared" si="28"/>
        <v>1463.861079919476</v>
      </c>
      <c r="Y117" s="100">
        <f t="shared" si="29"/>
        <v>4.5111478714701343E-2</v>
      </c>
      <c r="Z117" s="101">
        <f t="shared" si="30"/>
        <v>0.10583573119719925</v>
      </c>
      <c r="AA117" s="101">
        <f t="shared" si="31"/>
        <v>0.16232416703902677</v>
      </c>
      <c r="AB117" s="101">
        <f t="shared" si="32"/>
        <v>0.46106503294406348</v>
      </c>
      <c r="AC117" s="101">
        <f t="shared" si="33"/>
        <v>7.1810392714639134E-4</v>
      </c>
      <c r="AD117" s="101">
        <f t="shared" si="34"/>
        <v>0.1275588442556678</v>
      </c>
      <c r="AE117" s="101">
        <f t="shared" si="35"/>
        <v>8.3957044248285546E-3</v>
      </c>
      <c r="AF117" s="101">
        <f t="shared" si="36"/>
        <v>1.5901437255852779E-3</v>
      </c>
      <c r="AG117" s="101">
        <f t="shared" si="37"/>
        <v>8.7400793771781199E-2</v>
      </c>
      <c r="AH117" s="102">
        <f t="shared" si="38"/>
        <v>7.9440205759304605E-2</v>
      </c>
      <c r="AI117" s="34"/>
      <c r="AJ117" s="100">
        <f t="shared" si="39"/>
        <v>0.66255299346398844</v>
      </c>
      <c r="AK117" s="103">
        <f t="shared" si="40"/>
        <v>1.1276208830546555</v>
      </c>
      <c r="AL117" s="102">
        <f t="shared" si="41"/>
        <v>0.90891858450092466</v>
      </c>
      <c r="AN117" s="100">
        <f t="shared" si="51"/>
        <v>-2.3062219617407971</v>
      </c>
      <c r="AO117" s="101">
        <f t="shared" si="42"/>
        <v>7.7258684804983178</v>
      </c>
      <c r="AP117" s="101">
        <f t="shared" si="43"/>
        <v>-0.49442805616880198</v>
      </c>
      <c r="AQ117" s="101">
        <f t="shared" si="49"/>
        <v>-2.1797271433786598</v>
      </c>
      <c r="AR117" s="102">
        <f t="shared" si="44"/>
        <v>7.1049456059673783</v>
      </c>
      <c r="AT117" s="100">
        <f t="shared" si="45"/>
        <v>0.66255299346398844</v>
      </c>
      <c r="AU117" s="101">
        <f t="shared" si="46"/>
        <v>7.909126512230101E-2</v>
      </c>
      <c r="AV117" s="102">
        <f t="shared" si="47"/>
        <v>0.25835574141371065</v>
      </c>
      <c r="AW117" s="34">
        <f t="shared" si="50"/>
        <v>1217.975832315371</v>
      </c>
      <c r="AX117"/>
      <c r="AY117"/>
    </row>
    <row r="118" spans="2:51">
      <c r="B118" s="87">
        <v>691</v>
      </c>
      <c r="C118" s="88">
        <v>2832</v>
      </c>
      <c r="D118" s="89">
        <f t="shared" si="48"/>
        <v>2.8320000000000001E-2</v>
      </c>
      <c r="F118" s="90">
        <v>2.44</v>
      </c>
      <c r="G118" s="91">
        <v>7.16</v>
      </c>
      <c r="H118" s="91">
        <v>15.07</v>
      </c>
      <c r="I118" s="91">
        <v>49.15</v>
      </c>
      <c r="J118" s="91">
        <v>0.06</v>
      </c>
      <c r="K118" s="91">
        <v>12.54</v>
      </c>
      <c r="L118" s="91">
        <v>1.23</v>
      </c>
      <c r="M118" s="91">
        <v>0.2027571129251142</v>
      </c>
      <c r="N118" s="92">
        <v>11.03</v>
      </c>
      <c r="O118" s="93">
        <v>94.398498155726998</v>
      </c>
      <c r="P118" s="94">
        <v>159.1598369063725</v>
      </c>
      <c r="Q118" s="83"/>
      <c r="R118" s="95">
        <v>1289.5</v>
      </c>
      <c r="S118" s="96">
        <v>21.630996278488883</v>
      </c>
      <c r="T118"/>
      <c r="U118" s="97">
        <f t="shared" si="26"/>
        <v>1153.993428494588</v>
      </c>
      <c r="V118" s="98">
        <f t="shared" si="27"/>
        <v>1180.3329996406983</v>
      </c>
      <c r="W118" s="99">
        <f t="shared" si="28"/>
        <v>1453.3329996406983</v>
      </c>
      <c r="Y118" s="100">
        <f t="shared" si="29"/>
        <v>4.4567542059203193E-2</v>
      </c>
      <c r="Z118" s="101">
        <f t="shared" si="30"/>
        <v>0.1005177900509988</v>
      </c>
      <c r="AA118" s="101">
        <f t="shared" si="31"/>
        <v>0.16732616370940739</v>
      </c>
      <c r="AB118" s="101">
        <f t="shared" si="32"/>
        <v>0.46306721169303533</v>
      </c>
      <c r="AC118" s="101">
        <f t="shared" si="33"/>
        <v>7.210755604128156E-4</v>
      </c>
      <c r="AD118" s="101">
        <f t="shared" si="34"/>
        <v>0.12657267669664257</v>
      </c>
      <c r="AE118" s="101">
        <f t="shared" si="35"/>
        <v>8.7138236214842797E-3</v>
      </c>
      <c r="AF118" s="101">
        <f t="shared" si="36"/>
        <v>1.6178391751011641E-3</v>
      </c>
      <c r="AG118" s="101">
        <f t="shared" si="37"/>
        <v>8.6895877433714477E-2</v>
      </c>
      <c r="AH118" s="102">
        <f t="shared" si="38"/>
        <v>7.8300689574517163E-2</v>
      </c>
      <c r="AI118" s="34"/>
      <c r="AJ118" s="100">
        <f t="shared" si="39"/>
        <v>0.65624814965194789</v>
      </c>
      <c r="AK118" s="103">
        <f t="shared" si="40"/>
        <v>1.212494733118169</v>
      </c>
      <c r="AL118" s="102">
        <f t="shared" si="41"/>
        <v>0.90108635630322209</v>
      </c>
      <c r="AN118" s="100">
        <f t="shared" si="51"/>
        <v>-2.4384970728257103</v>
      </c>
      <c r="AO118" s="101">
        <f t="shared" si="42"/>
        <v>7.8005302087484223</v>
      </c>
      <c r="AP118" s="101">
        <f t="shared" si="43"/>
        <v>-0.50275252079611943</v>
      </c>
      <c r="AQ118" s="101">
        <f t="shared" si="49"/>
        <v>-2.1917031373798204</v>
      </c>
      <c r="AR118" s="102">
        <f t="shared" si="44"/>
        <v>7.0509837525064132</v>
      </c>
      <c r="AT118" s="100">
        <f t="shared" si="45"/>
        <v>0.65624814965194789</v>
      </c>
      <c r="AU118" s="101">
        <f t="shared" si="46"/>
        <v>8.102790359755388E-2</v>
      </c>
      <c r="AV118" s="102">
        <f t="shared" si="47"/>
        <v>0.26272394675049809</v>
      </c>
      <c r="AW118" s="34">
        <f t="shared" si="50"/>
        <v>1153.993428494588</v>
      </c>
      <c r="AX118"/>
      <c r="AY118"/>
    </row>
    <row r="119" spans="2:51">
      <c r="B119" s="87">
        <v>752</v>
      </c>
      <c r="C119" s="88">
        <v>3274</v>
      </c>
      <c r="D119" s="89">
        <f t="shared" si="48"/>
        <v>3.2739999999999998E-2</v>
      </c>
      <c r="F119" s="90">
        <v>2.88</v>
      </c>
      <c r="G119" s="91">
        <v>7.32</v>
      </c>
      <c r="H119" s="91">
        <v>15.5</v>
      </c>
      <c r="I119" s="91">
        <v>51.72</v>
      </c>
      <c r="J119" s="91">
        <v>0.12</v>
      </c>
      <c r="K119" s="91">
        <v>11.41</v>
      </c>
      <c r="L119" s="91">
        <v>1.53</v>
      </c>
      <c r="M119" s="91">
        <v>0.18302165791371036</v>
      </c>
      <c r="N119" s="92">
        <v>9.7200000000000006</v>
      </c>
      <c r="O119" s="93">
        <v>81.951939584023279</v>
      </c>
      <c r="P119" s="94">
        <v>76.83607155488329</v>
      </c>
      <c r="Q119" s="83"/>
      <c r="R119" s="95">
        <v>1145.8</v>
      </c>
      <c r="S119" s="96">
        <v>66.900672642358046</v>
      </c>
      <c r="T119"/>
      <c r="U119" s="97">
        <f t="shared" si="26"/>
        <v>1088.099910881426</v>
      </c>
      <c r="V119" s="98">
        <f t="shared" si="27"/>
        <v>1184.7382330742025</v>
      </c>
      <c r="W119" s="99">
        <f t="shared" si="28"/>
        <v>1457.7382330742025</v>
      </c>
      <c r="Y119" s="100">
        <f t="shared" si="29"/>
        <v>5.1561048796851486E-2</v>
      </c>
      <c r="Z119" s="101">
        <f t="shared" si="30"/>
        <v>0.10072595386396338</v>
      </c>
      <c r="AA119" s="101">
        <f t="shared" si="31"/>
        <v>0.16868742088621103</v>
      </c>
      <c r="AB119" s="101">
        <f t="shared" si="32"/>
        <v>0.47761661177764253</v>
      </c>
      <c r="AC119" s="101">
        <f t="shared" si="33"/>
        <v>1.4135499842661248E-3</v>
      </c>
      <c r="AD119" s="101">
        <f t="shared" si="34"/>
        <v>0.11288298124620223</v>
      </c>
      <c r="AE119" s="101">
        <f t="shared" si="35"/>
        <v>1.0624181530681034E-2</v>
      </c>
      <c r="AF119" s="101">
        <f t="shared" si="36"/>
        <v>1.4314036890785455E-3</v>
      </c>
      <c r="AG119" s="101">
        <f t="shared" si="37"/>
        <v>7.5056848225103612E-2</v>
      </c>
      <c r="AH119" s="102">
        <f t="shared" si="38"/>
        <v>6.6867363980020647E-2</v>
      </c>
      <c r="AI119" s="34"/>
      <c r="AJ119" s="100">
        <f t="shared" si="39"/>
        <v>0.74357308524842147</v>
      </c>
      <c r="AK119" s="103">
        <f t="shared" si="40"/>
        <v>1.178638548603606</v>
      </c>
      <c r="AL119" s="102">
        <f t="shared" si="41"/>
        <v>0.89088957984857264</v>
      </c>
      <c r="AN119" s="100">
        <f t="shared" si="51"/>
        <v>-2.7551606161506652</v>
      </c>
      <c r="AO119" s="101">
        <f t="shared" si="42"/>
        <v>7.7694694741838282</v>
      </c>
      <c r="AP119" s="101">
        <f t="shared" si="43"/>
        <v>-0.36549614643662776</v>
      </c>
      <c r="AQ119" s="101">
        <f t="shared" si="49"/>
        <v>-2.3433755414575019</v>
      </c>
      <c r="AR119" s="102">
        <f t="shared" si="44"/>
        <v>6.9921882530540369</v>
      </c>
      <c r="AT119" s="100">
        <f t="shared" si="45"/>
        <v>0.74357308524842147</v>
      </c>
      <c r="AU119" s="101">
        <f t="shared" si="46"/>
        <v>9.1482095938781247E-2</v>
      </c>
      <c r="AV119" s="102">
        <f t="shared" si="47"/>
        <v>0.16494481881279724</v>
      </c>
      <c r="AW119" s="34">
        <f t="shared" si="50"/>
        <v>1088.099910881426</v>
      </c>
      <c r="AX119"/>
      <c r="AY119"/>
    </row>
    <row r="120" spans="2:51">
      <c r="B120" s="87">
        <v>753</v>
      </c>
      <c r="C120" s="88">
        <v>4815</v>
      </c>
      <c r="D120" s="89">
        <f t="shared" si="48"/>
        <v>4.8149999999999998E-2</v>
      </c>
      <c r="F120" s="90">
        <v>2.8</v>
      </c>
      <c r="G120" s="91">
        <v>7.22</v>
      </c>
      <c r="H120" s="91">
        <v>15.36</v>
      </c>
      <c r="I120" s="91">
        <v>50.4</v>
      </c>
      <c r="J120" s="91">
        <v>0.19</v>
      </c>
      <c r="K120" s="91">
        <v>10.73</v>
      </c>
      <c r="L120" s="91">
        <v>1.84</v>
      </c>
      <c r="M120" s="91">
        <v>0.19050442014855878</v>
      </c>
      <c r="N120" s="92">
        <v>10.36</v>
      </c>
      <c r="O120" s="93">
        <v>118.29671540314995</v>
      </c>
      <c r="P120" s="94">
        <v>63.283660852679574</v>
      </c>
      <c r="Q120" s="83"/>
      <c r="R120" s="95">
        <v>1286.5999999999999</v>
      </c>
      <c r="S120" s="96">
        <v>35.920746094701968</v>
      </c>
      <c r="T120"/>
      <c r="U120" s="97">
        <f t="shared" si="26"/>
        <v>1146.9955812662367</v>
      </c>
      <c r="V120" s="98">
        <f t="shared" si="27"/>
        <v>1184.1905260935528</v>
      </c>
      <c r="W120" s="99">
        <f t="shared" si="28"/>
        <v>1457.1905260935528</v>
      </c>
      <c r="Y120" s="100">
        <f t="shared" si="29"/>
        <v>5.0906207420567035E-2</v>
      </c>
      <c r="Z120" s="101">
        <f t="shared" si="30"/>
        <v>0.10089065969295234</v>
      </c>
      <c r="AA120" s="101">
        <f t="shared" si="31"/>
        <v>0.16975621064225047</v>
      </c>
      <c r="AB120" s="101">
        <f t="shared" si="32"/>
        <v>0.47264481729927932</v>
      </c>
      <c r="AC120" s="101">
        <f t="shared" si="33"/>
        <v>2.2728301479605756E-3</v>
      </c>
      <c r="AD120" s="101">
        <f t="shared" si="34"/>
        <v>0.10780179805792098</v>
      </c>
      <c r="AE120" s="101">
        <f t="shared" si="35"/>
        <v>1.2974939196551962E-2</v>
      </c>
      <c r="AF120" s="101">
        <f t="shared" si="36"/>
        <v>1.5130321637494093E-3</v>
      </c>
      <c r="AG120" s="101">
        <f t="shared" si="37"/>
        <v>8.1239505378767951E-2</v>
      </c>
      <c r="AH120" s="102">
        <f t="shared" si="38"/>
        <v>7.277450424660839E-2</v>
      </c>
      <c r="AI120" s="34"/>
      <c r="AJ120" s="100">
        <f t="shared" si="39"/>
        <v>0.74840048921320845</v>
      </c>
      <c r="AK120" s="103">
        <f t="shared" si="40"/>
        <v>1.1996861728908499</v>
      </c>
      <c r="AL120" s="102">
        <f t="shared" si="41"/>
        <v>0.89580191197998238</v>
      </c>
      <c r="AN120" s="100">
        <f t="shared" si="51"/>
        <v>-2.6358785222271144</v>
      </c>
      <c r="AO120" s="101">
        <f t="shared" si="42"/>
        <v>7.7744641447864504</v>
      </c>
      <c r="AP120" s="101">
        <f t="shared" si="43"/>
        <v>-0.36537552066127293</v>
      </c>
      <c r="AQ120" s="101">
        <f t="shared" si="49"/>
        <v>-2.2716911627968916</v>
      </c>
      <c r="AR120" s="102">
        <f t="shared" si="44"/>
        <v>7.0449012646949551</v>
      </c>
      <c r="AT120" s="100">
        <f t="shared" si="45"/>
        <v>0.74840048921320845</v>
      </c>
      <c r="AU120" s="101">
        <f t="shared" si="46"/>
        <v>0.12401618312678266</v>
      </c>
      <c r="AV120" s="102">
        <f t="shared" si="47"/>
        <v>0.12758332766000902</v>
      </c>
      <c r="AW120" s="34">
        <f t="shared" si="50"/>
        <v>1146.9955812662367</v>
      </c>
      <c r="AX120"/>
      <c r="AY120"/>
    </row>
    <row r="121" spans="2:51">
      <c r="B121" s="87">
        <v>754</v>
      </c>
      <c r="C121" s="88">
        <v>4815</v>
      </c>
      <c r="D121" s="89">
        <f t="shared" si="48"/>
        <v>4.8149999999999998E-2</v>
      </c>
      <c r="F121" s="90">
        <v>2.97</v>
      </c>
      <c r="G121" s="91">
        <v>7.44</v>
      </c>
      <c r="H121" s="91">
        <v>15.3</v>
      </c>
      <c r="I121" s="91">
        <v>49.1</v>
      </c>
      <c r="J121" s="91">
        <v>0.16</v>
      </c>
      <c r="K121" s="91">
        <v>10.89</v>
      </c>
      <c r="L121" s="91">
        <v>1.91</v>
      </c>
      <c r="M121" s="91">
        <v>0.18638588933602895</v>
      </c>
      <c r="N121" s="92">
        <v>10.33</v>
      </c>
      <c r="O121" s="93">
        <v>108.60091678073425</v>
      </c>
      <c r="P121" s="94">
        <v>62.143235394748821</v>
      </c>
      <c r="Q121" s="83"/>
      <c r="R121" s="95">
        <v>1296.25</v>
      </c>
      <c r="S121" s="96">
        <v>51.983170353490372</v>
      </c>
      <c r="T121"/>
      <c r="U121" s="97">
        <f t="shared" si="26"/>
        <v>1213.7394584199812</v>
      </c>
      <c r="V121" s="98">
        <f t="shared" si="27"/>
        <v>1190.3977756577713</v>
      </c>
      <c r="W121" s="99">
        <f t="shared" si="28"/>
        <v>1463.3977756577713</v>
      </c>
      <c r="Y121" s="100">
        <f t="shared" si="29"/>
        <v>5.4280017944273971E-2</v>
      </c>
      <c r="Z121" s="101">
        <f t="shared" si="30"/>
        <v>0.10450992151451932</v>
      </c>
      <c r="AA121" s="101">
        <f t="shared" si="31"/>
        <v>0.16997956330814137</v>
      </c>
      <c r="AB121" s="101">
        <f t="shared" si="32"/>
        <v>0.46286748882617101</v>
      </c>
      <c r="AC121" s="101">
        <f t="shared" si="33"/>
        <v>1.923996089521457E-3</v>
      </c>
      <c r="AD121" s="101">
        <f t="shared" si="34"/>
        <v>0.10998285376262217</v>
      </c>
      <c r="AE121" s="101">
        <f t="shared" si="35"/>
        <v>1.3539159277959931E-2</v>
      </c>
      <c r="AF121" s="101">
        <f t="shared" si="36"/>
        <v>1.4880823157574967E-3</v>
      </c>
      <c r="AG121" s="101">
        <f t="shared" si="37"/>
        <v>8.1428916961033257E-2</v>
      </c>
      <c r="AH121" s="102">
        <f t="shared" si="38"/>
        <v>7.3244525091677462E-2</v>
      </c>
      <c r="AI121" s="34"/>
      <c r="AJ121" s="100">
        <f t="shared" si="39"/>
        <v>0.75806789550820997</v>
      </c>
      <c r="AK121" s="103">
        <f t="shared" si="40"/>
        <v>1.153868257549397</v>
      </c>
      <c r="AL121" s="102">
        <f t="shared" si="41"/>
        <v>0.89949035091216634</v>
      </c>
      <c r="AN121" s="100">
        <f t="shared" si="51"/>
        <v>-2.518184814425116</v>
      </c>
      <c r="AO121" s="101">
        <f t="shared" si="42"/>
        <v>7.7305460059543201</v>
      </c>
      <c r="AP121" s="101">
        <f t="shared" si="43"/>
        <v>-0.35304785476608175</v>
      </c>
      <c r="AQ121" s="101">
        <f t="shared" si="49"/>
        <v>-2.2421479976718279</v>
      </c>
      <c r="AR121" s="102">
        <f t="shared" si="44"/>
        <v>7.1014613344349504</v>
      </c>
      <c r="AT121" s="100">
        <f t="shared" si="45"/>
        <v>0.75806789550820997</v>
      </c>
      <c r="AU121" s="101">
        <f t="shared" si="46"/>
        <v>0.11518292893840486</v>
      </c>
      <c r="AV121" s="102">
        <f t="shared" si="47"/>
        <v>0.12674917555338502</v>
      </c>
      <c r="AW121" s="34">
        <f t="shared" si="50"/>
        <v>1213.7394584199812</v>
      </c>
      <c r="AX121"/>
      <c r="AY121"/>
    </row>
    <row r="122" spans="2:51">
      <c r="B122" s="87">
        <v>755</v>
      </c>
      <c r="C122" s="88">
        <v>3400</v>
      </c>
      <c r="D122" s="89">
        <f t="shared" si="48"/>
        <v>3.4000000000000002E-2</v>
      </c>
      <c r="F122" s="90">
        <v>2.77</v>
      </c>
      <c r="G122" s="91">
        <v>6.93</v>
      </c>
      <c r="H122" s="91">
        <v>14.8</v>
      </c>
      <c r="I122" s="91">
        <v>51.57</v>
      </c>
      <c r="J122" s="91">
        <v>0.12</v>
      </c>
      <c r="K122" s="91">
        <v>11.13</v>
      </c>
      <c r="L122" s="91">
        <v>1.71</v>
      </c>
      <c r="M122" s="91">
        <v>0.19254508833556142</v>
      </c>
      <c r="N122" s="92">
        <v>10.47</v>
      </c>
      <c r="O122" s="93">
        <v>84.750843616172759</v>
      </c>
      <c r="P122" s="94">
        <v>76.550171633391471</v>
      </c>
      <c r="Q122" s="83"/>
      <c r="R122" s="95">
        <v>1221.25</v>
      </c>
      <c r="S122" s="96">
        <v>19.085334683992315</v>
      </c>
      <c r="T122"/>
      <c r="U122" s="97">
        <f t="shared" si="26"/>
        <v>1163.8774117973555</v>
      </c>
      <c r="V122" s="98">
        <f t="shared" si="27"/>
        <v>1176.0732335321788</v>
      </c>
      <c r="W122" s="99">
        <f t="shared" si="28"/>
        <v>1449.0732335321788</v>
      </c>
      <c r="Y122" s="100">
        <f t="shared" si="29"/>
        <v>5.0193704283794882E-2</v>
      </c>
      <c r="Z122" s="101">
        <f t="shared" si="30"/>
        <v>9.651698924471365E-2</v>
      </c>
      <c r="AA122" s="101">
        <f t="shared" si="31"/>
        <v>0.16302452336494308</v>
      </c>
      <c r="AB122" s="101">
        <f t="shared" si="32"/>
        <v>0.48201245712140256</v>
      </c>
      <c r="AC122" s="101">
        <f t="shared" si="33"/>
        <v>1.43070927890253E-3</v>
      </c>
      <c r="AD122" s="101">
        <f t="shared" si="34"/>
        <v>0.1114495230495306</v>
      </c>
      <c r="AE122" s="101">
        <f t="shared" si="35"/>
        <v>1.2018226536513211E-2</v>
      </c>
      <c r="AF122" s="101">
        <f t="shared" si="36"/>
        <v>1.524166161007218E-3</v>
      </c>
      <c r="AG122" s="101">
        <f t="shared" si="37"/>
        <v>8.1829700959192425E-2</v>
      </c>
      <c r="AH122" s="102">
        <f t="shared" si="38"/>
        <v>7.2948409481565987E-2</v>
      </c>
      <c r="AI122" s="34"/>
      <c r="AJ122" s="100">
        <f t="shared" si="39"/>
        <v>0.75581223353346938</v>
      </c>
      <c r="AK122" s="103">
        <f t="shared" si="40"/>
        <v>1.2628739041207921</v>
      </c>
      <c r="AL122" s="102">
        <f t="shared" si="41"/>
        <v>0.89146616236498966</v>
      </c>
      <c r="AN122" s="100">
        <f t="shared" si="51"/>
        <v>-2.7047786568457699</v>
      </c>
      <c r="AO122" s="101">
        <f t="shared" si="42"/>
        <v>7.831472893100627</v>
      </c>
      <c r="AP122" s="101">
        <f t="shared" si="43"/>
        <v>-0.35570836375577014</v>
      </c>
      <c r="AQ122" s="101">
        <f t="shared" si="49"/>
        <v>-2.2885264339208469</v>
      </c>
      <c r="AR122" s="102">
        <f t="shared" si="44"/>
        <v>7.0595123064199337</v>
      </c>
      <c r="AT122" s="100">
        <f t="shared" si="45"/>
        <v>0.75581223353346938</v>
      </c>
      <c r="AU122" s="101">
        <f t="shared" si="46"/>
        <v>8.9217439379330993E-2</v>
      </c>
      <c r="AV122" s="102">
        <f t="shared" si="47"/>
        <v>0.15497032708719966</v>
      </c>
      <c r="AW122" s="34">
        <f t="shared" si="50"/>
        <v>1163.8774117973555</v>
      </c>
      <c r="AX122"/>
      <c r="AY122"/>
    </row>
    <row r="123" spans="2:51">
      <c r="B123" s="87">
        <v>756</v>
      </c>
      <c r="C123" s="88">
        <v>3400</v>
      </c>
      <c r="D123" s="89">
        <f t="shared" si="48"/>
        <v>3.4000000000000002E-2</v>
      </c>
      <c r="F123" s="90">
        <v>2.2599999999999998</v>
      </c>
      <c r="G123" s="91">
        <v>8.64</v>
      </c>
      <c r="H123" s="91">
        <v>17.28</v>
      </c>
      <c r="I123" s="91">
        <v>49.16</v>
      </c>
      <c r="J123" s="91">
        <v>0.06</v>
      </c>
      <c r="K123" s="91">
        <v>12.24</v>
      </c>
      <c r="L123" s="91">
        <v>0.77</v>
      </c>
      <c r="M123" s="91">
        <v>0.16655814794328599</v>
      </c>
      <c r="N123" s="92">
        <v>8.66</v>
      </c>
      <c r="O123" s="93">
        <v>155.86101478767705</v>
      </c>
      <c r="P123" s="94">
        <v>110.19461097611536</v>
      </c>
      <c r="Q123" s="83"/>
      <c r="R123" s="95">
        <v>893.83333333333337</v>
      </c>
      <c r="S123" s="96">
        <v>36.449508455761162</v>
      </c>
      <c r="T123"/>
      <c r="U123" s="97">
        <f t="shared" si="26"/>
        <v>902.53939641727789</v>
      </c>
      <c r="V123" s="98">
        <f t="shared" si="27"/>
        <v>1209.2050260173994</v>
      </c>
      <c r="W123" s="99">
        <f t="shared" si="28"/>
        <v>1482.2050260173994</v>
      </c>
      <c r="Y123" s="100">
        <f t="shared" si="29"/>
        <v>4.0594729846328295E-2</v>
      </c>
      <c r="Z123" s="101">
        <f t="shared" si="30"/>
        <v>0.11928230195363912</v>
      </c>
      <c r="AA123" s="101">
        <f t="shared" si="31"/>
        <v>0.18868036150532483</v>
      </c>
      <c r="AB123" s="101">
        <f t="shared" si="32"/>
        <v>0.45547520803690955</v>
      </c>
      <c r="AC123" s="101">
        <f t="shared" si="33"/>
        <v>7.0910922605135773E-4</v>
      </c>
      <c r="AD123" s="101">
        <f t="shared" si="34"/>
        <v>0.12149438458616024</v>
      </c>
      <c r="AE123" s="101">
        <f t="shared" si="35"/>
        <v>5.3644689823121802E-3</v>
      </c>
      <c r="AF123" s="101">
        <f t="shared" si="36"/>
        <v>1.3069455414967536E-3</v>
      </c>
      <c r="AG123" s="101">
        <f t="shared" si="37"/>
        <v>6.7092490321777817E-2</v>
      </c>
      <c r="AH123" s="102">
        <f t="shared" si="38"/>
        <v>6.0587899972108034E-2</v>
      </c>
      <c r="AI123" s="34"/>
      <c r="AJ123" s="100">
        <f t="shared" si="39"/>
        <v>0.62059532672178053</v>
      </c>
      <c r="AK123" s="103">
        <f t="shared" si="40"/>
        <v>0.93306538519077142</v>
      </c>
      <c r="AL123" s="102">
        <f t="shared" si="41"/>
        <v>0.90305039627425432</v>
      </c>
      <c r="AN123" s="100">
        <f t="shared" si="51"/>
        <v>-2.6585306255890737</v>
      </c>
      <c r="AO123" s="101">
        <f t="shared" si="42"/>
        <v>7.5988384945422416</v>
      </c>
      <c r="AP123" s="101">
        <f t="shared" si="43"/>
        <v>-0.53957708213482258</v>
      </c>
      <c r="AQ123" s="101">
        <f t="shared" si="49"/>
        <v>-2.4044815549758667</v>
      </c>
      <c r="AR123" s="102">
        <f t="shared" si="44"/>
        <v>6.8052123417942116</v>
      </c>
      <c r="AT123" s="100">
        <f t="shared" si="45"/>
        <v>0.62059532672178053</v>
      </c>
      <c r="AU123" s="101">
        <f t="shared" si="46"/>
        <v>0.16079016215003902</v>
      </c>
      <c r="AV123" s="102">
        <f t="shared" si="47"/>
        <v>0.21861451112818042</v>
      </c>
      <c r="AW123" s="34">
        <f t="shared" si="50"/>
        <v>902.53939641727789</v>
      </c>
      <c r="AX123"/>
      <c r="AY123"/>
    </row>
    <row r="124" spans="2:51">
      <c r="B124" s="87">
        <v>757</v>
      </c>
      <c r="C124" s="88">
        <v>3400</v>
      </c>
      <c r="D124" s="89">
        <f t="shared" si="48"/>
        <v>3.4000000000000002E-2</v>
      </c>
      <c r="F124" s="90">
        <v>2.7</v>
      </c>
      <c r="G124" s="91">
        <v>7.07</v>
      </c>
      <c r="H124" s="91">
        <v>14.48</v>
      </c>
      <c r="I124" s="91">
        <v>51.15</v>
      </c>
      <c r="J124" s="91">
        <v>0.16</v>
      </c>
      <c r="K124" s="91">
        <v>11.39</v>
      </c>
      <c r="L124" s="91">
        <v>1.74</v>
      </c>
      <c r="M124" s="91">
        <v>0.18930601846712131</v>
      </c>
      <c r="N124" s="92">
        <v>10.65</v>
      </c>
      <c r="O124" s="93">
        <v>82.322015426644015</v>
      </c>
      <c r="P124" s="94">
        <v>72.800574792575759</v>
      </c>
      <c r="Q124" s="83"/>
      <c r="R124" s="95">
        <v>1261</v>
      </c>
      <c r="S124" s="96">
        <v>14.99333185119305</v>
      </c>
      <c r="T124"/>
      <c r="U124" s="97">
        <f t="shared" si="26"/>
        <v>1237.9653523683362</v>
      </c>
      <c r="V124" s="98">
        <f t="shared" si="27"/>
        <v>1179.7700776813217</v>
      </c>
      <c r="W124" s="99">
        <f t="shared" si="28"/>
        <v>1452.7700776813217</v>
      </c>
      <c r="Y124" s="100">
        <f t="shared" si="29"/>
        <v>4.9028067129584608E-2</v>
      </c>
      <c r="Z124" s="101">
        <f t="shared" si="30"/>
        <v>9.8673713885627914E-2</v>
      </c>
      <c r="AA124" s="101">
        <f t="shared" si="31"/>
        <v>0.15983479003391002</v>
      </c>
      <c r="AB124" s="101">
        <f t="shared" si="32"/>
        <v>0.47909131520743359</v>
      </c>
      <c r="AC124" s="101">
        <f t="shared" si="33"/>
        <v>1.9116204140546694E-3</v>
      </c>
      <c r="AD124" s="101">
        <f t="shared" si="34"/>
        <v>0.11429265022150215</v>
      </c>
      <c r="AE124" s="101">
        <f t="shared" si="35"/>
        <v>1.2254766850237513E-2</v>
      </c>
      <c r="AF124" s="101">
        <f t="shared" si="36"/>
        <v>1.5016745530539014E-3</v>
      </c>
      <c r="AG124" s="101">
        <f t="shared" si="37"/>
        <v>8.3411401704595781E-2</v>
      </c>
      <c r="AH124" s="102">
        <f t="shared" si="38"/>
        <v>7.4729280677210075E-2</v>
      </c>
      <c r="AI124" s="34"/>
      <c r="AJ124" s="100">
        <f t="shared" si="39"/>
        <v>0.76751297576000199</v>
      </c>
      <c r="AK124" s="103">
        <f t="shared" si="40"/>
        <v>1.2319644386960868</v>
      </c>
      <c r="AL124" s="102">
        <f t="shared" si="41"/>
        <v>0.89591205938327567</v>
      </c>
      <c r="AN124" s="100">
        <f t="shared" si="51"/>
        <v>-2.6076420421679067</v>
      </c>
      <c r="AO124" s="101">
        <f t="shared" si="42"/>
        <v>7.8049635069314807</v>
      </c>
      <c r="AP124" s="101">
        <f t="shared" si="43"/>
        <v>-0.34226880788694408</v>
      </c>
      <c r="AQ124" s="101">
        <f t="shared" si="49"/>
        <v>-2.2661718091978704</v>
      </c>
      <c r="AR124" s="102">
        <f t="shared" si="44"/>
        <v>7.1212244660745005</v>
      </c>
      <c r="AT124" s="100">
        <f t="shared" si="45"/>
        <v>0.76751297576000199</v>
      </c>
      <c r="AU124" s="101">
        <f t="shared" si="46"/>
        <v>8.6085515205845758E-2</v>
      </c>
      <c r="AV124" s="102">
        <f t="shared" si="47"/>
        <v>0.14640150903415228</v>
      </c>
      <c r="AW124" s="34">
        <f t="shared" si="50"/>
        <v>1237.9653523683362</v>
      </c>
      <c r="AX124"/>
      <c r="AY124"/>
    </row>
    <row r="125" spans="2:51">
      <c r="B125" s="87">
        <v>758</v>
      </c>
      <c r="C125" s="88">
        <v>3400</v>
      </c>
      <c r="D125" s="89">
        <f t="shared" si="48"/>
        <v>3.4000000000000002E-2</v>
      </c>
      <c r="F125" s="90">
        <v>2.67</v>
      </c>
      <c r="G125" s="91">
        <v>6.98</v>
      </c>
      <c r="H125" s="91">
        <v>14.71</v>
      </c>
      <c r="I125" s="91">
        <v>51.96</v>
      </c>
      <c r="J125" s="91">
        <v>0.12</v>
      </c>
      <c r="K125" s="91">
        <v>11.12</v>
      </c>
      <c r="L125" s="91">
        <v>1.62</v>
      </c>
      <c r="M125" s="91">
        <v>0.19143585819560918</v>
      </c>
      <c r="N125" s="92">
        <v>10.58</v>
      </c>
      <c r="O125" s="93">
        <v>83.76387686658029</v>
      </c>
      <c r="P125" s="94">
        <v>74.185127520748964</v>
      </c>
      <c r="Q125" s="83"/>
      <c r="R125" s="95">
        <v>1227.5999999999999</v>
      </c>
      <c r="S125" s="96">
        <v>45.224993090105016</v>
      </c>
      <c r="T125"/>
      <c r="U125" s="97">
        <f t="shared" si="26"/>
        <v>1177.2075791182494</v>
      </c>
      <c r="V125" s="98">
        <f t="shared" si="27"/>
        <v>1176.909300356393</v>
      </c>
      <c r="W125" s="99">
        <f t="shared" si="28"/>
        <v>1449.909300356393</v>
      </c>
      <c r="Y125" s="100">
        <f t="shared" si="29"/>
        <v>4.8301647362838755E-2</v>
      </c>
      <c r="Z125" s="101">
        <f t="shared" si="30"/>
        <v>9.7052596098116964E-2</v>
      </c>
      <c r="AA125" s="101">
        <f t="shared" si="31"/>
        <v>0.1617652001416508</v>
      </c>
      <c r="AB125" s="101">
        <f t="shared" si="32"/>
        <v>0.48485455079990986</v>
      </c>
      <c r="AC125" s="101">
        <f t="shared" si="33"/>
        <v>1.4283432827828649E-3</v>
      </c>
      <c r="AD125" s="101">
        <f t="shared" si="34"/>
        <v>0.11116524771815428</v>
      </c>
      <c r="AE125" s="101">
        <f t="shared" si="35"/>
        <v>1.1366859528879657E-2</v>
      </c>
      <c r="AF125" s="101">
        <f t="shared" si="36"/>
        <v>1.5128795875240704E-3</v>
      </c>
      <c r="AG125" s="101">
        <f t="shared" si="37"/>
        <v>8.2552675480142862E-2</v>
      </c>
      <c r="AH125" s="102">
        <f t="shared" si="38"/>
        <v>7.3764194436709229E-2</v>
      </c>
      <c r="AI125" s="34"/>
      <c r="AJ125" s="100">
        <f t="shared" si="39"/>
        <v>0.76256304230969729</v>
      </c>
      <c r="AK125" s="103">
        <f t="shared" si="40"/>
        <v>1.2517467802178457</v>
      </c>
      <c r="AL125" s="102">
        <f t="shared" si="41"/>
        <v>0.89354093017194081</v>
      </c>
      <c r="AN125" s="100">
        <f t="shared" si="51"/>
        <v>-2.6963829082979616</v>
      </c>
      <c r="AO125" s="101">
        <f t="shared" si="42"/>
        <v>7.8254652037718762</v>
      </c>
      <c r="AP125" s="101">
        <f t="shared" si="43"/>
        <v>-0.34769652259658673</v>
      </c>
      <c r="AQ125" s="101">
        <f t="shared" si="49"/>
        <v>-2.289514681720056</v>
      </c>
      <c r="AR125" s="102">
        <f t="shared" si="44"/>
        <v>7.0709004545973837</v>
      </c>
      <c r="AT125" s="100">
        <f t="shared" si="45"/>
        <v>0.76256304230969729</v>
      </c>
      <c r="AU125" s="101">
        <f t="shared" si="46"/>
        <v>8.7836648556955735E-2</v>
      </c>
      <c r="AV125" s="102">
        <f t="shared" si="47"/>
        <v>0.14960030913334699</v>
      </c>
      <c r="AW125" s="34">
        <f t="shared" si="50"/>
        <v>1177.2075791182494</v>
      </c>
      <c r="AX125"/>
      <c r="AY125"/>
    </row>
    <row r="126" spans="2:51">
      <c r="B126" s="87">
        <v>759</v>
      </c>
      <c r="C126" s="88">
        <v>3400</v>
      </c>
      <c r="D126" s="89">
        <f t="shared" si="48"/>
        <v>3.4000000000000002E-2</v>
      </c>
      <c r="F126" s="90">
        <v>2.78</v>
      </c>
      <c r="G126" s="91">
        <v>7.04</v>
      </c>
      <c r="H126" s="91">
        <v>14.93</v>
      </c>
      <c r="I126" s="91">
        <v>51.51</v>
      </c>
      <c r="J126" s="91">
        <v>0.12</v>
      </c>
      <c r="K126" s="91">
        <v>10.95</v>
      </c>
      <c r="L126" s="91">
        <v>1.64</v>
      </c>
      <c r="M126" s="91">
        <v>0.19155531162960801</v>
      </c>
      <c r="N126" s="92">
        <v>10.36</v>
      </c>
      <c r="O126" s="93">
        <v>82.553016927511649</v>
      </c>
      <c r="P126" s="94">
        <v>71.902281601778796</v>
      </c>
      <c r="Q126" s="83"/>
      <c r="R126" s="95">
        <v>1244.5999999999999</v>
      </c>
      <c r="S126" s="96">
        <v>67.303788897803116</v>
      </c>
      <c r="T126"/>
      <c r="U126" s="97">
        <f t="shared" si="26"/>
        <v>1157.6610198620092</v>
      </c>
      <c r="V126" s="98">
        <f t="shared" si="27"/>
        <v>1178.6145039238268</v>
      </c>
      <c r="W126" s="99">
        <f t="shared" si="28"/>
        <v>1451.6145039238268</v>
      </c>
      <c r="Y126" s="100">
        <f t="shared" si="29"/>
        <v>5.0404020351792214E-2</v>
      </c>
      <c r="Z126" s="101">
        <f t="shared" si="30"/>
        <v>9.8105666882051204E-2</v>
      </c>
      <c r="AA126" s="101">
        <f t="shared" si="31"/>
        <v>0.16455153395732469</v>
      </c>
      <c r="AB126" s="101">
        <f t="shared" si="32"/>
        <v>0.48172987950755181</v>
      </c>
      <c r="AC126" s="101">
        <f t="shared" si="33"/>
        <v>1.431536077259809E-3</v>
      </c>
      <c r="AD126" s="101">
        <f t="shared" si="34"/>
        <v>0.10971046929481101</v>
      </c>
      <c r="AE126" s="101">
        <f t="shared" si="35"/>
        <v>1.1532913303280838E-2</v>
      </c>
      <c r="AF126" s="101">
        <f t="shared" si="36"/>
        <v>1.5172074740625568E-3</v>
      </c>
      <c r="AG126" s="101">
        <f t="shared" si="37"/>
        <v>8.1016773151865853E-2</v>
      </c>
      <c r="AH126" s="102">
        <f t="shared" si="38"/>
        <v>7.2301694444211778E-2</v>
      </c>
      <c r="AI126" s="34"/>
      <c r="AJ126" s="100">
        <f t="shared" si="39"/>
        <v>0.7630675673303362</v>
      </c>
      <c r="AK126" s="103">
        <f t="shared" si="40"/>
        <v>1.2385235689445557</v>
      </c>
      <c r="AL126" s="102">
        <f t="shared" si="41"/>
        <v>0.89242871113469713</v>
      </c>
      <c r="AN126" s="100">
        <f t="shared" si="51"/>
        <v>-2.707857793117026</v>
      </c>
      <c r="AO126" s="101">
        <f t="shared" si="42"/>
        <v>7.8132346957631666</v>
      </c>
      <c r="AP126" s="101">
        <f t="shared" si="43"/>
        <v>-0.34545739761967309</v>
      </c>
      <c r="AQ126" s="101">
        <f t="shared" si="49"/>
        <v>-2.294237381290992</v>
      </c>
      <c r="AR126" s="102">
        <f t="shared" si="44"/>
        <v>7.0541568863174593</v>
      </c>
      <c r="AT126" s="100">
        <f t="shared" si="45"/>
        <v>0.7630675673303362</v>
      </c>
      <c r="AU126" s="101">
        <f t="shared" si="46"/>
        <v>8.8573948926462448E-2</v>
      </c>
      <c r="AV126" s="102">
        <f t="shared" si="47"/>
        <v>0.14835848374320126</v>
      </c>
      <c r="AW126" s="34">
        <f t="shared" si="50"/>
        <v>1157.6610198620092</v>
      </c>
      <c r="AX126"/>
      <c r="AY126"/>
    </row>
    <row r="127" spans="2:51">
      <c r="B127" s="87">
        <v>760</v>
      </c>
      <c r="C127" s="88">
        <v>3274</v>
      </c>
      <c r="D127" s="89">
        <f t="shared" si="48"/>
        <v>3.2739999999999998E-2</v>
      </c>
      <c r="F127" s="90">
        <v>2.84</v>
      </c>
      <c r="G127" s="91">
        <v>7.84</v>
      </c>
      <c r="H127" s="91">
        <v>16</v>
      </c>
      <c r="I127" s="91">
        <v>50.64</v>
      </c>
      <c r="J127" s="91">
        <v>0.14000000000000001</v>
      </c>
      <c r="K127" s="91">
        <v>11.03</v>
      </c>
      <c r="L127" s="91">
        <v>1.52</v>
      </c>
      <c r="M127" s="91">
        <v>0.16895876856199246</v>
      </c>
      <c r="N127" s="92">
        <v>9.2899999999999991</v>
      </c>
      <c r="O127" s="93">
        <v>128.36846285736092</v>
      </c>
      <c r="P127" s="94">
        <v>66.87541776140327</v>
      </c>
      <c r="Q127" s="83"/>
      <c r="R127" s="95">
        <v>1121.8</v>
      </c>
      <c r="S127" s="96">
        <v>34.622247182988474</v>
      </c>
      <c r="T127"/>
      <c r="U127" s="97">
        <f t="shared" si="26"/>
        <v>1025.184731776412</v>
      </c>
      <c r="V127" s="98">
        <f t="shared" si="27"/>
        <v>1196.2183563493427</v>
      </c>
      <c r="W127" s="99">
        <f t="shared" si="28"/>
        <v>1469.2183563493427</v>
      </c>
      <c r="Y127" s="100">
        <f t="shared" si="29"/>
        <v>5.1106401359720319E-2</v>
      </c>
      <c r="Z127" s="101">
        <f t="shared" si="30"/>
        <v>0.10843614678173052</v>
      </c>
      <c r="AA127" s="101">
        <f t="shared" si="31"/>
        <v>0.17502443688358682</v>
      </c>
      <c r="AB127" s="101">
        <f t="shared" si="32"/>
        <v>0.47004810973218097</v>
      </c>
      <c r="AC127" s="101">
        <f t="shared" si="33"/>
        <v>1.6576226259627598E-3</v>
      </c>
      <c r="AD127" s="101">
        <f t="shared" si="34"/>
        <v>0.10968469829857744</v>
      </c>
      <c r="AE127" s="101">
        <f t="shared" si="35"/>
        <v>1.060902190576845E-2</v>
      </c>
      <c r="AF127" s="101">
        <f t="shared" si="36"/>
        <v>1.328214108104538E-3</v>
      </c>
      <c r="AG127" s="101">
        <f t="shared" si="37"/>
        <v>7.2105348304368155E-2</v>
      </c>
      <c r="AH127" s="102">
        <f t="shared" si="38"/>
        <v>6.4597563879734532E-2</v>
      </c>
      <c r="AI127" s="34"/>
      <c r="AJ127" s="100">
        <f t="shared" si="39"/>
        <v>0.71357565114711352</v>
      </c>
      <c r="AK127" s="103">
        <f t="shared" si="40"/>
        <v>1.0749992888021374</v>
      </c>
      <c r="AL127" s="102">
        <f t="shared" si="41"/>
        <v>0.89587756524048578</v>
      </c>
      <c r="AN127" s="100">
        <f t="shared" si="51"/>
        <v>-2.7160447876153322</v>
      </c>
      <c r="AO127" s="101">
        <f t="shared" si="42"/>
        <v>7.688622331553292</v>
      </c>
      <c r="AP127" s="101">
        <f t="shared" si="43"/>
        <v>-0.40424524878051082</v>
      </c>
      <c r="AQ127" s="101">
        <f t="shared" si="49"/>
        <v>-2.3642958062996122</v>
      </c>
      <c r="AR127" s="102">
        <f t="shared" si="44"/>
        <v>6.9326281014570608</v>
      </c>
      <c r="AT127" s="100">
        <f t="shared" si="45"/>
        <v>0.71357565114711352</v>
      </c>
      <c r="AU127" s="101">
        <f t="shared" si="46"/>
        <v>0.14307947586869382</v>
      </c>
      <c r="AV127" s="102">
        <f t="shared" si="47"/>
        <v>0.14334487298419266</v>
      </c>
      <c r="AW127" s="34">
        <f t="shared" si="50"/>
        <v>1025.184731776412</v>
      </c>
      <c r="AX127"/>
      <c r="AY127"/>
    </row>
    <row r="128" spans="2:51">
      <c r="B128" s="87">
        <v>761</v>
      </c>
      <c r="C128" s="88">
        <v>3274</v>
      </c>
      <c r="D128" s="89">
        <f t="shared" si="48"/>
        <v>3.2739999999999998E-2</v>
      </c>
      <c r="F128" s="90">
        <v>2.87</v>
      </c>
      <c r="G128" s="91">
        <v>7.21</v>
      </c>
      <c r="H128" s="91">
        <v>15.25</v>
      </c>
      <c r="I128" s="91">
        <v>51.39</v>
      </c>
      <c r="J128" s="91">
        <v>0.1</v>
      </c>
      <c r="K128" s="91">
        <v>11.04</v>
      </c>
      <c r="L128" s="91">
        <v>1.51</v>
      </c>
      <c r="M128" s="91">
        <v>0.18231678633224982</v>
      </c>
      <c r="N128" s="92">
        <v>9.8800000000000008</v>
      </c>
      <c r="O128" s="93">
        <v>77.448246669004646</v>
      </c>
      <c r="P128" s="94">
        <v>73.807027333493537</v>
      </c>
      <c r="Q128" s="83"/>
      <c r="R128" s="95">
        <v>1140.2</v>
      </c>
      <c r="S128" s="96">
        <v>65.419416078102941</v>
      </c>
      <c r="T128"/>
      <c r="U128" s="97">
        <f t="shared" si="26"/>
        <v>1107.7577913571729</v>
      </c>
      <c r="V128" s="98">
        <f t="shared" si="27"/>
        <v>1182.178591438698</v>
      </c>
      <c r="W128" s="99">
        <f t="shared" si="28"/>
        <v>1455.178591438698</v>
      </c>
      <c r="Y128" s="100">
        <f t="shared" si="29"/>
        <v>5.1914970718134931E-2</v>
      </c>
      <c r="Z128" s="101">
        <f t="shared" si="30"/>
        <v>0.10024137938151201</v>
      </c>
      <c r="AA128" s="101">
        <f t="shared" si="31"/>
        <v>0.16768812374302533</v>
      </c>
      <c r="AB128" s="101">
        <f t="shared" si="32"/>
        <v>0.47949158147963877</v>
      </c>
      <c r="AC128" s="101">
        <f t="shared" si="33"/>
        <v>1.1901765407983616E-3</v>
      </c>
      <c r="AD128" s="101">
        <f t="shared" si="34"/>
        <v>0.11035534208104408</v>
      </c>
      <c r="AE128" s="101">
        <f t="shared" si="35"/>
        <v>1.0594060795759733E-2</v>
      </c>
      <c r="AF128" s="101">
        <f t="shared" si="36"/>
        <v>1.4406807914109138E-3</v>
      </c>
      <c r="AG128" s="101">
        <f t="shared" si="37"/>
        <v>7.7083684468675862E-2</v>
      </c>
      <c r="AH128" s="102">
        <f t="shared" si="38"/>
        <v>6.8646574163425872E-2</v>
      </c>
      <c r="AI128" s="34"/>
      <c r="AJ128" s="100">
        <f t="shared" si="39"/>
        <v>0.75520545680381579</v>
      </c>
      <c r="AK128" s="103">
        <f t="shared" si="40"/>
        <v>1.2018114977745193</v>
      </c>
      <c r="AL128" s="102">
        <f t="shared" si="41"/>
        <v>0.89054609463201595</v>
      </c>
      <c r="AN128" s="100">
        <f t="shared" si="51"/>
        <v>-2.7515952009309208</v>
      </c>
      <c r="AO128" s="101">
        <f t="shared" si="42"/>
        <v>7.7876779201160788</v>
      </c>
      <c r="AP128" s="101">
        <f t="shared" si="43"/>
        <v>-0.35188189269050324</v>
      </c>
      <c r="AQ128" s="101">
        <f t="shared" si="49"/>
        <v>-2.3258924170579958</v>
      </c>
      <c r="AR128" s="102">
        <f t="shared" si="44"/>
        <v>7.0100932435526504</v>
      </c>
      <c r="AT128" s="100">
        <f t="shared" si="45"/>
        <v>0.75520545680381579</v>
      </c>
      <c r="AU128" s="101">
        <f t="shared" si="46"/>
        <v>8.6418498032421104E-2</v>
      </c>
      <c r="AV128" s="102">
        <f t="shared" si="47"/>
        <v>0.15837604516376311</v>
      </c>
      <c r="AW128" s="34">
        <f t="shared" si="50"/>
        <v>1107.7577913571729</v>
      </c>
      <c r="AX128"/>
      <c r="AY128"/>
    </row>
    <row r="129" spans="2:51">
      <c r="B129" s="87">
        <v>782</v>
      </c>
      <c r="C129" s="88">
        <v>3354</v>
      </c>
      <c r="D129" s="89">
        <f t="shared" si="48"/>
        <v>3.354E-2</v>
      </c>
      <c r="F129" s="90">
        <v>2.77</v>
      </c>
      <c r="G129" s="91">
        <v>6.81</v>
      </c>
      <c r="H129" s="91">
        <v>14.9</v>
      </c>
      <c r="I129" s="91">
        <v>50.53</v>
      </c>
      <c r="J129" s="91">
        <v>0.15</v>
      </c>
      <c r="K129" s="91">
        <v>10.26</v>
      </c>
      <c r="L129" s="91">
        <v>1.89</v>
      </c>
      <c r="M129" s="91">
        <v>0.19856331604422356</v>
      </c>
      <c r="N129" s="92">
        <v>11.05</v>
      </c>
      <c r="O129" s="93">
        <v>101.66844944333312</v>
      </c>
      <c r="P129" s="94">
        <v>63.292817735403112</v>
      </c>
      <c r="Q129" s="83"/>
      <c r="R129" s="95">
        <v>1200.8333333333333</v>
      </c>
      <c r="S129" s="96">
        <v>48.868872164873935</v>
      </c>
      <c r="T129"/>
      <c r="U129" s="97">
        <f t="shared" si="26"/>
        <v>1214.3270420923748</v>
      </c>
      <c r="V129" s="98">
        <f t="shared" si="27"/>
        <v>1174.6897039827593</v>
      </c>
      <c r="W129" s="99">
        <f t="shared" si="28"/>
        <v>1447.6897039827593</v>
      </c>
      <c r="Y129" s="100">
        <f t="shared" si="29"/>
        <v>5.0844443503786883E-2</v>
      </c>
      <c r="Z129" s="101">
        <f t="shared" si="30"/>
        <v>9.6075332014299311E-2</v>
      </c>
      <c r="AA129" s="101">
        <f t="shared" si="31"/>
        <v>0.16625386208166221</v>
      </c>
      <c r="AB129" s="101">
        <f t="shared" si="32"/>
        <v>0.47841488088285672</v>
      </c>
      <c r="AC129" s="101">
        <f t="shared" si="33"/>
        <v>1.8115722414660666E-3</v>
      </c>
      <c r="AD129" s="101">
        <f t="shared" si="34"/>
        <v>0.10406978594858665</v>
      </c>
      <c r="AE129" s="101">
        <f t="shared" si="35"/>
        <v>1.3455515174223427E-2</v>
      </c>
      <c r="AF129" s="101">
        <f t="shared" si="36"/>
        <v>1.5921835711448984E-3</v>
      </c>
      <c r="AG129" s="101">
        <f t="shared" si="37"/>
        <v>8.7482424581973736E-2</v>
      </c>
      <c r="AH129" s="102">
        <f t="shared" si="38"/>
        <v>7.8292863074196001E-2</v>
      </c>
      <c r="AI129" s="34"/>
      <c r="AJ129" s="100">
        <f t="shared" si="39"/>
        <v>0.77300478978501752</v>
      </c>
      <c r="AK129" s="103">
        <f t="shared" si="40"/>
        <v>1.2899842383943718</v>
      </c>
      <c r="AL129" s="102">
        <f t="shared" si="41"/>
        <v>0.89495534043907488</v>
      </c>
      <c r="AN129" s="100">
        <f t="shared" si="51"/>
        <v>-2.6267694760719724</v>
      </c>
      <c r="AO129" s="101">
        <f t="shared" si="42"/>
        <v>7.8413972107237839</v>
      </c>
      <c r="AP129" s="101">
        <f t="shared" si="43"/>
        <v>-0.33899777884811866</v>
      </c>
      <c r="AQ129" s="101">
        <f t="shared" si="49"/>
        <v>-2.2263153717045441</v>
      </c>
      <c r="AR129" s="102">
        <f t="shared" si="44"/>
        <v>7.1019453275082371</v>
      </c>
      <c r="AT129" s="100">
        <f t="shared" si="45"/>
        <v>0.77300478978501752</v>
      </c>
      <c r="AU129" s="101">
        <f t="shared" si="46"/>
        <v>0.10331136398796388</v>
      </c>
      <c r="AV129" s="102">
        <f t="shared" si="47"/>
        <v>0.12368384622701863</v>
      </c>
      <c r="AW129" s="34">
        <f t="shared" si="50"/>
        <v>1214.3270420923748</v>
      </c>
      <c r="AX129"/>
      <c r="AY129"/>
    </row>
    <row r="130" spans="2:51">
      <c r="B130" s="87">
        <v>783</v>
      </c>
      <c r="C130" s="88">
        <v>3354</v>
      </c>
      <c r="D130" s="89">
        <f t="shared" si="48"/>
        <v>3.354E-2</v>
      </c>
      <c r="F130" s="90">
        <v>2.86</v>
      </c>
      <c r="G130" s="91">
        <v>6.79</v>
      </c>
      <c r="H130" s="91">
        <v>14.72</v>
      </c>
      <c r="I130" s="91">
        <v>51.35</v>
      </c>
      <c r="J130" s="91">
        <v>0.21</v>
      </c>
      <c r="K130" s="91">
        <v>10.32</v>
      </c>
      <c r="L130" s="91">
        <v>1.96</v>
      </c>
      <c r="M130" s="91">
        <v>0.20389086671141216</v>
      </c>
      <c r="N130" s="92">
        <v>11.21</v>
      </c>
      <c r="O130" s="93">
        <v>101.72650772726942</v>
      </c>
      <c r="P130" s="94">
        <v>64.654084011055176</v>
      </c>
      <c r="Q130" s="83"/>
      <c r="R130" s="95">
        <v>1246.8333333333333</v>
      </c>
      <c r="S130" s="96">
        <v>56.672450685203223</v>
      </c>
      <c r="T130"/>
      <c r="U130" s="97">
        <f t="shared" si="26"/>
        <v>1221.4453625007563</v>
      </c>
      <c r="V130" s="98">
        <f t="shared" si="27"/>
        <v>1175.610335730506</v>
      </c>
      <c r="W130" s="99">
        <f t="shared" si="28"/>
        <v>1448.610335730506</v>
      </c>
      <c r="Y130" s="100">
        <f t="shared" si="29"/>
        <v>5.1962971542877656E-2</v>
      </c>
      <c r="Z130" s="101">
        <f t="shared" si="30"/>
        <v>9.4819742707748483E-2</v>
      </c>
      <c r="AA130" s="101">
        <f t="shared" si="31"/>
        <v>0.16257639925320244</v>
      </c>
      <c r="AB130" s="101">
        <f t="shared" si="32"/>
        <v>0.48123814671721232</v>
      </c>
      <c r="AC130" s="101">
        <f t="shared" si="33"/>
        <v>2.510428804239555E-3</v>
      </c>
      <c r="AD130" s="101">
        <f t="shared" si="34"/>
        <v>0.103614661855031</v>
      </c>
      <c r="AE130" s="101">
        <f t="shared" si="35"/>
        <v>1.3812071368506987E-2</v>
      </c>
      <c r="AF130" s="101">
        <f t="shared" si="36"/>
        <v>1.61828910226047E-3</v>
      </c>
      <c r="AG130" s="101">
        <f t="shared" si="37"/>
        <v>8.7847288648921176E-2</v>
      </c>
      <c r="AH130" s="102">
        <f t="shared" si="38"/>
        <v>7.8718851964438341E-2</v>
      </c>
      <c r="AI130" s="34"/>
      <c r="AJ130" s="100">
        <f t="shared" si="39"/>
        <v>0.77365904320252687</v>
      </c>
      <c r="AK130" s="103">
        <f t="shared" si="40"/>
        <v>1.2945588749276598</v>
      </c>
      <c r="AL130" s="102">
        <f t="shared" si="41"/>
        <v>0.89608743963670479</v>
      </c>
      <c r="AN130" s="100">
        <f t="shared" si="51"/>
        <v>-2.6100318750334925</v>
      </c>
      <c r="AO130" s="101">
        <f t="shared" si="42"/>
        <v>7.8347690280988793</v>
      </c>
      <c r="AP130" s="101">
        <f t="shared" si="43"/>
        <v>-0.33861404053295746</v>
      </c>
      <c r="AQ130" s="101">
        <f t="shared" si="49"/>
        <v>-2.2216670473252154</v>
      </c>
      <c r="AR130" s="102">
        <f t="shared" si="44"/>
        <v>7.107790159857645</v>
      </c>
      <c r="AT130" s="100">
        <f t="shared" si="45"/>
        <v>0.77365904320252687</v>
      </c>
      <c r="AU130" s="101">
        <f t="shared" si="46"/>
        <v>0.10185235885969321</v>
      </c>
      <c r="AV130" s="102">
        <f t="shared" si="47"/>
        <v>0.12448859793777994</v>
      </c>
      <c r="AW130" s="34">
        <f t="shared" si="50"/>
        <v>1221.4453625007563</v>
      </c>
      <c r="AX130"/>
      <c r="AY130"/>
    </row>
    <row r="131" spans="2:51">
      <c r="B131" s="87">
        <v>784</v>
      </c>
      <c r="C131" s="88">
        <v>3354</v>
      </c>
      <c r="D131" s="89">
        <f t="shared" si="48"/>
        <v>3.354E-2</v>
      </c>
      <c r="F131" s="90">
        <v>2.82</v>
      </c>
      <c r="G131" s="91">
        <v>7.07</v>
      </c>
      <c r="H131" s="91">
        <v>15.15</v>
      </c>
      <c r="I131" s="91">
        <v>50.25</v>
      </c>
      <c r="J131" s="91">
        <v>0.18</v>
      </c>
      <c r="K131" s="91">
        <v>10.36</v>
      </c>
      <c r="L131" s="91">
        <v>1.98</v>
      </c>
      <c r="M131" s="91">
        <v>0.19619825101410723</v>
      </c>
      <c r="N131" s="92">
        <v>11.07</v>
      </c>
      <c r="O131" s="93">
        <v>100.39546411715106</v>
      </c>
      <c r="P131" s="94">
        <v>62.68685610843302</v>
      </c>
      <c r="Q131" s="83"/>
      <c r="R131" s="95">
        <v>1216</v>
      </c>
      <c r="S131" s="96">
        <v>44.728812488894299</v>
      </c>
      <c r="T131"/>
      <c r="U131" s="97">
        <f t="shared" si="26"/>
        <v>1239.410701450749</v>
      </c>
      <c r="V131" s="98">
        <f t="shared" si="27"/>
        <v>1181.7475352405704</v>
      </c>
      <c r="W131" s="99">
        <f t="shared" si="28"/>
        <v>1454.7475352405704</v>
      </c>
      <c r="Y131" s="100">
        <f t="shared" si="29"/>
        <v>5.1408468000804612E-2</v>
      </c>
      <c r="Z131" s="101">
        <f t="shared" si="30"/>
        <v>9.9061755539449389E-2</v>
      </c>
      <c r="AA131" s="101">
        <f t="shared" si="31"/>
        <v>0.1678881066812167</v>
      </c>
      <c r="AB131" s="101">
        <f t="shared" si="32"/>
        <v>0.4725124672604552</v>
      </c>
      <c r="AC131" s="101">
        <f t="shared" si="33"/>
        <v>2.1590302525341305E-3</v>
      </c>
      <c r="AD131" s="101">
        <f t="shared" si="34"/>
        <v>0.10436596191012286</v>
      </c>
      <c r="AE131" s="101">
        <f t="shared" si="35"/>
        <v>1.3999919572439712E-2</v>
      </c>
      <c r="AF131" s="101">
        <f t="shared" si="36"/>
        <v>1.5624678045084485E-3</v>
      </c>
      <c r="AG131" s="101">
        <f t="shared" si="37"/>
        <v>8.7041822978468894E-2</v>
      </c>
      <c r="AH131" s="102">
        <f t="shared" si="38"/>
        <v>7.832555887011991E-2</v>
      </c>
      <c r="AI131" s="34"/>
      <c r="AJ131" s="100">
        <f t="shared" si="39"/>
        <v>0.776191164188344</v>
      </c>
      <c r="AK131" s="103">
        <f t="shared" si="40"/>
        <v>1.2319644386960868</v>
      </c>
      <c r="AL131" s="102">
        <f t="shared" si="41"/>
        <v>0.89986119534163389</v>
      </c>
      <c r="AN131" s="100">
        <f t="shared" si="51"/>
        <v>-2.5484874228009993</v>
      </c>
      <c r="AO131" s="101">
        <f t="shared" si="42"/>
        <v>7.7908084622801503</v>
      </c>
      <c r="AP131" s="101">
        <f t="shared" si="43"/>
        <v>-0.33491966204057294</v>
      </c>
      <c r="AQ131" s="101">
        <f t="shared" si="49"/>
        <v>-2.2149899274322951</v>
      </c>
      <c r="AR131" s="102">
        <f t="shared" si="44"/>
        <v>7.1223913048708738</v>
      </c>
      <c r="AT131" s="100">
        <f t="shared" si="45"/>
        <v>0.776191164188344</v>
      </c>
      <c r="AU131" s="101">
        <f t="shared" si="46"/>
        <v>0.10169579450966824</v>
      </c>
      <c r="AV131" s="102">
        <f t="shared" si="47"/>
        <v>0.12211304130198775</v>
      </c>
      <c r="AW131" s="34">
        <f t="shared" si="50"/>
        <v>1239.410701450749</v>
      </c>
      <c r="AX131"/>
      <c r="AY131"/>
    </row>
    <row r="132" spans="2:51">
      <c r="B132" s="87">
        <v>785</v>
      </c>
      <c r="C132" s="88">
        <v>3354</v>
      </c>
      <c r="D132" s="89">
        <f t="shared" si="48"/>
        <v>3.354E-2</v>
      </c>
      <c r="F132" s="90">
        <v>2.77</v>
      </c>
      <c r="G132" s="91">
        <v>6.77</v>
      </c>
      <c r="H132" s="91">
        <v>15.02</v>
      </c>
      <c r="I132" s="91">
        <v>51.01</v>
      </c>
      <c r="J132" s="91">
        <v>0.12</v>
      </c>
      <c r="K132" s="91">
        <v>10.210000000000001</v>
      </c>
      <c r="L132" s="91">
        <v>1.82</v>
      </c>
      <c r="M132" s="91">
        <v>0.20050199890267803</v>
      </c>
      <c r="N132" s="92">
        <v>10.86</v>
      </c>
      <c r="O132" s="93">
        <v>105.68098209855715</v>
      </c>
      <c r="P132" s="94">
        <v>62.976007062383985</v>
      </c>
      <c r="Q132" s="83"/>
      <c r="R132" s="95">
        <v>1246</v>
      </c>
      <c r="S132" s="96">
        <v>30.252272641902461</v>
      </c>
      <c r="T132"/>
      <c r="U132" s="97">
        <f t="shared" si="26"/>
        <v>1167.9416339579568</v>
      </c>
      <c r="V132" s="98">
        <f t="shared" si="27"/>
        <v>1172.997373416393</v>
      </c>
      <c r="W132" s="99">
        <f t="shared" si="28"/>
        <v>1445.997373416393</v>
      </c>
      <c r="Y132" s="100">
        <f t="shared" si="29"/>
        <v>5.071953441393396E-2</v>
      </c>
      <c r="Z132" s="101">
        <f t="shared" si="30"/>
        <v>9.5276371831955323E-2</v>
      </c>
      <c r="AA132" s="101">
        <f t="shared" si="31"/>
        <v>0.16718109557897665</v>
      </c>
      <c r="AB132" s="101">
        <f t="shared" si="32"/>
        <v>0.48177300860941935</v>
      </c>
      <c r="AC132" s="101">
        <f t="shared" si="33"/>
        <v>1.4456974145074047E-3</v>
      </c>
      <c r="AD132" s="101">
        <f t="shared" si="34"/>
        <v>0.10330820187825138</v>
      </c>
      <c r="AE132" s="101">
        <f t="shared" si="35"/>
        <v>1.2925331014435101E-2</v>
      </c>
      <c r="AF132" s="101">
        <f t="shared" si="36"/>
        <v>1.6037792417005709E-3</v>
      </c>
      <c r="AG132" s="101">
        <f t="shared" si="37"/>
        <v>8.5766980016820302E-2</v>
      </c>
      <c r="AH132" s="102">
        <f t="shared" si="38"/>
        <v>7.6534861867471868E-2</v>
      </c>
      <c r="AI132" s="34"/>
      <c r="AJ132" s="100">
        <f t="shared" si="39"/>
        <v>0.76673852556100741</v>
      </c>
      <c r="AK132" s="103">
        <f t="shared" si="40"/>
        <v>1.2991497343718865</v>
      </c>
      <c r="AL132" s="102">
        <f t="shared" si="41"/>
        <v>0.89235812957926386</v>
      </c>
      <c r="AN132" s="100">
        <f t="shared" si="51"/>
        <v>-2.6969700542001229</v>
      </c>
      <c r="AO132" s="101">
        <f t="shared" si="42"/>
        <v>7.8536044118102355</v>
      </c>
      <c r="AP132" s="101">
        <f t="shared" si="43"/>
        <v>-0.34523167090919482</v>
      </c>
      <c r="AQ132" s="101">
        <f t="shared" si="49"/>
        <v>-2.25159550451226</v>
      </c>
      <c r="AR132" s="102">
        <f t="shared" si="44"/>
        <v>7.0629981912131772</v>
      </c>
      <c r="AT132" s="100">
        <f t="shared" si="45"/>
        <v>0.76673852556100741</v>
      </c>
      <c r="AU132" s="101">
        <f t="shared" si="46"/>
        <v>0.10869722790495166</v>
      </c>
      <c r="AV132" s="102">
        <f t="shared" si="47"/>
        <v>0.12456424653404082</v>
      </c>
      <c r="AW132" s="34">
        <f t="shared" si="50"/>
        <v>1167.9416339579568</v>
      </c>
      <c r="AX132"/>
      <c r="AY132"/>
    </row>
    <row r="133" spans="2:51">
      <c r="B133" s="87">
        <v>786</v>
      </c>
      <c r="C133" s="88">
        <v>3354</v>
      </c>
      <c r="D133" s="89">
        <f t="shared" si="48"/>
        <v>3.354E-2</v>
      </c>
      <c r="F133" s="90">
        <v>2.8</v>
      </c>
      <c r="G133" s="91">
        <v>7.09</v>
      </c>
      <c r="H133" s="91">
        <v>14.72</v>
      </c>
      <c r="I133" s="91">
        <v>50.43</v>
      </c>
      <c r="J133" s="91">
        <v>0.16</v>
      </c>
      <c r="K133" s="91">
        <v>10.4</v>
      </c>
      <c r="L133" s="91">
        <v>1.92</v>
      </c>
      <c r="M133" s="91">
        <v>0.19800306605829088</v>
      </c>
      <c r="N133" s="92">
        <v>11.04</v>
      </c>
      <c r="O133" s="93">
        <v>104.68893691710761</v>
      </c>
      <c r="P133" s="94">
        <v>58.173186636932435</v>
      </c>
      <c r="Q133" s="83"/>
      <c r="R133" s="95">
        <v>1201.5</v>
      </c>
      <c r="S133" s="96">
        <v>37.500666660740848</v>
      </c>
      <c r="T133"/>
      <c r="U133" s="97">
        <f t="shared" si="26"/>
        <v>1258.1936857482606</v>
      </c>
      <c r="V133" s="98">
        <f t="shared" si="27"/>
        <v>1181.896541921742</v>
      </c>
      <c r="W133" s="99">
        <f t="shared" si="28"/>
        <v>1454.896541921742</v>
      </c>
      <c r="Y133" s="100">
        <f t="shared" si="29"/>
        <v>5.1230327570447189E-2</v>
      </c>
      <c r="Z133" s="101">
        <f t="shared" si="30"/>
        <v>9.9704874100799326E-2</v>
      </c>
      <c r="AA133" s="101">
        <f t="shared" si="31"/>
        <v>0.16371883912968735</v>
      </c>
      <c r="AB133" s="101">
        <f t="shared" si="32"/>
        <v>0.47593727735943397</v>
      </c>
      <c r="AC133" s="101">
        <f t="shared" si="33"/>
        <v>1.9261484396823274E-3</v>
      </c>
      <c r="AD133" s="101">
        <f t="shared" si="34"/>
        <v>0.10515163067203005</v>
      </c>
      <c r="AE133" s="101">
        <f t="shared" si="35"/>
        <v>1.3625270314248452E-2</v>
      </c>
      <c r="AF133" s="101">
        <f t="shared" si="36"/>
        <v>1.5826009018604858E-3</v>
      </c>
      <c r="AG133" s="101">
        <f t="shared" si="37"/>
        <v>8.7123031511810653E-2</v>
      </c>
      <c r="AH133" s="102">
        <f t="shared" si="38"/>
        <v>7.8405841217863731E-2</v>
      </c>
      <c r="AI133" s="34"/>
      <c r="AJ133" s="100">
        <f t="shared" si="39"/>
        <v>0.77920480999267228</v>
      </c>
      <c r="AK133" s="103">
        <f t="shared" si="40"/>
        <v>1.2276109947252318</v>
      </c>
      <c r="AL133" s="102">
        <f t="shared" si="41"/>
        <v>0.89994390527187762</v>
      </c>
      <c r="AN133" s="100">
        <f t="shared" si="51"/>
        <v>-2.5444488955879323</v>
      </c>
      <c r="AO133" s="101">
        <f t="shared" si="42"/>
        <v>7.7897459696172087</v>
      </c>
      <c r="AP133" s="101">
        <f t="shared" si="43"/>
        <v>-0.33113168087194061</v>
      </c>
      <c r="AQ133" s="101">
        <f t="shared" si="49"/>
        <v>-2.2232669954858397</v>
      </c>
      <c r="AR133" s="102">
        <f t="shared" si="44"/>
        <v>7.137432388643175</v>
      </c>
      <c r="AT133" s="100">
        <f t="shared" si="45"/>
        <v>0.77920480999267228</v>
      </c>
      <c r="AU133" s="101">
        <f t="shared" si="46"/>
        <v>0.10673608109138391</v>
      </c>
      <c r="AV133" s="102">
        <f t="shared" si="47"/>
        <v>0.11405910891594384</v>
      </c>
      <c r="AW133" s="34">
        <f t="shared" si="50"/>
        <v>1258.1936857482606</v>
      </c>
      <c r="AX133"/>
      <c r="AY133"/>
    </row>
    <row r="134" spans="2:51">
      <c r="B134" s="87">
        <v>788</v>
      </c>
      <c r="C134" s="88">
        <v>3082</v>
      </c>
      <c r="D134" s="89">
        <f t="shared" si="48"/>
        <v>3.082E-2</v>
      </c>
      <c r="F134" s="90">
        <v>2.5299999999999998</v>
      </c>
      <c r="G134" s="91">
        <v>7.82</v>
      </c>
      <c r="H134" s="91">
        <v>15.29</v>
      </c>
      <c r="I134" s="91">
        <v>49.58</v>
      </c>
      <c r="J134" s="91">
        <v>0.09</v>
      </c>
      <c r="K134" s="91">
        <v>12.57</v>
      </c>
      <c r="L134" s="91">
        <v>1.28</v>
      </c>
      <c r="M134" s="91">
        <v>0.18229562132267307</v>
      </c>
      <c r="N134" s="92">
        <v>9.6</v>
      </c>
      <c r="O134" s="93">
        <v>48.305730995432683</v>
      </c>
      <c r="P134" s="94">
        <v>97.397155322298673</v>
      </c>
      <c r="Q134" s="83"/>
      <c r="R134" s="95">
        <v>1142.4000000000001</v>
      </c>
      <c r="S134" s="96">
        <v>48.613784053497078</v>
      </c>
      <c r="T134"/>
      <c r="U134" s="97">
        <f t="shared" si="26"/>
        <v>1193.2702353682535</v>
      </c>
      <c r="V134" s="98">
        <f t="shared" si="27"/>
        <v>1193.8530221753947</v>
      </c>
      <c r="W134" s="99">
        <f t="shared" si="28"/>
        <v>1466.8530221753947</v>
      </c>
      <c r="Y134" s="100">
        <f t="shared" si="29"/>
        <v>4.5890559275655642E-2</v>
      </c>
      <c r="Z134" s="101">
        <f t="shared" si="30"/>
        <v>0.10902111897183291</v>
      </c>
      <c r="AA134" s="101">
        <f t="shared" si="31"/>
        <v>0.16859009674843248</v>
      </c>
      <c r="AB134" s="101">
        <f t="shared" si="32"/>
        <v>0.46387503918496253</v>
      </c>
      <c r="AC134" s="101">
        <f t="shared" si="33"/>
        <v>1.0741031937407681E-3</v>
      </c>
      <c r="AD134" s="101">
        <f t="shared" si="34"/>
        <v>0.12599452637990186</v>
      </c>
      <c r="AE134" s="101">
        <f t="shared" si="35"/>
        <v>9.0050804261220183E-3</v>
      </c>
      <c r="AF134" s="101">
        <f t="shared" si="36"/>
        <v>1.4444731004426092E-3</v>
      </c>
      <c r="AG134" s="101">
        <f t="shared" si="37"/>
        <v>7.5105002718909117E-2</v>
      </c>
      <c r="AH134" s="102">
        <f t="shared" si="38"/>
        <v>6.7510574798378631E-2</v>
      </c>
      <c r="AI134" s="34"/>
      <c r="AJ134" s="100">
        <f t="shared" si="39"/>
        <v>0.73803819977999896</v>
      </c>
      <c r="AK134" s="103">
        <f t="shared" si="40"/>
        <v>1.0788115299702417</v>
      </c>
      <c r="AL134" s="102">
        <f t="shared" si="41"/>
        <v>0.8988825291844581</v>
      </c>
      <c r="AN134" s="100">
        <f t="shared" si="51"/>
        <v>-2.5683010375399995</v>
      </c>
      <c r="AO134" s="101">
        <f t="shared" si="42"/>
        <v>7.7050342477635132</v>
      </c>
      <c r="AP134" s="101">
        <f t="shared" si="43"/>
        <v>-0.37365716229654505</v>
      </c>
      <c r="AQ134" s="101">
        <f t="shared" si="49"/>
        <v>-2.3213768660119829</v>
      </c>
      <c r="AR134" s="102">
        <f t="shared" si="44"/>
        <v>7.0844529139389518</v>
      </c>
      <c r="AT134" s="100">
        <f t="shared" si="45"/>
        <v>0.73803819977999896</v>
      </c>
      <c r="AU134" s="101">
        <f t="shared" si="46"/>
        <v>5.3708952112108473E-2</v>
      </c>
      <c r="AV134" s="102">
        <f t="shared" si="47"/>
        <v>0.20825284810789255</v>
      </c>
      <c r="AW134" s="34">
        <f t="shared" si="50"/>
        <v>1193.2702353682535</v>
      </c>
      <c r="AX134"/>
      <c r="AY134"/>
    </row>
    <row r="135" spans="2:51">
      <c r="B135" s="87">
        <v>789</v>
      </c>
      <c r="C135" s="88">
        <v>3082</v>
      </c>
      <c r="D135" s="89">
        <f t="shared" si="48"/>
        <v>3.082E-2</v>
      </c>
      <c r="F135" s="90">
        <v>2.4500000000000002</v>
      </c>
      <c r="G135" s="91">
        <v>7.85</v>
      </c>
      <c r="H135" s="91">
        <v>15.36</v>
      </c>
      <c r="I135" s="91">
        <v>50.74</v>
      </c>
      <c r="J135" s="91">
        <v>0.08</v>
      </c>
      <c r="K135" s="91">
        <v>12.49</v>
      </c>
      <c r="L135" s="91">
        <v>1.1399999999999999</v>
      </c>
      <c r="M135" s="91">
        <v>0.18678515862049827</v>
      </c>
      <c r="N135" s="92">
        <v>9.64</v>
      </c>
      <c r="O135" s="93">
        <v>50.751586560891361</v>
      </c>
      <c r="P135" s="94">
        <v>105.84532068452144</v>
      </c>
      <c r="Q135" s="83"/>
      <c r="R135" s="95">
        <v>1127.4000000000001</v>
      </c>
      <c r="S135" s="96">
        <v>66.673083024561322</v>
      </c>
      <c r="T135"/>
      <c r="U135" s="97">
        <f t="shared" si="26"/>
        <v>1140.4307190563898</v>
      </c>
      <c r="V135" s="98">
        <f t="shared" si="27"/>
        <v>1194.0392988827057</v>
      </c>
      <c r="W135" s="99">
        <f t="shared" si="28"/>
        <v>1467.0392988827057</v>
      </c>
      <c r="Y135" s="100">
        <f t="shared" si="29"/>
        <v>4.404158445391574E-2</v>
      </c>
      <c r="Z135" s="101">
        <f t="shared" si="30"/>
        <v>0.10845949052964814</v>
      </c>
      <c r="AA135" s="101">
        <f t="shared" si="31"/>
        <v>0.16784554219905684</v>
      </c>
      <c r="AB135" s="101">
        <f t="shared" si="32"/>
        <v>0.47047761590661641</v>
      </c>
      <c r="AC135" s="101">
        <f t="shared" si="33"/>
        <v>9.462099413158967E-4</v>
      </c>
      <c r="AD135" s="101">
        <f t="shared" si="34"/>
        <v>0.12407173637379065</v>
      </c>
      <c r="AE135" s="101">
        <f t="shared" si="35"/>
        <v>7.9483411434630395E-3</v>
      </c>
      <c r="AF135" s="101">
        <f t="shared" si="36"/>
        <v>1.4667956326324815E-3</v>
      </c>
      <c r="AG135" s="101">
        <f t="shared" si="37"/>
        <v>7.4742683819560729E-2</v>
      </c>
      <c r="AH135" s="102">
        <f t="shared" si="38"/>
        <v>6.7256112227293663E-2</v>
      </c>
      <c r="AI135" s="34"/>
      <c r="AJ135" s="100">
        <f t="shared" si="39"/>
        <v>0.7240554076714405</v>
      </c>
      <c r="AK135" s="103">
        <f t="shared" si="40"/>
        <v>1.0730982230005126</v>
      </c>
      <c r="AL135" s="102">
        <f t="shared" si="41"/>
        <v>0.89983539244669497</v>
      </c>
      <c r="AN135" s="100">
        <f t="shared" si="51"/>
        <v>-2.613587031201754</v>
      </c>
      <c r="AO135" s="101">
        <f t="shared" si="42"/>
        <v>7.7037289601738612</v>
      </c>
      <c r="AP135" s="101">
        <f t="shared" si="43"/>
        <v>-0.39251197940462462</v>
      </c>
      <c r="AQ135" s="101">
        <f t="shared" si="49"/>
        <v>-2.3415313441973198</v>
      </c>
      <c r="AR135" s="102">
        <f t="shared" si="44"/>
        <v>7.0391612937648027</v>
      </c>
      <c r="AT135" s="100">
        <f t="shared" si="45"/>
        <v>0.7240554076714405</v>
      </c>
      <c r="AU135" s="101">
        <f t="shared" si="46"/>
        <v>5.5071216804740343E-2</v>
      </c>
      <c r="AV135" s="102">
        <f t="shared" si="47"/>
        <v>0.22087337552381903</v>
      </c>
      <c r="AW135" s="34">
        <f t="shared" si="50"/>
        <v>1140.4307190563898</v>
      </c>
      <c r="AX135"/>
      <c r="AY135"/>
    </row>
    <row r="136" spans="2:51">
      <c r="B136" s="87">
        <v>832</v>
      </c>
      <c r="C136" s="88">
        <v>1818</v>
      </c>
      <c r="D136" s="89">
        <f t="shared" si="48"/>
        <v>1.8180000000000002E-2</v>
      </c>
      <c r="F136" s="90">
        <v>2.3199999999999998</v>
      </c>
      <c r="G136" s="91">
        <v>6.72</v>
      </c>
      <c r="H136" s="91">
        <v>14.56</v>
      </c>
      <c r="I136" s="91">
        <v>52.01</v>
      </c>
      <c r="J136" s="91">
        <v>0.11</v>
      </c>
      <c r="K136" s="91">
        <v>11.38</v>
      </c>
      <c r="L136" s="91">
        <v>1.22</v>
      </c>
      <c r="M136" s="91">
        <v>0.21308236760059321</v>
      </c>
      <c r="N136" s="92">
        <v>11.17</v>
      </c>
      <c r="O136" s="93">
        <v>34.347859972097929</v>
      </c>
      <c r="P136" s="94">
        <v>89.148601889591816</v>
      </c>
      <c r="Q136" s="83"/>
      <c r="R136" s="95">
        <v>1210.8333333333333</v>
      </c>
      <c r="S136" s="96">
        <v>43.152829184965277</v>
      </c>
      <c r="T136"/>
      <c r="U136" s="97">
        <f t="shared" si="26"/>
        <v>1259.1823064394898</v>
      </c>
      <c r="V136" s="98">
        <f t="shared" si="27"/>
        <v>1168.8854726582847</v>
      </c>
      <c r="W136" s="99">
        <f t="shared" si="28"/>
        <v>1441.8854726582847</v>
      </c>
      <c r="Y136" s="100">
        <f t="shared" si="29"/>
        <v>4.2252283610894455E-2</v>
      </c>
      <c r="Z136" s="101">
        <f t="shared" si="30"/>
        <v>9.4065967607874945E-2</v>
      </c>
      <c r="AA136" s="101">
        <f t="shared" si="31"/>
        <v>0.16119268203656251</v>
      </c>
      <c r="AB136" s="101">
        <f t="shared" si="32"/>
        <v>0.48858564999523063</v>
      </c>
      <c r="AC136" s="101">
        <f t="shared" si="33"/>
        <v>1.3181218390912412E-3</v>
      </c>
      <c r="AD136" s="101">
        <f t="shared" si="34"/>
        <v>0.11452967668091481</v>
      </c>
      <c r="AE136" s="101">
        <f t="shared" si="35"/>
        <v>8.6178082964911713E-3</v>
      </c>
      <c r="AF136" s="101">
        <f t="shared" si="36"/>
        <v>1.6952748030893744E-3</v>
      </c>
      <c r="AG136" s="101">
        <f t="shared" si="37"/>
        <v>8.7742535129850793E-2</v>
      </c>
      <c r="AH136" s="102">
        <f t="shared" si="38"/>
        <v>7.8478257271140425E-2</v>
      </c>
      <c r="AI136" s="34"/>
      <c r="AJ136" s="100">
        <f t="shared" si="39"/>
        <v>0.7887835270372735</v>
      </c>
      <c r="AK136" s="103">
        <f t="shared" si="40"/>
        <v>1.3106982362664312</v>
      </c>
      <c r="AL136" s="102">
        <f t="shared" si="41"/>
        <v>0.89441520187443757</v>
      </c>
      <c r="AN136" s="100">
        <f t="shared" si="51"/>
        <v>-2.6727869863283256</v>
      </c>
      <c r="AO136" s="101">
        <f t="shared" si="42"/>
        <v>7.8822735232906869</v>
      </c>
      <c r="AP136" s="101">
        <f t="shared" si="43"/>
        <v>-0.31899226670488934</v>
      </c>
      <c r="AQ136" s="101">
        <f t="shared" si="49"/>
        <v>-2.2477235558770605</v>
      </c>
      <c r="AR136" s="102">
        <f t="shared" si="44"/>
        <v>7.1382178261345324</v>
      </c>
      <c r="AT136" s="100">
        <f t="shared" si="45"/>
        <v>0.7887835270372735</v>
      </c>
      <c r="AU136" s="101">
        <f t="shared" si="46"/>
        <v>3.52540099752984E-2</v>
      </c>
      <c r="AV136" s="102">
        <f t="shared" si="47"/>
        <v>0.17596246298742813</v>
      </c>
      <c r="AW136" s="34">
        <f t="shared" si="50"/>
        <v>1259.1823064394898</v>
      </c>
      <c r="AX136"/>
      <c r="AY136"/>
    </row>
    <row r="137" spans="2:51">
      <c r="B137" s="87">
        <v>833</v>
      </c>
      <c r="C137" s="88">
        <v>1818</v>
      </c>
      <c r="D137" s="89">
        <f t="shared" si="48"/>
        <v>1.8180000000000002E-2</v>
      </c>
      <c r="F137" s="90">
        <v>2.08</v>
      </c>
      <c r="G137" s="91">
        <v>7.35</v>
      </c>
      <c r="H137" s="91">
        <v>14.7</v>
      </c>
      <c r="I137" s="91">
        <v>51.14</v>
      </c>
      <c r="J137" s="91">
        <v>0.13</v>
      </c>
      <c r="K137" s="91">
        <v>11.87</v>
      </c>
      <c r="L137" s="91">
        <v>1.22</v>
      </c>
      <c r="M137" s="91">
        <v>0.19962412509469418</v>
      </c>
      <c r="N137" s="92">
        <v>10.62</v>
      </c>
      <c r="O137" s="93">
        <v>83.39903848240769</v>
      </c>
      <c r="P137" s="94">
        <v>78.395872210280785</v>
      </c>
      <c r="Q137" s="83"/>
      <c r="R137" s="95">
        <v>1093.5</v>
      </c>
      <c r="S137" s="96">
        <v>50.749384232717546</v>
      </c>
      <c r="T137"/>
      <c r="U137" s="97">
        <f t="shared" si="26"/>
        <v>1234.8735080605747</v>
      </c>
      <c r="V137" s="98">
        <f t="shared" si="27"/>
        <v>1181.6145223351432</v>
      </c>
      <c r="W137" s="99">
        <f t="shared" si="28"/>
        <v>1454.6145223351432</v>
      </c>
      <c r="Y137" s="100">
        <f t="shared" si="29"/>
        <v>3.7935662915687507E-2</v>
      </c>
      <c r="Z137" s="101">
        <f t="shared" si="30"/>
        <v>0.10303214338316417</v>
      </c>
      <c r="AA137" s="101">
        <f t="shared" si="31"/>
        <v>0.16297591295445979</v>
      </c>
      <c r="AB137" s="101">
        <f t="shared" si="32"/>
        <v>0.48110150847540573</v>
      </c>
      <c r="AC137" s="101">
        <f t="shared" si="33"/>
        <v>1.560013526747818E-3</v>
      </c>
      <c r="AD137" s="101">
        <f t="shared" si="34"/>
        <v>0.11963234973301737</v>
      </c>
      <c r="AE137" s="101">
        <f t="shared" si="35"/>
        <v>8.6301624409341592E-3</v>
      </c>
      <c r="AF137" s="101">
        <f t="shared" si="36"/>
        <v>1.5904783455085124E-3</v>
      </c>
      <c r="AG137" s="101">
        <f t="shared" si="37"/>
        <v>8.3541768225074906E-2</v>
      </c>
      <c r="AH137" s="102">
        <f t="shared" si="38"/>
        <v>7.5243154771146542E-2</v>
      </c>
      <c r="AI137" s="34"/>
      <c r="AJ137" s="100">
        <f t="shared" si="39"/>
        <v>0.75858127814682264</v>
      </c>
      <c r="AK137" s="103">
        <f t="shared" si="40"/>
        <v>1.1723965650434987</v>
      </c>
      <c r="AL137" s="102">
        <f t="shared" si="41"/>
        <v>0.90066509687021989</v>
      </c>
      <c r="AN137" s="100">
        <f t="shared" si="51"/>
        <v>-2.603782367797197</v>
      </c>
      <c r="AO137" s="101">
        <f t="shared" si="42"/>
        <v>7.7906505897115199</v>
      </c>
      <c r="AP137" s="101">
        <f t="shared" si="43"/>
        <v>-0.35452977556037307</v>
      </c>
      <c r="AQ137" s="101">
        <f t="shared" si="49"/>
        <v>-2.286385374839556</v>
      </c>
      <c r="AR137" s="102">
        <f t="shared" si="44"/>
        <v>7.1187238211935062</v>
      </c>
      <c r="AT137" s="100">
        <f t="shared" si="45"/>
        <v>0.75858127814682264</v>
      </c>
      <c r="AU137" s="101">
        <f t="shared" si="46"/>
        <v>8.5984202240831642E-2</v>
      </c>
      <c r="AV137" s="102">
        <f t="shared" si="47"/>
        <v>0.1554345196123457</v>
      </c>
      <c r="AW137" s="34">
        <f t="shared" si="50"/>
        <v>1234.8735080605747</v>
      </c>
      <c r="AX137"/>
      <c r="AY137"/>
    </row>
    <row r="138" spans="2:51">
      <c r="B138" s="87">
        <v>834</v>
      </c>
      <c r="C138" s="88">
        <v>1818</v>
      </c>
      <c r="D138" s="89">
        <f t="shared" si="48"/>
        <v>1.8180000000000002E-2</v>
      </c>
      <c r="F138" s="90">
        <v>2.11</v>
      </c>
      <c r="G138" s="91">
        <v>7.56</v>
      </c>
      <c r="H138" s="91">
        <v>14.93</v>
      </c>
      <c r="I138" s="91">
        <v>50.94</v>
      </c>
      <c r="J138" s="91">
        <v>0.14000000000000001</v>
      </c>
      <c r="K138" s="91">
        <v>11.93</v>
      </c>
      <c r="L138" s="91">
        <v>1.26</v>
      </c>
      <c r="M138" s="91">
        <v>0.20019382557033838</v>
      </c>
      <c r="N138" s="92">
        <v>10.61</v>
      </c>
      <c r="O138" s="93">
        <v>83.665540767514017</v>
      </c>
      <c r="P138" s="94">
        <v>78.469566231706494</v>
      </c>
      <c r="Q138" s="83"/>
      <c r="R138" s="95">
        <v>1142</v>
      </c>
      <c r="S138" s="96">
        <v>34.380226875342167</v>
      </c>
      <c r="T138"/>
      <c r="U138" s="97">
        <f t="shared" si="26"/>
        <v>1244.9277387355673</v>
      </c>
      <c r="V138" s="98">
        <f t="shared" si="27"/>
        <v>1186.9287720379123</v>
      </c>
      <c r="W138" s="99">
        <f t="shared" si="28"/>
        <v>1459.9287720379123</v>
      </c>
      <c r="Y138" s="100">
        <f t="shared" si="29"/>
        <v>3.8287814947296391E-2</v>
      </c>
      <c r="Z138" s="101">
        <f t="shared" si="30"/>
        <v>0.10543892641143796</v>
      </c>
      <c r="AA138" s="101">
        <f t="shared" si="31"/>
        <v>0.16468713705482083</v>
      </c>
      <c r="AB138" s="101">
        <f t="shared" si="32"/>
        <v>0.47679173647569012</v>
      </c>
      <c r="AC138" s="101">
        <f t="shared" si="33"/>
        <v>1.6715017350433193E-3</v>
      </c>
      <c r="AD138" s="101">
        <f t="shared" si="34"/>
        <v>0.11962780714107987</v>
      </c>
      <c r="AE138" s="101">
        <f t="shared" si="35"/>
        <v>8.867954762013304E-3</v>
      </c>
      <c r="AF138" s="101">
        <f t="shared" si="36"/>
        <v>1.5869352160387299E-3</v>
      </c>
      <c r="AG138" s="101">
        <f t="shared" si="37"/>
        <v>8.3040186256579482E-2</v>
      </c>
      <c r="AH138" s="102">
        <f t="shared" si="38"/>
        <v>7.5084885664561896E-2</v>
      </c>
      <c r="AI138" s="34"/>
      <c r="AJ138" s="100">
        <f t="shared" si="39"/>
        <v>0.75880692549516404</v>
      </c>
      <c r="AK138" s="103">
        <f t="shared" si="40"/>
        <v>1.1296185394220095</v>
      </c>
      <c r="AL138" s="102">
        <f t="shared" si="41"/>
        <v>0.90419938886652884</v>
      </c>
      <c r="AN138" s="100">
        <f t="shared" si="51"/>
        <v>-2.5526410153947916</v>
      </c>
      <c r="AO138" s="101">
        <f t="shared" si="42"/>
        <v>7.7528947420456129</v>
      </c>
      <c r="AP138" s="101">
        <f t="shared" si="43"/>
        <v>-0.35406122802508044</v>
      </c>
      <c r="AQ138" s="101">
        <f t="shared" si="49"/>
        <v>-2.2806402674123611</v>
      </c>
      <c r="AR138" s="102">
        <f t="shared" si="44"/>
        <v>7.1268327660381026</v>
      </c>
      <c r="AT138" s="100">
        <f t="shared" si="45"/>
        <v>0.75880692549516404</v>
      </c>
      <c r="AU138" s="101">
        <f t="shared" si="46"/>
        <v>8.6028364719455241E-2</v>
      </c>
      <c r="AV138" s="102">
        <f t="shared" si="47"/>
        <v>0.15516470978538086</v>
      </c>
      <c r="AW138" s="34">
        <f t="shared" si="50"/>
        <v>1244.9277387355673</v>
      </c>
      <c r="AX138"/>
      <c r="AY138"/>
    </row>
    <row r="139" spans="2:51">
      <c r="B139" s="87">
        <v>835</v>
      </c>
      <c r="C139" s="88">
        <v>1818</v>
      </c>
      <c r="D139" s="89">
        <f t="shared" si="48"/>
        <v>1.8180000000000002E-2</v>
      </c>
      <c r="F139" s="90">
        <v>2.0699999999999998</v>
      </c>
      <c r="G139" s="91">
        <v>7.59</v>
      </c>
      <c r="H139" s="91">
        <v>14.76</v>
      </c>
      <c r="I139" s="91">
        <v>51.13</v>
      </c>
      <c r="J139" s="91">
        <v>0.11</v>
      </c>
      <c r="K139" s="91">
        <v>11.95</v>
      </c>
      <c r="L139" s="91">
        <v>1.28</v>
      </c>
      <c r="M139" s="91">
        <v>0.19749859190212993</v>
      </c>
      <c r="N139" s="92">
        <v>10.61</v>
      </c>
      <c r="O139" s="93">
        <v>84.186082726727477</v>
      </c>
      <c r="P139" s="94">
        <v>77.335227837560126</v>
      </c>
      <c r="Q139" s="83"/>
      <c r="R139" s="95">
        <v>1105</v>
      </c>
      <c r="S139" s="96">
        <v>43.977266854592045</v>
      </c>
      <c r="T139"/>
      <c r="U139" s="97">
        <f t="shared" si="26"/>
        <v>1254.2957563420753</v>
      </c>
      <c r="V139" s="98">
        <f t="shared" si="27"/>
        <v>1187.183554697529</v>
      </c>
      <c r="W139" s="99">
        <f t="shared" si="28"/>
        <v>1460.183554697529</v>
      </c>
      <c r="Y139" s="100">
        <f t="shared" si="29"/>
        <v>3.7578607760540977E-2</v>
      </c>
      <c r="Z139" s="101">
        <f t="shared" si="30"/>
        <v>0.10590419642436188</v>
      </c>
      <c r="AA139" s="101">
        <f t="shared" si="31"/>
        <v>0.16288400646277573</v>
      </c>
      <c r="AB139" s="101">
        <f t="shared" si="32"/>
        <v>0.47878196797621131</v>
      </c>
      <c r="AC139" s="101">
        <f t="shared" si="33"/>
        <v>1.3139041816149022E-3</v>
      </c>
      <c r="AD139" s="101">
        <f t="shared" si="34"/>
        <v>0.11988140304452076</v>
      </c>
      <c r="AE139" s="101">
        <f t="shared" si="35"/>
        <v>9.0127039823869864E-3</v>
      </c>
      <c r="AF139" s="101">
        <f t="shared" si="36"/>
        <v>1.5662631716238712E-3</v>
      </c>
      <c r="AG139" s="101">
        <f t="shared" si="37"/>
        <v>8.3076946995963408E-2</v>
      </c>
      <c r="AH139" s="102">
        <f t="shared" si="38"/>
        <v>7.5160274043487491E-2</v>
      </c>
      <c r="AI139" s="34"/>
      <c r="AJ139" s="100">
        <f t="shared" si="39"/>
        <v>0.76020729195858994</v>
      </c>
      <c r="AK139" s="103">
        <f t="shared" si="40"/>
        <v>1.1236361622457169</v>
      </c>
      <c r="AL139" s="102">
        <f t="shared" si="41"/>
        <v>0.90470674189723688</v>
      </c>
      <c r="AN139" s="100">
        <f t="shared" si="51"/>
        <v>-2.5550036462775099</v>
      </c>
      <c r="AO139" s="101">
        <f t="shared" si="42"/>
        <v>7.7510918454903415</v>
      </c>
      <c r="AP139" s="101">
        <f t="shared" si="43"/>
        <v>-0.35229895603365285</v>
      </c>
      <c r="AQ139" s="101">
        <f t="shared" si="49"/>
        <v>-2.2905403005578973</v>
      </c>
      <c r="AR139" s="102">
        <f t="shared" si="44"/>
        <v>7.134329543737076</v>
      </c>
      <c r="AT139" s="100">
        <f t="shared" si="45"/>
        <v>0.76020729195858994</v>
      </c>
      <c r="AU139" s="101">
        <f t="shared" si="46"/>
        <v>8.6674725427286423E-2</v>
      </c>
      <c r="AV139" s="102">
        <f t="shared" si="47"/>
        <v>0.15311798261412368</v>
      </c>
      <c r="AW139" s="34">
        <f t="shared" si="50"/>
        <v>1254.2957563420753</v>
      </c>
      <c r="AX139"/>
      <c r="AY139"/>
    </row>
    <row r="140" spans="2:51">
      <c r="B140" s="87">
        <v>836</v>
      </c>
      <c r="C140" s="88">
        <v>1818</v>
      </c>
      <c r="D140" s="89">
        <f t="shared" si="48"/>
        <v>1.8180000000000002E-2</v>
      </c>
      <c r="F140" s="90">
        <v>2.14</v>
      </c>
      <c r="G140" s="91">
        <v>7.33</v>
      </c>
      <c r="H140" s="91">
        <v>14.86</v>
      </c>
      <c r="I140" s="91">
        <v>51.18</v>
      </c>
      <c r="J140" s="91">
        <v>0.13</v>
      </c>
      <c r="K140" s="91">
        <v>11.9</v>
      </c>
      <c r="L140" s="91">
        <v>1.23</v>
      </c>
      <c r="M140" s="91">
        <v>0.19718143494485557</v>
      </c>
      <c r="N140" s="92">
        <v>10.58</v>
      </c>
      <c r="O140" s="93">
        <v>83.322584843811583</v>
      </c>
      <c r="P140" s="94">
        <v>78.108831947118787</v>
      </c>
      <c r="Q140" s="83"/>
      <c r="R140" s="95">
        <v>1126.4000000000001</v>
      </c>
      <c r="S140" s="96">
        <v>48.242097798500083</v>
      </c>
      <c r="T140"/>
      <c r="U140" s="97">
        <f t="shared" si="26"/>
        <v>1223.0098259026081</v>
      </c>
      <c r="V140" s="98">
        <f t="shared" si="27"/>
        <v>1181.4302805823488</v>
      </c>
      <c r="W140" s="99">
        <f t="shared" si="28"/>
        <v>1454.4302805823488</v>
      </c>
      <c r="Y140" s="100">
        <f t="shared" si="29"/>
        <v>3.8913100842801467E-2</v>
      </c>
      <c r="Z140" s="101">
        <f t="shared" si="30"/>
        <v>0.10244413354632564</v>
      </c>
      <c r="AA140" s="101">
        <f t="shared" si="31"/>
        <v>0.1642565212256564</v>
      </c>
      <c r="AB140" s="101">
        <f t="shared" si="32"/>
        <v>0.48003621192118145</v>
      </c>
      <c r="AC140" s="101">
        <f t="shared" si="33"/>
        <v>1.5553426728316592E-3</v>
      </c>
      <c r="AD140" s="101">
        <f t="shared" si="34"/>
        <v>0.1195756082924691</v>
      </c>
      <c r="AE140" s="101">
        <f t="shared" si="35"/>
        <v>8.6748500110865982E-3</v>
      </c>
      <c r="AF140" s="101">
        <f t="shared" si="36"/>
        <v>1.5663127423848899E-3</v>
      </c>
      <c r="AG140" s="101">
        <f t="shared" si="37"/>
        <v>8.2977918745262766E-2</v>
      </c>
      <c r="AH140" s="102">
        <f t="shared" si="38"/>
        <v>7.4674811226178722E-2</v>
      </c>
      <c r="AI140" s="34"/>
      <c r="AJ140" s="100">
        <f t="shared" si="39"/>
        <v>0.75823387824362598</v>
      </c>
      <c r="AK140" s="103">
        <f t="shared" si="40"/>
        <v>1.1765542035621095</v>
      </c>
      <c r="AL140" s="102">
        <f t="shared" si="41"/>
        <v>0.89993593904693991</v>
      </c>
      <c r="AN140" s="100">
        <f t="shared" si="51"/>
        <v>-2.615090479447804</v>
      </c>
      <c r="AO140" s="101">
        <f t="shared" si="42"/>
        <v>7.7919647539292765</v>
      </c>
      <c r="AP140" s="101">
        <f t="shared" si="43"/>
        <v>-0.35437344225458262</v>
      </c>
      <c r="AQ140" s="101">
        <f t="shared" si="49"/>
        <v>-2.2865693376901572</v>
      </c>
      <c r="AR140" s="102">
        <f t="shared" si="44"/>
        <v>7.1090701699170467</v>
      </c>
      <c r="AT140" s="100">
        <f t="shared" si="45"/>
        <v>0.75823387824362598</v>
      </c>
      <c r="AU140" s="101">
        <f t="shared" si="46"/>
        <v>8.6260507331545902E-2</v>
      </c>
      <c r="AV140" s="102">
        <f t="shared" si="47"/>
        <v>0.15550561442482805</v>
      </c>
      <c r="AW140" s="34">
        <f t="shared" si="50"/>
        <v>1223.0098259026081</v>
      </c>
      <c r="AX140"/>
      <c r="AY140"/>
    </row>
    <row r="141" spans="2:51">
      <c r="B141" s="87">
        <v>838</v>
      </c>
      <c r="C141" s="88">
        <v>1818</v>
      </c>
      <c r="D141" s="89">
        <f t="shared" si="48"/>
        <v>1.8180000000000002E-2</v>
      </c>
      <c r="F141" s="90">
        <v>2.2000000000000002</v>
      </c>
      <c r="G141" s="91">
        <v>7.09</v>
      </c>
      <c r="H141" s="91">
        <v>14.42</v>
      </c>
      <c r="I141" s="91">
        <v>50.99</v>
      </c>
      <c r="J141" s="91">
        <v>0.1</v>
      </c>
      <c r="K141" s="91">
        <v>11.59</v>
      </c>
      <c r="L141" s="91">
        <v>1.23</v>
      </c>
      <c r="M141" s="91">
        <v>0.20976736330210674</v>
      </c>
      <c r="N141" s="92">
        <v>11.25</v>
      </c>
      <c r="O141" s="93">
        <v>35.010910213947938</v>
      </c>
      <c r="P141" s="94">
        <v>77.619760608665459</v>
      </c>
      <c r="Q141" s="83"/>
      <c r="R141" s="95">
        <v>1219.1666666666667</v>
      </c>
      <c r="S141" s="96">
        <v>50.085593404359209</v>
      </c>
      <c r="T141"/>
      <c r="U141" s="97">
        <f t="shared" si="26"/>
        <v>1366.9230561562351</v>
      </c>
      <c r="V141" s="98">
        <f t="shared" si="27"/>
        <v>1177.4719315687996</v>
      </c>
      <c r="W141" s="99">
        <f t="shared" si="28"/>
        <v>1450.4719315687996</v>
      </c>
      <c r="Y141" s="100">
        <f t="shared" si="29"/>
        <v>4.0287264632833102E-2</v>
      </c>
      <c r="Z141" s="101">
        <f t="shared" si="30"/>
        <v>9.9791232938626406E-2</v>
      </c>
      <c r="AA141" s="101">
        <f t="shared" si="31"/>
        <v>0.16052109216278215</v>
      </c>
      <c r="AB141" s="101">
        <f t="shared" si="32"/>
        <v>0.48163913158392341</v>
      </c>
      <c r="AC141" s="101">
        <f t="shared" si="33"/>
        <v>1.204885476714435E-3</v>
      </c>
      <c r="AD141" s="101">
        <f t="shared" si="34"/>
        <v>0.11728490156885987</v>
      </c>
      <c r="AE141" s="101">
        <f t="shared" si="35"/>
        <v>8.73624910168928E-3</v>
      </c>
      <c r="AF141" s="101">
        <f t="shared" si="36"/>
        <v>1.6780829000462955E-3</v>
      </c>
      <c r="AG141" s="101">
        <f t="shared" si="37"/>
        <v>8.8857159634524882E-2</v>
      </c>
      <c r="AH141" s="102">
        <f t="shared" si="38"/>
        <v>8.0132418993318702E-2</v>
      </c>
      <c r="AI141" s="34"/>
      <c r="AJ141" s="100">
        <f t="shared" si="39"/>
        <v>0.80897594416558172</v>
      </c>
      <c r="AK141" s="103">
        <f t="shared" si="40"/>
        <v>1.2276109947252318</v>
      </c>
      <c r="AL141" s="102">
        <f t="shared" si="41"/>
        <v>0.90181161904013596</v>
      </c>
      <c r="AN141" s="100">
        <f t="shared" si="51"/>
        <v>-2.5334171942634489</v>
      </c>
      <c r="AO141" s="101">
        <f t="shared" si="42"/>
        <v>7.8202835677651468</v>
      </c>
      <c r="AP141" s="101">
        <f t="shared" si="43"/>
        <v>-0.29551165062385715</v>
      </c>
      <c r="AQ141" s="101">
        <f t="shared" si="49"/>
        <v>-2.2289628256169203</v>
      </c>
      <c r="AR141" s="102">
        <f t="shared" si="44"/>
        <v>7.2203175484947604</v>
      </c>
      <c r="AT141" s="100">
        <f t="shared" si="45"/>
        <v>0.80897594416558172</v>
      </c>
      <c r="AU141" s="101">
        <f t="shared" si="46"/>
        <v>3.6292259923584591E-2</v>
      </c>
      <c r="AV141" s="102">
        <f t="shared" si="47"/>
        <v>0.15473179591083369</v>
      </c>
      <c r="AW141" s="34">
        <f t="shared" si="50"/>
        <v>1366.9230561562351</v>
      </c>
      <c r="AX141"/>
      <c r="AY141"/>
    </row>
    <row r="142" spans="2:51">
      <c r="B142" s="87">
        <v>839</v>
      </c>
      <c r="C142" s="88">
        <v>1806</v>
      </c>
      <c r="D142" s="89">
        <f t="shared" si="48"/>
        <v>1.806E-2</v>
      </c>
      <c r="F142" s="90">
        <v>2.02</v>
      </c>
      <c r="G142" s="91">
        <v>7.71</v>
      </c>
      <c r="H142" s="91">
        <v>14.88</v>
      </c>
      <c r="I142" s="91">
        <v>51.54</v>
      </c>
      <c r="J142" s="91">
        <v>0.1</v>
      </c>
      <c r="K142" s="91">
        <v>12.38</v>
      </c>
      <c r="L142" s="91">
        <v>1.18</v>
      </c>
      <c r="M142" s="91">
        <v>0.18935060933329556</v>
      </c>
      <c r="N142" s="92">
        <v>9.9</v>
      </c>
      <c r="O142" s="93">
        <v>74.613888125132178</v>
      </c>
      <c r="P142" s="94">
        <v>84.204244132311501</v>
      </c>
      <c r="Q142" s="83"/>
      <c r="R142" s="95">
        <v>1084.8</v>
      </c>
      <c r="S142" s="96">
        <v>57.395121743924832</v>
      </c>
      <c r="T142"/>
      <c r="U142" s="97">
        <f t="shared" ref="U142:U205" si="52">EXP(AR142)</f>
        <v>1177.6747363456659</v>
      </c>
      <c r="V142" s="98">
        <f t="shared" ref="V142:V205" si="53">815.3+265.3*(G142/40.32)/(G142/40.32+N142/71.85)+15.37*G142+8.61*N142+6.646*(F142+J142)+39.16*D142</f>
        <v>1188.0317760717405</v>
      </c>
      <c r="W142" s="99">
        <f t="shared" ref="W142:W205" si="54">(V142+273)</f>
        <v>1461.0317760717405</v>
      </c>
      <c r="Y142" s="100">
        <f t="shared" ref="Y142:Y205" si="55">(F142/30.99)/($I142/60.08+$L142/79.9+$H142/50.98+$N142/71.85+$G142/40.32+$K142/56.08+$F142/30.99+$J142/47.1+$M142/70.94)</f>
        <v>3.6532221575212423E-2</v>
      </c>
      <c r="Z142" s="101">
        <f t="shared" ref="Z142:Z205" si="56">(G142/40.32)/($I142/60.08+$L142/79.9+$H142/50.98+$N142/71.85+$G142/40.32+$K142/56.08+$F142/30.99+$J142/47.1+$M142/70.94)</f>
        <v>0.10717170610865638</v>
      </c>
      <c r="AA142" s="101">
        <f t="shared" ref="AA142:AA205" si="57">(H142/50.98)/($I142/60.08+$L142/79.9+$H142/50.98+$N142/71.85+$G142/40.32+$K142/56.08+$F142/30.99+$J142/47.1+$M142/70.94)</f>
        <v>0.16358722672882392</v>
      </c>
      <c r="AB142" s="101">
        <f t="shared" ref="AB142:AB205" si="58">(I142/60.08)/($I142/60.08+$L142/79.9+$H142/50.98+$N142/71.85+$G142/40.32+$K142/56.08+$F142/30.99+$J142/47.1+$M142/70.94)</f>
        <v>0.48079592715142211</v>
      </c>
      <c r="AC142" s="101">
        <f t="shared" ref="AC142:AC205" si="59">(J142/47.1)/($I142/60.08+$L142/79.9+$H142/50.98+$N142/71.85+$G142/40.32+$K142/56.08+$F142/30.99+$J142/47.1+$M142/70.94)</f>
        <v>1.1899408742887818E-3</v>
      </c>
      <c r="AD142" s="101">
        <f t="shared" ref="AD142:AD205" si="60">(K142/56.08)/($I142/60.08+$L142/79.9+$H142/50.98+$N142/71.85+$G142/40.32+$K142/56.08+$F142/30.99+$J142/47.1+$M142/70.94)</f>
        <v>0.12372541795935096</v>
      </c>
      <c r="AE142" s="101">
        <f t="shared" ref="AE142:AE205" si="61">(L142/79.9)/($I142/60.08+$L142/79.9+$H142/50.98+$N142/71.85+$G142/40.32+$K142/56.08+$F142/30.99+$J142/47.1+$M142/70.94)</f>
        <v>8.277163192893856E-3</v>
      </c>
      <c r="AF142" s="101">
        <f t="shared" ref="AF142:AF205" si="62">(M142/70.94)/($I142/60.08+$L142/79.9+$H142/50.98+$N142/71.85+$G142/40.32+$K142/56.08+$F142/30.99+$J142/47.1+$M142/70.94)</f>
        <v>1.4959663088481756E-3</v>
      </c>
      <c r="AG142" s="101">
        <f t="shared" ref="AG142:AG205" si="63">(N142/71.85)/($I142/60.08+$L142/79.9+$H142/50.98+$N142/71.85+$G142/40.32+$K142/56.08+$F142/30.99+$J142/47.1+$M142/70.94)</f>
        <v>7.7224430100503283E-2</v>
      </c>
      <c r="AH142" s="102">
        <f t="shared" ref="AH142:AH205" si="64">AG142*AL142</f>
        <v>6.9503445925092111E-2</v>
      </c>
      <c r="AI142" s="34"/>
      <c r="AJ142" s="100">
        <f t="shared" ref="AJ142:AJ205" si="65">1/(1+(O142/(N142*AL142))*0.013+(P142/(N142*AL142))*0.025)</f>
        <v>0.74342791545335074</v>
      </c>
      <c r="AK142" s="103">
        <f t="shared" ref="AK142:AK205" si="66">EXP(1.46-0.177*G142)</f>
        <v>1.1000218024313064</v>
      </c>
      <c r="AL142" s="102">
        <f t="shared" ref="AL142:AL205" si="67">(N142-AK142*71.85/79.85)/N142</f>
        <v>0.9000188908437039</v>
      </c>
      <c r="AN142" s="100">
        <f t="shared" si="51"/>
        <v>-2.6657745376290363</v>
      </c>
      <c r="AO142" s="101">
        <f t="shared" ref="AO142:AO205" si="68">(137778-91.666*W142+8.474*W142*LN(W142))/(8.31441*W142)+(-291*D142+351*ERF(D142))/W142</f>
        <v>7.7450857861750242</v>
      </c>
      <c r="AP142" s="101">
        <f t="shared" ref="AP142:AP205" si="69">LN(AJ142*(1-AH142))</f>
        <v>-0.36852037698173062</v>
      </c>
      <c r="AQ142" s="101">
        <f t="shared" si="49"/>
        <v>-2.3605063393639858</v>
      </c>
      <c r="AR142" s="102">
        <f t="shared" ref="AR142:AR205" si="70">AN142+AO142+AP142-AQ142</f>
        <v>7.0712972109282433</v>
      </c>
      <c r="AT142" s="100">
        <f t="shared" ref="AT142:AT205" si="71">1/(1+(O142/(N142*AL142))*0.013+(P142/(N142*AL142))*0.025)</f>
        <v>0.74342791545335074</v>
      </c>
      <c r="AU142" s="101">
        <f t="shared" ref="AU142:AU205" si="72">(O142/(N142*AL142))*0.013*AT142</f>
        <v>8.0931030235318682E-2</v>
      </c>
      <c r="AV142" s="102">
        <f t="shared" ref="AV142:AV205" si="73">(P142/(N142*AL142))*0.025*AT142</f>
        <v>0.17564105431133054</v>
      </c>
      <c r="AW142" s="34">
        <f t="shared" si="50"/>
        <v>1177.6747363456659</v>
      </c>
      <c r="AX142"/>
      <c r="AY142"/>
    </row>
    <row r="143" spans="2:51">
      <c r="B143" s="87">
        <v>840</v>
      </c>
      <c r="C143" s="88">
        <v>1806</v>
      </c>
      <c r="D143" s="89">
        <f t="shared" ref="D143:D160" si="74">IF(C143="",0.03,C143/100000)</f>
        <v>1.806E-2</v>
      </c>
      <c r="F143" s="90">
        <v>2.04</v>
      </c>
      <c r="G143" s="91">
        <v>7.73</v>
      </c>
      <c r="H143" s="91">
        <v>14.83</v>
      </c>
      <c r="I143" s="91">
        <v>51.43</v>
      </c>
      <c r="J143" s="91">
        <v>0.13</v>
      </c>
      <c r="K143" s="91">
        <v>12.46</v>
      </c>
      <c r="L143" s="91">
        <v>1.1200000000000001</v>
      </c>
      <c r="M143" s="91">
        <v>0.18700516133089762</v>
      </c>
      <c r="N143" s="92">
        <v>10</v>
      </c>
      <c r="O143" s="93">
        <v>75.451828099539156</v>
      </c>
      <c r="P143" s="94">
        <v>84.337978512612267</v>
      </c>
      <c r="Q143" s="83"/>
      <c r="R143" s="95">
        <v>1083.8</v>
      </c>
      <c r="S143" s="96">
        <v>47.309618472356689</v>
      </c>
      <c r="T143"/>
      <c r="U143" s="97">
        <f t="shared" si="52"/>
        <v>1192.4764350657667</v>
      </c>
      <c r="V143" s="98">
        <f t="shared" si="53"/>
        <v>1189.050474234193</v>
      </c>
      <c r="W143" s="99">
        <f t="shared" si="54"/>
        <v>1462.050474234193</v>
      </c>
      <c r="Y143" s="100">
        <f t="shared" si="55"/>
        <v>3.6873240103425069E-2</v>
      </c>
      <c r="Z143" s="101">
        <f t="shared" si="56"/>
        <v>0.10738946545921542</v>
      </c>
      <c r="AA143" s="101">
        <f t="shared" si="57"/>
        <v>0.16294612238594403</v>
      </c>
      <c r="AB143" s="101">
        <f t="shared" si="58"/>
        <v>0.4795007717382419</v>
      </c>
      <c r="AC143" s="101">
        <f t="shared" si="59"/>
        <v>1.5460557679183688E-3</v>
      </c>
      <c r="AD143" s="101">
        <f t="shared" si="60"/>
        <v>0.12445511416317095</v>
      </c>
      <c r="AE143" s="101">
        <f t="shared" si="61"/>
        <v>7.8518854211254256E-3</v>
      </c>
      <c r="AF143" s="101">
        <f t="shared" si="62"/>
        <v>1.4766076675000721E-3</v>
      </c>
      <c r="AG143" s="101">
        <f t="shared" si="63"/>
        <v>7.7960737293458787E-2</v>
      </c>
      <c r="AH143" s="102">
        <f t="shared" si="64"/>
        <v>7.0271350982668471E-2</v>
      </c>
      <c r="AI143" s="34"/>
      <c r="AJ143" s="100">
        <f t="shared" si="65"/>
        <v>0.7447474850492467</v>
      </c>
      <c r="AK143" s="103">
        <f t="shared" si="66"/>
        <v>1.0961346096413322</v>
      </c>
      <c r="AL143" s="102">
        <f t="shared" si="67"/>
        <v>0.90136847626458394</v>
      </c>
      <c r="AN143" s="100">
        <f t="shared" si="51"/>
        <v>-2.6293697429568006</v>
      </c>
      <c r="AO143" s="101">
        <f t="shared" si="68"/>
        <v>7.7378926277821032</v>
      </c>
      <c r="AP143" s="101">
        <f t="shared" si="69"/>
        <v>-0.36757257496015688</v>
      </c>
      <c r="AQ143" s="101">
        <f t="shared" ref="AQ143:AQ206" si="75">LN(AH143)+(((1-AH143)^2)*(28870-14710*Z143+1960*AD143+43300*Y143+95380*AC143-76880*AE143)+(1-AH143)*(-62190*AB143+31520*AB143*AB143))/(8.31441*W143)</f>
        <v>-2.3428371517509614</v>
      </c>
      <c r="AR143" s="102">
        <f t="shared" si="70"/>
        <v>7.0837874616161072</v>
      </c>
      <c r="AT143" s="100">
        <f t="shared" si="71"/>
        <v>0.7447474850492467</v>
      </c>
      <c r="AU143" s="101">
        <f t="shared" si="72"/>
        <v>8.1043800519940687E-2</v>
      </c>
      <c r="AV143" s="102">
        <f t="shared" si="73"/>
        <v>0.17420871443081248</v>
      </c>
      <c r="AW143" s="34">
        <f t="shared" ref="AW143:AW206" si="76">EXP(AR143)</f>
        <v>1192.4764350657667</v>
      </c>
      <c r="AX143"/>
      <c r="AY143"/>
    </row>
    <row r="144" spans="2:51">
      <c r="B144" s="87">
        <v>841</v>
      </c>
      <c r="C144" s="88">
        <v>1806</v>
      </c>
      <c r="D144" s="89">
        <f t="shared" si="74"/>
        <v>1.806E-2</v>
      </c>
      <c r="F144" s="90">
        <v>2.02</v>
      </c>
      <c r="G144" s="91">
        <v>7.87</v>
      </c>
      <c r="H144" s="91">
        <v>14.91</v>
      </c>
      <c r="I144" s="91">
        <v>51.73</v>
      </c>
      <c r="J144" s="91">
        <v>0.1</v>
      </c>
      <c r="K144" s="91">
        <v>12.37</v>
      </c>
      <c r="L144" s="91">
        <v>1.17</v>
      </c>
      <c r="M144" s="91">
        <v>0.18982604976164236</v>
      </c>
      <c r="N144" s="92">
        <v>9.94</v>
      </c>
      <c r="O144" s="93">
        <v>74.959626576713006</v>
      </c>
      <c r="P144" s="94">
        <v>85.799610276764085</v>
      </c>
      <c r="Q144" s="83"/>
      <c r="R144" s="95">
        <v>1120.2</v>
      </c>
      <c r="S144" s="96">
        <v>55.224088946762656</v>
      </c>
      <c r="T144"/>
      <c r="U144" s="97">
        <f t="shared" si="52"/>
        <v>1180.6601131913826</v>
      </c>
      <c r="V144" s="98">
        <f t="shared" si="53"/>
        <v>1191.8999138704096</v>
      </c>
      <c r="W144" s="99">
        <f t="shared" si="54"/>
        <v>1464.8999138704096</v>
      </c>
      <c r="Y144" s="100">
        <f t="shared" si="55"/>
        <v>3.6369577131837451E-2</v>
      </c>
      <c r="Z144" s="101">
        <f t="shared" si="56"/>
        <v>0.10890872337063524</v>
      </c>
      <c r="AA144" s="101">
        <f t="shared" si="57"/>
        <v>0.16318726759626401</v>
      </c>
      <c r="AB144" s="101">
        <f t="shared" si="58"/>
        <v>0.48041992684406087</v>
      </c>
      <c r="AC144" s="101">
        <f t="shared" si="59"/>
        <v>1.1846431600298947E-3</v>
      </c>
      <c r="AD144" s="101">
        <f t="shared" si="60"/>
        <v>0.12307508744627987</v>
      </c>
      <c r="AE144" s="101">
        <f t="shared" si="61"/>
        <v>8.1704794267543675E-3</v>
      </c>
      <c r="AF144" s="101">
        <f t="shared" si="62"/>
        <v>1.4930456429502247E-3</v>
      </c>
      <c r="AG144" s="101">
        <f t="shared" si="63"/>
        <v>7.7191249381188029E-2</v>
      </c>
      <c r="AH144" s="102">
        <f t="shared" si="64"/>
        <v>6.9719270923751062E-2</v>
      </c>
      <c r="AI144" s="34"/>
      <c r="AJ144" s="100">
        <f t="shared" si="65"/>
        <v>0.74213520410097655</v>
      </c>
      <c r="AK144" s="103">
        <f t="shared" si="66"/>
        <v>1.0693061711828469</v>
      </c>
      <c r="AL144" s="102">
        <f t="shared" si="67"/>
        <v>0.90320174220087268</v>
      </c>
      <c r="AN144" s="100">
        <f t="shared" ref="AN144:AN207" si="77">8.77-23590/W144+(1673/W144)*(6.7*(Y144+AC144)+4.9*Z144+8.1*AD144+8.9*(AG144+AF144)+5*AE144+1.8*AA144-22.2*AE144*(AG144+AF144)+7.2*((AG144+AF143)*AB144))-2.06*ERF(-7.2*(AG144+AF144))</f>
        <v>-2.6332058660626751</v>
      </c>
      <c r="AO144" s="101">
        <f t="shared" si="68"/>
        <v>7.7178281189360662</v>
      </c>
      <c r="AP144" s="101">
        <f t="shared" si="69"/>
        <v>-0.37049271580791443</v>
      </c>
      <c r="AQ144" s="101">
        <f t="shared" si="75"/>
        <v>-2.3596994419371384</v>
      </c>
      <c r="AR144" s="102">
        <f t="shared" si="70"/>
        <v>7.0738289790026148</v>
      </c>
      <c r="AT144" s="100">
        <f t="shared" si="71"/>
        <v>0.74213520410097655</v>
      </c>
      <c r="AU144" s="101">
        <f t="shared" si="72"/>
        <v>8.0553172446688512E-2</v>
      </c>
      <c r="AV144" s="102">
        <f t="shared" si="73"/>
        <v>0.17731162345233503</v>
      </c>
      <c r="AW144" s="34">
        <f t="shared" si="76"/>
        <v>1180.6601131913826</v>
      </c>
      <c r="AX144"/>
      <c r="AY144"/>
    </row>
    <row r="145" spans="2:51">
      <c r="B145" s="87">
        <v>882</v>
      </c>
      <c r="C145" s="88">
        <v>3778</v>
      </c>
      <c r="D145" s="89">
        <f t="shared" si="74"/>
        <v>3.7780000000000001E-2</v>
      </c>
      <c r="F145" s="90">
        <v>2.42</v>
      </c>
      <c r="G145" s="91">
        <v>8.6199999999999992</v>
      </c>
      <c r="H145" s="91">
        <v>15.24</v>
      </c>
      <c r="I145" s="91">
        <v>49.61</v>
      </c>
      <c r="J145" s="91">
        <v>0.11</v>
      </c>
      <c r="K145" s="91">
        <v>11.47</v>
      </c>
      <c r="L145" s="91">
        <v>1.51</v>
      </c>
      <c r="M145" s="91">
        <v>0.18686553240264517</v>
      </c>
      <c r="N145" s="92">
        <v>10.14</v>
      </c>
      <c r="O145" s="93">
        <v>152.75882005927065</v>
      </c>
      <c r="P145" s="94">
        <v>72.911032851906199</v>
      </c>
      <c r="Q145" s="83"/>
      <c r="R145" s="95">
        <v>1190.1666666666667</v>
      </c>
      <c r="S145" s="96">
        <v>28.36488439367929</v>
      </c>
      <c r="T145"/>
      <c r="U145" s="97">
        <f t="shared" si="52"/>
        <v>1188.837000942616</v>
      </c>
      <c r="V145" s="98">
        <f t="shared" si="53"/>
        <v>1213.1961428757479</v>
      </c>
      <c r="W145" s="99">
        <f t="shared" si="54"/>
        <v>1486.1961428757479</v>
      </c>
      <c r="Y145" s="100">
        <f t="shared" si="55"/>
        <v>4.3721347189201253E-2</v>
      </c>
      <c r="Z145" s="101">
        <f t="shared" si="56"/>
        <v>0.11969788813224215</v>
      </c>
      <c r="AA145" s="101">
        <f t="shared" si="57"/>
        <v>0.16737280000222582</v>
      </c>
      <c r="AB145" s="101">
        <f t="shared" si="58"/>
        <v>0.46231613286557272</v>
      </c>
      <c r="AC145" s="101">
        <f t="shared" si="59"/>
        <v>1.3075897986810912E-3</v>
      </c>
      <c r="AD145" s="101">
        <f t="shared" si="60"/>
        <v>0.11451309656174244</v>
      </c>
      <c r="AE145" s="101">
        <f t="shared" si="61"/>
        <v>1.0581077946523824E-2</v>
      </c>
      <c r="AF145" s="101">
        <f t="shared" si="62"/>
        <v>1.4748157405035675E-3</v>
      </c>
      <c r="AG145" s="101">
        <f t="shared" si="63"/>
        <v>7.9015251763307037E-2</v>
      </c>
      <c r="AH145" s="102">
        <f t="shared" si="64"/>
        <v>7.2449653493369209E-2</v>
      </c>
      <c r="AI145" s="34"/>
      <c r="AJ145" s="100">
        <f t="shared" si="65"/>
        <v>0.70939894909551515</v>
      </c>
      <c r="AK145" s="103">
        <f t="shared" si="66"/>
        <v>0.93637428996030037</v>
      </c>
      <c r="AL145" s="102">
        <f t="shared" si="67"/>
        <v>0.91690720305991924</v>
      </c>
      <c r="AN145" s="100">
        <f t="shared" si="77"/>
        <v>-2.3629171516303877</v>
      </c>
      <c r="AO145" s="101">
        <f t="shared" si="68"/>
        <v>7.5718153289814394</v>
      </c>
      <c r="AP145" s="101">
        <f t="shared" si="69"/>
        <v>-0.41854542206866963</v>
      </c>
      <c r="AQ145" s="101">
        <f t="shared" si="75"/>
        <v>-2.2903780428120077</v>
      </c>
      <c r="AR145" s="102">
        <f t="shared" si="70"/>
        <v>7.0807307980943897</v>
      </c>
      <c r="AT145" s="100">
        <f t="shared" si="71"/>
        <v>0.70939894909551515</v>
      </c>
      <c r="AU145" s="101">
        <f t="shared" si="72"/>
        <v>0.15152240283404647</v>
      </c>
      <c r="AV145" s="102">
        <f t="shared" si="73"/>
        <v>0.13907864807043829</v>
      </c>
      <c r="AW145" s="34">
        <f t="shared" si="76"/>
        <v>1188.837000942616</v>
      </c>
      <c r="AX145"/>
      <c r="AY145"/>
    </row>
    <row r="146" spans="2:51">
      <c r="B146" s="87">
        <v>884</v>
      </c>
      <c r="C146" s="88">
        <v>3778</v>
      </c>
      <c r="D146" s="89">
        <f t="shared" si="74"/>
        <v>3.7780000000000001E-2</v>
      </c>
      <c r="F146" s="90">
        <v>2.42</v>
      </c>
      <c r="G146" s="91">
        <v>8.75</v>
      </c>
      <c r="H146" s="91">
        <v>15.03</v>
      </c>
      <c r="I146" s="91">
        <v>49.91</v>
      </c>
      <c r="J146" s="91">
        <v>0.11</v>
      </c>
      <c r="K146" s="91">
        <v>11.49</v>
      </c>
      <c r="L146" s="91">
        <v>1.51</v>
      </c>
      <c r="M146" s="91">
        <v>0.1877626978363989</v>
      </c>
      <c r="N146" s="92">
        <v>10.01</v>
      </c>
      <c r="O146" s="93">
        <v>152.34655064436259</v>
      </c>
      <c r="P146" s="94">
        <v>79.025608263421901</v>
      </c>
      <c r="Q146" s="83"/>
      <c r="R146" s="95">
        <v>1194.6666666666667</v>
      </c>
      <c r="S146" s="96">
        <v>36.58779395736768</v>
      </c>
      <c r="T146"/>
      <c r="U146" s="97">
        <f t="shared" si="52"/>
        <v>1171.0450705585108</v>
      </c>
      <c r="V146" s="98">
        <f t="shared" si="53"/>
        <v>1215.8409179989737</v>
      </c>
      <c r="W146" s="99">
        <f t="shared" si="54"/>
        <v>1488.8409179989737</v>
      </c>
      <c r="Y146" s="100">
        <f t="shared" si="55"/>
        <v>4.3656372860596038E-2</v>
      </c>
      <c r="Z146" s="101">
        <f t="shared" si="56"/>
        <v>0.1213225108820692</v>
      </c>
      <c r="AA146" s="101">
        <f t="shared" si="57"/>
        <v>0.16482117646278857</v>
      </c>
      <c r="AB146" s="101">
        <f t="shared" si="58"/>
        <v>0.46442063308115394</v>
      </c>
      <c r="AC146" s="101">
        <f t="shared" si="59"/>
        <v>1.3056465884480517E-3</v>
      </c>
      <c r="AD146" s="101">
        <f t="shared" si="60"/>
        <v>0.11454229592298798</v>
      </c>
      <c r="AE146" s="101">
        <f t="shared" si="61"/>
        <v>1.0565353398226634E-2</v>
      </c>
      <c r="AF146" s="101">
        <f t="shared" si="62"/>
        <v>1.479694272801334E-3</v>
      </c>
      <c r="AG146" s="101">
        <f t="shared" si="63"/>
        <v>7.7886316530928257E-2</v>
      </c>
      <c r="AH146" s="102">
        <f t="shared" si="64"/>
        <v>7.1479603013276952E-2</v>
      </c>
      <c r="AI146" s="34"/>
      <c r="AJ146" s="100">
        <f t="shared" si="65"/>
        <v>0.69898649444562833</v>
      </c>
      <c r="AK146" s="103">
        <f t="shared" si="66"/>
        <v>0.91507431355915247</v>
      </c>
      <c r="AL146" s="102">
        <f t="shared" si="67"/>
        <v>0.91774275889517476</v>
      </c>
      <c r="AN146" s="100">
        <f t="shared" si="77"/>
        <v>-2.3648946969409836</v>
      </c>
      <c r="AO146" s="101">
        <f t="shared" si="68"/>
        <v>7.5538159695894613</v>
      </c>
      <c r="AP146" s="101">
        <f t="shared" si="69"/>
        <v>-0.43228678894101336</v>
      </c>
      <c r="AQ146" s="101">
        <f t="shared" si="75"/>
        <v>-2.3090173680979165</v>
      </c>
      <c r="AR146" s="102">
        <f t="shared" si="70"/>
        <v>7.0656518518053808</v>
      </c>
      <c r="AT146" s="100">
        <f t="shared" si="71"/>
        <v>0.69898649444562833</v>
      </c>
      <c r="AU146" s="101">
        <f t="shared" si="72"/>
        <v>0.15069183396833485</v>
      </c>
      <c r="AV146" s="102">
        <f t="shared" si="73"/>
        <v>0.15032167158603679</v>
      </c>
      <c r="AW146" s="34">
        <f t="shared" si="76"/>
        <v>1171.0450705585108</v>
      </c>
      <c r="AX146"/>
      <c r="AY146"/>
    </row>
    <row r="147" spans="2:51">
      <c r="B147" s="87">
        <v>922</v>
      </c>
      <c r="C147" s="88">
        <v>3150</v>
      </c>
      <c r="D147" s="89">
        <f t="shared" si="74"/>
        <v>3.15E-2</v>
      </c>
      <c r="F147" s="90">
        <v>2.91</v>
      </c>
      <c r="G147" s="91">
        <v>7.6</v>
      </c>
      <c r="H147" s="91">
        <v>15.38</v>
      </c>
      <c r="I147" s="91">
        <v>50.19</v>
      </c>
      <c r="J147" s="91">
        <v>0.16</v>
      </c>
      <c r="K147" s="91">
        <v>10.89</v>
      </c>
      <c r="L147" s="91">
        <v>1.84</v>
      </c>
      <c r="M147" s="91">
        <v>0.20006921538311576</v>
      </c>
      <c r="N147" s="92">
        <v>10.49</v>
      </c>
      <c r="O147" s="93">
        <v>116.83394721826336</v>
      </c>
      <c r="P147" s="94">
        <v>64.470781598219276</v>
      </c>
      <c r="Q147" s="83"/>
      <c r="R147" s="95">
        <v>1241.3333333333333</v>
      </c>
      <c r="S147" s="96">
        <v>26.979004182267197</v>
      </c>
      <c r="T147"/>
      <c r="U147" s="97">
        <f t="shared" si="52"/>
        <v>1195.7091117122329</v>
      </c>
      <c r="V147" s="98">
        <f t="shared" si="53"/>
        <v>1193.5694209601813</v>
      </c>
      <c r="W147" s="99">
        <f t="shared" si="54"/>
        <v>1466.5694209601813</v>
      </c>
      <c r="Y147" s="100">
        <f t="shared" si="55"/>
        <v>5.2491120342193144E-2</v>
      </c>
      <c r="Z147" s="101">
        <f t="shared" si="56"/>
        <v>0.10536769953324177</v>
      </c>
      <c r="AA147" s="101">
        <f t="shared" si="57"/>
        <v>0.16864401525591341</v>
      </c>
      <c r="AB147" s="101">
        <f t="shared" si="58"/>
        <v>0.46698367775334571</v>
      </c>
      <c r="AC147" s="101">
        <f t="shared" si="59"/>
        <v>1.8989498916885945E-3</v>
      </c>
      <c r="AD147" s="101">
        <f t="shared" si="60"/>
        <v>0.1085511188809538</v>
      </c>
      <c r="AE147" s="101">
        <f t="shared" si="61"/>
        <v>1.2873169071753782E-2</v>
      </c>
      <c r="AF147" s="101">
        <f t="shared" si="62"/>
        <v>1.5765346279374927E-3</v>
      </c>
      <c r="AG147" s="101">
        <f t="shared" si="63"/>
        <v>8.1613714642972263E-2</v>
      </c>
      <c r="AH147" s="102">
        <f t="shared" si="64"/>
        <v>7.3761421298595947E-2</v>
      </c>
      <c r="AI147" s="34"/>
      <c r="AJ147" s="100">
        <f t="shared" si="65"/>
        <v>0.75176218356981905</v>
      </c>
      <c r="AK147" s="103">
        <f t="shared" si="66"/>
        <v>1.1216490853203969</v>
      </c>
      <c r="AL147" s="102">
        <f t="shared" si="67"/>
        <v>0.90378708555630638</v>
      </c>
      <c r="AN147" s="100">
        <f t="shared" si="77"/>
        <v>-2.5092658737170197</v>
      </c>
      <c r="AO147" s="101">
        <f t="shared" si="68"/>
        <v>7.7070707159977569</v>
      </c>
      <c r="AP147" s="101">
        <f t="shared" si="69"/>
        <v>-0.36195868343587989</v>
      </c>
      <c r="AQ147" s="101">
        <f t="shared" si="75"/>
        <v>-2.250648528451602</v>
      </c>
      <c r="AR147" s="102">
        <f t="shared" si="70"/>
        <v>7.0864946872964598</v>
      </c>
      <c r="AT147" s="100">
        <f t="shared" si="71"/>
        <v>0.75176218356981905</v>
      </c>
      <c r="AU147" s="101">
        <f t="shared" si="72"/>
        <v>0.12043459531041749</v>
      </c>
      <c r="AV147" s="102">
        <f t="shared" si="73"/>
        <v>0.12780322111976342</v>
      </c>
      <c r="AW147" s="34">
        <f t="shared" si="76"/>
        <v>1195.7091117122329</v>
      </c>
      <c r="AX147"/>
      <c r="AY147"/>
    </row>
    <row r="148" spans="2:51">
      <c r="B148" s="87">
        <v>923</v>
      </c>
      <c r="C148" s="88">
        <v>3150</v>
      </c>
      <c r="D148" s="89">
        <f t="shared" si="74"/>
        <v>3.15E-2</v>
      </c>
      <c r="F148" s="90">
        <v>2.87</v>
      </c>
      <c r="G148" s="91">
        <v>7.76</v>
      </c>
      <c r="H148" s="91">
        <v>15.63</v>
      </c>
      <c r="I148" s="91">
        <v>50.54</v>
      </c>
      <c r="J148" s="91">
        <v>0.14000000000000001</v>
      </c>
      <c r="K148" s="91">
        <v>10.95</v>
      </c>
      <c r="L148" s="91">
        <v>1.74</v>
      </c>
      <c r="M148" s="91">
        <v>0.1936178858148907</v>
      </c>
      <c r="N148" s="92">
        <v>10.11</v>
      </c>
      <c r="O148" s="93">
        <v>126.30068931264381</v>
      </c>
      <c r="P148" s="94">
        <v>64.888810621621175</v>
      </c>
      <c r="Q148" s="83"/>
      <c r="R148" s="95">
        <v>1194.5999999999999</v>
      </c>
      <c r="S148" s="96">
        <v>36.51438072869437</v>
      </c>
      <c r="T148"/>
      <c r="U148" s="97">
        <f t="shared" si="52"/>
        <v>1134.0223617498652</v>
      </c>
      <c r="V148" s="98">
        <f t="shared" si="53"/>
        <v>1196.110501654553</v>
      </c>
      <c r="W148" s="99">
        <f t="shared" si="54"/>
        <v>1469.110501654553</v>
      </c>
      <c r="Y148" s="100">
        <f t="shared" si="55"/>
        <v>5.1555722872732697E-2</v>
      </c>
      <c r="Z148" s="101">
        <f t="shared" si="56"/>
        <v>0.10714150878485747</v>
      </c>
      <c r="AA148" s="101">
        <f t="shared" si="57"/>
        <v>0.17067727758265633</v>
      </c>
      <c r="AB148" s="101">
        <f t="shared" si="58"/>
        <v>0.46829753703125993</v>
      </c>
      <c r="AC148" s="101">
        <f t="shared" si="59"/>
        <v>1.6547168472124552E-3</v>
      </c>
      <c r="AD148" s="101">
        <f t="shared" si="60"/>
        <v>0.10869828056419244</v>
      </c>
      <c r="AE148" s="101">
        <f t="shared" si="61"/>
        <v>1.2123249105707987E-2</v>
      </c>
      <c r="AF148" s="101">
        <f t="shared" si="62"/>
        <v>1.5193955479476759E-3</v>
      </c>
      <c r="AG148" s="101">
        <f t="shared" si="63"/>
        <v>7.8332311663433157E-2</v>
      </c>
      <c r="AH148" s="102">
        <f t="shared" si="64"/>
        <v>7.073080944843628E-2</v>
      </c>
      <c r="AI148" s="34"/>
      <c r="AJ148" s="100">
        <f t="shared" si="65"/>
        <v>0.73661588277142331</v>
      </c>
      <c r="AK148" s="103">
        <f t="shared" si="66"/>
        <v>1.090329560908494</v>
      </c>
      <c r="AL148" s="102">
        <f t="shared" si="67"/>
        <v>0.90295828051573535</v>
      </c>
      <c r="AN148" s="100">
        <f t="shared" si="77"/>
        <v>-2.5676138487930187</v>
      </c>
      <c r="AO148" s="101">
        <f t="shared" si="68"/>
        <v>7.6892873811332594</v>
      </c>
      <c r="AP148" s="101">
        <f t="shared" si="69"/>
        <v>-0.37904553129087359</v>
      </c>
      <c r="AQ148" s="101">
        <f t="shared" si="75"/>
        <v>-2.290898202400049</v>
      </c>
      <c r="AR148" s="102">
        <f t="shared" si="70"/>
        <v>7.0335262034494157</v>
      </c>
      <c r="AT148" s="100">
        <f t="shared" si="71"/>
        <v>0.73661588277142331</v>
      </c>
      <c r="AU148" s="101">
        <f t="shared" si="72"/>
        <v>0.13248640364935346</v>
      </c>
      <c r="AV148" s="102">
        <f t="shared" si="73"/>
        <v>0.13089771357922328</v>
      </c>
      <c r="AW148" s="34">
        <f t="shared" si="76"/>
        <v>1134.0223617498652</v>
      </c>
      <c r="AX148"/>
      <c r="AY148"/>
    </row>
    <row r="149" spans="2:51">
      <c r="B149" s="87">
        <v>929</v>
      </c>
      <c r="C149" s="88">
        <v>3150</v>
      </c>
      <c r="D149" s="89">
        <f t="shared" si="74"/>
        <v>3.15E-2</v>
      </c>
      <c r="F149" s="90">
        <v>2.79</v>
      </c>
      <c r="G149" s="91">
        <v>7.6</v>
      </c>
      <c r="H149" s="91">
        <v>15.37</v>
      </c>
      <c r="I149" s="91">
        <v>49.86</v>
      </c>
      <c r="J149" s="91">
        <v>0.16</v>
      </c>
      <c r="K149" s="91">
        <v>11</v>
      </c>
      <c r="L149" s="91">
        <v>1.81</v>
      </c>
      <c r="M149" s="91">
        <v>0.19548840405415857</v>
      </c>
      <c r="N149" s="92">
        <v>10.31</v>
      </c>
      <c r="O149" s="93">
        <v>109.50437566483053</v>
      </c>
      <c r="P149" s="94">
        <v>64.130077826045834</v>
      </c>
      <c r="Q149" s="83"/>
      <c r="R149" s="95">
        <v>1251.8</v>
      </c>
      <c r="S149" s="96">
        <v>28.393661264443399</v>
      </c>
      <c r="T149"/>
      <c r="U149" s="97">
        <f t="shared" si="52"/>
        <v>1196.1602205269608</v>
      </c>
      <c r="V149" s="98">
        <f t="shared" si="53"/>
        <v>1192.3502669089391</v>
      </c>
      <c r="W149" s="99">
        <f t="shared" si="54"/>
        <v>1465.3502669089391</v>
      </c>
      <c r="Y149" s="100">
        <f t="shared" si="55"/>
        <v>5.0624951578713454E-2</v>
      </c>
      <c r="Z149" s="101">
        <f t="shared" si="56"/>
        <v>0.10599248214663434</v>
      </c>
      <c r="AA149" s="101">
        <f t="shared" si="57"/>
        <v>0.16953369600034277</v>
      </c>
      <c r="AB149" s="101">
        <f t="shared" si="58"/>
        <v>0.4666640480333098</v>
      </c>
      <c r="AC149" s="101">
        <f t="shared" si="59"/>
        <v>1.910209802280611E-3</v>
      </c>
      <c r="AD149" s="101">
        <f t="shared" si="60"/>
        <v>0.11029775527835063</v>
      </c>
      <c r="AE149" s="101">
        <f t="shared" si="61"/>
        <v>1.2738367948546962E-2</v>
      </c>
      <c r="AF149" s="101">
        <f t="shared" si="62"/>
        <v>1.5495721800481595E-3</v>
      </c>
      <c r="AG149" s="101">
        <f t="shared" si="63"/>
        <v>8.0688917031773402E-2</v>
      </c>
      <c r="AH149" s="102">
        <f t="shared" si="64"/>
        <v>7.2790063153395132E-2</v>
      </c>
      <c r="AI149" s="34"/>
      <c r="AJ149" s="100">
        <f t="shared" si="65"/>
        <v>0.7544676416093723</v>
      </c>
      <c r="AK149" s="103">
        <f t="shared" si="66"/>
        <v>1.1216490853203969</v>
      </c>
      <c r="AL149" s="102">
        <f t="shared" si="67"/>
        <v>0.90210732565331264</v>
      </c>
      <c r="AN149" s="100">
        <f t="shared" si="77"/>
        <v>-2.5370315868978865</v>
      </c>
      <c r="AO149" s="101">
        <f t="shared" si="68"/>
        <v>7.7156257457269133</v>
      </c>
      <c r="AP149" s="101">
        <f t="shared" si="69"/>
        <v>-0.35731815885791318</v>
      </c>
      <c r="AQ149" s="101">
        <f t="shared" si="75"/>
        <v>-2.2655958892184396</v>
      </c>
      <c r="AR149" s="102">
        <f t="shared" si="70"/>
        <v>7.0868718891895535</v>
      </c>
      <c r="AT149" s="100">
        <f t="shared" si="71"/>
        <v>0.7544676416093723</v>
      </c>
      <c r="AU149" s="101">
        <f t="shared" si="72"/>
        <v>0.11547781794516644</v>
      </c>
      <c r="AV149" s="102">
        <f t="shared" si="73"/>
        <v>0.13005454044546128</v>
      </c>
      <c r="AW149" s="34">
        <f t="shared" si="76"/>
        <v>1196.1602205269608</v>
      </c>
      <c r="AX149"/>
      <c r="AY149"/>
    </row>
    <row r="150" spans="2:51">
      <c r="B150" s="87">
        <v>930</v>
      </c>
      <c r="C150" s="88">
        <v>3150</v>
      </c>
      <c r="D150" s="89">
        <f t="shared" si="74"/>
        <v>3.15E-2</v>
      </c>
      <c r="F150" s="90">
        <v>2.91</v>
      </c>
      <c r="G150" s="91">
        <v>7.64</v>
      </c>
      <c r="H150" s="91">
        <v>15.16</v>
      </c>
      <c r="I150" s="91">
        <v>50.14</v>
      </c>
      <c r="J150" s="91">
        <v>0.14000000000000001</v>
      </c>
      <c r="K150" s="91">
        <v>10.89</v>
      </c>
      <c r="L150" s="91">
        <v>1.65</v>
      </c>
      <c r="M150" s="91">
        <v>0.19132336104811953</v>
      </c>
      <c r="N150" s="92">
        <v>10.210000000000001</v>
      </c>
      <c r="O150" s="93">
        <v>123.82990865967535</v>
      </c>
      <c r="P150" s="94">
        <v>63.601174394177669</v>
      </c>
      <c r="Q150" s="83"/>
      <c r="R150" s="95">
        <v>1224.4000000000001</v>
      </c>
      <c r="S150" s="96">
        <v>32.837478587736399</v>
      </c>
      <c r="T150"/>
      <c r="U150" s="97">
        <f t="shared" si="52"/>
        <v>1163.4974449676909</v>
      </c>
      <c r="V150" s="98">
        <f t="shared" si="53"/>
        <v>1193.7439953338471</v>
      </c>
      <c r="W150" s="99">
        <f t="shared" si="54"/>
        <v>1466.7439953338471</v>
      </c>
      <c r="Y150" s="100">
        <f t="shared" si="55"/>
        <v>5.2815247664693546E-2</v>
      </c>
      <c r="Z150" s="101">
        <f t="shared" si="56"/>
        <v>0.106576325580787</v>
      </c>
      <c r="AA150" s="101">
        <f t="shared" si="57"/>
        <v>0.16725814584624801</v>
      </c>
      <c r="AB150" s="101">
        <f t="shared" si="58"/>
        <v>0.46939916588855579</v>
      </c>
      <c r="AC150" s="101">
        <f t="shared" si="59"/>
        <v>1.6718412496482546E-3</v>
      </c>
      <c r="AD150" s="101">
        <f t="shared" si="60"/>
        <v>0.1092214109853695</v>
      </c>
      <c r="AE150" s="101">
        <f t="shared" si="61"/>
        <v>1.1615156688397467E-2</v>
      </c>
      <c r="AF150" s="101">
        <f t="shared" si="62"/>
        <v>1.51692715360234E-3</v>
      </c>
      <c r="AG150" s="101">
        <f t="shared" si="63"/>
        <v>7.9925778942697964E-2</v>
      </c>
      <c r="AH150" s="102">
        <f t="shared" si="64"/>
        <v>7.2080738459872271E-2</v>
      </c>
      <c r="AI150" s="34"/>
      <c r="AJ150" s="100">
        <f t="shared" si="65"/>
        <v>0.74210956360723968</v>
      </c>
      <c r="AK150" s="103">
        <f t="shared" si="66"/>
        <v>1.1137358556843553</v>
      </c>
      <c r="AL150" s="102">
        <f t="shared" si="67"/>
        <v>0.90184593022921777</v>
      </c>
      <c r="AN150" s="100">
        <f t="shared" si="77"/>
        <v>-2.543855389324527</v>
      </c>
      <c r="AO150" s="101">
        <f t="shared" si="68"/>
        <v>7.7058469169843047</v>
      </c>
      <c r="AP150" s="101">
        <f t="shared" si="69"/>
        <v>-0.37306893949897807</v>
      </c>
      <c r="AQ150" s="101">
        <f t="shared" si="75"/>
        <v>-2.2702631985909028</v>
      </c>
      <c r="AR150" s="102">
        <f t="shared" si="70"/>
        <v>7.0591857867517023</v>
      </c>
      <c r="AT150" s="100">
        <f t="shared" si="71"/>
        <v>0.74210956360723968</v>
      </c>
      <c r="AU150" s="101">
        <f t="shared" si="72"/>
        <v>0.12974147811031736</v>
      </c>
      <c r="AV150" s="102">
        <f t="shared" si="73"/>
        <v>0.12814895828244297</v>
      </c>
      <c r="AW150" s="34">
        <f t="shared" si="76"/>
        <v>1163.4974449676909</v>
      </c>
      <c r="AX150"/>
      <c r="AY150"/>
    </row>
    <row r="151" spans="2:51">
      <c r="B151" s="87">
        <v>931</v>
      </c>
      <c r="C151" s="88">
        <v>3150</v>
      </c>
      <c r="D151" s="89">
        <f t="shared" si="74"/>
        <v>3.15E-2</v>
      </c>
      <c r="F151" s="90">
        <v>2.9</v>
      </c>
      <c r="G151" s="91">
        <v>7.57</v>
      </c>
      <c r="H151" s="91">
        <v>15.54</v>
      </c>
      <c r="I151" s="91">
        <v>50.64</v>
      </c>
      <c r="J151" s="91">
        <v>0.15</v>
      </c>
      <c r="K151" s="91">
        <v>11.1</v>
      </c>
      <c r="L151" s="91">
        <v>1.67</v>
      </c>
      <c r="M151" s="91">
        <v>0.19358621125854297</v>
      </c>
      <c r="N151" s="92">
        <v>10.11</v>
      </c>
      <c r="O151" s="93">
        <v>125.58841846688459</v>
      </c>
      <c r="P151" s="94">
        <v>64.63101059410738</v>
      </c>
      <c r="Q151" s="83"/>
      <c r="R151" s="95">
        <v>1159.5999999999999</v>
      </c>
      <c r="S151" s="96">
        <v>37.567272991262577</v>
      </c>
      <c r="T151"/>
      <c r="U151" s="97">
        <f t="shared" si="52"/>
        <v>1129.4840268399682</v>
      </c>
      <c r="V151" s="98">
        <f t="shared" si="53"/>
        <v>1191.8485488551321</v>
      </c>
      <c r="W151" s="99">
        <f t="shared" si="54"/>
        <v>1464.8485488551321</v>
      </c>
      <c r="Y151" s="100">
        <f t="shared" si="55"/>
        <v>5.2147894261746923E-2</v>
      </c>
      <c r="Z151" s="101">
        <f t="shared" si="56"/>
        <v>0.10462505773474733</v>
      </c>
      <c r="AA151" s="101">
        <f t="shared" si="57"/>
        <v>0.16986798608572454</v>
      </c>
      <c r="AB151" s="101">
        <f t="shared" si="58"/>
        <v>0.46970385827061983</v>
      </c>
      <c r="AC151" s="101">
        <f t="shared" si="59"/>
        <v>1.7747235264348089E-3</v>
      </c>
      <c r="AD151" s="101">
        <f t="shared" si="60"/>
        <v>0.11029995326383531</v>
      </c>
      <c r="AE151" s="101">
        <f t="shared" si="61"/>
        <v>1.1647428320298936E-2</v>
      </c>
      <c r="AF151" s="101">
        <f t="shared" si="62"/>
        <v>1.5207001565177532E-3</v>
      </c>
      <c r="AG151" s="101">
        <f t="shared" si="63"/>
        <v>7.8412398380074591E-2</v>
      </c>
      <c r="AH151" s="102">
        <f t="shared" si="64"/>
        <v>7.0542872927880793E-2</v>
      </c>
      <c r="AI151" s="34"/>
      <c r="AJ151" s="100">
        <f t="shared" si="65"/>
        <v>0.73683707092527739</v>
      </c>
      <c r="AK151" s="103">
        <f t="shared" si="66"/>
        <v>1.1276208830546555</v>
      </c>
      <c r="AL151" s="102">
        <f t="shared" si="67"/>
        <v>0.89963927115136511</v>
      </c>
      <c r="AN151" s="100">
        <f t="shared" si="77"/>
        <v>-2.5985483451802205</v>
      </c>
      <c r="AO151" s="101">
        <f t="shared" si="68"/>
        <v>7.7191507351366564</v>
      </c>
      <c r="AP151" s="101">
        <f t="shared" si="69"/>
        <v>-0.37854307949532251</v>
      </c>
      <c r="AQ151" s="101">
        <f t="shared" si="75"/>
        <v>-2.2874568835496651</v>
      </c>
      <c r="AR151" s="102">
        <f t="shared" si="70"/>
        <v>7.0295161940107782</v>
      </c>
      <c r="AT151" s="100">
        <f t="shared" si="71"/>
        <v>0.73683707092527739</v>
      </c>
      <c r="AU151" s="101">
        <f t="shared" si="72"/>
        <v>0.13226497389638206</v>
      </c>
      <c r="AV151" s="102">
        <f t="shared" si="73"/>
        <v>0.13089795517834055</v>
      </c>
      <c r="AW151" s="34">
        <f t="shared" si="76"/>
        <v>1129.4840268399682</v>
      </c>
      <c r="AX151"/>
      <c r="AY151"/>
    </row>
    <row r="152" spans="2:51">
      <c r="B152" s="87">
        <v>952</v>
      </c>
      <c r="C152" s="88">
        <v>3727</v>
      </c>
      <c r="D152" s="89">
        <f t="shared" si="74"/>
        <v>3.7269999999999998E-2</v>
      </c>
      <c r="F152" s="90">
        <v>2.69</v>
      </c>
      <c r="G152" s="91">
        <v>7.56</v>
      </c>
      <c r="H152" s="91">
        <v>15.6</v>
      </c>
      <c r="I152" s="91">
        <v>50.77</v>
      </c>
      <c r="J152" s="91">
        <v>0.08</v>
      </c>
      <c r="K152" s="91">
        <v>11.8</v>
      </c>
      <c r="L152" s="91">
        <v>1.34</v>
      </c>
      <c r="M152" s="91">
        <v>0.19342197484484019</v>
      </c>
      <c r="N152" s="92">
        <v>9.94</v>
      </c>
      <c r="O152" s="93">
        <v>98.340697595685327</v>
      </c>
      <c r="P152" s="94">
        <v>77.30561352951554</v>
      </c>
      <c r="Q152" s="83"/>
      <c r="R152" s="95">
        <v>1233.1666666666667</v>
      </c>
      <c r="S152" s="96">
        <v>8.4715209181581344</v>
      </c>
      <c r="T152"/>
      <c r="U152" s="97">
        <f t="shared" si="52"/>
        <v>1133.4985063355614</v>
      </c>
      <c r="V152" s="98">
        <f t="shared" si="53"/>
        <v>1189.610862942385</v>
      </c>
      <c r="W152" s="99">
        <f t="shared" si="54"/>
        <v>1462.610862942385</v>
      </c>
      <c r="Y152" s="100">
        <f t="shared" si="55"/>
        <v>4.8349741626879321E-2</v>
      </c>
      <c r="Z152" s="101">
        <f t="shared" si="56"/>
        <v>0.1044394860374296</v>
      </c>
      <c r="AA152" s="101">
        <f t="shared" si="57"/>
        <v>0.17044655234041081</v>
      </c>
      <c r="AB152" s="101">
        <f t="shared" si="58"/>
        <v>0.47069620116469602</v>
      </c>
      <c r="AC152" s="101">
        <f t="shared" si="59"/>
        <v>9.4609017783375718E-4</v>
      </c>
      <c r="AD152" s="101">
        <f t="shared" si="60"/>
        <v>0.11720265670391529</v>
      </c>
      <c r="AE152" s="101">
        <f t="shared" si="61"/>
        <v>9.3416044248748036E-3</v>
      </c>
      <c r="AF152" s="101">
        <f t="shared" si="62"/>
        <v>1.5187212962044731E-3</v>
      </c>
      <c r="AG152" s="101">
        <f t="shared" si="63"/>
        <v>7.7058946227755998E-2</v>
      </c>
      <c r="AH152" s="102">
        <f t="shared" si="64"/>
        <v>6.917905278250705E-2</v>
      </c>
      <c r="AI152" s="34"/>
      <c r="AJ152" s="100">
        <f t="shared" si="65"/>
        <v>0.73537959126089492</v>
      </c>
      <c r="AK152" s="103">
        <f t="shared" si="66"/>
        <v>1.1296185394220095</v>
      </c>
      <c r="AL152" s="102">
        <f t="shared" si="67"/>
        <v>0.89774200360904133</v>
      </c>
      <c r="AN152" s="100">
        <f t="shared" si="77"/>
        <v>-2.6320788446994863</v>
      </c>
      <c r="AO152" s="101">
        <f t="shared" si="68"/>
        <v>7.7353158721541231</v>
      </c>
      <c r="AP152" s="101">
        <f t="shared" si="69"/>
        <v>-0.37905680566514965</v>
      </c>
      <c r="AQ152" s="101">
        <f t="shared" si="75"/>
        <v>-2.3088839304118043</v>
      </c>
      <c r="AR152" s="102">
        <f t="shared" si="70"/>
        <v>7.0330641522012911</v>
      </c>
      <c r="AT152" s="100">
        <f t="shared" si="71"/>
        <v>0.73537959126089492</v>
      </c>
      <c r="AU152" s="101">
        <f t="shared" si="72"/>
        <v>0.10535381825737172</v>
      </c>
      <c r="AV152" s="102">
        <f t="shared" si="73"/>
        <v>0.15926659048173333</v>
      </c>
      <c r="AW152" s="34">
        <f t="shared" si="76"/>
        <v>1133.4985063355614</v>
      </c>
      <c r="AX152"/>
      <c r="AY152"/>
    </row>
    <row r="153" spans="2:51">
      <c r="B153" s="87">
        <v>954</v>
      </c>
      <c r="C153" s="88">
        <v>1700</v>
      </c>
      <c r="D153" s="89">
        <f t="shared" si="74"/>
        <v>1.7000000000000001E-2</v>
      </c>
      <c r="F153" s="90">
        <v>2.5099999999999998</v>
      </c>
      <c r="G153" s="91">
        <v>8.4700000000000006</v>
      </c>
      <c r="H153" s="91">
        <v>17.29</v>
      </c>
      <c r="I153" s="91">
        <v>49.02</v>
      </c>
      <c r="J153" s="91">
        <v>0.08</v>
      </c>
      <c r="K153" s="91">
        <v>11.81</v>
      </c>
      <c r="L153" s="91">
        <v>1.02</v>
      </c>
      <c r="M153" s="91">
        <v>0.18262653573522433</v>
      </c>
      <c r="N153" s="92">
        <v>9.9600000000000009</v>
      </c>
      <c r="O153" s="93">
        <v>167.25113240200375</v>
      </c>
      <c r="P153" s="94">
        <v>98.181815323854906</v>
      </c>
      <c r="Q153" s="83"/>
      <c r="R153" s="95">
        <v>1086.6666666666667</v>
      </c>
      <c r="S153" s="96">
        <v>31.696477196474131</v>
      </c>
      <c r="T153"/>
      <c r="U153" s="97">
        <f t="shared" si="52"/>
        <v>1027.5407277227785</v>
      </c>
      <c r="V153" s="98">
        <f t="shared" si="53"/>
        <v>1208.9485015513058</v>
      </c>
      <c r="W153" s="99">
        <f t="shared" si="54"/>
        <v>1481.9485015513058</v>
      </c>
      <c r="Y153" s="100">
        <f t="shared" si="55"/>
        <v>4.4689205838795383E-2</v>
      </c>
      <c r="Z153" s="101">
        <f t="shared" si="56"/>
        <v>0.11590799106508448</v>
      </c>
      <c r="AA153" s="101">
        <f t="shared" si="57"/>
        <v>0.18713096358267525</v>
      </c>
      <c r="AB153" s="101">
        <f t="shared" si="58"/>
        <v>0.45018795873793821</v>
      </c>
      <c r="AC153" s="101">
        <f t="shared" si="59"/>
        <v>9.371725760697466E-4</v>
      </c>
      <c r="AD153" s="101">
        <f t="shared" si="60"/>
        <v>0.11619632280032378</v>
      </c>
      <c r="AE153" s="101">
        <f t="shared" si="61"/>
        <v>7.0437492020561264E-3</v>
      </c>
      <c r="AF153" s="101">
        <f t="shared" si="62"/>
        <v>1.4204409647092678E-3</v>
      </c>
      <c r="AG153" s="101">
        <f t="shared" si="63"/>
        <v>7.6486195232347828E-2</v>
      </c>
      <c r="AH153" s="102">
        <f t="shared" si="64"/>
        <v>6.9841798277460843E-2</v>
      </c>
      <c r="AI153" s="34"/>
      <c r="AJ153" s="100">
        <f t="shared" si="65"/>
        <v>0.6627111687603513</v>
      </c>
      <c r="AK153" s="103">
        <f t="shared" si="66"/>
        <v>0.96156799387012981</v>
      </c>
      <c r="AL153" s="102">
        <f t="shared" si="67"/>
        <v>0.91312946166686937</v>
      </c>
      <c r="AN153" s="100">
        <f t="shared" si="77"/>
        <v>-2.4458633517625596</v>
      </c>
      <c r="AO153" s="101">
        <f t="shared" si="68"/>
        <v>7.5993956153817201</v>
      </c>
      <c r="AP153" s="101">
        <f t="shared" si="69"/>
        <v>-0.48381662453432778</v>
      </c>
      <c r="AQ153" s="101">
        <f t="shared" si="75"/>
        <v>-2.2652079441864066</v>
      </c>
      <c r="AR153" s="102">
        <f t="shared" si="70"/>
        <v>6.9349235832712397</v>
      </c>
      <c r="AT153" s="100">
        <f t="shared" si="71"/>
        <v>0.6627111687603513</v>
      </c>
      <c r="AU153" s="101">
        <f t="shared" si="72"/>
        <v>0.158432769999167</v>
      </c>
      <c r="AV153" s="102">
        <f t="shared" si="73"/>
        <v>0.17885606124048167</v>
      </c>
      <c r="AW153" s="34">
        <f t="shared" si="76"/>
        <v>1027.5407277227785</v>
      </c>
      <c r="AX153"/>
      <c r="AY153"/>
    </row>
    <row r="154" spans="2:51">
      <c r="B154" s="87">
        <v>955</v>
      </c>
      <c r="C154" s="88">
        <v>1500</v>
      </c>
      <c r="D154" s="89">
        <f t="shared" si="74"/>
        <v>1.4999999999999999E-2</v>
      </c>
      <c r="F154" s="90">
        <v>2.85</v>
      </c>
      <c r="G154" s="91">
        <v>7.69</v>
      </c>
      <c r="H154" s="91">
        <v>17.29</v>
      </c>
      <c r="I154" s="91">
        <v>48.22</v>
      </c>
      <c r="J154" s="91">
        <v>0.1</v>
      </c>
      <c r="K154" s="91">
        <v>11.74</v>
      </c>
      <c r="L154" s="91">
        <v>1.36</v>
      </c>
      <c r="M154" s="91">
        <v>0.18849191458874817</v>
      </c>
      <c r="N154" s="92">
        <v>10.36</v>
      </c>
      <c r="O154" s="93">
        <v>110.92386919632749</v>
      </c>
      <c r="P154" s="94">
        <v>105.40667577044762</v>
      </c>
      <c r="Q154" s="83"/>
      <c r="R154" s="95">
        <v>1139.2</v>
      </c>
      <c r="S154" s="96">
        <v>48.766791979788394</v>
      </c>
      <c r="T154"/>
      <c r="U154" s="97">
        <f t="shared" si="52"/>
        <v>1091.6153771284021</v>
      </c>
      <c r="V154" s="98">
        <f t="shared" si="53"/>
        <v>1193.969200127762</v>
      </c>
      <c r="W154" s="99">
        <f t="shared" si="54"/>
        <v>1466.969200127762</v>
      </c>
      <c r="Y154" s="100">
        <f t="shared" si="55"/>
        <v>5.1098192345898963E-2</v>
      </c>
      <c r="Z154" s="101">
        <f t="shared" si="56"/>
        <v>0.10597125297921413</v>
      </c>
      <c r="AA154" s="101">
        <f t="shared" si="57"/>
        <v>0.18844187426800862</v>
      </c>
      <c r="AB154" s="101">
        <f t="shared" si="58"/>
        <v>0.4459431888134387</v>
      </c>
      <c r="AC154" s="101">
        <f t="shared" si="59"/>
        <v>1.1796722023312911E-3</v>
      </c>
      <c r="AD154" s="101">
        <f t="shared" si="60"/>
        <v>0.11631677299712853</v>
      </c>
      <c r="AE154" s="101">
        <f t="shared" si="61"/>
        <v>9.4574571454985219E-3</v>
      </c>
      <c r="AF154" s="101">
        <f t="shared" si="62"/>
        <v>1.4763311885275323E-3</v>
      </c>
      <c r="AG154" s="101">
        <f t="shared" si="63"/>
        <v>8.0115258059953717E-2</v>
      </c>
      <c r="AH154" s="102">
        <f t="shared" si="64"/>
        <v>7.2433758182720853E-2</v>
      </c>
      <c r="AI154" s="34"/>
      <c r="AJ154" s="100">
        <f t="shared" si="65"/>
        <v>0.69672556888659265</v>
      </c>
      <c r="AK154" s="103">
        <f t="shared" si="66"/>
        <v>1.1039227802688953</v>
      </c>
      <c r="AL154" s="102">
        <f t="shared" si="67"/>
        <v>0.9041193891994399</v>
      </c>
      <c r="AN154" s="100">
        <f t="shared" si="77"/>
        <v>-2.4732474560515243</v>
      </c>
      <c r="AO154" s="101">
        <f t="shared" si="68"/>
        <v>7.7030894556597964</v>
      </c>
      <c r="AP154" s="101">
        <f t="shared" si="69"/>
        <v>-0.43655474492611046</v>
      </c>
      <c r="AQ154" s="101">
        <f t="shared" si="75"/>
        <v>-2.2021266208322121</v>
      </c>
      <c r="AR154" s="102">
        <f t="shared" si="70"/>
        <v>6.995413875514374</v>
      </c>
      <c r="AT154" s="100">
        <f t="shared" si="71"/>
        <v>0.69672556888659265</v>
      </c>
      <c r="AU154" s="101">
        <f t="shared" si="72"/>
        <v>0.10726167455266962</v>
      </c>
      <c r="AV154" s="102">
        <f t="shared" si="73"/>
        <v>0.19601275656073766</v>
      </c>
      <c r="AW154" s="34">
        <f t="shared" si="76"/>
        <v>1091.6153771284021</v>
      </c>
      <c r="AX154"/>
      <c r="AY154"/>
    </row>
    <row r="155" spans="2:51">
      <c r="B155" s="87">
        <v>956</v>
      </c>
      <c r="C155" s="88">
        <v>2300</v>
      </c>
      <c r="D155" s="89">
        <f t="shared" si="74"/>
        <v>2.3E-2</v>
      </c>
      <c r="F155" s="90">
        <v>2.72</v>
      </c>
      <c r="G155" s="91">
        <v>8.2100000000000009</v>
      </c>
      <c r="H155" s="91">
        <v>17.63</v>
      </c>
      <c r="I155" s="91">
        <v>47.42</v>
      </c>
      <c r="J155" s="91">
        <v>0.1</v>
      </c>
      <c r="K155" s="91">
        <v>11.7</v>
      </c>
      <c r="L155" s="91">
        <v>1.35</v>
      </c>
      <c r="M155" s="91">
        <v>0.1812149908642359</v>
      </c>
      <c r="N155" s="92">
        <v>10.220000000000001</v>
      </c>
      <c r="O155" s="93">
        <v>159.41834626440672</v>
      </c>
      <c r="P155" s="94">
        <v>101.67018741815302</v>
      </c>
      <c r="Q155" s="83"/>
      <c r="R155" s="95">
        <v>1155</v>
      </c>
      <c r="S155" s="96">
        <v>21.753160689885963</v>
      </c>
      <c r="T155"/>
      <c r="U155" s="97">
        <f t="shared" si="52"/>
        <v>1063.9094512941435</v>
      </c>
      <c r="V155" s="98">
        <f t="shared" si="53"/>
        <v>1205.3157556076103</v>
      </c>
      <c r="W155" s="99">
        <f t="shared" si="54"/>
        <v>1478.3157556076103</v>
      </c>
      <c r="Y155" s="100">
        <f t="shared" si="55"/>
        <v>4.8790003210922063E-2</v>
      </c>
      <c r="Z155" s="101">
        <f t="shared" si="56"/>
        <v>0.11318950289183005</v>
      </c>
      <c r="AA155" s="101">
        <f t="shared" si="57"/>
        <v>0.19223656607910791</v>
      </c>
      <c r="AB155" s="101">
        <f t="shared" si="58"/>
        <v>0.43874799471168974</v>
      </c>
      <c r="AC155" s="101">
        <f t="shared" si="59"/>
        <v>1.1802190267160566E-3</v>
      </c>
      <c r="AD155" s="101">
        <f t="shared" si="60"/>
        <v>0.11597419740592321</v>
      </c>
      <c r="AE155" s="101">
        <f t="shared" si="61"/>
        <v>9.3922686875770288E-3</v>
      </c>
      <c r="AF155" s="101">
        <f t="shared" si="62"/>
        <v>1.4199938264433819E-3</v>
      </c>
      <c r="AG155" s="101">
        <f t="shared" si="63"/>
        <v>7.9069254159790478E-2</v>
      </c>
      <c r="AH155" s="102">
        <f t="shared" si="64"/>
        <v>7.2059951231614364E-2</v>
      </c>
      <c r="AI155" s="34"/>
      <c r="AJ155" s="100">
        <f t="shared" si="65"/>
        <v>0.6687160972737769</v>
      </c>
      <c r="AK155" s="103">
        <f t="shared" si="66"/>
        <v>1.0068533776427935</v>
      </c>
      <c r="AL155" s="102">
        <f t="shared" si="67"/>
        <v>0.91135235809849591</v>
      </c>
      <c r="AN155" s="100">
        <f t="shared" si="77"/>
        <v>-2.3829649908763519</v>
      </c>
      <c r="AO155" s="101">
        <f t="shared" si="68"/>
        <v>7.6248007623776655</v>
      </c>
      <c r="AP155" s="101">
        <f t="shared" si="69"/>
        <v>-0.47718382862541953</v>
      </c>
      <c r="AQ155" s="101">
        <f t="shared" si="75"/>
        <v>-2.205053621237143</v>
      </c>
      <c r="AR155" s="102">
        <f t="shared" si="70"/>
        <v>6.9697055641130365</v>
      </c>
      <c r="AT155" s="100">
        <f t="shared" si="71"/>
        <v>0.6687160972737769</v>
      </c>
      <c r="AU155" s="101">
        <f t="shared" si="72"/>
        <v>0.14879427174110454</v>
      </c>
      <c r="AV155" s="102">
        <f t="shared" si="73"/>
        <v>0.18248963098511839</v>
      </c>
      <c r="AW155" s="34">
        <f t="shared" si="76"/>
        <v>1063.9094512941435</v>
      </c>
      <c r="AX155"/>
      <c r="AY155"/>
    </row>
    <row r="156" spans="2:51">
      <c r="B156" s="87">
        <v>957</v>
      </c>
      <c r="C156" s="88">
        <v>2300</v>
      </c>
      <c r="D156" s="89">
        <f t="shared" si="74"/>
        <v>2.3E-2</v>
      </c>
      <c r="F156" s="90">
        <v>2.78</v>
      </c>
      <c r="G156" s="91">
        <v>8.4</v>
      </c>
      <c r="H156" s="91">
        <v>17.71</v>
      </c>
      <c r="I156" s="91">
        <v>47.75</v>
      </c>
      <c r="J156" s="91">
        <v>0.1</v>
      </c>
      <c r="K156" s="91">
        <v>11.46</v>
      </c>
      <c r="L156" s="91">
        <v>1.36</v>
      </c>
      <c r="M156" s="91">
        <v>0.18369708114523609</v>
      </c>
      <c r="N156" s="92">
        <v>10.37</v>
      </c>
      <c r="O156" s="93">
        <v>165.13892847493736</v>
      </c>
      <c r="P156" s="94">
        <v>103.57041565751776</v>
      </c>
      <c r="Q156" s="83"/>
      <c r="R156" s="95">
        <v>1159.5</v>
      </c>
      <c r="S156" s="96">
        <v>53.376961322278362</v>
      </c>
      <c r="T156"/>
      <c r="U156" s="97">
        <f t="shared" si="52"/>
        <v>1063.2925885846998</v>
      </c>
      <c r="V156" s="98">
        <f t="shared" si="53"/>
        <v>1210.4596145755017</v>
      </c>
      <c r="W156" s="99">
        <f t="shared" si="54"/>
        <v>1483.4596145755017</v>
      </c>
      <c r="Y156" s="100">
        <f t="shared" si="55"/>
        <v>4.9544613965096747E-2</v>
      </c>
      <c r="Z156" s="101">
        <f t="shared" si="56"/>
        <v>0.11506201939286183</v>
      </c>
      <c r="AA156" s="101">
        <f t="shared" si="57"/>
        <v>0.19186332178400153</v>
      </c>
      <c r="AB156" s="101">
        <f t="shared" si="58"/>
        <v>0.43895164522043822</v>
      </c>
      <c r="AC156" s="101">
        <f t="shared" si="59"/>
        <v>1.1726065670610122E-3</v>
      </c>
      <c r="AD156" s="101">
        <f t="shared" si="60"/>
        <v>0.11286254569833352</v>
      </c>
      <c r="AE156" s="101">
        <f t="shared" si="61"/>
        <v>9.4008117972040305E-3</v>
      </c>
      <c r="AF156" s="101">
        <f t="shared" si="62"/>
        <v>1.4301589250507087E-3</v>
      </c>
      <c r="AG156" s="101">
        <f t="shared" si="63"/>
        <v>7.9712276649952535E-2</v>
      </c>
      <c r="AH156" s="102">
        <f t="shared" si="64"/>
        <v>7.2978492103690465E-2</v>
      </c>
      <c r="AI156" s="34"/>
      <c r="AJ156" s="100">
        <f t="shared" si="65"/>
        <v>0.66717848550615555</v>
      </c>
      <c r="AK156" s="103">
        <f t="shared" si="66"/>
        <v>0.97355593324116441</v>
      </c>
      <c r="AL156" s="102">
        <f t="shared" si="67"/>
        <v>0.91552387123714052</v>
      </c>
      <c r="AN156" s="100">
        <f t="shared" si="77"/>
        <v>-2.3368362967496354</v>
      </c>
      <c r="AO156" s="101">
        <f t="shared" si="68"/>
        <v>7.5894670588879238</v>
      </c>
      <c r="AP156" s="101">
        <f t="shared" si="69"/>
        <v>-0.48047618647281648</v>
      </c>
      <c r="AQ156" s="101">
        <f t="shared" si="75"/>
        <v>-2.1969710127657338</v>
      </c>
      <c r="AR156" s="102">
        <f t="shared" si="70"/>
        <v>6.969125588431206</v>
      </c>
      <c r="AT156" s="100">
        <f t="shared" si="71"/>
        <v>0.66717848550615555</v>
      </c>
      <c r="AU156" s="101">
        <f t="shared" si="72"/>
        <v>0.15086427806520647</v>
      </c>
      <c r="AV156" s="102">
        <f t="shared" si="73"/>
        <v>0.18195723642863795</v>
      </c>
      <c r="AW156" s="34">
        <f t="shared" si="76"/>
        <v>1063.2925885846998</v>
      </c>
      <c r="AX156"/>
      <c r="AY156"/>
    </row>
    <row r="157" spans="2:51">
      <c r="B157" s="87">
        <v>958</v>
      </c>
      <c r="C157" s="88">
        <v>1500</v>
      </c>
      <c r="D157" s="89">
        <f t="shared" si="74"/>
        <v>1.4999999999999999E-2</v>
      </c>
      <c r="F157" s="90">
        <v>2.46</v>
      </c>
      <c r="G157" s="91">
        <v>8.07</v>
      </c>
      <c r="H157" s="91">
        <v>17.28</v>
      </c>
      <c r="I157" s="91">
        <v>48.13</v>
      </c>
      <c r="J157" s="91">
        <v>7.0000000000000007E-2</v>
      </c>
      <c r="K157" s="91">
        <v>11.77</v>
      </c>
      <c r="L157" s="91">
        <v>1.04</v>
      </c>
      <c r="M157" s="91">
        <v>0.20675050640114645</v>
      </c>
      <c r="N157" s="92">
        <v>11.06</v>
      </c>
      <c r="O157" s="93">
        <v>126.31596889243392</v>
      </c>
      <c r="P157" s="94">
        <v>129.97450895810678</v>
      </c>
      <c r="Q157" s="83"/>
      <c r="R157" s="95">
        <v>1063.1666666666667</v>
      </c>
      <c r="S157" s="96">
        <v>28.081429213389487</v>
      </c>
      <c r="T157"/>
      <c r="U157" s="97">
        <f t="shared" si="52"/>
        <v>1125.0877476007638</v>
      </c>
      <c r="V157" s="98">
        <f t="shared" si="53"/>
        <v>1201.9286592504097</v>
      </c>
      <c r="W157" s="99">
        <f t="shared" si="54"/>
        <v>1474.9286592504097</v>
      </c>
      <c r="Y157" s="100">
        <f t="shared" si="55"/>
        <v>4.4080369534419947E-2</v>
      </c>
      <c r="Z157" s="101">
        <f t="shared" si="56"/>
        <v>0.11114366330135754</v>
      </c>
      <c r="AA157" s="101">
        <f t="shared" si="57"/>
        <v>0.18822426190043068</v>
      </c>
      <c r="AB157" s="101">
        <f t="shared" si="58"/>
        <v>0.44485413672409468</v>
      </c>
      <c r="AC157" s="101">
        <f t="shared" si="59"/>
        <v>8.2529426778362239E-4</v>
      </c>
      <c r="AD157" s="101">
        <f t="shared" si="60"/>
        <v>0.11654674631862731</v>
      </c>
      <c r="AE157" s="101">
        <f t="shared" si="61"/>
        <v>7.2280018618117205E-3</v>
      </c>
      <c r="AF157" s="101">
        <f t="shared" si="62"/>
        <v>1.6184045606162359E-3</v>
      </c>
      <c r="AG157" s="101">
        <f t="shared" si="63"/>
        <v>8.5479121530858196E-2</v>
      </c>
      <c r="AH157" s="102">
        <f t="shared" si="64"/>
        <v>7.8301429442180756E-2</v>
      </c>
      <c r="AI157" s="34"/>
      <c r="AJ157" s="100">
        <f t="shared" si="65"/>
        <v>0.67439604563994449</v>
      </c>
      <c r="AK157" s="103">
        <f t="shared" si="66"/>
        <v>1.0321149019907987</v>
      </c>
      <c r="AL157" s="102">
        <f t="shared" si="67"/>
        <v>0.91602988004402597</v>
      </c>
      <c r="AN157" s="100">
        <f t="shared" si="77"/>
        <v>-2.3025408688545923</v>
      </c>
      <c r="AO157" s="101">
        <f t="shared" si="68"/>
        <v>7.6476393392431721</v>
      </c>
      <c r="AP157" s="101">
        <f t="shared" si="69"/>
        <v>-0.47547477469436905</v>
      </c>
      <c r="AQ157" s="101">
        <f t="shared" si="75"/>
        <v>-2.1559926137699801</v>
      </c>
      <c r="AR157" s="102">
        <f t="shared" si="70"/>
        <v>7.0256163094641906</v>
      </c>
      <c r="AT157" s="100">
        <f t="shared" si="71"/>
        <v>0.67439604563994449</v>
      </c>
      <c r="AU157" s="101">
        <f t="shared" si="72"/>
        <v>0.10930797729164074</v>
      </c>
      <c r="AV157" s="102">
        <f t="shared" si="73"/>
        <v>0.2162959770684148</v>
      </c>
      <c r="AW157" s="34">
        <f t="shared" si="76"/>
        <v>1125.0877476007638</v>
      </c>
      <c r="AX157"/>
      <c r="AY157"/>
    </row>
    <row r="158" spans="2:51">
      <c r="B158" s="87">
        <v>959</v>
      </c>
      <c r="C158" s="88">
        <v>2300</v>
      </c>
      <c r="D158" s="89">
        <f t="shared" si="74"/>
        <v>2.3E-2</v>
      </c>
      <c r="F158" s="90">
        <v>2.58</v>
      </c>
      <c r="G158" s="91">
        <v>8.58</v>
      </c>
      <c r="H158" s="91">
        <v>17.43</v>
      </c>
      <c r="I158" s="91">
        <v>48.53</v>
      </c>
      <c r="J158" s="91">
        <v>0.08</v>
      </c>
      <c r="K158" s="91">
        <v>12.02</v>
      </c>
      <c r="L158" s="91">
        <v>1.21</v>
      </c>
      <c r="M158" s="91">
        <v>0.17305692817140472</v>
      </c>
      <c r="N158" s="92">
        <v>9.2100000000000009</v>
      </c>
      <c r="O158" s="93">
        <v>168.47620733498155</v>
      </c>
      <c r="P158" s="94">
        <v>85.06308741900493</v>
      </c>
      <c r="Q158" s="83"/>
      <c r="R158" s="95">
        <v>1022.6666666666666</v>
      </c>
      <c r="S158" s="96">
        <v>35.353453390957505</v>
      </c>
      <c r="T158"/>
      <c r="U158" s="97">
        <f t="shared" si="52"/>
        <v>998.24484466310253</v>
      </c>
      <c r="V158" s="98">
        <f t="shared" si="53"/>
        <v>1210.6185981185117</v>
      </c>
      <c r="W158" s="99">
        <f t="shared" si="54"/>
        <v>1483.6185981185117</v>
      </c>
      <c r="Y158" s="100">
        <f t="shared" si="55"/>
        <v>4.6059368042292881E-2</v>
      </c>
      <c r="Z158" s="101">
        <f t="shared" si="56"/>
        <v>0.11772985513288105</v>
      </c>
      <c r="AA158" s="101">
        <f t="shared" si="57"/>
        <v>0.18915481513074245</v>
      </c>
      <c r="AB158" s="101">
        <f t="shared" si="58"/>
        <v>0.44688956360870102</v>
      </c>
      <c r="AC158" s="101">
        <f t="shared" si="59"/>
        <v>9.3969934701404326E-4</v>
      </c>
      <c r="AD158" s="101">
        <f t="shared" si="60"/>
        <v>0.11858132750473085</v>
      </c>
      <c r="AE158" s="101">
        <f t="shared" si="61"/>
        <v>8.3783487931284942E-3</v>
      </c>
      <c r="AF158" s="101">
        <f t="shared" si="62"/>
        <v>1.3496391001179477E-3</v>
      </c>
      <c r="AG158" s="101">
        <f t="shared" si="63"/>
        <v>7.0917383340391257E-2</v>
      </c>
      <c r="AH158" s="102">
        <f t="shared" si="64"/>
        <v>6.438353258171757E-2</v>
      </c>
      <c r="AI158" s="34"/>
      <c r="AJ158" s="100">
        <f t="shared" si="65"/>
        <v>0.65951310692934484</v>
      </c>
      <c r="AK158" s="103">
        <f t="shared" si="66"/>
        <v>0.94302734395324039</v>
      </c>
      <c r="AL158" s="102">
        <f t="shared" si="67"/>
        <v>0.9078667253230096</v>
      </c>
      <c r="AN158" s="100">
        <f t="shared" si="77"/>
        <v>-2.5284683233756695</v>
      </c>
      <c r="AO158" s="101">
        <f t="shared" si="68"/>
        <v>7.5883790831419615</v>
      </c>
      <c r="AP158" s="101">
        <f t="shared" si="69"/>
        <v>-0.48280307649195425</v>
      </c>
      <c r="AQ158" s="101">
        <f t="shared" si="75"/>
        <v>-2.328890898281105</v>
      </c>
      <c r="AR158" s="102">
        <f t="shared" si="70"/>
        <v>6.9059985815554423</v>
      </c>
      <c r="AT158" s="100">
        <f t="shared" si="71"/>
        <v>0.65951310692934484</v>
      </c>
      <c r="AU158" s="101">
        <f t="shared" si="72"/>
        <v>0.17275221778898056</v>
      </c>
      <c r="AV158" s="102">
        <f t="shared" si="73"/>
        <v>0.16773467528167463</v>
      </c>
      <c r="AW158" s="34">
        <f t="shared" si="76"/>
        <v>998.24484466310253</v>
      </c>
      <c r="AX158"/>
      <c r="AY158"/>
    </row>
    <row r="159" spans="2:51">
      <c r="B159" s="87">
        <v>960</v>
      </c>
      <c r="C159" s="88">
        <v>1975</v>
      </c>
      <c r="D159" s="89">
        <f t="shared" si="74"/>
        <v>1.975E-2</v>
      </c>
      <c r="F159" s="90">
        <v>2.68</v>
      </c>
      <c r="G159" s="91">
        <v>7.83</v>
      </c>
      <c r="H159" s="91">
        <v>16.64</v>
      </c>
      <c r="I159" s="91">
        <v>49.35</v>
      </c>
      <c r="J159" s="91">
        <v>0.12</v>
      </c>
      <c r="K159" s="91">
        <v>12.18</v>
      </c>
      <c r="L159" s="91">
        <v>1.48</v>
      </c>
      <c r="M159" s="91">
        <v>0.17299937460630455</v>
      </c>
      <c r="N159" s="92">
        <v>9.0399999999999991</v>
      </c>
      <c r="O159" s="93">
        <v>109.7030203718278</v>
      </c>
      <c r="P159" s="94">
        <v>78.271421993749883</v>
      </c>
      <c r="Q159" s="83"/>
      <c r="R159" s="95">
        <v>1024.8</v>
      </c>
      <c r="S159" s="96">
        <v>71.461178271841789</v>
      </c>
      <c r="T159"/>
      <c r="U159" s="97">
        <f t="shared" si="52"/>
        <v>1043.488206448784</v>
      </c>
      <c r="V159" s="98">
        <f t="shared" si="53"/>
        <v>1193.8575906139674</v>
      </c>
      <c r="W159" s="99">
        <f t="shared" si="54"/>
        <v>1466.8575906139674</v>
      </c>
      <c r="Y159" s="100">
        <f t="shared" si="55"/>
        <v>4.8177993194914302E-2</v>
      </c>
      <c r="Z159" s="101">
        <f t="shared" si="56"/>
        <v>0.10818741070812592</v>
      </c>
      <c r="AA159" s="101">
        <f t="shared" si="57"/>
        <v>0.18183981420572423</v>
      </c>
      <c r="AB159" s="101">
        <f t="shared" si="58"/>
        <v>0.45760706526619954</v>
      </c>
      <c r="AC159" s="101">
        <f t="shared" si="59"/>
        <v>1.4193706712714079E-3</v>
      </c>
      <c r="AD159" s="101">
        <f t="shared" si="60"/>
        <v>0.12099704706871714</v>
      </c>
      <c r="AE159" s="101">
        <f t="shared" si="61"/>
        <v>1.0319304417291125E-2</v>
      </c>
      <c r="AF159" s="101">
        <f t="shared" si="62"/>
        <v>1.3585913250255158E-3</v>
      </c>
      <c r="AG159" s="101">
        <f t="shared" si="63"/>
        <v>7.0093403142730826E-2</v>
      </c>
      <c r="AH159" s="102">
        <f t="shared" si="64"/>
        <v>6.2579986961305734E-2</v>
      </c>
      <c r="AI159" s="34"/>
      <c r="AJ159" s="100">
        <f t="shared" si="65"/>
        <v>0.70464900604170178</v>
      </c>
      <c r="AK159" s="103">
        <f t="shared" si="66"/>
        <v>1.0769037224699129</v>
      </c>
      <c r="AL159" s="102">
        <f t="shared" si="67"/>
        <v>0.89280851200610767</v>
      </c>
      <c r="AN159" s="100">
        <f t="shared" si="77"/>
        <v>-2.7051143945825196</v>
      </c>
      <c r="AO159" s="101">
        <f t="shared" si="68"/>
        <v>7.7042113029796635</v>
      </c>
      <c r="AP159" s="101">
        <f t="shared" si="69"/>
        <v>-0.41467930811869458</v>
      </c>
      <c r="AQ159" s="101">
        <f t="shared" si="75"/>
        <v>-2.3659068242571468</v>
      </c>
      <c r="AR159" s="102">
        <f t="shared" si="70"/>
        <v>6.9503244245355962</v>
      </c>
      <c r="AT159" s="100">
        <f t="shared" si="71"/>
        <v>0.70464900604170178</v>
      </c>
      <c r="AU159" s="101">
        <f t="shared" si="72"/>
        <v>0.1245110880277609</v>
      </c>
      <c r="AV159" s="102">
        <f t="shared" si="73"/>
        <v>0.17083990593053724</v>
      </c>
      <c r="AW159" s="34">
        <f t="shared" si="76"/>
        <v>1043.488206448784</v>
      </c>
      <c r="AX159"/>
      <c r="AY159"/>
    </row>
    <row r="160" spans="2:51">
      <c r="B160" s="87">
        <v>990</v>
      </c>
      <c r="C160" s="88">
        <v>4304</v>
      </c>
      <c r="D160" s="89">
        <f t="shared" si="74"/>
        <v>4.3040000000000002E-2</v>
      </c>
      <c r="F160" s="90">
        <v>2.95</v>
      </c>
      <c r="G160" s="91">
        <v>7.83</v>
      </c>
      <c r="H160" s="91">
        <v>15.82</v>
      </c>
      <c r="I160" s="91">
        <v>51.32</v>
      </c>
      <c r="J160" s="91">
        <v>0.14000000000000001</v>
      </c>
      <c r="K160" s="91">
        <v>11.08</v>
      </c>
      <c r="L160" s="91">
        <v>1.57</v>
      </c>
      <c r="M160" s="91">
        <v>0.18702405734365951</v>
      </c>
      <c r="N160" s="92">
        <v>9.25</v>
      </c>
      <c r="O160" s="93">
        <v>132.51058711097357</v>
      </c>
      <c r="P160" s="94">
        <v>71.997213375591031</v>
      </c>
      <c r="Q160" s="83"/>
      <c r="R160" s="95">
        <v>1057</v>
      </c>
      <c r="S160" s="96">
        <v>36.397802131447442</v>
      </c>
      <c r="T160"/>
      <c r="U160" s="97">
        <f t="shared" si="52"/>
        <v>1006.8786766650124</v>
      </c>
      <c r="V160" s="98">
        <f t="shared" si="53"/>
        <v>1197.0479840757944</v>
      </c>
      <c r="W160" s="99">
        <f t="shared" si="54"/>
        <v>1470.0479840757944</v>
      </c>
      <c r="Y160" s="100">
        <f t="shared" si="55"/>
        <v>5.2724095554155581E-2</v>
      </c>
      <c r="Z160" s="101">
        <f t="shared" si="56"/>
        <v>0.10755978794372387</v>
      </c>
      <c r="AA160" s="101">
        <f t="shared" si="57"/>
        <v>0.17187604304614182</v>
      </c>
      <c r="AB160" s="101">
        <f t="shared" si="58"/>
        <v>0.47311358918717866</v>
      </c>
      <c r="AC160" s="101">
        <f t="shared" si="59"/>
        <v>1.6463259633038927E-3</v>
      </c>
      <c r="AD160" s="101">
        <f t="shared" si="60"/>
        <v>0.10943102173138831</v>
      </c>
      <c r="AE160" s="101">
        <f t="shared" si="61"/>
        <v>1.0883324334742799E-2</v>
      </c>
      <c r="AF160" s="101">
        <f t="shared" si="62"/>
        <v>1.4602088928672074E-3</v>
      </c>
      <c r="AG160" s="101">
        <f t="shared" si="63"/>
        <v>7.1305603346498006E-2</v>
      </c>
      <c r="AH160" s="102">
        <f t="shared" si="64"/>
        <v>6.3835774408755194E-2</v>
      </c>
      <c r="AI160" s="34"/>
      <c r="AJ160" s="100">
        <f t="shared" si="65"/>
        <v>0.70156724857689101</v>
      </c>
      <c r="AK160" s="103">
        <f t="shared" si="66"/>
        <v>1.0769037224699129</v>
      </c>
      <c r="AL160" s="102">
        <f t="shared" si="67"/>
        <v>0.89524204849029343</v>
      </c>
      <c r="AN160" s="100">
        <f t="shared" si="77"/>
        <v>-2.7262202082902514</v>
      </c>
      <c r="AO160" s="101">
        <f t="shared" si="68"/>
        <v>7.6835632476085136</v>
      </c>
      <c r="AP160" s="101">
        <f t="shared" si="69"/>
        <v>-0.42040288326493691</v>
      </c>
      <c r="AQ160" s="101">
        <f t="shared" si="75"/>
        <v>-2.3776702494317803</v>
      </c>
      <c r="AR160" s="102">
        <f t="shared" si="70"/>
        <v>6.9146104054851056</v>
      </c>
      <c r="AT160" s="100">
        <f t="shared" si="71"/>
        <v>0.70156724857689101</v>
      </c>
      <c r="AU160" s="101">
        <f t="shared" si="72"/>
        <v>0.14594224815401768</v>
      </c>
      <c r="AV160" s="102">
        <f t="shared" si="73"/>
        <v>0.15249050326909136</v>
      </c>
      <c r="AW160" s="34">
        <f t="shared" si="76"/>
        <v>1006.8786766650124</v>
      </c>
      <c r="AX160"/>
      <c r="AY160"/>
    </row>
    <row r="161" spans="2:51">
      <c r="B161" s="104"/>
      <c r="C161" s="105"/>
      <c r="D161" s="106"/>
      <c r="F161" s="107"/>
      <c r="G161" s="108"/>
      <c r="H161" s="108"/>
      <c r="I161" s="108"/>
      <c r="J161" s="108"/>
      <c r="K161" s="108"/>
      <c r="L161" s="108"/>
      <c r="M161" s="108"/>
      <c r="N161" s="109"/>
      <c r="O161" s="110"/>
      <c r="P161" s="111"/>
      <c r="Q161" s="4"/>
      <c r="R161" s="112"/>
      <c r="S161" s="113"/>
      <c r="T161"/>
      <c r="U161" s="97" t="e">
        <f t="shared" si="52"/>
        <v>#DIV/0!</v>
      </c>
      <c r="V161" s="98" t="e">
        <f t="shared" si="53"/>
        <v>#DIV/0!</v>
      </c>
      <c r="W161" s="99" t="e">
        <f t="shared" si="54"/>
        <v>#DIV/0!</v>
      </c>
      <c r="Y161" s="100" t="e">
        <f t="shared" si="55"/>
        <v>#DIV/0!</v>
      </c>
      <c r="Z161" s="101" t="e">
        <f t="shared" si="56"/>
        <v>#DIV/0!</v>
      </c>
      <c r="AA161" s="101" t="e">
        <f t="shared" si="57"/>
        <v>#DIV/0!</v>
      </c>
      <c r="AB161" s="101" t="e">
        <f t="shared" si="58"/>
        <v>#DIV/0!</v>
      </c>
      <c r="AC161" s="101" t="e">
        <f t="shared" si="59"/>
        <v>#DIV/0!</v>
      </c>
      <c r="AD161" s="101" t="e">
        <f t="shared" si="60"/>
        <v>#DIV/0!</v>
      </c>
      <c r="AE161" s="101" t="e">
        <f t="shared" si="61"/>
        <v>#DIV/0!</v>
      </c>
      <c r="AF161" s="101" t="e">
        <f t="shared" si="62"/>
        <v>#DIV/0!</v>
      </c>
      <c r="AG161" s="101" t="e">
        <f t="shared" si="63"/>
        <v>#DIV/0!</v>
      </c>
      <c r="AH161" s="102" t="e">
        <f t="shared" si="64"/>
        <v>#DIV/0!</v>
      </c>
      <c r="AJ161" s="100" t="e">
        <f t="shared" si="65"/>
        <v>#DIV/0!</v>
      </c>
      <c r="AK161" s="103">
        <f t="shared" si="66"/>
        <v>4.3059595283452063</v>
      </c>
      <c r="AL161" s="102" t="e">
        <f t="shared" si="67"/>
        <v>#DIV/0!</v>
      </c>
      <c r="AN161" s="100" t="e">
        <f t="shared" si="77"/>
        <v>#DIV/0!</v>
      </c>
      <c r="AO161" s="101" t="e">
        <f t="shared" si="68"/>
        <v>#DIV/0!</v>
      </c>
      <c r="AP161" s="101" t="e">
        <f t="shared" si="69"/>
        <v>#DIV/0!</v>
      </c>
      <c r="AQ161" s="101" t="e">
        <f t="shared" si="75"/>
        <v>#DIV/0!</v>
      </c>
      <c r="AR161" s="102" t="e">
        <f t="shared" si="70"/>
        <v>#DIV/0!</v>
      </c>
      <c r="AT161" s="100" t="e">
        <f t="shared" si="71"/>
        <v>#DIV/0!</v>
      </c>
      <c r="AU161" s="101" t="e">
        <f t="shared" si="72"/>
        <v>#DIV/0!</v>
      </c>
      <c r="AV161" s="102" t="e">
        <f t="shared" si="73"/>
        <v>#DIV/0!</v>
      </c>
      <c r="AW161" s="34" t="e">
        <f t="shared" si="76"/>
        <v>#DIV/0!</v>
      </c>
      <c r="AX161"/>
      <c r="AY161"/>
    </row>
    <row r="162" spans="2:51">
      <c r="B162" s="104"/>
      <c r="C162" s="105"/>
      <c r="D162" s="106"/>
      <c r="F162" s="107"/>
      <c r="G162" s="108"/>
      <c r="H162" s="108"/>
      <c r="I162" s="108"/>
      <c r="J162" s="108"/>
      <c r="K162" s="108"/>
      <c r="L162" s="108"/>
      <c r="M162" s="108"/>
      <c r="N162" s="109"/>
      <c r="O162" s="110"/>
      <c r="P162" s="111"/>
      <c r="Q162" s="4"/>
      <c r="R162" s="112"/>
      <c r="S162" s="113"/>
      <c r="T162"/>
      <c r="U162" s="97" t="e">
        <f t="shared" si="52"/>
        <v>#DIV/0!</v>
      </c>
      <c r="V162" s="98" t="e">
        <f t="shared" si="53"/>
        <v>#DIV/0!</v>
      </c>
      <c r="W162" s="99" t="e">
        <f t="shared" si="54"/>
        <v>#DIV/0!</v>
      </c>
      <c r="Y162" s="100" t="e">
        <f t="shared" si="55"/>
        <v>#DIV/0!</v>
      </c>
      <c r="Z162" s="101" t="e">
        <f t="shared" si="56"/>
        <v>#DIV/0!</v>
      </c>
      <c r="AA162" s="101" t="e">
        <f t="shared" si="57"/>
        <v>#DIV/0!</v>
      </c>
      <c r="AB162" s="101" t="e">
        <f t="shared" si="58"/>
        <v>#DIV/0!</v>
      </c>
      <c r="AC162" s="101" t="e">
        <f t="shared" si="59"/>
        <v>#DIV/0!</v>
      </c>
      <c r="AD162" s="101" t="e">
        <f t="shared" si="60"/>
        <v>#DIV/0!</v>
      </c>
      <c r="AE162" s="101" t="e">
        <f t="shared" si="61"/>
        <v>#DIV/0!</v>
      </c>
      <c r="AF162" s="101" t="e">
        <f t="shared" si="62"/>
        <v>#DIV/0!</v>
      </c>
      <c r="AG162" s="101" t="e">
        <f t="shared" si="63"/>
        <v>#DIV/0!</v>
      </c>
      <c r="AH162" s="102" t="e">
        <f t="shared" si="64"/>
        <v>#DIV/0!</v>
      </c>
      <c r="AJ162" s="100" t="e">
        <f t="shared" si="65"/>
        <v>#DIV/0!</v>
      </c>
      <c r="AK162" s="103">
        <f t="shared" si="66"/>
        <v>4.3059595283452063</v>
      </c>
      <c r="AL162" s="102" t="e">
        <f t="shared" si="67"/>
        <v>#DIV/0!</v>
      </c>
      <c r="AN162" s="100" t="e">
        <f t="shared" si="77"/>
        <v>#DIV/0!</v>
      </c>
      <c r="AO162" s="101" t="e">
        <f t="shared" si="68"/>
        <v>#DIV/0!</v>
      </c>
      <c r="AP162" s="101" t="e">
        <f t="shared" si="69"/>
        <v>#DIV/0!</v>
      </c>
      <c r="AQ162" s="101" t="e">
        <f t="shared" si="75"/>
        <v>#DIV/0!</v>
      </c>
      <c r="AR162" s="102" t="e">
        <f t="shared" si="70"/>
        <v>#DIV/0!</v>
      </c>
      <c r="AT162" s="100" t="e">
        <f t="shared" si="71"/>
        <v>#DIV/0!</v>
      </c>
      <c r="AU162" s="101" t="e">
        <f t="shared" si="72"/>
        <v>#DIV/0!</v>
      </c>
      <c r="AV162" s="102" t="e">
        <f t="shared" si="73"/>
        <v>#DIV/0!</v>
      </c>
      <c r="AW162" s="34" t="e">
        <f t="shared" si="76"/>
        <v>#DIV/0!</v>
      </c>
      <c r="AX162"/>
      <c r="AY162"/>
    </row>
    <row r="163" spans="2:51">
      <c r="B163" s="104"/>
      <c r="C163" s="105"/>
      <c r="D163" s="106"/>
      <c r="F163" s="107"/>
      <c r="G163" s="108"/>
      <c r="H163" s="108"/>
      <c r="I163" s="108"/>
      <c r="J163" s="108"/>
      <c r="K163" s="108"/>
      <c r="L163" s="108"/>
      <c r="M163" s="108"/>
      <c r="N163" s="109"/>
      <c r="O163" s="110"/>
      <c r="P163" s="111"/>
      <c r="Q163" s="4"/>
      <c r="R163" s="112"/>
      <c r="S163" s="113"/>
      <c r="T163"/>
      <c r="U163" s="97" t="e">
        <f t="shared" si="52"/>
        <v>#DIV/0!</v>
      </c>
      <c r="V163" s="98" t="e">
        <f t="shared" si="53"/>
        <v>#DIV/0!</v>
      </c>
      <c r="W163" s="99" t="e">
        <f t="shared" si="54"/>
        <v>#DIV/0!</v>
      </c>
      <c r="Y163" s="100" t="e">
        <f t="shared" si="55"/>
        <v>#DIV/0!</v>
      </c>
      <c r="Z163" s="101" t="e">
        <f t="shared" si="56"/>
        <v>#DIV/0!</v>
      </c>
      <c r="AA163" s="101" t="e">
        <f t="shared" si="57"/>
        <v>#DIV/0!</v>
      </c>
      <c r="AB163" s="101" t="e">
        <f t="shared" si="58"/>
        <v>#DIV/0!</v>
      </c>
      <c r="AC163" s="101" t="e">
        <f t="shared" si="59"/>
        <v>#DIV/0!</v>
      </c>
      <c r="AD163" s="101" t="e">
        <f t="shared" si="60"/>
        <v>#DIV/0!</v>
      </c>
      <c r="AE163" s="101" t="e">
        <f t="shared" si="61"/>
        <v>#DIV/0!</v>
      </c>
      <c r="AF163" s="101" t="e">
        <f t="shared" si="62"/>
        <v>#DIV/0!</v>
      </c>
      <c r="AG163" s="101" t="e">
        <f t="shared" si="63"/>
        <v>#DIV/0!</v>
      </c>
      <c r="AH163" s="102" t="e">
        <f t="shared" si="64"/>
        <v>#DIV/0!</v>
      </c>
      <c r="AJ163" s="100" t="e">
        <f t="shared" si="65"/>
        <v>#DIV/0!</v>
      </c>
      <c r="AK163" s="103">
        <f t="shared" si="66"/>
        <v>4.3059595283452063</v>
      </c>
      <c r="AL163" s="102" t="e">
        <f t="shared" si="67"/>
        <v>#DIV/0!</v>
      </c>
      <c r="AN163" s="100" t="e">
        <f t="shared" si="77"/>
        <v>#DIV/0!</v>
      </c>
      <c r="AO163" s="101" t="e">
        <f t="shared" si="68"/>
        <v>#DIV/0!</v>
      </c>
      <c r="AP163" s="101" t="e">
        <f t="shared" si="69"/>
        <v>#DIV/0!</v>
      </c>
      <c r="AQ163" s="101" t="e">
        <f t="shared" si="75"/>
        <v>#DIV/0!</v>
      </c>
      <c r="AR163" s="102" t="e">
        <f t="shared" si="70"/>
        <v>#DIV/0!</v>
      </c>
      <c r="AT163" s="100" t="e">
        <f t="shared" si="71"/>
        <v>#DIV/0!</v>
      </c>
      <c r="AU163" s="101" t="e">
        <f t="shared" si="72"/>
        <v>#DIV/0!</v>
      </c>
      <c r="AV163" s="102" t="e">
        <f t="shared" si="73"/>
        <v>#DIV/0!</v>
      </c>
      <c r="AW163" s="34" t="e">
        <f t="shared" si="76"/>
        <v>#DIV/0!</v>
      </c>
      <c r="AX163"/>
      <c r="AY163"/>
    </row>
    <row r="164" spans="2:51">
      <c r="B164" s="104"/>
      <c r="C164" s="105"/>
      <c r="D164" s="106"/>
      <c r="F164" s="107"/>
      <c r="G164" s="108"/>
      <c r="H164" s="108"/>
      <c r="I164" s="108"/>
      <c r="J164" s="108"/>
      <c r="K164" s="108"/>
      <c r="L164" s="108"/>
      <c r="M164" s="108"/>
      <c r="N164" s="109"/>
      <c r="O164" s="110"/>
      <c r="P164" s="111"/>
      <c r="Q164" s="4"/>
      <c r="R164" s="112"/>
      <c r="S164" s="113"/>
      <c r="T164"/>
      <c r="U164" s="97" t="e">
        <f t="shared" si="52"/>
        <v>#DIV/0!</v>
      </c>
      <c r="V164" s="98" t="e">
        <f t="shared" si="53"/>
        <v>#DIV/0!</v>
      </c>
      <c r="W164" s="99" t="e">
        <f t="shared" si="54"/>
        <v>#DIV/0!</v>
      </c>
      <c r="Y164" s="100" t="e">
        <f t="shared" si="55"/>
        <v>#DIV/0!</v>
      </c>
      <c r="Z164" s="101" t="e">
        <f t="shared" si="56"/>
        <v>#DIV/0!</v>
      </c>
      <c r="AA164" s="101" t="e">
        <f t="shared" si="57"/>
        <v>#DIV/0!</v>
      </c>
      <c r="AB164" s="101" t="e">
        <f t="shared" si="58"/>
        <v>#DIV/0!</v>
      </c>
      <c r="AC164" s="101" t="e">
        <f t="shared" si="59"/>
        <v>#DIV/0!</v>
      </c>
      <c r="AD164" s="101" t="e">
        <f t="shared" si="60"/>
        <v>#DIV/0!</v>
      </c>
      <c r="AE164" s="101" t="e">
        <f t="shared" si="61"/>
        <v>#DIV/0!</v>
      </c>
      <c r="AF164" s="101" t="e">
        <f t="shared" si="62"/>
        <v>#DIV/0!</v>
      </c>
      <c r="AG164" s="101" t="e">
        <f t="shared" si="63"/>
        <v>#DIV/0!</v>
      </c>
      <c r="AH164" s="102" t="e">
        <f t="shared" si="64"/>
        <v>#DIV/0!</v>
      </c>
      <c r="AJ164" s="100" t="e">
        <f t="shared" si="65"/>
        <v>#DIV/0!</v>
      </c>
      <c r="AK164" s="103">
        <f t="shared" si="66"/>
        <v>4.3059595283452063</v>
      </c>
      <c r="AL164" s="102" t="e">
        <f t="shared" si="67"/>
        <v>#DIV/0!</v>
      </c>
      <c r="AN164" s="100" t="e">
        <f t="shared" si="77"/>
        <v>#DIV/0!</v>
      </c>
      <c r="AO164" s="101" t="e">
        <f t="shared" si="68"/>
        <v>#DIV/0!</v>
      </c>
      <c r="AP164" s="101" t="e">
        <f t="shared" si="69"/>
        <v>#DIV/0!</v>
      </c>
      <c r="AQ164" s="101" t="e">
        <f t="shared" si="75"/>
        <v>#DIV/0!</v>
      </c>
      <c r="AR164" s="102" t="e">
        <f t="shared" si="70"/>
        <v>#DIV/0!</v>
      </c>
      <c r="AT164" s="100" t="e">
        <f t="shared" si="71"/>
        <v>#DIV/0!</v>
      </c>
      <c r="AU164" s="101" t="e">
        <f t="shared" si="72"/>
        <v>#DIV/0!</v>
      </c>
      <c r="AV164" s="102" t="e">
        <f t="shared" si="73"/>
        <v>#DIV/0!</v>
      </c>
      <c r="AW164" s="34" t="e">
        <f t="shared" si="76"/>
        <v>#DIV/0!</v>
      </c>
      <c r="AX164"/>
      <c r="AY164"/>
    </row>
    <row r="165" spans="2:51">
      <c r="B165" s="104"/>
      <c r="C165" s="105"/>
      <c r="D165" s="106"/>
      <c r="F165" s="107"/>
      <c r="G165" s="108"/>
      <c r="H165" s="108"/>
      <c r="I165" s="108"/>
      <c r="J165" s="108"/>
      <c r="K165" s="108"/>
      <c r="L165" s="108"/>
      <c r="M165" s="108"/>
      <c r="N165" s="109"/>
      <c r="O165" s="110"/>
      <c r="P165" s="111"/>
      <c r="Q165" s="4"/>
      <c r="R165" s="112"/>
      <c r="S165" s="113"/>
      <c r="T165"/>
      <c r="U165" s="97" t="e">
        <f t="shared" si="52"/>
        <v>#DIV/0!</v>
      </c>
      <c r="V165" s="98" t="e">
        <f t="shared" si="53"/>
        <v>#DIV/0!</v>
      </c>
      <c r="W165" s="99" t="e">
        <f t="shared" si="54"/>
        <v>#DIV/0!</v>
      </c>
      <c r="Y165" s="100" t="e">
        <f t="shared" si="55"/>
        <v>#DIV/0!</v>
      </c>
      <c r="Z165" s="101" t="e">
        <f t="shared" si="56"/>
        <v>#DIV/0!</v>
      </c>
      <c r="AA165" s="101" t="e">
        <f t="shared" si="57"/>
        <v>#DIV/0!</v>
      </c>
      <c r="AB165" s="101" t="e">
        <f t="shared" si="58"/>
        <v>#DIV/0!</v>
      </c>
      <c r="AC165" s="101" t="e">
        <f t="shared" si="59"/>
        <v>#DIV/0!</v>
      </c>
      <c r="AD165" s="101" t="e">
        <f t="shared" si="60"/>
        <v>#DIV/0!</v>
      </c>
      <c r="AE165" s="101" t="e">
        <f t="shared" si="61"/>
        <v>#DIV/0!</v>
      </c>
      <c r="AF165" s="101" t="e">
        <f t="shared" si="62"/>
        <v>#DIV/0!</v>
      </c>
      <c r="AG165" s="101" t="e">
        <f t="shared" si="63"/>
        <v>#DIV/0!</v>
      </c>
      <c r="AH165" s="102" t="e">
        <f t="shared" si="64"/>
        <v>#DIV/0!</v>
      </c>
      <c r="AJ165" s="100" t="e">
        <f t="shared" si="65"/>
        <v>#DIV/0!</v>
      </c>
      <c r="AK165" s="103">
        <f t="shared" si="66"/>
        <v>4.3059595283452063</v>
      </c>
      <c r="AL165" s="102" t="e">
        <f t="shared" si="67"/>
        <v>#DIV/0!</v>
      </c>
      <c r="AN165" s="100" t="e">
        <f t="shared" si="77"/>
        <v>#DIV/0!</v>
      </c>
      <c r="AO165" s="101" t="e">
        <f t="shared" si="68"/>
        <v>#DIV/0!</v>
      </c>
      <c r="AP165" s="101" t="e">
        <f t="shared" si="69"/>
        <v>#DIV/0!</v>
      </c>
      <c r="AQ165" s="101" t="e">
        <f t="shared" si="75"/>
        <v>#DIV/0!</v>
      </c>
      <c r="AR165" s="102" t="e">
        <f t="shared" si="70"/>
        <v>#DIV/0!</v>
      </c>
      <c r="AT165" s="100" t="e">
        <f t="shared" si="71"/>
        <v>#DIV/0!</v>
      </c>
      <c r="AU165" s="101" t="e">
        <f t="shared" si="72"/>
        <v>#DIV/0!</v>
      </c>
      <c r="AV165" s="102" t="e">
        <f t="shared" si="73"/>
        <v>#DIV/0!</v>
      </c>
      <c r="AW165" s="34" t="e">
        <f t="shared" si="76"/>
        <v>#DIV/0!</v>
      </c>
      <c r="AX165"/>
      <c r="AY165"/>
    </row>
    <row r="166" spans="2:51">
      <c r="B166" s="104"/>
      <c r="C166" s="105"/>
      <c r="D166" s="106"/>
      <c r="F166" s="107"/>
      <c r="G166" s="108"/>
      <c r="H166" s="108"/>
      <c r="I166" s="108"/>
      <c r="J166" s="108"/>
      <c r="K166" s="108"/>
      <c r="L166" s="108"/>
      <c r="M166" s="108"/>
      <c r="N166" s="109"/>
      <c r="O166" s="110"/>
      <c r="P166" s="111"/>
      <c r="Q166" s="4"/>
      <c r="R166" s="112"/>
      <c r="S166" s="113"/>
      <c r="T166"/>
      <c r="U166" s="97" t="e">
        <f t="shared" si="52"/>
        <v>#DIV/0!</v>
      </c>
      <c r="V166" s="98" t="e">
        <f t="shared" si="53"/>
        <v>#DIV/0!</v>
      </c>
      <c r="W166" s="99" t="e">
        <f t="shared" si="54"/>
        <v>#DIV/0!</v>
      </c>
      <c r="Y166" s="100" t="e">
        <f t="shared" si="55"/>
        <v>#DIV/0!</v>
      </c>
      <c r="Z166" s="101" t="e">
        <f t="shared" si="56"/>
        <v>#DIV/0!</v>
      </c>
      <c r="AA166" s="101" t="e">
        <f t="shared" si="57"/>
        <v>#DIV/0!</v>
      </c>
      <c r="AB166" s="101" t="e">
        <f t="shared" si="58"/>
        <v>#DIV/0!</v>
      </c>
      <c r="AC166" s="101" t="e">
        <f t="shared" si="59"/>
        <v>#DIV/0!</v>
      </c>
      <c r="AD166" s="101" t="e">
        <f t="shared" si="60"/>
        <v>#DIV/0!</v>
      </c>
      <c r="AE166" s="101" t="e">
        <f t="shared" si="61"/>
        <v>#DIV/0!</v>
      </c>
      <c r="AF166" s="101" t="e">
        <f t="shared" si="62"/>
        <v>#DIV/0!</v>
      </c>
      <c r="AG166" s="101" t="e">
        <f t="shared" si="63"/>
        <v>#DIV/0!</v>
      </c>
      <c r="AH166" s="102" t="e">
        <f t="shared" si="64"/>
        <v>#DIV/0!</v>
      </c>
      <c r="AJ166" s="100" t="e">
        <f t="shared" si="65"/>
        <v>#DIV/0!</v>
      </c>
      <c r="AK166" s="103">
        <f t="shared" si="66"/>
        <v>4.3059595283452063</v>
      </c>
      <c r="AL166" s="102" t="e">
        <f t="shared" si="67"/>
        <v>#DIV/0!</v>
      </c>
      <c r="AN166" s="100" t="e">
        <f t="shared" si="77"/>
        <v>#DIV/0!</v>
      </c>
      <c r="AO166" s="101" t="e">
        <f t="shared" si="68"/>
        <v>#DIV/0!</v>
      </c>
      <c r="AP166" s="101" t="e">
        <f t="shared" si="69"/>
        <v>#DIV/0!</v>
      </c>
      <c r="AQ166" s="101" t="e">
        <f t="shared" si="75"/>
        <v>#DIV/0!</v>
      </c>
      <c r="AR166" s="102" t="e">
        <f t="shared" si="70"/>
        <v>#DIV/0!</v>
      </c>
      <c r="AT166" s="100" t="e">
        <f t="shared" si="71"/>
        <v>#DIV/0!</v>
      </c>
      <c r="AU166" s="101" t="e">
        <f t="shared" si="72"/>
        <v>#DIV/0!</v>
      </c>
      <c r="AV166" s="102" t="e">
        <f t="shared" si="73"/>
        <v>#DIV/0!</v>
      </c>
      <c r="AW166" s="34" t="e">
        <f t="shared" si="76"/>
        <v>#DIV/0!</v>
      </c>
      <c r="AX166"/>
      <c r="AY166"/>
    </row>
    <row r="167" spans="2:51">
      <c r="B167" s="104"/>
      <c r="C167" s="105"/>
      <c r="D167" s="106"/>
      <c r="F167" s="107"/>
      <c r="G167" s="108"/>
      <c r="H167" s="108"/>
      <c r="I167" s="108"/>
      <c r="J167" s="108"/>
      <c r="K167" s="108"/>
      <c r="L167" s="108"/>
      <c r="M167" s="108"/>
      <c r="N167" s="109"/>
      <c r="O167" s="110"/>
      <c r="P167" s="111"/>
      <c r="Q167" s="4"/>
      <c r="R167" s="112"/>
      <c r="S167" s="113"/>
      <c r="T167"/>
      <c r="U167" s="97" t="e">
        <f t="shared" si="52"/>
        <v>#DIV/0!</v>
      </c>
      <c r="V167" s="98" t="e">
        <f t="shared" si="53"/>
        <v>#DIV/0!</v>
      </c>
      <c r="W167" s="99" t="e">
        <f t="shared" si="54"/>
        <v>#DIV/0!</v>
      </c>
      <c r="Y167" s="100" t="e">
        <f t="shared" si="55"/>
        <v>#DIV/0!</v>
      </c>
      <c r="Z167" s="101" t="e">
        <f t="shared" si="56"/>
        <v>#DIV/0!</v>
      </c>
      <c r="AA167" s="101" t="e">
        <f t="shared" si="57"/>
        <v>#DIV/0!</v>
      </c>
      <c r="AB167" s="101" t="e">
        <f t="shared" si="58"/>
        <v>#DIV/0!</v>
      </c>
      <c r="AC167" s="101" t="e">
        <f t="shared" si="59"/>
        <v>#DIV/0!</v>
      </c>
      <c r="AD167" s="101" t="e">
        <f t="shared" si="60"/>
        <v>#DIV/0!</v>
      </c>
      <c r="AE167" s="101" t="e">
        <f t="shared" si="61"/>
        <v>#DIV/0!</v>
      </c>
      <c r="AF167" s="101" t="e">
        <f t="shared" si="62"/>
        <v>#DIV/0!</v>
      </c>
      <c r="AG167" s="101" t="e">
        <f t="shared" si="63"/>
        <v>#DIV/0!</v>
      </c>
      <c r="AH167" s="102" t="e">
        <f t="shared" si="64"/>
        <v>#DIV/0!</v>
      </c>
      <c r="AJ167" s="100" t="e">
        <f t="shared" si="65"/>
        <v>#DIV/0!</v>
      </c>
      <c r="AK167" s="103">
        <f t="shared" si="66"/>
        <v>4.3059595283452063</v>
      </c>
      <c r="AL167" s="102" t="e">
        <f t="shared" si="67"/>
        <v>#DIV/0!</v>
      </c>
      <c r="AN167" s="100" t="e">
        <f t="shared" si="77"/>
        <v>#DIV/0!</v>
      </c>
      <c r="AO167" s="101" t="e">
        <f t="shared" si="68"/>
        <v>#DIV/0!</v>
      </c>
      <c r="AP167" s="101" t="e">
        <f t="shared" si="69"/>
        <v>#DIV/0!</v>
      </c>
      <c r="AQ167" s="101" t="e">
        <f t="shared" si="75"/>
        <v>#DIV/0!</v>
      </c>
      <c r="AR167" s="102" t="e">
        <f t="shared" si="70"/>
        <v>#DIV/0!</v>
      </c>
      <c r="AT167" s="100" t="e">
        <f t="shared" si="71"/>
        <v>#DIV/0!</v>
      </c>
      <c r="AU167" s="101" t="e">
        <f t="shared" si="72"/>
        <v>#DIV/0!</v>
      </c>
      <c r="AV167" s="102" t="e">
        <f t="shared" si="73"/>
        <v>#DIV/0!</v>
      </c>
      <c r="AW167" s="34" t="e">
        <f t="shared" si="76"/>
        <v>#DIV/0!</v>
      </c>
      <c r="AX167"/>
      <c r="AY167"/>
    </row>
    <row r="168" spans="2:51">
      <c r="B168" s="104"/>
      <c r="C168" s="105"/>
      <c r="D168" s="106"/>
      <c r="F168" s="107"/>
      <c r="G168" s="108"/>
      <c r="H168" s="108"/>
      <c r="I168" s="108"/>
      <c r="J168" s="108"/>
      <c r="K168" s="108"/>
      <c r="L168" s="108"/>
      <c r="M168" s="108"/>
      <c r="N168" s="109"/>
      <c r="O168" s="110"/>
      <c r="P168" s="111"/>
      <c r="Q168" s="4"/>
      <c r="R168" s="112"/>
      <c r="S168" s="113"/>
      <c r="T168"/>
      <c r="U168" s="97" t="e">
        <f t="shared" si="52"/>
        <v>#DIV/0!</v>
      </c>
      <c r="V168" s="98" t="e">
        <f t="shared" si="53"/>
        <v>#DIV/0!</v>
      </c>
      <c r="W168" s="99" t="e">
        <f t="shared" si="54"/>
        <v>#DIV/0!</v>
      </c>
      <c r="Y168" s="100" t="e">
        <f t="shared" si="55"/>
        <v>#DIV/0!</v>
      </c>
      <c r="Z168" s="101" t="e">
        <f t="shared" si="56"/>
        <v>#DIV/0!</v>
      </c>
      <c r="AA168" s="101" t="e">
        <f t="shared" si="57"/>
        <v>#DIV/0!</v>
      </c>
      <c r="AB168" s="101" t="e">
        <f t="shared" si="58"/>
        <v>#DIV/0!</v>
      </c>
      <c r="AC168" s="101" t="e">
        <f t="shared" si="59"/>
        <v>#DIV/0!</v>
      </c>
      <c r="AD168" s="101" t="e">
        <f t="shared" si="60"/>
        <v>#DIV/0!</v>
      </c>
      <c r="AE168" s="101" t="e">
        <f t="shared" si="61"/>
        <v>#DIV/0!</v>
      </c>
      <c r="AF168" s="101" t="e">
        <f t="shared" si="62"/>
        <v>#DIV/0!</v>
      </c>
      <c r="AG168" s="101" t="e">
        <f t="shared" si="63"/>
        <v>#DIV/0!</v>
      </c>
      <c r="AH168" s="102" t="e">
        <f t="shared" si="64"/>
        <v>#DIV/0!</v>
      </c>
      <c r="AJ168" s="100" t="e">
        <f t="shared" si="65"/>
        <v>#DIV/0!</v>
      </c>
      <c r="AK168" s="103">
        <f t="shared" si="66"/>
        <v>4.3059595283452063</v>
      </c>
      <c r="AL168" s="102" t="e">
        <f t="shared" si="67"/>
        <v>#DIV/0!</v>
      </c>
      <c r="AN168" s="100" t="e">
        <f t="shared" si="77"/>
        <v>#DIV/0!</v>
      </c>
      <c r="AO168" s="101" t="e">
        <f t="shared" si="68"/>
        <v>#DIV/0!</v>
      </c>
      <c r="AP168" s="101" t="e">
        <f t="shared" si="69"/>
        <v>#DIV/0!</v>
      </c>
      <c r="AQ168" s="101" t="e">
        <f t="shared" si="75"/>
        <v>#DIV/0!</v>
      </c>
      <c r="AR168" s="102" t="e">
        <f t="shared" si="70"/>
        <v>#DIV/0!</v>
      </c>
      <c r="AT168" s="100" t="e">
        <f t="shared" si="71"/>
        <v>#DIV/0!</v>
      </c>
      <c r="AU168" s="101" t="e">
        <f t="shared" si="72"/>
        <v>#DIV/0!</v>
      </c>
      <c r="AV168" s="102" t="e">
        <f t="shared" si="73"/>
        <v>#DIV/0!</v>
      </c>
      <c r="AW168" s="34" t="e">
        <f t="shared" si="76"/>
        <v>#DIV/0!</v>
      </c>
      <c r="AX168"/>
      <c r="AY168"/>
    </row>
    <row r="169" spans="2:51">
      <c r="B169" s="104"/>
      <c r="C169" s="105"/>
      <c r="D169" s="106"/>
      <c r="F169" s="107"/>
      <c r="G169" s="108"/>
      <c r="H169" s="108"/>
      <c r="I169" s="108"/>
      <c r="J169" s="108"/>
      <c r="K169" s="108"/>
      <c r="L169" s="108"/>
      <c r="M169" s="108"/>
      <c r="N169" s="109"/>
      <c r="O169" s="110"/>
      <c r="P169" s="111"/>
      <c r="Q169" s="4"/>
      <c r="R169" s="112"/>
      <c r="S169" s="113"/>
      <c r="T169"/>
      <c r="U169" s="97" t="e">
        <f t="shared" si="52"/>
        <v>#DIV/0!</v>
      </c>
      <c r="V169" s="98" t="e">
        <f t="shared" si="53"/>
        <v>#DIV/0!</v>
      </c>
      <c r="W169" s="99" t="e">
        <f t="shared" si="54"/>
        <v>#DIV/0!</v>
      </c>
      <c r="Y169" s="100" t="e">
        <f t="shared" si="55"/>
        <v>#DIV/0!</v>
      </c>
      <c r="Z169" s="101" t="e">
        <f t="shared" si="56"/>
        <v>#DIV/0!</v>
      </c>
      <c r="AA169" s="101" t="e">
        <f t="shared" si="57"/>
        <v>#DIV/0!</v>
      </c>
      <c r="AB169" s="101" t="e">
        <f t="shared" si="58"/>
        <v>#DIV/0!</v>
      </c>
      <c r="AC169" s="101" t="e">
        <f t="shared" si="59"/>
        <v>#DIV/0!</v>
      </c>
      <c r="AD169" s="101" t="e">
        <f t="shared" si="60"/>
        <v>#DIV/0!</v>
      </c>
      <c r="AE169" s="101" t="e">
        <f t="shared" si="61"/>
        <v>#DIV/0!</v>
      </c>
      <c r="AF169" s="101" t="e">
        <f t="shared" si="62"/>
        <v>#DIV/0!</v>
      </c>
      <c r="AG169" s="101" t="e">
        <f t="shared" si="63"/>
        <v>#DIV/0!</v>
      </c>
      <c r="AH169" s="102" t="e">
        <f t="shared" si="64"/>
        <v>#DIV/0!</v>
      </c>
      <c r="AJ169" s="100" t="e">
        <f t="shared" si="65"/>
        <v>#DIV/0!</v>
      </c>
      <c r="AK169" s="103">
        <f t="shared" si="66"/>
        <v>4.3059595283452063</v>
      </c>
      <c r="AL169" s="102" t="e">
        <f t="shared" si="67"/>
        <v>#DIV/0!</v>
      </c>
      <c r="AN169" s="100" t="e">
        <f t="shared" si="77"/>
        <v>#DIV/0!</v>
      </c>
      <c r="AO169" s="101" t="e">
        <f t="shared" si="68"/>
        <v>#DIV/0!</v>
      </c>
      <c r="AP169" s="101" t="e">
        <f t="shared" si="69"/>
        <v>#DIV/0!</v>
      </c>
      <c r="AQ169" s="101" t="e">
        <f t="shared" si="75"/>
        <v>#DIV/0!</v>
      </c>
      <c r="AR169" s="102" t="e">
        <f t="shared" si="70"/>
        <v>#DIV/0!</v>
      </c>
      <c r="AT169" s="100" t="e">
        <f t="shared" si="71"/>
        <v>#DIV/0!</v>
      </c>
      <c r="AU169" s="101" t="e">
        <f t="shared" si="72"/>
        <v>#DIV/0!</v>
      </c>
      <c r="AV169" s="102" t="e">
        <f t="shared" si="73"/>
        <v>#DIV/0!</v>
      </c>
      <c r="AW169" s="34" t="e">
        <f t="shared" si="76"/>
        <v>#DIV/0!</v>
      </c>
      <c r="AX169"/>
      <c r="AY169"/>
    </row>
    <row r="170" spans="2:51">
      <c r="B170" s="104"/>
      <c r="C170" s="105"/>
      <c r="D170" s="106"/>
      <c r="F170" s="107"/>
      <c r="G170" s="108"/>
      <c r="H170" s="108"/>
      <c r="I170" s="108"/>
      <c r="J170" s="108"/>
      <c r="K170" s="108"/>
      <c r="L170" s="108"/>
      <c r="M170" s="108"/>
      <c r="N170" s="109"/>
      <c r="O170" s="110"/>
      <c r="P170" s="111"/>
      <c r="Q170" s="4"/>
      <c r="R170" s="112"/>
      <c r="S170" s="113"/>
      <c r="T170"/>
      <c r="U170" s="97" t="e">
        <f t="shared" si="52"/>
        <v>#DIV/0!</v>
      </c>
      <c r="V170" s="98" t="e">
        <f t="shared" si="53"/>
        <v>#DIV/0!</v>
      </c>
      <c r="W170" s="99" t="e">
        <f t="shared" si="54"/>
        <v>#DIV/0!</v>
      </c>
      <c r="Y170" s="100" t="e">
        <f t="shared" si="55"/>
        <v>#DIV/0!</v>
      </c>
      <c r="Z170" s="101" t="e">
        <f t="shared" si="56"/>
        <v>#DIV/0!</v>
      </c>
      <c r="AA170" s="101" t="e">
        <f t="shared" si="57"/>
        <v>#DIV/0!</v>
      </c>
      <c r="AB170" s="101" t="e">
        <f t="shared" si="58"/>
        <v>#DIV/0!</v>
      </c>
      <c r="AC170" s="101" t="e">
        <f t="shared" si="59"/>
        <v>#DIV/0!</v>
      </c>
      <c r="AD170" s="101" t="e">
        <f t="shared" si="60"/>
        <v>#DIV/0!</v>
      </c>
      <c r="AE170" s="101" t="e">
        <f t="shared" si="61"/>
        <v>#DIV/0!</v>
      </c>
      <c r="AF170" s="101" t="e">
        <f t="shared" si="62"/>
        <v>#DIV/0!</v>
      </c>
      <c r="AG170" s="101" t="e">
        <f t="shared" si="63"/>
        <v>#DIV/0!</v>
      </c>
      <c r="AH170" s="102" t="e">
        <f t="shared" si="64"/>
        <v>#DIV/0!</v>
      </c>
      <c r="AJ170" s="100" t="e">
        <f t="shared" si="65"/>
        <v>#DIV/0!</v>
      </c>
      <c r="AK170" s="103">
        <f t="shared" si="66"/>
        <v>4.3059595283452063</v>
      </c>
      <c r="AL170" s="102" t="e">
        <f t="shared" si="67"/>
        <v>#DIV/0!</v>
      </c>
      <c r="AN170" s="100" t="e">
        <f t="shared" si="77"/>
        <v>#DIV/0!</v>
      </c>
      <c r="AO170" s="101" t="e">
        <f t="shared" si="68"/>
        <v>#DIV/0!</v>
      </c>
      <c r="AP170" s="101" t="e">
        <f t="shared" si="69"/>
        <v>#DIV/0!</v>
      </c>
      <c r="AQ170" s="101" t="e">
        <f t="shared" si="75"/>
        <v>#DIV/0!</v>
      </c>
      <c r="AR170" s="102" t="e">
        <f t="shared" si="70"/>
        <v>#DIV/0!</v>
      </c>
      <c r="AT170" s="100" t="e">
        <f t="shared" si="71"/>
        <v>#DIV/0!</v>
      </c>
      <c r="AU170" s="101" t="e">
        <f t="shared" si="72"/>
        <v>#DIV/0!</v>
      </c>
      <c r="AV170" s="102" t="e">
        <f t="shared" si="73"/>
        <v>#DIV/0!</v>
      </c>
      <c r="AW170" s="34" t="e">
        <f t="shared" si="76"/>
        <v>#DIV/0!</v>
      </c>
      <c r="AX170"/>
      <c r="AY170"/>
    </row>
    <row r="171" spans="2:51">
      <c r="B171" s="104"/>
      <c r="C171" s="105"/>
      <c r="D171" s="106"/>
      <c r="F171" s="107"/>
      <c r="G171" s="108"/>
      <c r="H171" s="108"/>
      <c r="I171" s="108"/>
      <c r="J171" s="108"/>
      <c r="K171" s="108"/>
      <c r="L171" s="108"/>
      <c r="M171" s="108"/>
      <c r="N171" s="109"/>
      <c r="O171" s="110"/>
      <c r="P171" s="111"/>
      <c r="Q171" s="4"/>
      <c r="R171" s="112"/>
      <c r="S171" s="113"/>
      <c r="T171"/>
      <c r="U171" s="97" t="e">
        <f t="shared" si="52"/>
        <v>#DIV/0!</v>
      </c>
      <c r="V171" s="98" t="e">
        <f t="shared" si="53"/>
        <v>#DIV/0!</v>
      </c>
      <c r="W171" s="99" t="e">
        <f t="shared" si="54"/>
        <v>#DIV/0!</v>
      </c>
      <c r="Y171" s="100" t="e">
        <f t="shared" si="55"/>
        <v>#DIV/0!</v>
      </c>
      <c r="Z171" s="101" t="e">
        <f t="shared" si="56"/>
        <v>#DIV/0!</v>
      </c>
      <c r="AA171" s="101" t="e">
        <f t="shared" si="57"/>
        <v>#DIV/0!</v>
      </c>
      <c r="AB171" s="101" t="e">
        <f t="shared" si="58"/>
        <v>#DIV/0!</v>
      </c>
      <c r="AC171" s="101" t="e">
        <f t="shared" si="59"/>
        <v>#DIV/0!</v>
      </c>
      <c r="AD171" s="101" t="e">
        <f t="shared" si="60"/>
        <v>#DIV/0!</v>
      </c>
      <c r="AE171" s="101" t="e">
        <f t="shared" si="61"/>
        <v>#DIV/0!</v>
      </c>
      <c r="AF171" s="101" t="e">
        <f t="shared" si="62"/>
        <v>#DIV/0!</v>
      </c>
      <c r="AG171" s="101" t="e">
        <f t="shared" si="63"/>
        <v>#DIV/0!</v>
      </c>
      <c r="AH171" s="102" t="e">
        <f t="shared" si="64"/>
        <v>#DIV/0!</v>
      </c>
      <c r="AJ171" s="100" t="e">
        <f t="shared" si="65"/>
        <v>#DIV/0!</v>
      </c>
      <c r="AK171" s="103">
        <f t="shared" si="66"/>
        <v>4.3059595283452063</v>
      </c>
      <c r="AL171" s="102" t="e">
        <f t="shared" si="67"/>
        <v>#DIV/0!</v>
      </c>
      <c r="AN171" s="100" t="e">
        <f t="shared" si="77"/>
        <v>#DIV/0!</v>
      </c>
      <c r="AO171" s="101" t="e">
        <f t="shared" si="68"/>
        <v>#DIV/0!</v>
      </c>
      <c r="AP171" s="101" t="e">
        <f t="shared" si="69"/>
        <v>#DIV/0!</v>
      </c>
      <c r="AQ171" s="101" t="e">
        <f t="shared" si="75"/>
        <v>#DIV/0!</v>
      </c>
      <c r="AR171" s="102" t="e">
        <f t="shared" si="70"/>
        <v>#DIV/0!</v>
      </c>
      <c r="AT171" s="100" t="e">
        <f t="shared" si="71"/>
        <v>#DIV/0!</v>
      </c>
      <c r="AU171" s="101" t="e">
        <f t="shared" si="72"/>
        <v>#DIV/0!</v>
      </c>
      <c r="AV171" s="102" t="e">
        <f t="shared" si="73"/>
        <v>#DIV/0!</v>
      </c>
      <c r="AW171" s="34" t="e">
        <f t="shared" si="76"/>
        <v>#DIV/0!</v>
      </c>
      <c r="AX171"/>
      <c r="AY171"/>
    </row>
    <row r="172" spans="2:51">
      <c r="B172" s="104"/>
      <c r="C172" s="105"/>
      <c r="D172" s="106"/>
      <c r="F172" s="107"/>
      <c r="G172" s="108"/>
      <c r="H172" s="108"/>
      <c r="I172" s="108"/>
      <c r="J172" s="108"/>
      <c r="K172" s="108"/>
      <c r="L172" s="108"/>
      <c r="M172" s="108"/>
      <c r="N172" s="109"/>
      <c r="O172" s="110"/>
      <c r="P172" s="111"/>
      <c r="Q172" s="4"/>
      <c r="R172" s="112"/>
      <c r="S172" s="113"/>
      <c r="T172"/>
      <c r="U172" s="97" t="e">
        <f t="shared" si="52"/>
        <v>#DIV/0!</v>
      </c>
      <c r="V172" s="98" t="e">
        <f t="shared" si="53"/>
        <v>#DIV/0!</v>
      </c>
      <c r="W172" s="99" t="e">
        <f t="shared" si="54"/>
        <v>#DIV/0!</v>
      </c>
      <c r="Y172" s="100" t="e">
        <f t="shared" si="55"/>
        <v>#DIV/0!</v>
      </c>
      <c r="Z172" s="101" t="e">
        <f t="shared" si="56"/>
        <v>#DIV/0!</v>
      </c>
      <c r="AA172" s="101" t="e">
        <f t="shared" si="57"/>
        <v>#DIV/0!</v>
      </c>
      <c r="AB172" s="101" t="e">
        <f t="shared" si="58"/>
        <v>#DIV/0!</v>
      </c>
      <c r="AC172" s="101" t="e">
        <f t="shared" si="59"/>
        <v>#DIV/0!</v>
      </c>
      <c r="AD172" s="101" t="e">
        <f t="shared" si="60"/>
        <v>#DIV/0!</v>
      </c>
      <c r="AE172" s="101" t="e">
        <f t="shared" si="61"/>
        <v>#DIV/0!</v>
      </c>
      <c r="AF172" s="101" t="e">
        <f t="shared" si="62"/>
        <v>#DIV/0!</v>
      </c>
      <c r="AG172" s="101" t="e">
        <f t="shared" si="63"/>
        <v>#DIV/0!</v>
      </c>
      <c r="AH172" s="102" t="e">
        <f t="shared" si="64"/>
        <v>#DIV/0!</v>
      </c>
      <c r="AJ172" s="100" t="e">
        <f t="shared" si="65"/>
        <v>#DIV/0!</v>
      </c>
      <c r="AK172" s="103">
        <f t="shared" si="66"/>
        <v>4.3059595283452063</v>
      </c>
      <c r="AL172" s="102" t="e">
        <f t="shared" si="67"/>
        <v>#DIV/0!</v>
      </c>
      <c r="AN172" s="100" t="e">
        <f t="shared" si="77"/>
        <v>#DIV/0!</v>
      </c>
      <c r="AO172" s="101" t="e">
        <f t="shared" si="68"/>
        <v>#DIV/0!</v>
      </c>
      <c r="AP172" s="101" t="e">
        <f t="shared" si="69"/>
        <v>#DIV/0!</v>
      </c>
      <c r="AQ172" s="101" t="e">
        <f t="shared" si="75"/>
        <v>#DIV/0!</v>
      </c>
      <c r="AR172" s="102" t="e">
        <f t="shared" si="70"/>
        <v>#DIV/0!</v>
      </c>
      <c r="AT172" s="100" t="e">
        <f t="shared" si="71"/>
        <v>#DIV/0!</v>
      </c>
      <c r="AU172" s="101" t="e">
        <f t="shared" si="72"/>
        <v>#DIV/0!</v>
      </c>
      <c r="AV172" s="102" t="e">
        <f t="shared" si="73"/>
        <v>#DIV/0!</v>
      </c>
      <c r="AW172" s="34" t="e">
        <f t="shared" si="76"/>
        <v>#DIV/0!</v>
      </c>
      <c r="AX172"/>
      <c r="AY172"/>
    </row>
    <row r="173" spans="2:51">
      <c r="B173" s="104"/>
      <c r="C173" s="105"/>
      <c r="D173" s="106"/>
      <c r="F173" s="107"/>
      <c r="G173" s="108"/>
      <c r="H173" s="108"/>
      <c r="I173" s="108"/>
      <c r="J173" s="108"/>
      <c r="K173" s="108"/>
      <c r="L173" s="108"/>
      <c r="M173" s="108"/>
      <c r="N173" s="109"/>
      <c r="O173" s="110"/>
      <c r="P173" s="111"/>
      <c r="Q173" s="4"/>
      <c r="R173" s="112"/>
      <c r="S173" s="113"/>
      <c r="T173"/>
      <c r="U173" s="97" t="e">
        <f t="shared" si="52"/>
        <v>#DIV/0!</v>
      </c>
      <c r="V173" s="98" t="e">
        <f t="shared" si="53"/>
        <v>#DIV/0!</v>
      </c>
      <c r="W173" s="99" t="e">
        <f t="shared" si="54"/>
        <v>#DIV/0!</v>
      </c>
      <c r="Y173" s="100" t="e">
        <f t="shared" si="55"/>
        <v>#DIV/0!</v>
      </c>
      <c r="Z173" s="101" t="e">
        <f t="shared" si="56"/>
        <v>#DIV/0!</v>
      </c>
      <c r="AA173" s="101" t="e">
        <f t="shared" si="57"/>
        <v>#DIV/0!</v>
      </c>
      <c r="AB173" s="101" t="e">
        <f t="shared" si="58"/>
        <v>#DIV/0!</v>
      </c>
      <c r="AC173" s="101" t="e">
        <f t="shared" si="59"/>
        <v>#DIV/0!</v>
      </c>
      <c r="AD173" s="101" t="e">
        <f t="shared" si="60"/>
        <v>#DIV/0!</v>
      </c>
      <c r="AE173" s="101" t="e">
        <f t="shared" si="61"/>
        <v>#DIV/0!</v>
      </c>
      <c r="AF173" s="101" t="e">
        <f t="shared" si="62"/>
        <v>#DIV/0!</v>
      </c>
      <c r="AG173" s="101" t="e">
        <f t="shared" si="63"/>
        <v>#DIV/0!</v>
      </c>
      <c r="AH173" s="102" t="e">
        <f t="shared" si="64"/>
        <v>#DIV/0!</v>
      </c>
      <c r="AJ173" s="100" t="e">
        <f t="shared" si="65"/>
        <v>#DIV/0!</v>
      </c>
      <c r="AK173" s="103">
        <f t="shared" si="66"/>
        <v>4.3059595283452063</v>
      </c>
      <c r="AL173" s="102" t="e">
        <f t="shared" si="67"/>
        <v>#DIV/0!</v>
      </c>
      <c r="AN173" s="100" t="e">
        <f t="shared" si="77"/>
        <v>#DIV/0!</v>
      </c>
      <c r="AO173" s="101" t="e">
        <f t="shared" si="68"/>
        <v>#DIV/0!</v>
      </c>
      <c r="AP173" s="101" t="e">
        <f t="shared" si="69"/>
        <v>#DIV/0!</v>
      </c>
      <c r="AQ173" s="101" t="e">
        <f t="shared" si="75"/>
        <v>#DIV/0!</v>
      </c>
      <c r="AR173" s="102" t="e">
        <f t="shared" si="70"/>
        <v>#DIV/0!</v>
      </c>
      <c r="AT173" s="100" t="e">
        <f t="shared" si="71"/>
        <v>#DIV/0!</v>
      </c>
      <c r="AU173" s="101" t="e">
        <f t="shared" si="72"/>
        <v>#DIV/0!</v>
      </c>
      <c r="AV173" s="102" t="e">
        <f t="shared" si="73"/>
        <v>#DIV/0!</v>
      </c>
      <c r="AW173" s="34" t="e">
        <f t="shared" si="76"/>
        <v>#DIV/0!</v>
      </c>
      <c r="AX173"/>
      <c r="AY173"/>
    </row>
    <row r="174" spans="2:51">
      <c r="B174" s="104"/>
      <c r="C174" s="105"/>
      <c r="D174" s="106"/>
      <c r="F174" s="107"/>
      <c r="G174" s="108"/>
      <c r="H174" s="108"/>
      <c r="I174" s="108"/>
      <c r="J174" s="108"/>
      <c r="K174" s="108"/>
      <c r="L174" s="108"/>
      <c r="M174" s="108"/>
      <c r="N174" s="109"/>
      <c r="O174" s="110"/>
      <c r="P174" s="111"/>
      <c r="Q174" s="4"/>
      <c r="R174" s="112"/>
      <c r="S174" s="113"/>
      <c r="T174"/>
      <c r="U174" s="97" t="e">
        <f t="shared" si="52"/>
        <v>#DIV/0!</v>
      </c>
      <c r="V174" s="98" t="e">
        <f t="shared" si="53"/>
        <v>#DIV/0!</v>
      </c>
      <c r="W174" s="99" t="e">
        <f t="shared" si="54"/>
        <v>#DIV/0!</v>
      </c>
      <c r="Y174" s="100" t="e">
        <f t="shared" si="55"/>
        <v>#DIV/0!</v>
      </c>
      <c r="Z174" s="101" t="e">
        <f t="shared" si="56"/>
        <v>#DIV/0!</v>
      </c>
      <c r="AA174" s="101" t="e">
        <f t="shared" si="57"/>
        <v>#DIV/0!</v>
      </c>
      <c r="AB174" s="101" t="e">
        <f t="shared" si="58"/>
        <v>#DIV/0!</v>
      </c>
      <c r="AC174" s="101" t="e">
        <f t="shared" si="59"/>
        <v>#DIV/0!</v>
      </c>
      <c r="AD174" s="101" t="e">
        <f t="shared" si="60"/>
        <v>#DIV/0!</v>
      </c>
      <c r="AE174" s="101" t="e">
        <f t="shared" si="61"/>
        <v>#DIV/0!</v>
      </c>
      <c r="AF174" s="101" t="e">
        <f t="shared" si="62"/>
        <v>#DIV/0!</v>
      </c>
      <c r="AG174" s="101" t="e">
        <f t="shared" si="63"/>
        <v>#DIV/0!</v>
      </c>
      <c r="AH174" s="102" t="e">
        <f t="shared" si="64"/>
        <v>#DIV/0!</v>
      </c>
      <c r="AJ174" s="100" t="e">
        <f t="shared" si="65"/>
        <v>#DIV/0!</v>
      </c>
      <c r="AK174" s="103">
        <f t="shared" si="66"/>
        <v>4.3059595283452063</v>
      </c>
      <c r="AL174" s="102" t="e">
        <f t="shared" si="67"/>
        <v>#DIV/0!</v>
      </c>
      <c r="AN174" s="100" t="e">
        <f t="shared" si="77"/>
        <v>#DIV/0!</v>
      </c>
      <c r="AO174" s="101" t="e">
        <f t="shared" si="68"/>
        <v>#DIV/0!</v>
      </c>
      <c r="AP174" s="101" t="e">
        <f t="shared" si="69"/>
        <v>#DIV/0!</v>
      </c>
      <c r="AQ174" s="101" t="e">
        <f t="shared" si="75"/>
        <v>#DIV/0!</v>
      </c>
      <c r="AR174" s="102" t="e">
        <f t="shared" si="70"/>
        <v>#DIV/0!</v>
      </c>
      <c r="AT174" s="100" t="e">
        <f t="shared" si="71"/>
        <v>#DIV/0!</v>
      </c>
      <c r="AU174" s="101" t="e">
        <f t="shared" si="72"/>
        <v>#DIV/0!</v>
      </c>
      <c r="AV174" s="102" t="e">
        <f t="shared" si="73"/>
        <v>#DIV/0!</v>
      </c>
      <c r="AW174" s="34" t="e">
        <f t="shared" si="76"/>
        <v>#DIV/0!</v>
      </c>
      <c r="AX174"/>
      <c r="AY174"/>
    </row>
    <row r="175" spans="2:51">
      <c r="B175" s="104"/>
      <c r="C175" s="105"/>
      <c r="D175" s="106"/>
      <c r="F175" s="107"/>
      <c r="G175" s="108"/>
      <c r="H175" s="108"/>
      <c r="I175" s="108"/>
      <c r="J175" s="108"/>
      <c r="K175" s="108"/>
      <c r="L175" s="108"/>
      <c r="M175" s="108"/>
      <c r="N175" s="109"/>
      <c r="O175" s="110"/>
      <c r="P175" s="111"/>
      <c r="Q175" s="4"/>
      <c r="R175" s="112"/>
      <c r="S175" s="113"/>
      <c r="T175"/>
      <c r="U175" s="97" t="e">
        <f t="shared" si="52"/>
        <v>#DIV/0!</v>
      </c>
      <c r="V175" s="98" t="e">
        <f t="shared" si="53"/>
        <v>#DIV/0!</v>
      </c>
      <c r="W175" s="99" t="e">
        <f t="shared" si="54"/>
        <v>#DIV/0!</v>
      </c>
      <c r="Y175" s="100" t="e">
        <f t="shared" si="55"/>
        <v>#DIV/0!</v>
      </c>
      <c r="Z175" s="101" t="e">
        <f t="shared" si="56"/>
        <v>#DIV/0!</v>
      </c>
      <c r="AA175" s="101" t="e">
        <f t="shared" si="57"/>
        <v>#DIV/0!</v>
      </c>
      <c r="AB175" s="101" t="e">
        <f t="shared" si="58"/>
        <v>#DIV/0!</v>
      </c>
      <c r="AC175" s="101" t="e">
        <f t="shared" si="59"/>
        <v>#DIV/0!</v>
      </c>
      <c r="AD175" s="101" t="e">
        <f t="shared" si="60"/>
        <v>#DIV/0!</v>
      </c>
      <c r="AE175" s="101" t="e">
        <f t="shared" si="61"/>
        <v>#DIV/0!</v>
      </c>
      <c r="AF175" s="101" t="e">
        <f t="shared" si="62"/>
        <v>#DIV/0!</v>
      </c>
      <c r="AG175" s="101" t="e">
        <f t="shared" si="63"/>
        <v>#DIV/0!</v>
      </c>
      <c r="AH175" s="102" t="e">
        <f t="shared" si="64"/>
        <v>#DIV/0!</v>
      </c>
      <c r="AJ175" s="100" t="e">
        <f t="shared" si="65"/>
        <v>#DIV/0!</v>
      </c>
      <c r="AK175" s="103">
        <f t="shared" si="66"/>
        <v>4.3059595283452063</v>
      </c>
      <c r="AL175" s="102" t="e">
        <f t="shared" si="67"/>
        <v>#DIV/0!</v>
      </c>
      <c r="AN175" s="100" t="e">
        <f t="shared" si="77"/>
        <v>#DIV/0!</v>
      </c>
      <c r="AO175" s="101" t="e">
        <f t="shared" si="68"/>
        <v>#DIV/0!</v>
      </c>
      <c r="AP175" s="101" t="e">
        <f t="shared" si="69"/>
        <v>#DIV/0!</v>
      </c>
      <c r="AQ175" s="101" t="e">
        <f t="shared" si="75"/>
        <v>#DIV/0!</v>
      </c>
      <c r="AR175" s="102" t="e">
        <f t="shared" si="70"/>
        <v>#DIV/0!</v>
      </c>
      <c r="AT175" s="100" t="e">
        <f t="shared" si="71"/>
        <v>#DIV/0!</v>
      </c>
      <c r="AU175" s="101" t="e">
        <f t="shared" si="72"/>
        <v>#DIV/0!</v>
      </c>
      <c r="AV175" s="102" t="e">
        <f t="shared" si="73"/>
        <v>#DIV/0!</v>
      </c>
      <c r="AW175" s="34" t="e">
        <f t="shared" si="76"/>
        <v>#DIV/0!</v>
      </c>
      <c r="AX175"/>
      <c r="AY175"/>
    </row>
    <row r="176" spans="2:51">
      <c r="B176" s="104"/>
      <c r="C176" s="105"/>
      <c r="D176" s="106"/>
      <c r="F176" s="107"/>
      <c r="G176" s="108"/>
      <c r="H176" s="108"/>
      <c r="I176" s="108"/>
      <c r="J176" s="108"/>
      <c r="K176" s="108"/>
      <c r="L176" s="108"/>
      <c r="M176" s="108"/>
      <c r="N176" s="109"/>
      <c r="O176" s="110"/>
      <c r="P176" s="111"/>
      <c r="Q176" s="4"/>
      <c r="R176" s="112"/>
      <c r="S176" s="113"/>
      <c r="U176" s="97" t="e">
        <f t="shared" si="52"/>
        <v>#DIV/0!</v>
      </c>
      <c r="V176" s="98" t="e">
        <f t="shared" si="53"/>
        <v>#DIV/0!</v>
      </c>
      <c r="W176" s="99" t="e">
        <f t="shared" si="54"/>
        <v>#DIV/0!</v>
      </c>
      <c r="Y176" s="100" t="e">
        <f t="shared" si="55"/>
        <v>#DIV/0!</v>
      </c>
      <c r="Z176" s="101" t="e">
        <f t="shared" si="56"/>
        <v>#DIV/0!</v>
      </c>
      <c r="AA176" s="101" t="e">
        <f t="shared" si="57"/>
        <v>#DIV/0!</v>
      </c>
      <c r="AB176" s="101" t="e">
        <f t="shared" si="58"/>
        <v>#DIV/0!</v>
      </c>
      <c r="AC176" s="101" t="e">
        <f t="shared" si="59"/>
        <v>#DIV/0!</v>
      </c>
      <c r="AD176" s="101" t="e">
        <f t="shared" si="60"/>
        <v>#DIV/0!</v>
      </c>
      <c r="AE176" s="101" t="e">
        <f t="shared" si="61"/>
        <v>#DIV/0!</v>
      </c>
      <c r="AF176" s="101" t="e">
        <f t="shared" si="62"/>
        <v>#DIV/0!</v>
      </c>
      <c r="AG176" s="101" t="e">
        <f t="shared" si="63"/>
        <v>#DIV/0!</v>
      </c>
      <c r="AH176" s="102" t="e">
        <f t="shared" si="64"/>
        <v>#DIV/0!</v>
      </c>
      <c r="AJ176" s="100" t="e">
        <f t="shared" si="65"/>
        <v>#DIV/0!</v>
      </c>
      <c r="AK176" s="103">
        <f t="shared" si="66"/>
        <v>4.3059595283452063</v>
      </c>
      <c r="AL176" s="102" t="e">
        <f t="shared" si="67"/>
        <v>#DIV/0!</v>
      </c>
      <c r="AN176" s="100" t="e">
        <f t="shared" si="77"/>
        <v>#DIV/0!</v>
      </c>
      <c r="AO176" s="101" t="e">
        <f t="shared" si="68"/>
        <v>#DIV/0!</v>
      </c>
      <c r="AP176" s="101" t="e">
        <f t="shared" si="69"/>
        <v>#DIV/0!</v>
      </c>
      <c r="AQ176" s="101" t="e">
        <f t="shared" si="75"/>
        <v>#DIV/0!</v>
      </c>
      <c r="AR176" s="102" t="e">
        <f t="shared" si="70"/>
        <v>#DIV/0!</v>
      </c>
      <c r="AT176" s="100" t="e">
        <f t="shared" si="71"/>
        <v>#DIV/0!</v>
      </c>
      <c r="AU176" s="101" t="e">
        <f t="shared" si="72"/>
        <v>#DIV/0!</v>
      </c>
      <c r="AV176" s="102" t="e">
        <f t="shared" si="73"/>
        <v>#DIV/0!</v>
      </c>
      <c r="AW176" s="34" t="e">
        <f t="shared" si="76"/>
        <v>#DIV/0!</v>
      </c>
    </row>
    <row r="177" spans="2:51">
      <c r="B177" s="104"/>
      <c r="C177" s="105"/>
      <c r="D177" s="106"/>
      <c r="F177" s="107"/>
      <c r="G177" s="108"/>
      <c r="H177" s="108"/>
      <c r="I177" s="108"/>
      <c r="J177" s="108"/>
      <c r="K177" s="108"/>
      <c r="L177" s="108"/>
      <c r="M177" s="108"/>
      <c r="N177" s="109"/>
      <c r="O177" s="110"/>
      <c r="P177" s="111"/>
      <c r="Q177" s="4"/>
      <c r="R177" s="112"/>
      <c r="S177" s="113"/>
      <c r="U177" s="97" t="e">
        <f t="shared" si="52"/>
        <v>#DIV/0!</v>
      </c>
      <c r="V177" s="98" t="e">
        <f t="shared" si="53"/>
        <v>#DIV/0!</v>
      </c>
      <c r="W177" s="99" t="e">
        <f t="shared" si="54"/>
        <v>#DIV/0!</v>
      </c>
      <c r="Y177" s="100" t="e">
        <f t="shared" si="55"/>
        <v>#DIV/0!</v>
      </c>
      <c r="Z177" s="101" t="e">
        <f t="shared" si="56"/>
        <v>#DIV/0!</v>
      </c>
      <c r="AA177" s="101" t="e">
        <f t="shared" si="57"/>
        <v>#DIV/0!</v>
      </c>
      <c r="AB177" s="101" t="e">
        <f t="shared" si="58"/>
        <v>#DIV/0!</v>
      </c>
      <c r="AC177" s="101" t="e">
        <f t="shared" si="59"/>
        <v>#DIV/0!</v>
      </c>
      <c r="AD177" s="101" t="e">
        <f t="shared" si="60"/>
        <v>#DIV/0!</v>
      </c>
      <c r="AE177" s="101" t="e">
        <f t="shared" si="61"/>
        <v>#DIV/0!</v>
      </c>
      <c r="AF177" s="101" t="e">
        <f t="shared" si="62"/>
        <v>#DIV/0!</v>
      </c>
      <c r="AG177" s="101" t="e">
        <f t="shared" si="63"/>
        <v>#DIV/0!</v>
      </c>
      <c r="AH177" s="102" t="e">
        <f t="shared" si="64"/>
        <v>#DIV/0!</v>
      </c>
      <c r="AJ177" s="100" t="e">
        <f t="shared" si="65"/>
        <v>#DIV/0!</v>
      </c>
      <c r="AK177" s="103">
        <f t="shared" si="66"/>
        <v>4.3059595283452063</v>
      </c>
      <c r="AL177" s="102" t="e">
        <f t="shared" si="67"/>
        <v>#DIV/0!</v>
      </c>
      <c r="AN177" s="100" t="e">
        <f t="shared" si="77"/>
        <v>#DIV/0!</v>
      </c>
      <c r="AO177" s="101" t="e">
        <f t="shared" si="68"/>
        <v>#DIV/0!</v>
      </c>
      <c r="AP177" s="101" t="e">
        <f t="shared" si="69"/>
        <v>#DIV/0!</v>
      </c>
      <c r="AQ177" s="101" t="e">
        <f t="shared" si="75"/>
        <v>#DIV/0!</v>
      </c>
      <c r="AR177" s="102" t="e">
        <f t="shared" si="70"/>
        <v>#DIV/0!</v>
      </c>
      <c r="AT177" s="100" t="e">
        <f t="shared" si="71"/>
        <v>#DIV/0!</v>
      </c>
      <c r="AU177" s="101" t="e">
        <f t="shared" si="72"/>
        <v>#DIV/0!</v>
      </c>
      <c r="AV177" s="102" t="e">
        <f t="shared" si="73"/>
        <v>#DIV/0!</v>
      </c>
      <c r="AW177" s="34" t="e">
        <f t="shared" si="76"/>
        <v>#DIV/0!</v>
      </c>
    </row>
    <row r="178" spans="2:51">
      <c r="B178" s="104"/>
      <c r="C178" s="105"/>
      <c r="D178" s="106"/>
      <c r="F178" s="107"/>
      <c r="G178" s="108"/>
      <c r="H178" s="108"/>
      <c r="I178" s="108"/>
      <c r="J178" s="108"/>
      <c r="K178" s="108"/>
      <c r="L178" s="108"/>
      <c r="M178" s="108"/>
      <c r="N178" s="109"/>
      <c r="O178" s="110"/>
      <c r="P178" s="111"/>
      <c r="Q178" s="4"/>
      <c r="R178" s="112"/>
      <c r="S178" s="113"/>
      <c r="U178" s="97" t="e">
        <f t="shared" si="52"/>
        <v>#DIV/0!</v>
      </c>
      <c r="V178" s="98" t="e">
        <f t="shared" si="53"/>
        <v>#DIV/0!</v>
      </c>
      <c r="W178" s="99" t="e">
        <f t="shared" si="54"/>
        <v>#DIV/0!</v>
      </c>
      <c r="Y178" s="100" t="e">
        <f t="shared" si="55"/>
        <v>#DIV/0!</v>
      </c>
      <c r="Z178" s="101" t="e">
        <f t="shared" si="56"/>
        <v>#DIV/0!</v>
      </c>
      <c r="AA178" s="101" t="e">
        <f t="shared" si="57"/>
        <v>#DIV/0!</v>
      </c>
      <c r="AB178" s="101" t="e">
        <f t="shared" si="58"/>
        <v>#DIV/0!</v>
      </c>
      <c r="AC178" s="101" t="e">
        <f t="shared" si="59"/>
        <v>#DIV/0!</v>
      </c>
      <c r="AD178" s="101" t="e">
        <f t="shared" si="60"/>
        <v>#DIV/0!</v>
      </c>
      <c r="AE178" s="101" t="e">
        <f t="shared" si="61"/>
        <v>#DIV/0!</v>
      </c>
      <c r="AF178" s="101" t="e">
        <f t="shared" si="62"/>
        <v>#DIV/0!</v>
      </c>
      <c r="AG178" s="101" t="e">
        <f t="shared" si="63"/>
        <v>#DIV/0!</v>
      </c>
      <c r="AH178" s="102" t="e">
        <f t="shared" si="64"/>
        <v>#DIV/0!</v>
      </c>
      <c r="AJ178" s="100" t="e">
        <f t="shared" si="65"/>
        <v>#DIV/0!</v>
      </c>
      <c r="AK178" s="103">
        <f t="shared" si="66"/>
        <v>4.3059595283452063</v>
      </c>
      <c r="AL178" s="102" t="e">
        <f t="shared" si="67"/>
        <v>#DIV/0!</v>
      </c>
      <c r="AN178" s="100" t="e">
        <f t="shared" si="77"/>
        <v>#DIV/0!</v>
      </c>
      <c r="AO178" s="101" t="e">
        <f t="shared" si="68"/>
        <v>#DIV/0!</v>
      </c>
      <c r="AP178" s="101" t="e">
        <f t="shared" si="69"/>
        <v>#DIV/0!</v>
      </c>
      <c r="AQ178" s="101" t="e">
        <f t="shared" si="75"/>
        <v>#DIV/0!</v>
      </c>
      <c r="AR178" s="102" t="e">
        <f t="shared" si="70"/>
        <v>#DIV/0!</v>
      </c>
      <c r="AT178" s="100" t="e">
        <f t="shared" si="71"/>
        <v>#DIV/0!</v>
      </c>
      <c r="AU178" s="101" t="e">
        <f t="shared" si="72"/>
        <v>#DIV/0!</v>
      </c>
      <c r="AV178" s="102" t="e">
        <f t="shared" si="73"/>
        <v>#DIV/0!</v>
      </c>
      <c r="AW178" s="34" t="e">
        <f t="shared" si="76"/>
        <v>#DIV/0!</v>
      </c>
    </row>
    <row r="179" spans="2:51">
      <c r="B179" s="104"/>
      <c r="C179" s="105"/>
      <c r="D179" s="106"/>
      <c r="F179" s="107"/>
      <c r="G179" s="108"/>
      <c r="H179" s="108"/>
      <c r="I179" s="108"/>
      <c r="J179" s="108"/>
      <c r="K179" s="108"/>
      <c r="L179" s="108"/>
      <c r="M179" s="108"/>
      <c r="N179" s="109"/>
      <c r="O179" s="110"/>
      <c r="P179" s="111"/>
      <c r="Q179" s="4"/>
      <c r="R179" s="112"/>
      <c r="S179" s="113"/>
      <c r="U179" s="97" t="e">
        <f t="shared" si="52"/>
        <v>#DIV/0!</v>
      </c>
      <c r="V179" s="98" t="e">
        <f t="shared" si="53"/>
        <v>#DIV/0!</v>
      </c>
      <c r="W179" s="99" t="e">
        <f t="shared" si="54"/>
        <v>#DIV/0!</v>
      </c>
      <c r="Y179" s="100" t="e">
        <f t="shared" si="55"/>
        <v>#DIV/0!</v>
      </c>
      <c r="Z179" s="101" t="e">
        <f t="shared" si="56"/>
        <v>#DIV/0!</v>
      </c>
      <c r="AA179" s="101" t="e">
        <f t="shared" si="57"/>
        <v>#DIV/0!</v>
      </c>
      <c r="AB179" s="101" t="e">
        <f t="shared" si="58"/>
        <v>#DIV/0!</v>
      </c>
      <c r="AC179" s="101" t="e">
        <f t="shared" si="59"/>
        <v>#DIV/0!</v>
      </c>
      <c r="AD179" s="101" t="e">
        <f t="shared" si="60"/>
        <v>#DIV/0!</v>
      </c>
      <c r="AE179" s="101" t="e">
        <f t="shared" si="61"/>
        <v>#DIV/0!</v>
      </c>
      <c r="AF179" s="101" t="e">
        <f t="shared" si="62"/>
        <v>#DIV/0!</v>
      </c>
      <c r="AG179" s="101" t="e">
        <f t="shared" si="63"/>
        <v>#DIV/0!</v>
      </c>
      <c r="AH179" s="102" t="e">
        <f t="shared" si="64"/>
        <v>#DIV/0!</v>
      </c>
      <c r="AJ179" s="100" t="e">
        <f t="shared" si="65"/>
        <v>#DIV/0!</v>
      </c>
      <c r="AK179" s="103">
        <f t="shared" si="66"/>
        <v>4.3059595283452063</v>
      </c>
      <c r="AL179" s="102" t="e">
        <f t="shared" si="67"/>
        <v>#DIV/0!</v>
      </c>
      <c r="AN179" s="100" t="e">
        <f t="shared" si="77"/>
        <v>#DIV/0!</v>
      </c>
      <c r="AO179" s="101" t="e">
        <f t="shared" si="68"/>
        <v>#DIV/0!</v>
      </c>
      <c r="AP179" s="101" t="e">
        <f t="shared" si="69"/>
        <v>#DIV/0!</v>
      </c>
      <c r="AQ179" s="101" t="e">
        <f t="shared" si="75"/>
        <v>#DIV/0!</v>
      </c>
      <c r="AR179" s="102" t="e">
        <f t="shared" si="70"/>
        <v>#DIV/0!</v>
      </c>
      <c r="AT179" s="100" t="e">
        <f t="shared" si="71"/>
        <v>#DIV/0!</v>
      </c>
      <c r="AU179" s="101" t="e">
        <f t="shared" si="72"/>
        <v>#DIV/0!</v>
      </c>
      <c r="AV179" s="102" t="e">
        <f t="shared" si="73"/>
        <v>#DIV/0!</v>
      </c>
      <c r="AW179" s="34" t="e">
        <f t="shared" si="76"/>
        <v>#DIV/0!</v>
      </c>
    </row>
    <row r="180" spans="2:51">
      <c r="B180" s="104"/>
      <c r="C180" s="105"/>
      <c r="D180" s="106"/>
      <c r="F180" s="107"/>
      <c r="G180" s="108"/>
      <c r="H180" s="108"/>
      <c r="I180" s="108"/>
      <c r="J180" s="108"/>
      <c r="K180" s="108"/>
      <c r="L180" s="108"/>
      <c r="M180" s="108"/>
      <c r="N180" s="109"/>
      <c r="O180" s="110"/>
      <c r="P180" s="111"/>
      <c r="Q180" s="4"/>
      <c r="R180" s="112"/>
      <c r="S180" s="113"/>
      <c r="U180" s="97" t="e">
        <f t="shared" si="52"/>
        <v>#DIV/0!</v>
      </c>
      <c r="V180" s="98" t="e">
        <f t="shared" si="53"/>
        <v>#DIV/0!</v>
      </c>
      <c r="W180" s="99" t="e">
        <f t="shared" si="54"/>
        <v>#DIV/0!</v>
      </c>
      <c r="Y180" s="100" t="e">
        <f t="shared" si="55"/>
        <v>#DIV/0!</v>
      </c>
      <c r="Z180" s="101" t="e">
        <f t="shared" si="56"/>
        <v>#DIV/0!</v>
      </c>
      <c r="AA180" s="101" t="e">
        <f t="shared" si="57"/>
        <v>#DIV/0!</v>
      </c>
      <c r="AB180" s="101" t="e">
        <f t="shared" si="58"/>
        <v>#DIV/0!</v>
      </c>
      <c r="AC180" s="101" t="e">
        <f t="shared" si="59"/>
        <v>#DIV/0!</v>
      </c>
      <c r="AD180" s="101" t="e">
        <f t="shared" si="60"/>
        <v>#DIV/0!</v>
      </c>
      <c r="AE180" s="101" t="e">
        <f t="shared" si="61"/>
        <v>#DIV/0!</v>
      </c>
      <c r="AF180" s="101" t="e">
        <f t="shared" si="62"/>
        <v>#DIV/0!</v>
      </c>
      <c r="AG180" s="101" t="e">
        <f t="shared" si="63"/>
        <v>#DIV/0!</v>
      </c>
      <c r="AH180" s="102" t="e">
        <f t="shared" si="64"/>
        <v>#DIV/0!</v>
      </c>
      <c r="AJ180" s="100" t="e">
        <f t="shared" si="65"/>
        <v>#DIV/0!</v>
      </c>
      <c r="AK180" s="103">
        <f t="shared" si="66"/>
        <v>4.3059595283452063</v>
      </c>
      <c r="AL180" s="102" t="e">
        <f t="shared" si="67"/>
        <v>#DIV/0!</v>
      </c>
      <c r="AN180" s="100" t="e">
        <f t="shared" si="77"/>
        <v>#DIV/0!</v>
      </c>
      <c r="AO180" s="101" t="e">
        <f t="shared" si="68"/>
        <v>#DIV/0!</v>
      </c>
      <c r="AP180" s="101" t="e">
        <f t="shared" si="69"/>
        <v>#DIV/0!</v>
      </c>
      <c r="AQ180" s="101" t="e">
        <f t="shared" si="75"/>
        <v>#DIV/0!</v>
      </c>
      <c r="AR180" s="102" t="e">
        <f t="shared" si="70"/>
        <v>#DIV/0!</v>
      </c>
      <c r="AT180" s="100" t="e">
        <f t="shared" si="71"/>
        <v>#DIV/0!</v>
      </c>
      <c r="AU180" s="101" t="e">
        <f t="shared" si="72"/>
        <v>#DIV/0!</v>
      </c>
      <c r="AV180" s="102" t="e">
        <f t="shared" si="73"/>
        <v>#DIV/0!</v>
      </c>
      <c r="AW180" s="34" t="e">
        <f t="shared" si="76"/>
        <v>#DIV/0!</v>
      </c>
    </row>
    <row r="181" spans="2:51">
      <c r="B181" s="104"/>
      <c r="C181" s="105"/>
      <c r="D181" s="106"/>
      <c r="F181" s="107"/>
      <c r="G181" s="108"/>
      <c r="H181" s="108"/>
      <c r="I181" s="108"/>
      <c r="J181" s="108"/>
      <c r="K181" s="108"/>
      <c r="L181" s="108"/>
      <c r="M181" s="108"/>
      <c r="N181" s="109"/>
      <c r="O181" s="110"/>
      <c r="P181" s="111"/>
      <c r="Q181" s="4"/>
      <c r="R181" s="112"/>
      <c r="S181" s="113"/>
      <c r="U181" s="97" t="e">
        <f t="shared" si="52"/>
        <v>#DIV/0!</v>
      </c>
      <c r="V181" s="98" t="e">
        <f t="shared" si="53"/>
        <v>#DIV/0!</v>
      </c>
      <c r="W181" s="99" t="e">
        <f t="shared" si="54"/>
        <v>#DIV/0!</v>
      </c>
      <c r="Y181" s="100" t="e">
        <f t="shared" si="55"/>
        <v>#DIV/0!</v>
      </c>
      <c r="Z181" s="101" t="e">
        <f t="shared" si="56"/>
        <v>#DIV/0!</v>
      </c>
      <c r="AA181" s="101" t="e">
        <f t="shared" si="57"/>
        <v>#DIV/0!</v>
      </c>
      <c r="AB181" s="101" t="e">
        <f t="shared" si="58"/>
        <v>#DIV/0!</v>
      </c>
      <c r="AC181" s="101" t="e">
        <f t="shared" si="59"/>
        <v>#DIV/0!</v>
      </c>
      <c r="AD181" s="101" t="e">
        <f t="shared" si="60"/>
        <v>#DIV/0!</v>
      </c>
      <c r="AE181" s="101" t="e">
        <f t="shared" si="61"/>
        <v>#DIV/0!</v>
      </c>
      <c r="AF181" s="101" t="e">
        <f t="shared" si="62"/>
        <v>#DIV/0!</v>
      </c>
      <c r="AG181" s="101" t="e">
        <f t="shared" si="63"/>
        <v>#DIV/0!</v>
      </c>
      <c r="AH181" s="102" t="e">
        <f t="shared" si="64"/>
        <v>#DIV/0!</v>
      </c>
      <c r="AJ181" s="100" t="e">
        <f t="shared" si="65"/>
        <v>#DIV/0!</v>
      </c>
      <c r="AK181" s="103">
        <f t="shared" si="66"/>
        <v>4.3059595283452063</v>
      </c>
      <c r="AL181" s="102" t="e">
        <f t="shared" si="67"/>
        <v>#DIV/0!</v>
      </c>
      <c r="AN181" s="100" t="e">
        <f t="shared" si="77"/>
        <v>#DIV/0!</v>
      </c>
      <c r="AO181" s="101" t="e">
        <f t="shared" si="68"/>
        <v>#DIV/0!</v>
      </c>
      <c r="AP181" s="101" t="e">
        <f t="shared" si="69"/>
        <v>#DIV/0!</v>
      </c>
      <c r="AQ181" s="101" t="e">
        <f t="shared" si="75"/>
        <v>#DIV/0!</v>
      </c>
      <c r="AR181" s="102" t="e">
        <f t="shared" si="70"/>
        <v>#DIV/0!</v>
      </c>
      <c r="AT181" s="100" t="e">
        <f t="shared" si="71"/>
        <v>#DIV/0!</v>
      </c>
      <c r="AU181" s="101" t="e">
        <f t="shared" si="72"/>
        <v>#DIV/0!</v>
      </c>
      <c r="AV181" s="102" t="e">
        <f t="shared" si="73"/>
        <v>#DIV/0!</v>
      </c>
      <c r="AW181" s="34" t="e">
        <f t="shared" si="76"/>
        <v>#DIV/0!</v>
      </c>
    </row>
    <row r="182" spans="2:51">
      <c r="B182" s="104"/>
      <c r="C182" s="105"/>
      <c r="D182" s="106"/>
      <c r="F182" s="107"/>
      <c r="G182" s="108"/>
      <c r="H182" s="108"/>
      <c r="I182" s="108"/>
      <c r="J182" s="108"/>
      <c r="K182" s="108"/>
      <c r="L182" s="108"/>
      <c r="M182" s="108"/>
      <c r="N182" s="109"/>
      <c r="O182" s="110"/>
      <c r="P182" s="111"/>
      <c r="Q182" s="4"/>
      <c r="R182" s="112"/>
      <c r="S182" s="113"/>
      <c r="U182" s="97" t="e">
        <f t="shared" si="52"/>
        <v>#DIV/0!</v>
      </c>
      <c r="V182" s="98" t="e">
        <f t="shared" si="53"/>
        <v>#DIV/0!</v>
      </c>
      <c r="W182" s="99" t="e">
        <f t="shared" si="54"/>
        <v>#DIV/0!</v>
      </c>
      <c r="Y182" s="100" t="e">
        <f t="shared" si="55"/>
        <v>#DIV/0!</v>
      </c>
      <c r="Z182" s="101" t="e">
        <f t="shared" si="56"/>
        <v>#DIV/0!</v>
      </c>
      <c r="AA182" s="101" t="e">
        <f t="shared" si="57"/>
        <v>#DIV/0!</v>
      </c>
      <c r="AB182" s="101" t="e">
        <f t="shared" si="58"/>
        <v>#DIV/0!</v>
      </c>
      <c r="AC182" s="101" t="e">
        <f t="shared" si="59"/>
        <v>#DIV/0!</v>
      </c>
      <c r="AD182" s="101" t="e">
        <f t="shared" si="60"/>
        <v>#DIV/0!</v>
      </c>
      <c r="AE182" s="101" t="e">
        <f t="shared" si="61"/>
        <v>#DIV/0!</v>
      </c>
      <c r="AF182" s="101" t="e">
        <f t="shared" si="62"/>
        <v>#DIV/0!</v>
      </c>
      <c r="AG182" s="101" t="e">
        <f t="shared" si="63"/>
        <v>#DIV/0!</v>
      </c>
      <c r="AH182" s="102" t="e">
        <f t="shared" si="64"/>
        <v>#DIV/0!</v>
      </c>
      <c r="AJ182" s="100" t="e">
        <f t="shared" si="65"/>
        <v>#DIV/0!</v>
      </c>
      <c r="AK182" s="103">
        <f t="shared" si="66"/>
        <v>4.3059595283452063</v>
      </c>
      <c r="AL182" s="102" t="e">
        <f t="shared" si="67"/>
        <v>#DIV/0!</v>
      </c>
      <c r="AN182" s="100" t="e">
        <f t="shared" si="77"/>
        <v>#DIV/0!</v>
      </c>
      <c r="AO182" s="101" t="e">
        <f t="shared" si="68"/>
        <v>#DIV/0!</v>
      </c>
      <c r="AP182" s="101" t="e">
        <f t="shared" si="69"/>
        <v>#DIV/0!</v>
      </c>
      <c r="AQ182" s="101" t="e">
        <f t="shared" si="75"/>
        <v>#DIV/0!</v>
      </c>
      <c r="AR182" s="102" t="e">
        <f t="shared" si="70"/>
        <v>#DIV/0!</v>
      </c>
      <c r="AT182" s="100" t="e">
        <f t="shared" si="71"/>
        <v>#DIV/0!</v>
      </c>
      <c r="AU182" s="101" t="e">
        <f t="shared" si="72"/>
        <v>#DIV/0!</v>
      </c>
      <c r="AV182" s="102" t="e">
        <f t="shared" si="73"/>
        <v>#DIV/0!</v>
      </c>
      <c r="AW182" s="34" t="e">
        <f t="shared" si="76"/>
        <v>#DIV/0!</v>
      </c>
    </row>
    <row r="183" spans="2:51">
      <c r="B183" s="104"/>
      <c r="C183" s="105"/>
      <c r="D183" s="106"/>
      <c r="F183" s="107"/>
      <c r="G183" s="108"/>
      <c r="H183" s="108"/>
      <c r="I183" s="108"/>
      <c r="J183" s="108"/>
      <c r="K183" s="108"/>
      <c r="L183" s="108"/>
      <c r="M183" s="108"/>
      <c r="N183" s="109"/>
      <c r="O183" s="110"/>
      <c r="P183" s="111"/>
      <c r="Q183" s="4"/>
      <c r="R183" s="112"/>
      <c r="S183" s="113"/>
      <c r="U183" s="97" t="e">
        <f t="shared" si="52"/>
        <v>#DIV/0!</v>
      </c>
      <c r="V183" s="98" t="e">
        <f t="shared" si="53"/>
        <v>#DIV/0!</v>
      </c>
      <c r="W183" s="99" t="e">
        <f t="shared" si="54"/>
        <v>#DIV/0!</v>
      </c>
      <c r="Y183" s="100" t="e">
        <f t="shared" si="55"/>
        <v>#DIV/0!</v>
      </c>
      <c r="Z183" s="101" t="e">
        <f t="shared" si="56"/>
        <v>#DIV/0!</v>
      </c>
      <c r="AA183" s="101" t="e">
        <f t="shared" si="57"/>
        <v>#DIV/0!</v>
      </c>
      <c r="AB183" s="101" t="e">
        <f t="shared" si="58"/>
        <v>#DIV/0!</v>
      </c>
      <c r="AC183" s="101" t="e">
        <f t="shared" si="59"/>
        <v>#DIV/0!</v>
      </c>
      <c r="AD183" s="101" t="e">
        <f t="shared" si="60"/>
        <v>#DIV/0!</v>
      </c>
      <c r="AE183" s="101" t="e">
        <f t="shared" si="61"/>
        <v>#DIV/0!</v>
      </c>
      <c r="AF183" s="101" t="e">
        <f t="shared" si="62"/>
        <v>#DIV/0!</v>
      </c>
      <c r="AG183" s="101" t="e">
        <f t="shared" si="63"/>
        <v>#DIV/0!</v>
      </c>
      <c r="AH183" s="102" t="e">
        <f t="shared" si="64"/>
        <v>#DIV/0!</v>
      </c>
      <c r="AJ183" s="100" t="e">
        <f t="shared" si="65"/>
        <v>#DIV/0!</v>
      </c>
      <c r="AK183" s="103">
        <f t="shared" si="66"/>
        <v>4.3059595283452063</v>
      </c>
      <c r="AL183" s="102" t="e">
        <f t="shared" si="67"/>
        <v>#DIV/0!</v>
      </c>
      <c r="AN183" s="100" t="e">
        <f t="shared" si="77"/>
        <v>#DIV/0!</v>
      </c>
      <c r="AO183" s="101" t="e">
        <f t="shared" si="68"/>
        <v>#DIV/0!</v>
      </c>
      <c r="AP183" s="101" t="e">
        <f t="shared" si="69"/>
        <v>#DIV/0!</v>
      </c>
      <c r="AQ183" s="101" t="e">
        <f t="shared" si="75"/>
        <v>#DIV/0!</v>
      </c>
      <c r="AR183" s="102" t="e">
        <f t="shared" si="70"/>
        <v>#DIV/0!</v>
      </c>
      <c r="AT183" s="100" t="e">
        <f t="shared" si="71"/>
        <v>#DIV/0!</v>
      </c>
      <c r="AU183" s="101" t="e">
        <f t="shared" si="72"/>
        <v>#DIV/0!</v>
      </c>
      <c r="AV183" s="102" t="e">
        <f t="shared" si="73"/>
        <v>#DIV/0!</v>
      </c>
      <c r="AW183" s="34" t="e">
        <f t="shared" si="76"/>
        <v>#DIV/0!</v>
      </c>
    </row>
    <row r="184" spans="2:51">
      <c r="B184" s="104"/>
      <c r="C184" s="105"/>
      <c r="D184" s="106"/>
      <c r="F184" s="107"/>
      <c r="G184" s="108"/>
      <c r="H184" s="108"/>
      <c r="I184" s="108"/>
      <c r="J184" s="108"/>
      <c r="K184" s="108"/>
      <c r="L184" s="108"/>
      <c r="M184" s="108"/>
      <c r="N184" s="109"/>
      <c r="O184" s="110"/>
      <c r="P184" s="111"/>
      <c r="Q184" s="4"/>
      <c r="R184" s="112"/>
      <c r="S184" s="113"/>
      <c r="T184"/>
      <c r="U184" s="97" t="e">
        <f t="shared" si="52"/>
        <v>#DIV/0!</v>
      </c>
      <c r="V184" s="98" t="e">
        <f t="shared" si="53"/>
        <v>#DIV/0!</v>
      </c>
      <c r="W184" s="99" t="e">
        <f t="shared" si="54"/>
        <v>#DIV/0!</v>
      </c>
      <c r="Y184" s="100" t="e">
        <f t="shared" si="55"/>
        <v>#DIV/0!</v>
      </c>
      <c r="Z184" s="101" t="e">
        <f t="shared" si="56"/>
        <v>#DIV/0!</v>
      </c>
      <c r="AA184" s="101" t="e">
        <f t="shared" si="57"/>
        <v>#DIV/0!</v>
      </c>
      <c r="AB184" s="101" t="e">
        <f t="shared" si="58"/>
        <v>#DIV/0!</v>
      </c>
      <c r="AC184" s="101" t="e">
        <f t="shared" si="59"/>
        <v>#DIV/0!</v>
      </c>
      <c r="AD184" s="101" t="e">
        <f t="shared" si="60"/>
        <v>#DIV/0!</v>
      </c>
      <c r="AE184" s="101" t="e">
        <f t="shared" si="61"/>
        <v>#DIV/0!</v>
      </c>
      <c r="AF184" s="101" t="e">
        <f t="shared" si="62"/>
        <v>#DIV/0!</v>
      </c>
      <c r="AG184" s="101" t="e">
        <f t="shared" si="63"/>
        <v>#DIV/0!</v>
      </c>
      <c r="AH184" s="102" t="e">
        <f t="shared" si="64"/>
        <v>#DIV/0!</v>
      </c>
      <c r="AJ184" s="100" t="e">
        <f t="shared" si="65"/>
        <v>#DIV/0!</v>
      </c>
      <c r="AK184" s="103">
        <f t="shared" si="66"/>
        <v>4.3059595283452063</v>
      </c>
      <c r="AL184" s="102" t="e">
        <f t="shared" si="67"/>
        <v>#DIV/0!</v>
      </c>
      <c r="AN184" s="100" t="e">
        <f t="shared" si="77"/>
        <v>#DIV/0!</v>
      </c>
      <c r="AO184" s="101" t="e">
        <f t="shared" si="68"/>
        <v>#DIV/0!</v>
      </c>
      <c r="AP184" s="101" t="e">
        <f t="shared" si="69"/>
        <v>#DIV/0!</v>
      </c>
      <c r="AQ184" s="101" t="e">
        <f t="shared" si="75"/>
        <v>#DIV/0!</v>
      </c>
      <c r="AR184" s="102" t="e">
        <f t="shared" si="70"/>
        <v>#DIV/0!</v>
      </c>
      <c r="AT184" s="100" t="e">
        <f t="shared" si="71"/>
        <v>#DIV/0!</v>
      </c>
      <c r="AU184" s="101" t="e">
        <f t="shared" si="72"/>
        <v>#DIV/0!</v>
      </c>
      <c r="AV184" s="102" t="e">
        <f t="shared" si="73"/>
        <v>#DIV/0!</v>
      </c>
      <c r="AW184" s="34" t="e">
        <f t="shared" si="76"/>
        <v>#DIV/0!</v>
      </c>
      <c r="AX184"/>
      <c r="AY184"/>
    </row>
    <row r="185" spans="2:51">
      <c r="B185" s="104"/>
      <c r="C185" s="105"/>
      <c r="D185" s="106"/>
      <c r="F185" s="107"/>
      <c r="G185" s="108"/>
      <c r="H185" s="108"/>
      <c r="I185" s="108"/>
      <c r="J185" s="108"/>
      <c r="K185" s="108"/>
      <c r="L185" s="108"/>
      <c r="M185" s="108"/>
      <c r="N185" s="109"/>
      <c r="O185" s="110"/>
      <c r="P185" s="111"/>
      <c r="Q185" s="4"/>
      <c r="R185" s="112"/>
      <c r="S185" s="113"/>
      <c r="T185"/>
      <c r="U185" s="97" t="e">
        <f t="shared" si="52"/>
        <v>#DIV/0!</v>
      </c>
      <c r="V185" s="98" t="e">
        <f t="shared" si="53"/>
        <v>#DIV/0!</v>
      </c>
      <c r="W185" s="99" t="e">
        <f t="shared" si="54"/>
        <v>#DIV/0!</v>
      </c>
      <c r="Y185" s="100" t="e">
        <f t="shared" si="55"/>
        <v>#DIV/0!</v>
      </c>
      <c r="Z185" s="101" t="e">
        <f t="shared" si="56"/>
        <v>#DIV/0!</v>
      </c>
      <c r="AA185" s="101" t="e">
        <f t="shared" si="57"/>
        <v>#DIV/0!</v>
      </c>
      <c r="AB185" s="101" t="e">
        <f t="shared" si="58"/>
        <v>#DIV/0!</v>
      </c>
      <c r="AC185" s="101" t="e">
        <f t="shared" si="59"/>
        <v>#DIV/0!</v>
      </c>
      <c r="AD185" s="101" t="e">
        <f t="shared" si="60"/>
        <v>#DIV/0!</v>
      </c>
      <c r="AE185" s="101" t="e">
        <f t="shared" si="61"/>
        <v>#DIV/0!</v>
      </c>
      <c r="AF185" s="101" t="e">
        <f t="shared" si="62"/>
        <v>#DIV/0!</v>
      </c>
      <c r="AG185" s="101" t="e">
        <f t="shared" si="63"/>
        <v>#DIV/0!</v>
      </c>
      <c r="AH185" s="102" t="e">
        <f t="shared" si="64"/>
        <v>#DIV/0!</v>
      </c>
      <c r="AJ185" s="100" t="e">
        <f t="shared" si="65"/>
        <v>#DIV/0!</v>
      </c>
      <c r="AK185" s="103">
        <f t="shared" si="66"/>
        <v>4.3059595283452063</v>
      </c>
      <c r="AL185" s="102" t="e">
        <f t="shared" si="67"/>
        <v>#DIV/0!</v>
      </c>
      <c r="AN185" s="100" t="e">
        <f t="shared" si="77"/>
        <v>#DIV/0!</v>
      </c>
      <c r="AO185" s="101" t="e">
        <f t="shared" si="68"/>
        <v>#DIV/0!</v>
      </c>
      <c r="AP185" s="101" t="e">
        <f t="shared" si="69"/>
        <v>#DIV/0!</v>
      </c>
      <c r="AQ185" s="101" t="e">
        <f t="shared" si="75"/>
        <v>#DIV/0!</v>
      </c>
      <c r="AR185" s="102" t="e">
        <f t="shared" si="70"/>
        <v>#DIV/0!</v>
      </c>
      <c r="AT185" s="100" t="e">
        <f t="shared" si="71"/>
        <v>#DIV/0!</v>
      </c>
      <c r="AU185" s="101" t="e">
        <f t="shared" si="72"/>
        <v>#DIV/0!</v>
      </c>
      <c r="AV185" s="102" t="e">
        <f t="shared" si="73"/>
        <v>#DIV/0!</v>
      </c>
      <c r="AW185" s="34" t="e">
        <f t="shared" si="76"/>
        <v>#DIV/0!</v>
      </c>
      <c r="AX185"/>
      <c r="AY185"/>
    </row>
    <row r="186" spans="2:51">
      <c r="B186" s="104"/>
      <c r="C186" s="105"/>
      <c r="D186" s="106"/>
      <c r="F186" s="107"/>
      <c r="G186" s="108"/>
      <c r="H186" s="108"/>
      <c r="I186" s="108"/>
      <c r="J186" s="108"/>
      <c r="K186" s="108"/>
      <c r="L186" s="108"/>
      <c r="M186" s="108"/>
      <c r="N186" s="109"/>
      <c r="O186" s="110"/>
      <c r="P186" s="111"/>
      <c r="Q186" s="4"/>
      <c r="R186" s="112"/>
      <c r="S186" s="113"/>
      <c r="T186"/>
      <c r="U186" s="97" t="e">
        <f t="shared" si="52"/>
        <v>#DIV/0!</v>
      </c>
      <c r="V186" s="98" t="e">
        <f t="shared" si="53"/>
        <v>#DIV/0!</v>
      </c>
      <c r="W186" s="99" t="e">
        <f t="shared" si="54"/>
        <v>#DIV/0!</v>
      </c>
      <c r="Y186" s="100" t="e">
        <f t="shared" si="55"/>
        <v>#DIV/0!</v>
      </c>
      <c r="Z186" s="101" t="e">
        <f t="shared" si="56"/>
        <v>#DIV/0!</v>
      </c>
      <c r="AA186" s="101" t="e">
        <f t="shared" si="57"/>
        <v>#DIV/0!</v>
      </c>
      <c r="AB186" s="101" t="e">
        <f t="shared" si="58"/>
        <v>#DIV/0!</v>
      </c>
      <c r="AC186" s="101" t="e">
        <f t="shared" si="59"/>
        <v>#DIV/0!</v>
      </c>
      <c r="AD186" s="101" t="e">
        <f t="shared" si="60"/>
        <v>#DIV/0!</v>
      </c>
      <c r="AE186" s="101" t="e">
        <f t="shared" si="61"/>
        <v>#DIV/0!</v>
      </c>
      <c r="AF186" s="101" t="e">
        <f t="shared" si="62"/>
        <v>#DIV/0!</v>
      </c>
      <c r="AG186" s="101" t="e">
        <f t="shared" si="63"/>
        <v>#DIV/0!</v>
      </c>
      <c r="AH186" s="102" t="e">
        <f t="shared" si="64"/>
        <v>#DIV/0!</v>
      </c>
      <c r="AJ186" s="100" t="e">
        <f t="shared" si="65"/>
        <v>#DIV/0!</v>
      </c>
      <c r="AK186" s="103">
        <f t="shared" si="66"/>
        <v>4.3059595283452063</v>
      </c>
      <c r="AL186" s="102" t="e">
        <f t="shared" si="67"/>
        <v>#DIV/0!</v>
      </c>
      <c r="AN186" s="100" t="e">
        <f t="shared" si="77"/>
        <v>#DIV/0!</v>
      </c>
      <c r="AO186" s="101" t="e">
        <f t="shared" si="68"/>
        <v>#DIV/0!</v>
      </c>
      <c r="AP186" s="101" t="e">
        <f t="shared" si="69"/>
        <v>#DIV/0!</v>
      </c>
      <c r="AQ186" s="101" t="e">
        <f t="shared" si="75"/>
        <v>#DIV/0!</v>
      </c>
      <c r="AR186" s="102" t="e">
        <f t="shared" si="70"/>
        <v>#DIV/0!</v>
      </c>
      <c r="AT186" s="100" t="e">
        <f t="shared" si="71"/>
        <v>#DIV/0!</v>
      </c>
      <c r="AU186" s="101" t="e">
        <f t="shared" si="72"/>
        <v>#DIV/0!</v>
      </c>
      <c r="AV186" s="102" t="e">
        <f t="shared" si="73"/>
        <v>#DIV/0!</v>
      </c>
      <c r="AW186" s="34" t="e">
        <f t="shared" si="76"/>
        <v>#DIV/0!</v>
      </c>
      <c r="AX186"/>
      <c r="AY186"/>
    </row>
    <row r="187" spans="2:51">
      <c r="B187" s="104"/>
      <c r="C187" s="105"/>
      <c r="D187" s="106"/>
      <c r="F187" s="107"/>
      <c r="G187" s="108"/>
      <c r="H187" s="108"/>
      <c r="I187" s="108"/>
      <c r="J187" s="108"/>
      <c r="K187" s="108"/>
      <c r="L187" s="108"/>
      <c r="M187" s="108"/>
      <c r="N187" s="109"/>
      <c r="O187" s="110"/>
      <c r="P187" s="111"/>
      <c r="Q187" s="4"/>
      <c r="R187" s="112"/>
      <c r="S187" s="113"/>
      <c r="T187"/>
      <c r="U187" s="97" t="e">
        <f t="shared" si="52"/>
        <v>#DIV/0!</v>
      </c>
      <c r="V187" s="98" t="e">
        <f t="shared" si="53"/>
        <v>#DIV/0!</v>
      </c>
      <c r="W187" s="99" t="e">
        <f t="shared" si="54"/>
        <v>#DIV/0!</v>
      </c>
      <c r="Y187" s="100" t="e">
        <f t="shared" si="55"/>
        <v>#DIV/0!</v>
      </c>
      <c r="Z187" s="101" t="e">
        <f t="shared" si="56"/>
        <v>#DIV/0!</v>
      </c>
      <c r="AA187" s="101" t="e">
        <f t="shared" si="57"/>
        <v>#DIV/0!</v>
      </c>
      <c r="AB187" s="101" t="e">
        <f t="shared" si="58"/>
        <v>#DIV/0!</v>
      </c>
      <c r="AC187" s="101" t="e">
        <f t="shared" si="59"/>
        <v>#DIV/0!</v>
      </c>
      <c r="AD187" s="101" t="e">
        <f t="shared" si="60"/>
        <v>#DIV/0!</v>
      </c>
      <c r="AE187" s="101" t="e">
        <f t="shared" si="61"/>
        <v>#DIV/0!</v>
      </c>
      <c r="AF187" s="101" t="e">
        <f t="shared" si="62"/>
        <v>#DIV/0!</v>
      </c>
      <c r="AG187" s="101" t="e">
        <f t="shared" si="63"/>
        <v>#DIV/0!</v>
      </c>
      <c r="AH187" s="102" t="e">
        <f t="shared" si="64"/>
        <v>#DIV/0!</v>
      </c>
      <c r="AJ187" s="100" t="e">
        <f t="shared" si="65"/>
        <v>#DIV/0!</v>
      </c>
      <c r="AK187" s="103">
        <f t="shared" si="66"/>
        <v>4.3059595283452063</v>
      </c>
      <c r="AL187" s="102" t="e">
        <f t="shared" si="67"/>
        <v>#DIV/0!</v>
      </c>
      <c r="AN187" s="100" t="e">
        <f t="shared" si="77"/>
        <v>#DIV/0!</v>
      </c>
      <c r="AO187" s="101" t="e">
        <f t="shared" si="68"/>
        <v>#DIV/0!</v>
      </c>
      <c r="AP187" s="101" t="e">
        <f t="shared" si="69"/>
        <v>#DIV/0!</v>
      </c>
      <c r="AQ187" s="101" t="e">
        <f t="shared" si="75"/>
        <v>#DIV/0!</v>
      </c>
      <c r="AR187" s="102" t="e">
        <f t="shared" si="70"/>
        <v>#DIV/0!</v>
      </c>
      <c r="AT187" s="100" t="e">
        <f t="shared" si="71"/>
        <v>#DIV/0!</v>
      </c>
      <c r="AU187" s="101" t="e">
        <f t="shared" si="72"/>
        <v>#DIV/0!</v>
      </c>
      <c r="AV187" s="102" t="e">
        <f t="shared" si="73"/>
        <v>#DIV/0!</v>
      </c>
      <c r="AW187" s="34" t="e">
        <f t="shared" si="76"/>
        <v>#DIV/0!</v>
      </c>
      <c r="AX187"/>
      <c r="AY187"/>
    </row>
    <row r="188" spans="2:51">
      <c r="B188" s="104"/>
      <c r="C188" s="105"/>
      <c r="D188" s="106"/>
      <c r="F188" s="107"/>
      <c r="G188" s="108"/>
      <c r="H188" s="108"/>
      <c r="I188" s="108"/>
      <c r="J188" s="108"/>
      <c r="K188" s="108"/>
      <c r="L188" s="108"/>
      <c r="M188" s="108"/>
      <c r="N188" s="109"/>
      <c r="O188" s="110"/>
      <c r="P188" s="111"/>
      <c r="Q188" s="4"/>
      <c r="R188" s="112"/>
      <c r="S188" s="113"/>
      <c r="T188"/>
      <c r="U188" s="97" t="e">
        <f t="shared" si="52"/>
        <v>#DIV/0!</v>
      </c>
      <c r="V188" s="98" t="e">
        <f t="shared" si="53"/>
        <v>#DIV/0!</v>
      </c>
      <c r="W188" s="99" t="e">
        <f t="shared" si="54"/>
        <v>#DIV/0!</v>
      </c>
      <c r="Y188" s="100" t="e">
        <f t="shared" si="55"/>
        <v>#DIV/0!</v>
      </c>
      <c r="Z188" s="101" t="e">
        <f t="shared" si="56"/>
        <v>#DIV/0!</v>
      </c>
      <c r="AA188" s="101" t="e">
        <f t="shared" si="57"/>
        <v>#DIV/0!</v>
      </c>
      <c r="AB188" s="101" t="e">
        <f t="shared" si="58"/>
        <v>#DIV/0!</v>
      </c>
      <c r="AC188" s="101" t="e">
        <f t="shared" si="59"/>
        <v>#DIV/0!</v>
      </c>
      <c r="AD188" s="101" t="e">
        <f t="shared" si="60"/>
        <v>#DIV/0!</v>
      </c>
      <c r="AE188" s="101" t="e">
        <f t="shared" si="61"/>
        <v>#DIV/0!</v>
      </c>
      <c r="AF188" s="101" t="e">
        <f t="shared" si="62"/>
        <v>#DIV/0!</v>
      </c>
      <c r="AG188" s="101" t="e">
        <f t="shared" si="63"/>
        <v>#DIV/0!</v>
      </c>
      <c r="AH188" s="102" t="e">
        <f t="shared" si="64"/>
        <v>#DIV/0!</v>
      </c>
      <c r="AJ188" s="100" t="e">
        <f t="shared" si="65"/>
        <v>#DIV/0!</v>
      </c>
      <c r="AK188" s="103">
        <f t="shared" si="66"/>
        <v>4.3059595283452063</v>
      </c>
      <c r="AL188" s="102" t="e">
        <f t="shared" si="67"/>
        <v>#DIV/0!</v>
      </c>
      <c r="AN188" s="100" t="e">
        <f t="shared" si="77"/>
        <v>#DIV/0!</v>
      </c>
      <c r="AO188" s="101" t="e">
        <f t="shared" si="68"/>
        <v>#DIV/0!</v>
      </c>
      <c r="AP188" s="101" t="e">
        <f t="shared" si="69"/>
        <v>#DIV/0!</v>
      </c>
      <c r="AQ188" s="101" t="e">
        <f t="shared" si="75"/>
        <v>#DIV/0!</v>
      </c>
      <c r="AR188" s="102" t="e">
        <f t="shared" si="70"/>
        <v>#DIV/0!</v>
      </c>
      <c r="AT188" s="100" t="e">
        <f t="shared" si="71"/>
        <v>#DIV/0!</v>
      </c>
      <c r="AU188" s="101" t="e">
        <f t="shared" si="72"/>
        <v>#DIV/0!</v>
      </c>
      <c r="AV188" s="102" t="e">
        <f t="shared" si="73"/>
        <v>#DIV/0!</v>
      </c>
      <c r="AW188" s="34" t="e">
        <f t="shared" si="76"/>
        <v>#DIV/0!</v>
      </c>
      <c r="AX188"/>
      <c r="AY188"/>
    </row>
    <row r="189" spans="2:51">
      <c r="B189" s="104"/>
      <c r="C189" s="105"/>
      <c r="D189" s="106"/>
      <c r="F189" s="107"/>
      <c r="G189" s="108"/>
      <c r="H189" s="108"/>
      <c r="I189" s="108"/>
      <c r="J189" s="108"/>
      <c r="K189" s="108"/>
      <c r="L189" s="108"/>
      <c r="M189" s="108"/>
      <c r="N189" s="109"/>
      <c r="O189" s="110"/>
      <c r="P189" s="111"/>
      <c r="Q189" s="4"/>
      <c r="R189" s="112"/>
      <c r="S189" s="113"/>
      <c r="T189"/>
      <c r="U189" s="97" t="e">
        <f t="shared" si="52"/>
        <v>#DIV/0!</v>
      </c>
      <c r="V189" s="98" t="e">
        <f t="shared" si="53"/>
        <v>#DIV/0!</v>
      </c>
      <c r="W189" s="99" t="e">
        <f t="shared" si="54"/>
        <v>#DIV/0!</v>
      </c>
      <c r="Y189" s="100" t="e">
        <f t="shared" si="55"/>
        <v>#DIV/0!</v>
      </c>
      <c r="Z189" s="101" t="e">
        <f t="shared" si="56"/>
        <v>#DIV/0!</v>
      </c>
      <c r="AA189" s="101" t="e">
        <f t="shared" si="57"/>
        <v>#DIV/0!</v>
      </c>
      <c r="AB189" s="101" t="e">
        <f t="shared" si="58"/>
        <v>#DIV/0!</v>
      </c>
      <c r="AC189" s="101" t="e">
        <f t="shared" si="59"/>
        <v>#DIV/0!</v>
      </c>
      <c r="AD189" s="101" t="e">
        <f t="shared" si="60"/>
        <v>#DIV/0!</v>
      </c>
      <c r="AE189" s="101" t="e">
        <f t="shared" si="61"/>
        <v>#DIV/0!</v>
      </c>
      <c r="AF189" s="101" t="e">
        <f t="shared" si="62"/>
        <v>#DIV/0!</v>
      </c>
      <c r="AG189" s="101" t="e">
        <f t="shared" si="63"/>
        <v>#DIV/0!</v>
      </c>
      <c r="AH189" s="102" t="e">
        <f t="shared" si="64"/>
        <v>#DIV/0!</v>
      </c>
      <c r="AJ189" s="100" t="e">
        <f t="shared" si="65"/>
        <v>#DIV/0!</v>
      </c>
      <c r="AK189" s="103">
        <f t="shared" si="66"/>
        <v>4.3059595283452063</v>
      </c>
      <c r="AL189" s="102" t="e">
        <f t="shared" si="67"/>
        <v>#DIV/0!</v>
      </c>
      <c r="AN189" s="100" t="e">
        <f t="shared" si="77"/>
        <v>#DIV/0!</v>
      </c>
      <c r="AO189" s="101" t="e">
        <f t="shared" si="68"/>
        <v>#DIV/0!</v>
      </c>
      <c r="AP189" s="101" t="e">
        <f t="shared" si="69"/>
        <v>#DIV/0!</v>
      </c>
      <c r="AQ189" s="101" t="e">
        <f t="shared" si="75"/>
        <v>#DIV/0!</v>
      </c>
      <c r="AR189" s="102" t="e">
        <f t="shared" si="70"/>
        <v>#DIV/0!</v>
      </c>
      <c r="AT189" s="100" t="e">
        <f t="shared" si="71"/>
        <v>#DIV/0!</v>
      </c>
      <c r="AU189" s="101" t="e">
        <f t="shared" si="72"/>
        <v>#DIV/0!</v>
      </c>
      <c r="AV189" s="102" t="e">
        <f t="shared" si="73"/>
        <v>#DIV/0!</v>
      </c>
      <c r="AW189" s="34" t="e">
        <f t="shared" si="76"/>
        <v>#DIV/0!</v>
      </c>
      <c r="AX189"/>
      <c r="AY189"/>
    </row>
    <row r="190" spans="2:51">
      <c r="B190" s="104"/>
      <c r="C190" s="105"/>
      <c r="D190" s="106"/>
      <c r="F190" s="107"/>
      <c r="G190" s="108"/>
      <c r="H190" s="108"/>
      <c r="I190" s="108"/>
      <c r="J190" s="108"/>
      <c r="K190" s="108"/>
      <c r="L190" s="108"/>
      <c r="M190" s="108"/>
      <c r="N190" s="109"/>
      <c r="O190" s="110"/>
      <c r="P190" s="111"/>
      <c r="Q190" s="4"/>
      <c r="R190" s="112"/>
      <c r="S190" s="113"/>
      <c r="T190"/>
      <c r="U190" s="97" t="e">
        <f t="shared" si="52"/>
        <v>#DIV/0!</v>
      </c>
      <c r="V190" s="98" t="e">
        <f t="shared" si="53"/>
        <v>#DIV/0!</v>
      </c>
      <c r="W190" s="99" t="e">
        <f t="shared" si="54"/>
        <v>#DIV/0!</v>
      </c>
      <c r="Y190" s="100" t="e">
        <f t="shared" si="55"/>
        <v>#DIV/0!</v>
      </c>
      <c r="Z190" s="101" t="e">
        <f t="shared" si="56"/>
        <v>#DIV/0!</v>
      </c>
      <c r="AA190" s="101" t="e">
        <f t="shared" si="57"/>
        <v>#DIV/0!</v>
      </c>
      <c r="AB190" s="101" t="e">
        <f t="shared" si="58"/>
        <v>#DIV/0!</v>
      </c>
      <c r="AC190" s="101" t="e">
        <f t="shared" si="59"/>
        <v>#DIV/0!</v>
      </c>
      <c r="AD190" s="101" t="e">
        <f t="shared" si="60"/>
        <v>#DIV/0!</v>
      </c>
      <c r="AE190" s="101" t="e">
        <f t="shared" si="61"/>
        <v>#DIV/0!</v>
      </c>
      <c r="AF190" s="101" t="e">
        <f t="shared" si="62"/>
        <v>#DIV/0!</v>
      </c>
      <c r="AG190" s="101" t="e">
        <f t="shared" si="63"/>
        <v>#DIV/0!</v>
      </c>
      <c r="AH190" s="102" t="e">
        <f t="shared" si="64"/>
        <v>#DIV/0!</v>
      </c>
      <c r="AJ190" s="100" t="e">
        <f t="shared" si="65"/>
        <v>#DIV/0!</v>
      </c>
      <c r="AK190" s="103">
        <f t="shared" si="66"/>
        <v>4.3059595283452063</v>
      </c>
      <c r="AL190" s="102" t="e">
        <f t="shared" si="67"/>
        <v>#DIV/0!</v>
      </c>
      <c r="AN190" s="100" t="e">
        <f t="shared" si="77"/>
        <v>#DIV/0!</v>
      </c>
      <c r="AO190" s="101" t="e">
        <f t="shared" si="68"/>
        <v>#DIV/0!</v>
      </c>
      <c r="AP190" s="101" t="e">
        <f t="shared" si="69"/>
        <v>#DIV/0!</v>
      </c>
      <c r="AQ190" s="101" t="e">
        <f t="shared" si="75"/>
        <v>#DIV/0!</v>
      </c>
      <c r="AR190" s="102" t="e">
        <f t="shared" si="70"/>
        <v>#DIV/0!</v>
      </c>
      <c r="AT190" s="100" t="e">
        <f t="shared" si="71"/>
        <v>#DIV/0!</v>
      </c>
      <c r="AU190" s="101" t="e">
        <f t="shared" si="72"/>
        <v>#DIV/0!</v>
      </c>
      <c r="AV190" s="102" t="e">
        <f t="shared" si="73"/>
        <v>#DIV/0!</v>
      </c>
      <c r="AW190" s="34" t="e">
        <f t="shared" si="76"/>
        <v>#DIV/0!</v>
      </c>
      <c r="AX190"/>
      <c r="AY190"/>
    </row>
    <row r="191" spans="2:51">
      <c r="B191" s="104"/>
      <c r="C191" s="105"/>
      <c r="D191" s="106"/>
      <c r="F191" s="107"/>
      <c r="G191" s="108"/>
      <c r="H191" s="108"/>
      <c r="I191" s="108"/>
      <c r="J191" s="108"/>
      <c r="K191" s="108"/>
      <c r="L191" s="108"/>
      <c r="M191" s="108"/>
      <c r="N191" s="109"/>
      <c r="O191" s="110"/>
      <c r="P191" s="111"/>
      <c r="Q191" s="4"/>
      <c r="R191" s="112"/>
      <c r="S191" s="113"/>
      <c r="T191"/>
      <c r="U191" s="97" t="e">
        <f t="shared" si="52"/>
        <v>#DIV/0!</v>
      </c>
      <c r="V191" s="98" t="e">
        <f t="shared" si="53"/>
        <v>#DIV/0!</v>
      </c>
      <c r="W191" s="99" t="e">
        <f t="shared" si="54"/>
        <v>#DIV/0!</v>
      </c>
      <c r="Y191" s="100" t="e">
        <f t="shared" si="55"/>
        <v>#DIV/0!</v>
      </c>
      <c r="Z191" s="101" t="e">
        <f t="shared" si="56"/>
        <v>#DIV/0!</v>
      </c>
      <c r="AA191" s="101" t="e">
        <f t="shared" si="57"/>
        <v>#DIV/0!</v>
      </c>
      <c r="AB191" s="101" t="e">
        <f t="shared" si="58"/>
        <v>#DIV/0!</v>
      </c>
      <c r="AC191" s="101" t="e">
        <f t="shared" si="59"/>
        <v>#DIV/0!</v>
      </c>
      <c r="AD191" s="101" t="e">
        <f t="shared" si="60"/>
        <v>#DIV/0!</v>
      </c>
      <c r="AE191" s="101" t="e">
        <f t="shared" si="61"/>
        <v>#DIV/0!</v>
      </c>
      <c r="AF191" s="101" t="e">
        <f t="shared" si="62"/>
        <v>#DIV/0!</v>
      </c>
      <c r="AG191" s="101" t="e">
        <f t="shared" si="63"/>
        <v>#DIV/0!</v>
      </c>
      <c r="AH191" s="102" t="e">
        <f t="shared" si="64"/>
        <v>#DIV/0!</v>
      </c>
      <c r="AJ191" s="100" t="e">
        <f t="shared" si="65"/>
        <v>#DIV/0!</v>
      </c>
      <c r="AK191" s="103">
        <f t="shared" si="66"/>
        <v>4.3059595283452063</v>
      </c>
      <c r="AL191" s="102" t="e">
        <f t="shared" si="67"/>
        <v>#DIV/0!</v>
      </c>
      <c r="AN191" s="100" t="e">
        <f t="shared" si="77"/>
        <v>#DIV/0!</v>
      </c>
      <c r="AO191" s="101" t="e">
        <f t="shared" si="68"/>
        <v>#DIV/0!</v>
      </c>
      <c r="AP191" s="101" t="e">
        <f t="shared" si="69"/>
        <v>#DIV/0!</v>
      </c>
      <c r="AQ191" s="101" t="e">
        <f t="shared" si="75"/>
        <v>#DIV/0!</v>
      </c>
      <c r="AR191" s="102" t="e">
        <f t="shared" si="70"/>
        <v>#DIV/0!</v>
      </c>
      <c r="AT191" s="100" t="e">
        <f t="shared" si="71"/>
        <v>#DIV/0!</v>
      </c>
      <c r="AU191" s="101" t="e">
        <f t="shared" si="72"/>
        <v>#DIV/0!</v>
      </c>
      <c r="AV191" s="102" t="e">
        <f t="shared" si="73"/>
        <v>#DIV/0!</v>
      </c>
      <c r="AW191" s="34" t="e">
        <f t="shared" si="76"/>
        <v>#DIV/0!</v>
      </c>
      <c r="AX191"/>
      <c r="AY191"/>
    </row>
    <row r="192" spans="2:51">
      <c r="B192" s="104"/>
      <c r="C192" s="105"/>
      <c r="D192" s="106"/>
      <c r="F192" s="107"/>
      <c r="G192" s="108"/>
      <c r="H192" s="108"/>
      <c r="I192" s="108"/>
      <c r="J192" s="108"/>
      <c r="K192" s="108"/>
      <c r="L192" s="108"/>
      <c r="M192" s="108"/>
      <c r="N192" s="109"/>
      <c r="O192" s="110"/>
      <c r="P192" s="111"/>
      <c r="Q192" s="4"/>
      <c r="R192" s="112"/>
      <c r="S192" s="113"/>
      <c r="T192"/>
      <c r="U192" s="97" t="e">
        <f t="shared" si="52"/>
        <v>#DIV/0!</v>
      </c>
      <c r="V192" s="98" t="e">
        <f t="shared" si="53"/>
        <v>#DIV/0!</v>
      </c>
      <c r="W192" s="99" t="e">
        <f t="shared" si="54"/>
        <v>#DIV/0!</v>
      </c>
      <c r="Y192" s="100" t="e">
        <f t="shared" si="55"/>
        <v>#DIV/0!</v>
      </c>
      <c r="Z192" s="101" t="e">
        <f t="shared" si="56"/>
        <v>#DIV/0!</v>
      </c>
      <c r="AA192" s="101" t="e">
        <f t="shared" si="57"/>
        <v>#DIV/0!</v>
      </c>
      <c r="AB192" s="101" t="e">
        <f t="shared" si="58"/>
        <v>#DIV/0!</v>
      </c>
      <c r="AC192" s="101" t="e">
        <f t="shared" si="59"/>
        <v>#DIV/0!</v>
      </c>
      <c r="AD192" s="101" t="e">
        <f t="shared" si="60"/>
        <v>#DIV/0!</v>
      </c>
      <c r="AE192" s="101" t="e">
        <f t="shared" si="61"/>
        <v>#DIV/0!</v>
      </c>
      <c r="AF192" s="101" t="e">
        <f t="shared" si="62"/>
        <v>#DIV/0!</v>
      </c>
      <c r="AG192" s="101" t="e">
        <f t="shared" si="63"/>
        <v>#DIV/0!</v>
      </c>
      <c r="AH192" s="102" t="e">
        <f t="shared" si="64"/>
        <v>#DIV/0!</v>
      </c>
      <c r="AJ192" s="100" t="e">
        <f t="shared" si="65"/>
        <v>#DIV/0!</v>
      </c>
      <c r="AK192" s="103">
        <f t="shared" si="66"/>
        <v>4.3059595283452063</v>
      </c>
      <c r="AL192" s="102" t="e">
        <f t="shared" si="67"/>
        <v>#DIV/0!</v>
      </c>
      <c r="AN192" s="100" t="e">
        <f t="shared" si="77"/>
        <v>#DIV/0!</v>
      </c>
      <c r="AO192" s="101" t="e">
        <f t="shared" si="68"/>
        <v>#DIV/0!</v>
      </c>
      <c r="AP192" s="101" t="e">
        <f t="shared" si="69"/>
        <v>#DIV/0!</v>
      </c>
      <c r="AQ192" s="101" t="e">
        <f t="shared" si="75"/>
        <v>#DIV/0!</v>
      </c>
      <c r="AR192" s="102" t="e">
        <f t="shared" si="70"/>
        <v>#DIV/0!</v>
      </c>
      <c r="AT192" s="100" t="e">
        <f t="shared" si="71"/>
        <v>#DIV/0!</v>
      </c>
      <c r="AU192" s="101" t="e">
        <f t="shared" si="72"/>
        <v>#DIV/0!</v>
      </c>
      <c r="AV192" s="102" t="e">
        <f t="shared" si="73"/>
        <v>#DIV/0!</v>
      </c>
      <c r="AW192" s="34" t="e">
        <f t="shared" si="76"/>
        <v>#DIV/0!</v>
      </c>
      <c r="AX192"/>
      <c r="AY192"/>
    </row>
    <row r="193" spans="2:51">
      <c r="B193" s="104"/>
      <c r="C193" s="105"/>
      <c r="D193" s="106"/>
      <c r="F193" s="107"/>
      <c r="G193" s="108"/>
      <c r="H193" s="108"/>
      <c r="I193" s="108"/>
      <c r="J193" s="108"/>
      <c r="K193" s="108"/>
      <c r="L193" s="108"/>
      <c r="M193" s="108"/>
      <c r="N193" s="109"/>
      <c r="O193" s="110"/>
      <c r="P193" s="111"/>
      <c r="Q193" s="4"/>
      <c r="R193" s="112"/>
      <c r="S193" s="113"/>
      <c r="T193"/>
      <c r="U193" s="97" t="e">
        <f t="shared" si="52"/>
        <v>#DIV/0!</v>
      </c>
      <c r="V193" s="98" t="e">
        <f t="shared" si="53"/>
        <v>#DIV/0!</v>
      </c>
      <c r="W193" s="99" t="e">
        <f t="shared" si="54"/>
        <v>#DIV/0!</v>
      </c>
      <c r="Y193" s="100" t="e">
        <f t="shared" si="55"/>
        <v>#DIV/0!</v>
      </c>
      <c r="Z193" s="101" t="e">
        <f t="shared" si="56"/>
        <v>#DIV/0!</v>
      </c>
      <c r="AA193" s="101" t="e">
        <f t="shared" si="57"/>
        <v>#DIV/0!</v>
      </c>
      <c r="AB193" s="101" t="e">
        <f t="shared" si="58"/>
        <v>#DIV/0!</v>
      </c>
      <c r="AC193" s="101" t="e">
        <f t="shared" si="59"/>
        <v>#DIV/0!</v>
      </c>
      <c r="AD193" s="101" t="e">
        <f t="shared" si="60"/>
        <v>#DIV/0!</v>
      </c>
      <c r="AE193" s="101" t="e">
        <f t="shared" si="61"/>
        <v>#DIV/0!</v>
      </c>
      <c r="AF193" s="101" t="e">
        <f t="shared" si="62"/>
        <v>#DIV/0!</v>
      </c>
      <c r="AG193" s="101" t="e">
        <f t="shared" si="63"/>
        <v>#DIV/0!</v>
      </c>
      <c r="AH193" s="102" t="e">
        <f t="shared" si="64"/>
        <v>#DIV/0!</v>
      </c>
      <c r="AJ193" s="100" t="e">
        <f t="shared" si="65"/>
        <v>#DIV/0!</v>
      </c>
      <c r="AK193" s="103">
        <f t="shared" si="66"/>
        <v>4.3059595283452063</v>
      </c>
      <c r="AL193" s="102" t="e">
        <f t="shared" si="67"/>
        <v>#DIV/0!</v>
      </c>
      <c r="AN193" s="100" t="e">
        <f t="shared" si="77"/>
        <v>#DIV/0!</v>
      </c>
      <c r="AO193" s="101" t="e">
        <f t="shared" si="68"/>
        <v>#DIV/0!</v>
      </c>
      <c r="AP193" s="101" t="e">
        <f t="shared" si="69"/>
        <v>#DIV/0!</v>
      </c>
      <c r="AQ193" s="101" t="e">
        <f t="shared" si="75"/>
        <v>#DIV/0!</v>
      </c>
      <c r="AR193" s="102" t="e">
        <f t="shared" si="70"/>
        <v>#DIV/0!</v>
      </c>
      <c r="AT193" s="100" t="e">
        <f t="shared" si="71"/>
        <v>#DIV/0!</v>
      </c>
      <c r="AU193" s="101" t="e">
        <f t="shared" si="72"/>
        <v>#DIV/0!</v>
      </c>
      <c r="AV193" s="102" t="e">
        <f t="shared" si="73"/>
        <v>#DIV/0!</v>
      </c>
      <c r="AW193" s="34" t="e">
        <f t="shared" si="76"/>
        <v>#DIV/0!</v>
      </c>
      <c r="AX193"/>
      <c r="AY193"/>
    </row>
    <row r="194" spans="2:51">
      <c r="B194" s="104"/>
      <c r="C194" s="105"/>
      <c r="D194" s="106"/>
      <c r="F194" s="107"/>
      <c r="G194" s="108"/>
      <c r="H194" s="108"/>
      <c r="I194" s="108"/>
      <c r="J194" s="108"/>
      <c r="K194" s="108"/>
      <c r="L194" s="108"/>
      <c r="M194" s="108"/>
      <c r="N194" s="109"/>
      <c r="O194" s="110"/>
      <c r="P194" s="111"/>
      <c r="Q194" s="4"/>
      <c r="R194" s="112"/>
      <c r="S194" s="113"/>
      <c r="U194" s="97" t="e">
        <f t="shared" si="52"/>
        <v>#DIV/0!</v>
      </c>
      <c r="V194" s="98" t="e">
        <f t="shared" si="53"/>
        <v>#DIV/0!</v>
      </c>
      <c r="W194" s="99" t="e">
        <f t="shared" si="54"/>
        <v>#DIV/0!</v>
      </c>
      <c r="Y194" s="100" t="e">
        <f t="shared" si="55"/>
        <v>#DIV/0!</v>
      </c>
      <c r="Z194" s="101" t="e">
        <f t="shared" si="56"/>
        <v>#DIV/0!</v>
      </c>
      <c r="AA194" s="101" t="e">
        <f t="shared" si="57"/>
        <v>#DIV/0!</v>
      </c>
      <c r="AB194" s="101" t="e">
        <f t="shared" si="58"/>
        <v>#DIV/0!</v>
      </c>
      <c r="AC194" s="101" t="e">
        <f t="shared" si="59"/>
        <v>#DIV/0!</v>
      </c>
      <c r="AD194" s="101" t="e">
        <f t="shared" si="60"/>
        <v>#DIV/0!</v>
      </c>
      <c r="AE194" s="101" t="e">
        <f t="shared" si="61"/>
        <v>#DIV/0!</v>
      </c>
      <c r="AF194" s="101" t="e">
        <f t="shared" si="62"/>
        <v>#DIV/0!</v>
      </c>
      <c r="AG194" s="101" t="e">
        <f t="shared" si="63"/>
        <v>#DIV/0!</v>
      </c>
      <c r="AH194" s="102" t="e">
        <f t="shared" si="64"/>
        <v>#DIV/0!</v>
      </c>
      <c r="AJ194" s="100" t="e">
        <f t="shared" si="65"/>
        <v>#DIV/0!</v>
      </c>
      <c r="AK194" s="103">
        <f t="shared" si="66"/>
        <v>4.3059595283452063</v>
      </c>
      <c r="AL194" s="102" t="e">
        <f t="shared" si="67"/>
        <v>#DIV/0!</v>
      </c>
      <c r="AN194" s="100" t="e">
        <f t="shared" si="77"/>
        <v>#DIV/0!</v>
      </c>
      <c r="AO194" s="101" t="e">
        <f t="shared" si="68"/>
        <v>#DIV/0!</v>
      </c>
      <c r="AP194" s="101" t="e">
        <f t="shared" si="69"/>
        <v>#DIV/0!</v>
      </c>
      <c r="AQ194" s="101" t="e">
        <f t="shared" si="75"/>
        <v>#DIV/0!</v>
      </c>
      <c r="AR194" s="102" t="e">
        <f t="shared" si="70"/>
        <v>#DIV/0!</v>
      </c>
      <c r="AT194" s="100" t="e">
        <f t="shared" si="71"/>
        <v>#DIV/0!</v>
      </c>
      <c r="AU194" s="101" t="e">
        <f t="shared" si="72"/>
        <v>#DIV/0!</v>
      </c>
      <c r="AV194" s="102" t="e">
        <f t="shared" si="73"/>
        <v>#DIV/0!</v>
      </c>
      <c r="AW194" s="34" t="e">
        <f t="shared" si="76"/>
        <v>#DIV/0!</v>
      </c>
    </row>
    <row r="195" spans="2:51">
      <c r="B195" s="104"/>
      <c r="C195" s="105"/>
      <c r="D195" s="106"/>
      <c r="F195" s="107"/>
      <c r="G195" s="108"/>
      <c r="H195" s="108"/>
      <c r="I195" s="108"/>
      <c r="J195" s="108"/>
      <c r="K195" s="108"/>
      <c r="L195" s="108"/>
      <c r="M195" s="108"/>
      <c r="N195" s="109"/>
      <c r="O195" s="110"/>
      <c r="P195" s="111"/>
      <c r="Q195" s="4"/>
      <c r="R195" s="112"/>
      <c r="S195" s="113"/>
      <c r="U195" s="97" t="e">
        <f t="shared" si="52"/>
        <v>#DIV/0!</v>
      </c>
      <c r="V195" s="98" t="e">
        <f t="shared" si="53"/>
        <v>#DIV/0!</v>
      </c>
      <c r="W195" s="99" t="e">
        <f t="shared" si="54"/>
        <v>#DIV/0!</v>
      </c>
      <c r="Y195" s="100" t="e">
        <f t="shared" si="55"/>
        <v>#DIV/0!</v>
      </c>
      <c r="Z195" s="101" t="e">
        <f t="shared" si="56"/>
        <v>#DIV/0!</v>
      </c>
      <c r="AA195" s="101" t="e">
        <f t="shared" si="57"/>
        <v>#DIV/0!</v>
      </c>
      <c r="AB195" s="101" t="e">
        <f t="shared" si="58"/>
        <v>#DIV/0!</v>
      </c>
      <c r="AC195" s="101" t="e">
        <f t="shared" si="59"/>
        <v>#DIV/0!</v>
      </c>
      <c r="AD195" s="101" t="e">
        <f t="shared" si="60"/>
        <v>#DIV/0!</v>
      </c>
      <c r="AE195" s="101" t="e">
        <f t="shared" si="61"/>
        <v>#DIV/0!</v>
      </c>
      <c r="AF195" s="101" t="e">
        <f t="shared" si="62"/>
        <v>#DIV/0!</v>
      </c>
      <c r="AG195" s="101" t="e">
        <f t="shared" si="63"/>
        <v>#DIV/0!</v>
      </c>
      <c r="AH195" s="102" t="e">
        <f t="shared" si="64"/>
        <v>#DIV/0!</v>
      </c>
      <c r="AJ195" s="100" t="e">
        <f t="shared" si="65"/>
        <v>#DIV/0!</v>
      </c>
      <c r="AK195" s="103">
        <f t="shared" si="66"/>
        <v>4.3059595283452063</v>
      </c>
      <c r="AL195" s="102" t="e">
        <f t="shared" si="67"/>
        <v>#DIV/0!</v>
      </c>
      <c r="AN195" s="100" t="e">
        <f t="shared" si="77"/>
        <v>#DIV/0!</v>
      </c>
      <c r="AO195" s="101" t="e">
        <f t="shared" si="68"/>
        <v>#DIV/0!</v>
      </c>
      <c r="AP195" s="101" t="e">
        <f t="shared" si="69"/>
        <v>#DIV/0!</v>
      </c>
      <c r="AQ195" s="101" t="e">
        <f t="shared" si="75"/>
        <v>#DIV/0!</v>
      </c>
      <c r="AR195" s="102" t="e">
        <f t="shared" si="70"/>
        <v>#DIV/0!</v>
      </c>
      <c r="AT195" s="100" t="e">
        <f t="shared" si="71"/>
        <v>#DIV/0!</v>
      </c>
      <c r="AU195" s="101" t="e">
        <f t="shared" si="72"/>
        <v>#DIV/0!</v>
      </c>
      <c r="AV195" s="102" t="e">
        <f t="shared" si="73"/>
        <v>#DIV/0!</v>
      </c>
      <c r="AW195" s="34" t="e">
        <f t="shared" si="76"/>
        <v>#DIV/0!</v>
      </c>
    </row>
    <row r="196" spans="2:51">
      <c r="B196" s="104"/>
      <c r="C196" s="105"/>
      <c r="D196" s="106"/>
      <c r="F196" s="107"/>
      <c r="G196" s="108"/>
      <c r="H196" s="108"/>
      <c r="I196" s="108"/>
      <c r="J196" s="108"/>
      <c r="K196" s="108"/>
      <c r="L196" s="108"/>
      <c r="M196" s="108"/>
      <c r="N196" s="109"/>
      <c r="O196" s="110"/>
      <c r="P196" s="111"/>
      <c r="Q196" s="4"/>
      <c r="R196" s="112"/>
      <c r="S196" s="113"/>
      <c r="U196" s="97" t="e">
        <f t="shared" si="52"/>
        <v>#DIV/0!</v>
      </c>
      <c r="V196" s="98" t="e">
        <f t="shared" si="53"/>
        <v>#DIV/0!</v>
      </c>
      <c r="W196" s="99" t="e">
        <f t="shared" si="54"/>
        <v>#DIV/0!</v>
      </c>
      <c r="Y196" s="100" t="e">
        <f t="shared" si="55"/>
        <v>#DIV/0!</v>
      </c>
      <c r="Z196" s="101" t="e">
        <f t="shared" si="56"/>
        <v>#DIV/0!</v>
      </c>
      <c r="AA196" s="101" t="e">
        <f t="shared" si="57"/>
        <v>#DIV/0!</v>
      </c>
      <c r="AB196" s="101" t="e">
        <f t="shared" si="58"/>
        <v>#DIV/0!</v>
      </c>
      <c r="AC196" s="101" t="e">
        <f t="shared" si="59"/>
        <v>#DIV/0!</v>
      </c>
      <c r="AD196" s="101" t="e">
        <f t="shared" si="60"/>
        <v>#DIV/0!</v>
      </c>
      <c r="AE196" s="101" t="e">
        <f t="shared" si="61"/>
        <v>#DIV/0!</v>
      </c>
      <c r="AF196" s="101" t="e">
        <f t="shared" si="62"/>
        <v>#DIV/0!</v>
      </c>
      <c r="AG196" s="101" t="e">
        <f t="shared" si="63"/>
        <v>#DIV/0!</v>
      </c>
      <c r="AH196" s="102" t="e">
        <f t="shared" si="64"/>
        <v>#DIV/0!</v>
      </c>
      <c r="AJ196" s="100" t="e">
        <f t="shared" si="65"/>
        <v>#DIV/0!</v>
      </c>
      <c r="AK196" s="103">
        <f t="shared" si="66"/>
        <v>4.3059595283452063</v>
      </c>
      <c r="AL196" s="102" t="e">
        <f t="shared" si="67"/>
        <v>#DIV/0!</v>
      </c>
      <c r="AN196" s="100" t="e">
        <f t="shared" si="77"/>
        <v>#DIV/0!</v>
      </c>
      <c r="AO196" s="101" t="e">
        <f t="shared" si="68"/>
        <v>#DIV/0!</v>
      </c>
      <c r="AP196" s="101" t="e">
        <f t="shared" si="69"/>
        <v>#DIV/0!</v>
      </c>
      <c r="AQ196" s="101" t="e">
        <f t="shared" si="75"/>
        <v>#DIV/0!</v>
      </c>
      <c r="AR196" s="102" t="e">
        <f t="shared" si="70"/>
        <v>#DIV/0!</v>
      </c>
      <c r="AT196" s="100" t="e">
        <f t="shared" si="71"/>
        <v>#DIV/0!</v>
      </c>
      <c r="AU196" s="101" t="e">
        <f t="shared" si="72"/>
        <v>#DIV/0!</v>
      </c>
      <c r="AV196" s="102" t="e">
        <f t="shared" si="73"/>
        <v>#DIV/0!</v>
      </c>
      <c r="AW196" s="34" t="e">
        <f t="shared" si="76"/>
        <v>#DIV/0!</v>
      </c>
    </row>
    <row r="197" spans="2:51">
      <c r="B197" s="104"/>
      <c r="C197" s="105"/>
      <c r="D197" s="106"/>
      <c r="F197" s="107"/>
      <c r="G197" s="108"/>
      <c r="H197" s="108"/>
      <c r="I197" s="108"/>
      <c r="J197" s="108"/>
      <c r="K197" s="108"/>
      <c r="L197" s="108"/>
      <c r="M197" s="108"/>
      <c r="N197" s="109"/>
      <c r="O197" s="110"/>
      <c r="P197" s="111"/>
      <c r="Q197" s="4"/>
      <c r="R197" s="112"/>
      <c r="S197" s="113"/>
      <c r="U197" s="97" t="e">
        <f t="shared" si="52"/>
        <v>#DIV/0!</v>
      </c>
      <c r="V197" s="98" t="e">
        <f t="shared" si="53"/>
        <v>#DIV/0!</v>
      </c>
      <c r="W197" s="99" t="e">
        <f t="shared" si="54"/>
        <v>#DIV/0!</v>
      </c>
      <c r="Y197" s="100" t="e">
        <f t="shared" si="55"/>
        <v>#DIV/0!</v>
      </c>
      <c r="Z197" s="101" t="e">
        <f t="shared" si="56"/>
        <v>#DIV/0!</v>
      </c>
      <c r="AA197" s="101" t="e">
        <f t="shared" si="57"/>
        <v>#DIV/0!</v>
      </c>
      <c r="AB197" s="101" t="e">
        <f t="shared" si="58"/>
        <v>#DIV/0!</v>
      </c>
      <c r="AC197" s="101" t="e">
        <f t="shared" si="59"/>
        <v>#DIV/0!</v>
      </c>
      <c r="AD197" s="101" t="e">
        <f t="shared" si="60"/>
        <v>#DIV/0!</v>
      </c>
      <c r="AE197" s="101" t="e">
        <f t="shared" si="61"/>
        <v>#DIV/0!</v>
      </c>
      <c r="AF197" s="101" t="e">
        <f t="shared" si="62"/>
        <v>#DIV/0!</v>
      </c>
      <c r="AG197" s="101" t="e">
        <f t="shared" si="63"/>
        <v>#DIV/0!</v>
      </c>
      <c r="AH197" s="102" t="e">
        <f t="shared" si="64"/>
        <v>#DIV/0!</v>
      </c>
      <c r="AJ197" s="100" t="e">
        <f t="shared" si="65"/>
        <v>#DIV/0!</v>
      </c>
      <c r="AK197" s="103">
        <f t="shared" si="66"/>
        <v>4.3059595283452063</v>
      </c>
      <c r="AL197" s="102" t="e">
        <f t="shared" si="67"/>
        <v>#DIV/0!</v>
      </c>
      <c r="AN197" s="100" t="e">
        <f t="shared" si="77"/>
        <v>#DIV/0!</v>
      </c>
      <c r="AO197" s="101" t="e">
        <f t="shared" si="68"/>
        <v>#DIV/0!</v>
      </c>
      <c r="AP197" s="101" t="e">
        <f t="shared" si="69"/>
        <v>#DIV/0!</v>
      </c>
      <c r="AQ197" s="101" t="e">
        <f t="shared" si="75"/>
        <v>#DIV/0!</v>
      </c>
      <c r="AR197" s="102" t="e">
        <f t="shared" si="70"/>
        <v>#DIV/0!</v>
      </c>
      <c r="AT197" s="100" t="e">
        <f t="shared" si="71"/>
        <v>#DIV/0!</v>
      </c>
      <c r="AU197" s="101" t="e">
        <f t="shared" si="72"/>
        <v>#DIV/0!</v>
      </c>
      <c r="AV197" s="102" t="e">
        <f t="shared" si="73"/>
        <v>#DIV/0!</v>
      </c>
      <c r="AW197" s="34" t="e">
        <f t="shared" si="76"/>
        <v>#DIV/0!</v>
      </c>
    </row>
    <row r="198" spans="2:51">
      <c r="B198" s="104"/>
      <c r="C198" s="105"/>
      <c r="D198" s="106"/>
      <c r="F198" s="107"/>
      <c r="G198" s="108"/>
      <c r="H198" s="108"/>
      <c r="I198" s="108"/>
      <c r="J198" s="108"/>
      <c r="K198" s="108"/>
      <c r="L198" s="108"/>
      <c r="M198" s="108"/>
      <c r="N198" s="109"/>
      <c r="O198" s="110"/>
      <c r="P198" s="111"/>
      <c r="Q198" s="4"/>
      <c r="R198" s="112"/>
      <c r="S198" s="113"/>
      <c r="U198" s="97" t="e">
        <f t="shared" si="52"/>
        <v>#DIV/0!</v>
      </c>
      <c r="V198" s="98" t="e">
        <f t="shared" si="53"/>
        <v>#DIV/0!</v>
      </c>
      <c r="W198" s="99" t="e">
        <f t="shared" si="54"/>
        <v>#DIV/0!</v>
      </c>
      <c r="Y198" s="100" t="e">
        <f t="shared" si="55"/>
        <v>#DIV/0!</v>
      </c>
      <c r="Z198" s="101" t="e">
        <f t="shared" si="56"/>
        <v>#DIV/0!</v>
      </c>
      <c r="AA198" s="101" t="e">
        <f t="shared" si="57"/>
        <v>#DIV/0!</v>
      </c>
      <c r="AB198" s="101" t="e">
        <f t="shared" si="58"/>
        <v>#DIV/0!</v>
      </c>
      <c r="AC198" s="101" t="e">
        <f t="shared" si="59"/>
        <v>#DIV/0!</v>
      </c>
      <c r="AD198" s="101" t="e">
        <f t="shared" si="60"/>
        <v>#DIV/0!</v>
      </c>
      <c r="AE198" s="101" t="e">
        <f t="shared" si="61"/>
        <v>#DIV/0!</v>
      </c>
      <c r="AF198" s="101" t="e">
        <f t="shared" si="62"/>
        <v>#DIV/0!</v>
      </c>
      <c r="AG198" s="101" t="e">
        <f t="shared" si="63"/>
        <v>#DIV/0!</v>
      </c>
      <c r="AH198" s="102" t="e">
        <f t="shared" si="64"/>
        <v>#DIV/0!</v>
      </c>
      <c r="AJ198" s="100" t="e">
        <f t="shared" si="65"/>
        <v>#DIV/0!</v>
      </c>
      <c r="AK198" s="103">
        <f t="shared" si="66"/>
        <v>4.3059595283452063</v>
      </c>
      <c r="AL198" s="102" t="e">
        <f t="shared" si="67"/>
        <v>#DIV/0!</v>
      </c>
      <c r="AN198" s="100" t="e">
        <f t="shared" si="77"/>
        <v>#DIV/0!</v>
      </c>
      <c r="AO198" s="101" t="e">
        <f t="shared" si="68"/>
        <v>#DIV/0!</v>
      </c>
      <c r="AP198" s="101" t="e">
        <f t="shared" si="69"/>
        <v>#DIV/0!</v>
      </c>
      <c r="AQ198" s="101" t="e">
        <f t="shared" si="75"/>
        <v>#DIV/0!</v>
      </c>
      <c r="AR198" s="102" t="e">
        <f t="shared" si="70"/>
        <v>#DIV/0!</v>
      </c>
      <c r="AT198" s="100" t="e">
        <f t="shared" si="71"/>
        <v>#DIV/0!</v>
      </c>
      <c r="AU198" s="101" t="e">
        <f t="shared" si="72"/>
        <v>#DIV/0!</v>
      </c>
      <c r="AV198" s="102" t="e">
        <f t="shared" si="73"/>
        <v>#DIV/0!</v>
      </c>
      <c r="AW198" s="34" t="e">
        <f t="shared" si="76"/>
        <v>#DIV/0!</v>
      </c>
    </row>
    <row r="199" spans="2:51">
      <c r="B199" s="104"/>
      <c r="C199" s="105"/>
      <c r="D199" s="106"/>
      <c r="F199" s="107"/>
      <c r="G199" s="108"/>
      <c r="H199" s="108"/>
      <c r="I199" s="108"/>
      <c r="J199" s="108"/>
      <c r="K199" s="108"/>
      <c r="L199" s="108"/>
      <c r="M199" s="108"/>
      <c r="N199" s="109"/>
      <c r="O199" s="110"/>
      <c r="P199" s="111"/>
      <c r="Q199" s="4"/>
      <c r="R199" s="112"/>
      <c r="S199" s="113"/>
      <c r="U199" s="97" t="e">
        <f t="shared" si="52"/>
        <v>#DIV/0!</v>
      </c>
      <c r="V199" s="98" t="e">
        <f t="shared" si="53"/>
        <v>#DIV/0!</v>
      </c>
      <c r="W199" s="99" t="e">
        <f t="shared" si="54"/>
        <v>#DIV/0!</v>
      </c>
      <c r="Y199" s="100" t="e">
        <f t="shared" si="55"/>
        <v>#DIV/0!</v>
      </c>
      <c r="Z199" s="101" t="e">
        <f t="shared" si="56"/>
        <v>#DIV/0!</v>
      </c>
      <c r="AA199" s="101" t="e">
        <f t="shared" si="57"/>
        <v>#DIV/0!</v>
      </c>
      <c r="AB199" s="101" t="e">
        <f t="shared" si="58"/>
        <v>#DIV/0!</v>
      </c>
      <c r="AC199" s="101" t="e">
        <f t="shared" si="59"/>
        <v>#DIV/0!</v>
      </c>
      <c r="AD199" s="101" t="e">
        <f t="shared" si="60"/>
        <v>#DIV/0!</v>
      </c>
      <c r="AE199" s="101" t="e">
        <f t="shared" si="61"/>
        <v>#DIV/0!</v>
      </c>
      <c r="AF199" s="101" t="e">
        <f t="shared" si="62"/>
        <v>#DIV/0!</v>
      </c>
      <c r="AG199" s="101" t="e">
        <f t="shared" si="63"/>
        <v>#DIV/0!</v>
      </c>
      <c r="AH199" s="102" t="e">
        <f t="shared" si="64"/>
        <v>#DIV/0!</v>
      </c>
      <c r="AJ199" s="100" t="e">
        <f t="shared" si="65"/>
        <v>#DIV/0!</v>
      </c>
      <c r="AK199" s="103">
        <f t="shared" si="66"/>
        <v>4.3059595283452063</v>
      </c>
      <c r="AL199" s="102" t="e">
        <f t="shared" si="67"/>
        <v>#DIV/0!</v>
      </c>
      <c r="AN199" s="100" t="e">
        <f t="shared" si="77"/>
        <v>#DIV/0!</v>
      </c>
      <c r="AO199" s="101" t="e">
        <f t="shared" si="68"/>
        <v>#DIV/0!</v>
      </c>
      <c r="AP199" s="101" t="e">
        <f t="shared" si="69"/>
        <v>#DIV/0!</v>
      </c>
      <c r="AQ199" s="101" t="e">
        <f t="shared" si="75"/>
        <v>#DIV/0!</v>
      </c>
      <c r="AR199" s="102" t="e">
        <f t="shared" si="70"/>
        <v>#DIV/0!</v>
      </c>
      <c r="AT199" s="100" t="e">
        <f t="shared" si="71"/>
        <v>#DIV/0!</v>
      </c>
      <c r="AU199" s="101" t="e">
        <f t="shared" si="72"/>
        <v>#DIV/0!</v>
      </c>
      <c r="AV199" s="102" t="e">
        <f t="shared" si="73"/>
        <v>#DIV/0!</v>
      </c>
      <c r="AW199" s="34" t="e">
        <f t="shared" si="76"/>
        <v>#DIV/0!</v>
      </c>
    </row>
    <row r="200" spans="2:51">
      <c r="B200" s="104"/>
      <c r="C200" s="105"/>
      <c r="D200" s="106"/>
      <c r="F200" s="107"/>
      <c r="G200" s="108"/>
      <c r="H200" s="108"/>
      <c r="I200" s="108"/>
      <c r="J200" s="108"/>
      <c r="K200" s="108"/>
      <c r="L200" s="108"/>
      <c r="M200" s="108"/>
      <c r="N200" s="109"/>
      <c r="O200" s="110"/>
      <c r="P200" s="111"/>
      <c r="Q200" s="4"/>
      <c r="R200" s="112"/>
      <c r="S200" s="113"/>
      <c r="U200" s="97" t="e">
        <f t="shared" si="52"/>
        <v>#DIV/0!</v>
      </c>
      <c r="V200" s="98" t="e">
        <f t="shared" si="53"/>
        <v>#DIV/0!</v>
      </c>
      <c r="W200" s="99" t="e">
        <f t="shared" si="54"/>
        <v>#DIV/0!</v>
      </c>
      <c r="Y200" s="100" t="e">
        <f t="shared" si="55"/>
        <v>#DIV/0!</v>
      </c>
      <c r="Z200" s="101" t="e">
        <f t="shared" si="56"/>
        <v>#DIV/0!</v>
      </c>
      <c r="AA200" s="101" t="e">
        <f t="shared" si="57"/>
        <v>#DIV/0!</v>
      </c>
      <c r="AB200" s="101" t="e">
        <f t="shared" si="58"/>
        <v>#DIV/0!</v>
      </c>
      <c r="AC200" s="101" t="e">
        <f t="shared" si="59"/>
        <v>#DIV/0!</v>
      </c>
      <c r="AD200" s="101" t="e">
        <f t="shared" si="60"/>
        <v>#DIV/0!</v>
      </c>
      <c r="AE200" s="101" t="e">
        <f t="shared" si="61"/>
        <v>#DIV/0!</v>
      </c>
      <c r="AF200" s="101" t="e">
        <f t="shared" si="62"/>
        <v>#DIV/0!</v>
      </c>
      <c r="AG200" s="101" t="e">
        <f t="shared" si="63"/>
        <v>#DIV/0!</v>
      </c>
      <c r="AH200" s="102" t="e">
        <f t="shared" si="64"/>
        <v>#DIV/0!</v>
      </c>
      <c r="AJ200" s="100" t="e">
        <f t="shared" si="65"/>
        <v>#DIV/0!</v>
      </c>
      <c r="AK200" s="103">
        <f t="shared" si="66"/>
        <v>4.3059595283452063</v>
      </c>
      <c r="AL200" s="102" t="e">
        <f t="shared" si="67"/>
        <v>#DIV/0!</v>
      </c>
      <c r="AN200" s="100" t="e">
        <f t="shared" si="77"/>
        <v>#DIV/0!</v>
      </c>
      <c r="AO200" s="101" t="e">
        <f t="shared" si="68"/>
        <v>#DIV/0!</v>
      </c>
      <c r="AP200" s="101" t="e">
        <f t="shared" si="69"/>
        <v>#DIV/0!</v>
      </c>
      <c r="AQ200" s="101" t="e">
        <f t="shared" si="75"/>
        <v>#DIV/0!</v>
      </c>
      <c r="AR200" s="102" t="e">
        <f t="shared" si="70"/>
        <v>#DIV/0!</v>
      </c>
      <c r="AT200" s="100" t="e">
        <f t="shared" si="71"/>
        <v>#DIV/0!</v>
      </c>
      <c r="AU200" s="101" t="e">
        <f t="shared" si="72"/>
        <v>#DIV/0!</v>
      </c>
      <c r="AV200" s="102" t="e">
        <f t="shared" si="73"/>
        <v>#DIV/0!</v>
      </c>
      <c r="AW200" s="34" t="e">
        <f t="shared" si="76"/>
        <v>#DIV/0!</v>
      </c>
    </row>
    <row r="201" spans="2:51">
      <c r="B201" s="104"/>
      <c r="C201" s="105"/>
      <c r="D201" s="106"/>
      <c r="F201" s="107"/>
      <c r="G201" s="108"/>
      <c r="H201" s="108"/>
      <c r="I201" s="108"/>
      <c r="J201" s="108"/>
      <c r="K201" s="108"/>
      <c r="L201" s="108"/>
      <c r="M201" s="108"/>
      <c r="N201" s="109"/>
      <c r="O201" s="110"/>
      <c r="P201" s="111"/>
      <c r="Q201" s="4"/>
      <c r="R201" s="112"/>
      <c r="S201" s="113"/>
      <c r="U201" s="97" t="e">
        <f t="shared" si="52"/>
        <v>#DIV/0!</v>
      </c>
      <c r="V201" s="98" t="e">
        <f t="shared" si="53"/>
        <v>#DIV/0!</v>
      </c>
      <c r="W201" s="99" t="e">
        <f t="shared" si="54"/>
        <v>#DIV/0!</v>
      </c>
      <c r="Y201" s="100" t="e">
        <f t="shared" si="55"/>
        <v>#DIV/0!</v>
      </c>
      <c r="Z201" s="101" t="e">
        <f t="shared" si="56"/>
        <v>#DIV/0!</v>
      </c>
      <c r="AA201" s="101" t="e">
        <f t="shared" si="57"/>
        <v>#DIV/0!</v>
      </c>
      <c r="AB201" s="101" t="e">
        <f t="shared" si="58"/>
        <v>#DIV/0!</v>
      </c>
      <c r="AC201" s="101" t="e">
        <f t="shared" si="59"/>
        <v>#DIV/0!</v>
      </c>
      <c r="AD201" s="101" t="e">
        <f t="shared" si="60"/>
        <v>#DIV/0!</v>
      </c>
      <c r="AE201" s="101" t="e">
        <f t="shared" si="61"/>
        <v>#DIV/0!</v>
      </c>
      <c r="AF201" s="101" t="e">
        <f t="shared" si="62"/>
        <v>#DIV/0!</v>
      </c>
      <c r="AG201" s="101" t="e">
        <f t="shared" si="63"/>
        <v>#DIV/0!</v>
      </c>
      <c r="AH201" s="102" t="e">
        <f t="shared" si="64"/>
        <v>#DIV/0!</v>
      </c>
      <c r="AJ201" s="100" t="e">
        <f t="shared" si="65"/>
        <v>#DIV/0!</v>
      </c>
      <c r="AK201" s="103">
        <f t="shared" si="66"/>
        <v>4.3059595283452063</v>
      </c>
      <c r="AL201" s="102" t="e">
        <f t="shared" si="67"/>
        <v>#DIV/0!</v>
      </c>
      <c r="AN201" s="100" t="e">
        <f t="shared" si="77"/>
        <v>#DIV/0!</v>
      </c>
      <c r="AO201" s="101" t="e">
        <f t="shared" si="68"/>
        <v>#DIV/0!</v>
      </c>
      <c r="AP201" s="101" t="e">
        <f t="shared" si="69"/>
        <v>#DIV/0!</v>
      </c>
      <c r="AQ201" s="101" t="e">
        <f t="shared" si="75"/>
        <v>#DIV/0!</v>
      </c>
      <c r="AR201" s="102" t="e">
        <f t="shared" si="70"/>
        <v>#DIV/0!</v>
      </c>
      <c r="AT201" s="100" t="e">
        <f t="shared" si="71"/>
        <v>#DIV/0!</v>
      </c>
      <c r="AU201" s="101" t="e">
        <f t="shared" si="72"/>
        <v>#DIV/0!</v>
      </c>
      <c r="AV201" s="102" t="e">
        <f t="shared" si="73"/>
        <v>#DIV/0!</v>
      </c>
      <c r="AW201" s="34" t="e">
        <f t="shared" si="76"/>
        <v>#DIV/0!</v>
      </c>
    </row>
    <row r="202" spans="2:51">
      <c r="B202" s="104"/>
      <c r="C202" s="105"/>
      <c r="D202" s="106"/>
      <c r="F202" s="107"/>
      <c r="G202" s="108"/>
      <c r="H202" s="108"/>
      <c r="I202" s="108"/>
      <c r="J202" s="108"/>
      <c r="K202" s="108"/>
      <c r="L202" s="108"/>
      <c r="M202" s="108"/>
      <c r="N202" s="109"/>
      <c r="O202" s="110"/>
      <c r="P202" s="111"/>
      <c r="Q202" s="4"/>
      <c r="R202" s="112"/>
      <c r="S202" s="113"/>
      <c r="U202" s="97" t="e">
        <f t="shared" si="52"/>
        <v>#DIV/0!</v>
      </c>
      <c r="V202" s="98" t="e">
        <f t="shared" si="53"/>
        <v>#DIV/0!</v>
      </c>
      <c r="W202" s="99" t="e">
        <f t="shared" si="54"/>
        <v>#DIV/0!</v>
      </c>
      <c r="Y202" s="100" t="e">
        <f t="shared" si="55"/>
        <v>#DIV/0!</v>
      </c>
      <c r="Z202" s="101" t="e">
        <f t="shared" si="56"/>
        <v>#DIV/0!</v>
      </c>
      <c r="AA202" s="101" t="e">
        <f t="shared" si="57"/>
        <v>#DIV/0!</v>
      </c>
      <c r="AB202" s="101" t="e">
        <f t="shared" si="58"/>
        <v>#DIV/0!</v>
      </c>
      <c r="AC202" s="101" t="e">
        <f t="shared" si="59"/>
        <v>#DIV/0!</v>
      </c>
      <c r="AD202" s="101" t="e">
        <f t="shared" si="60"/>
        <v>#DIV/0!</v>
      </c>
      <c r="AE202" s="101" t="e">
        <f t="shared" si="61"/>
        <v>#DIV/0!</v>
      </c>
      <c r="AF202" s="101" t="e">
        <f t="shared" si="62"/>
        <v>#DIV/0!</v>
      </c>
      <c r="AG202" s="101" t="e">
        <f t="shared" si="63"/>
        <v>#DIV/0!</v>
      </c>
      <c r="AH202" s="102" t="e">
        <f t="shared" si="64"/>
        <v>#DIV/0!</v>
      </c>
      <c r="AJ202" s="100" t="e">
        <f t="shared" si="65"/>
        <v>#DIV/0!</v>
      </c>
      <c r="AK202" s="103">
        <f t="shared" si="66"/>
        <v>4.3059595283452063</v>
      </c>
      <c r="AL202" s="102" t="e">
        <f t="shared" si="67"/>
        <v>#DIV/0!</v>
      </c>
      <c r="AN202" s="100" t="e">
        <f t="shared" si="77"/>
        <v>#DIV/0!</v>
      </c>
      <c r="AO202" s="101" t="e">
        <f t="shared" si="68"/>
        <v>#DIV/0!</v>
      </c>
      <c r="AP202" s="101" t="e">
        <f t="shared" si="69"/>
        <v>#DIV/0!</v>
      </c>
      <c r="AQ202" s="101" t="e">
        <f t="shared" si="75"/>
        <v>#DIV/0!</v>
      </c>
      <c r="AR202" s="102" t="e">
        <f t="shared" si="70"/>
        <v>#DIV/0!</v>
      </c>
      <c r="AT202" s="100" t="e">
        <f t="shared" si="71"/>
        <v>#DIV/0!</v>
      </c>
      <c r="AU202" s="101" t="e">
        <f t="shared" si="72"/>
        <v>#DIV/0!</v>
      </c>
      <c r="AV202" s="102" t="e">
        <f t="shared" si="73"/>
        <v>#DIV/0!</v>
      </c>
      <c r="AW202" s="34" t="e">
        <f t="shared" si="76"/>
        <v>#DIV/0!</v>
      </c>
    </row>
    <row r="203" spans="2:51">
      <c r="B203" s="104"/>
      <c r="C203" s="105"/>
      <c r="D203" s="106"/>
      <c r="F203" s="107"/>
      <c r="G203" s="108"/>
      <c r="H203" s="108"/>
      <c r="I203" s="108"/>
      <c r="J203" s="108"/>
      <c r="K203" s="108"/>
      <c r="L203" s="108"/>
      <c r="M203" s="108"/>
      <c r="N203" s="109"/>
      <c r="O203" s="110"/>
      <c r="P203" s="111"/>
      <c r="Q203" s="4"/>
      <c r="R203" s="112"/>
      <c r="S203" s="113"/>
      <c r="U203" s="97" t="e">
        <f t="shared" si="52"/>
        <v>#DIV/0!</v>
      </c>
      <c r="V203" s="98" t="e">
        <f t="shared" si="53"/>
        <v>#DIV/0!</v>
      </c>
      <c r="W203" s="99" t="e">
        <f t="shared" si="54"/>
        <v>#DIV/0!</v>
      </c>
      <c r="Y203" s="100" t="e">
        <f t="shared" si="55"/>
        <v>#DIV/0!</v>
      </c>
      <c r="Z203" s="101" t="e">
        <f t="shared" si="56"/>
        <v>#DIV/0!</v>
      </c>
      <c r="AA203" s="101" t="e">
        <f t="shared" si="57"/>
        <v>#DIV/0!</v>
      </c>
      <c r="AB203" s="101" t="e">
        <f t="shared" si="58"/>
        <v>#DIV/0!</v>
      </c>
      <c r="AC203" s="101" t="e">
        <f t="shared" si="59"/>
        <v>#DIV/0!</v>
      </c>
      <c r="AD203" s="101" t="e">
        <f t="shared" si="60"/>
        <v>#DIV/0!</v>
      </c>
      <c r="AE203" s="101" t="e">
        <f t="shared" si="61"/>
        <v>#DIV/0!</v>
      </c>
      <c r="AF203" s="101" t="e">
        <f t="shared" si="62"/>
        <v>#DIV/0!</v>
      </c>
      <c r="AG203" s="101" t="e">
        <f t="shared" si="63"/>
        <v>#DIV/0!</v>
      </c>
      <c r="AH203" s="102" t="e">
        <f t="shared" si="64"/>
        <v>#DIV/0!</v>
      </c>
      <c r="AJ203" s="100" t="e">
        <f t="shared" si="65"/>
        <v>#DIV/0!</v>
      </c>
      <c r="AK203" s="103">
        <f t="shared" si="66"/>
        <v>4.3059595283452063</v>
      </c>
      <c r="AL203" s="102" t="e">
        <f t="shared" si="67"/>
        <v>#DIV/0!</v>
      </c>
      <c r="AN203" s="100" t="e">
        <f t="shared" si="77"/>
        <v>#DIV/0!</v>
      </c>
      <c r="AO203" s="101" t="e">
        <f t="shared" si="68"/>
        <v>#DIV/0!</v>
      </c>
      <c r="AP203" s="101" t="e">
        <f t="shared" si="69"/>
        <v>#DIV/0!</v>
      </c>
      <c r="AQ203" s="101" t="e">
        <f t="shared" si="75"/>
        <v>#DIV/0!</v>
      </c>
      <c r="AR203" s="102" t="e">
        <f t="shared" si="70"/>
        <v>#DIV/0!</v>
      </c>
      <c r="AT203" s="100" t="e">
        <f t="shared" si="71"/>
        <v>#DIV/0!</v>
      </c>
      <c r="AU203" s="101" t="e">
        <f t="shared" si="72"/>
        <v>#DIV/0!</v>
      </c>
      <c r="AV203" s="102" t="e">
        <f t="shared" si="73"/>
        <v>#DIV/0!</v>
      </c>
      <c r="AW203" s="34" t="e">
        <f t="shared" si="76"/>
        <v>#DIV/0!</v>
      </c>
    </row>
    <row r="204" spans="2:51">
      <c r="B204" s="104"/>
      <c r="C204" s="105"/>
      <c r="D204" s="106"/>
      <c r="F204" s="107"/>
      <c r="G204" s="108"/>
      <c r="H204" s="108"/>
      <c r="I204" s="108"/>
      <c r="J204" s="108"/>
      <c r="K204" s="108"/>
      <c r="L204" s="108"/>
      <c r="M204" s="108"/>
      <c r="N204" s="109"/>
      <c r="O204" s="110"/>
      <c r="P204" s="111"/>
      <c r="Q204" s="4"/>
      <c r="R204" s="112"/>
      <c r="S204" s="113"/>
      <c r="U204" s="97" t="e">
        <f t="shared" si="52"/>
        <v>#DIV/0!</v>
      </c>
      <c r="V204" s="98" t="e">
        <f t="shared" si="53"/>
        <v>#DIV/0!</v>
      </c>
      <c r="W204" s="99" t="e">
        <f t="shared" si="54"/>
        <v>#DIV/0!</v>
      </c>
      <c r="Y204" s="100" t="e">
        <f t="shared" si="55"/>
        <v>#DIV/0!</v>
      </c>
      <c r="Z204" s="101" t="e">
        <f t="shared" si="56"/>
        <v>#DIV/0!</v>
      </c>
      <c r="AA204" s="101" t="e">
        <f t="shared" si="57"/>
        <v>#DIV/0!</v>
      </c>
      <c r="AB204" s="101" t="e">
        <f t="shared" si="58"/>
        <v>#DIV/0!</v>
      </c>
      <c r="AC204" s="101" t="e">
        <f t="shared" si="59"/>
        <v>#DIV/0!</v>
      </c>
      <c r="AD204" s="101" t="e">
        <f t="shared" si="60"/>
        <v>#DIV/0!</v>
      </c>
      <c r="AE204" s="101" t="e">
        <f t="shared" si="61"/>
        <v>#DIV/0!</v>
      </c>
      <c r="AF204" s="101" t="e">
        <f t="shared" si="62"/>
        <v>#DIV/0!</v>
      </c>
      <c r="AG204" s="101" t="e">
        <f t="shared" si="63"/>
        <v>#DIV/0!</v>
      </c>
      <c r="AH204" s="102" t="e">
        <f t="shared" si="64"/>
        <v>#DIV/0!</v>
      </c>
      <c r="AJ204" s="100" t="e">
        <f t="shared" si="65"/>
        <v>#DIV/0!</v>
      </c>
      <c r="AK204" s="103">
        <f t="shared" si="66"/>
        <v>4.3059595283452063</v>
      </c>
      <c r="AL204" s="102" t="e">
        <f t="shared" si="67"/>
        <v>#DIV/0!</v>
      </c>
      <c r="AN204" s="100" t="e">
        <f t="shared" si="77"/>
        <v>#DIV/0!</v>
      </c>
      <c r="AO204" s="101" t="e">
        <f t="shared" si="68"/>
        <v>#DIV/0!</v>
      </c>
      <c r="AP204" s="101" t="e">
        <f t="shared" si="69"/>
        <v>#DIV/0!</v>
      </c>
      <c r="AQ204" s="101" t="e">
        <f t="shared" si="75"/>
        <v>#DIV/0!</v>
      </c>
      <c r="AR204" s="102" t="e">
        <f t="shared" si="70"/>
        <v>#DIV/0!</v>
      </c>
      <c r="AT204" s="100" t="e">
        <f t="shared" si="71"/>
        <v>#DIV/0!</v>
      </c>
      <c r="AU204" s="101" t="e">
        <f t="shared" si="72"/>
        <v>#DIV/0!</v>
      </c>
      <c r="AV204" s="102" t="e">
        <f t="shared" si="73"/>
        <v>#DIV/0!</v>
      </c>
      <c r="AW204" s="34" t="e">
        <f t="shared" si="76"/>
        <v>#DIV/0!</v>
      </c>
    </row>
    <row r="205" spans="2:51">
      <c r="B205" s="104"/>
      <c r="C205" s="105"/>
      <c r="D205" s="106"/>
      <c r="F205" s="107"/>
      <c r="G205" s="108"/>
      <c r="H205" s="108"/>
      <c r="I205" s="108"/>
      <c r="J205" s="108"/>
      <c r="K205" s="108"/>
      <c r="L205" s="108"/>
      <c r="M205" s="108"/>
      <c r="N205" s="109"/>
      <c r="O205" s="110"/>
      <c r="P205" s="111"/>
      <c r="Q205" s="4"/>
      <c r="R205" s="112"/>
      <c r="S205" s="113"/>
      <c r="U205" s="97" t="e">
        <f t="shared" si="52"/>
        <v>#DIV/0!</v>
      </c>
      <c r="V205" s="98" t="e">
        <f t="shared" si="53"/>
        <v>#DIV/0!</v>
      </c>
      <c r="W205" s="99" t="e">
        <f t="shared" si="54"/>
        <v>#DIV/0!</v>
      </c>
      <c r="Y205" s="100" t="e">
        <f t="shared" si="55"/>
        <v>#DIV/0!</v>
      </c>
      <c r="Z205" s="101" t="e">
        <f t="shared" si="56"/>
        <v>#DIV/0!</v>
      </c>
      <c r="AA205" s="101" t="e">
        <f t="shared" si="57"/>
        <v>#DIV/0!</v>
      </c>
      <c r="AB205" s="101" t="e">
        <f t="shared" si="58"/>
        <v>#DIV/0!</v>
      </c>
      <c r="AC205" s="101" t="e">
        <f t="shared" si="59"/>
        <v>#DIV/0!</v>
      </c>
      <c r="AD205" s="101" t="e">
        <f t="shared" si="60"/>
        <v>#DIV/0!</v>
      </c>
      <c r="AE205" s="101" t="e">
        <f t="shared" si="61"/>
        <v>#DIV/0!</v>
      </c>
      <c r="AF205" s="101" t="e">
        <f t="shared" si="62"/>
        <v>#DIV/0!</v>
      </c>
      <c r="AG205" s="101" t="e">
        <f t="shared" si="63"/>
        <v>#DIV/0!</v>
      </c>
      <c r="AH205" s="102" t="e">
        <f t="shared" si="64"/>
        <v>#DIV/0!</v>
      </c>
      <c r="AJ205" s="100" t="e">
        <f t="shared" si="65"/>
        <v>#DIV/0!</v>
      </c>
      <c r="AK205" s="103">
        <f t="shared" si="66"/>
        <v>4.3059595283452063</v>
      </c>
      <c r="AL205" s="102" t="e">
        <f t="shared" si="67"/>
        <v>#DIV/0!</v>
      </c>
      <c r="AN205" s="100" t="e">
        <f t="shared" si="77"/>
        <v>#DIV/0!</v>
      </c>
      <c r="AO205" s="101" t="e">
        <f t="shared" si="68"/>
        <v>#DIV/0!</v>
      </c>
      <c r="AP205" s="101" t="e">
        <f t="shared" si="69"/>
        <v>#DIV/0!</v>
      </c>
      <c r="AQ205" s="101" t="e">
        <f t="shared" si="75"/>
        <v>#DIV/0!</v>
      </c>
      <c r="AR205" s="102" t="e">
        <f t="shared" si="70"/>
        <v>#DIV/0!</v>
      </c>
      <c r="AT205" s="100" t="e">
        <f t="shared" si="71"/>
        <v>#DIV/0!</v>
      </c>
      <c r="AU205" s="101" t="e">
        <f t="shared" si="72"/>
        <v>#DIV/0!</v>
      </c>
      <c r="AV205" s="102" t="e">
        <f t="shared" si="73"/>
        <v>#DIV/0!</v>
      </c>
      <c r="AW205" s="34" t="e">
        <f t="shared" si="76"/>
        <v>#DIV/0!</v>
      </c>
    </row>
    <row r="206" spans="2:51">
      <c r="B206" s="104"/>
      <c r="C206" s="105"/>
      <c r="D206" s="106"/>
      <c r="F206" s="107"/>
      <c r="G206" s="108"/>
      <c r="H206" s="108"/>
      <c r="I206" s="108"/>
      <c r="J206" s="108"/>
      <c r="K206" s="108"/>
      <c r="L206" s="108"/>
      <c r="M206" s="108"/>
      <c r="N206" s="109"/>
      <c r="O206" s="110"/>
      <c r="P206" s="111"/>
      <c r="Q206" s="4"/>
      <c r="R206" s="112"/>
      <c r="S206" s="113"/>
      <c r="U206" s="97" t="e">
        <f t="shared" ref="U206:U207" si="78">EXP(AR206)</f>
        <v>#DIV/0!</v>
      </c>
      <c r="V206" s="98" t="e">
        <f t="shared" ref="V206:V207" si="79">815.3+265.3*(G206/40.32)/(G206/40.32+N206/71.85)+15.37*G206+8.61*N206+6.646*(F206+J206)+39.16*D206</f>
        <v>#DIV/0!</v>
      </c>
      <c r="W206" s="99" t="e">
        <f t="shared" ref="W206:W207" si="80">(V206+273)</f>
        <v>#DIV/0!</v>
      </c>
      <c r="Y206" s="100" t="e">
        <f t="shared" ref="Y206:Y207" si="81">(F206/30.99)/($I206/60.08+$L206/79.9+$H206/50.98+$N206/71.85+$G206/40.32+$K206/56.08+$F206/30.99+$J206/47.1+$M206/70.94)</f>
        <v>#DIV/0!</v>
      </c>
      <c r="Z206" s="101" t="e">
        <f t="shared" ref="Z206:Z207" si="82">(G206/40.32)/($I206/60.08+$L206/79.9+$H206/50.98+$N206/71.85+$G206/40.32+$K206/56.08+$F206/30.99+$J206/47.1+$M206/70.94)</f>
        <v>#DIV/0!</v>
      </c>
      <c r="AA206" s="101" t="e">
        <f t="shared" ref="AA206:AA207" si="83">(H206/50.98)/($I206/60.08+$L206/79.9+$H206/50.98+$N206/71.85+$G206/40.32+$K206/56.08+$F206/30.99+$J206/47.1+$M206/70.94)</f>
        <v>#DIV/0!</v>
      </c>
      <c r="AB206" s="101" t="e">
        <f t="shared" ref="AB206:AB207" si="84">(I206/60.08)/($I206/60.08+$L206/79.9+$H206/50.98+$N206/71.85+$G206/40.32+$K206/56.08+$F206/30.99+$J206/47.1+$M206/70.94)</f>
        <v>#DIV/0!</v>
      </c>
      <c r="AC206" s="101" t="e">
        <f t="shared" ref="AC206:AC207" si="85">(J206/47.1)/($I206/60.08+$L206/79.9+$H206/50.98+$N206/71.85+$G206/40.32+$K206/56.08+$F206/30.99+$J206/47.1+$M206/70.94)</f>
        <v>#DIV/0!</v>
      </c>
      <c r="AD206" s="101" t="e">
        <f t="shared" ref="AD206:AD207" si="86">(K206/56.08)/($I206/60.08+$L206/79.9+$H206/50.98+$N206/71.85+$G206/40.32+$K206/56.08+$F206/30.99+$J206/47.1+$M206/70.94)</f>
        <v>#DIV/0!</v>
      </c>
      <c r="AE206" s="101" t="e">
        <f t="shared" ref="AE206:AE207" si="87">(L206/79.9)/($I206/60.08+$L206/79.9+$H206/50.98+$N206/71.85+$G206/40.32+$K206/56.08+$F206/30.99+$J206/47.1+$M206/70.94)</f>
        <v>#DIV/0!</v>
      </c>
      <c r="AF206" s="101" t="e">
        <f t="shared" ref="AF206:AF207" si="88">(M206/70.94)/($I206/60.08+$L206/79.9+$H206/50.98+$N206/71.85+$G206/40.32+$K206/56.08+$F206/30.99+$J206/47.1+$M206/70.94)</f>
        <v>#DIV/0!</v>
      </c>
      <c r="AG206" s="101" t="e">
        <f t="shared" ref="AG206:AG207" si="89">(N206/71.85)/($I206/60.08+$L206/79.9+$H206/50.98+$N206/71.85+$G206/40.32+$K206/56.08+$F206/30.99+$J206/47.1+$M206/70.94)</f>
        <v>#DIV/0!</v>
      </c>
      <c r="AH206" s="102" t="e">
        <f t="shared" ref="AH206:AH207" si="90">AG206*AL206</f>
        <v>#DIV/0!</v>
      </c>
      <c r="AJ206" s="100" t="e">
        <f t="shared" ref="AJ206:AJ207" si="91">1/(1+(O206/(N206*AL206))*0.013+(P206/(N206*AL206))*0.025)</f>
        <v>#DIV/0!</v>
      </c>
      <c r="AK206" s="103">
        <f t="shared" ref="AK206:AK207" si="92">EXP(1.46-0.177*G206)</f>
        <v>4.3059595283452063</v>
      </c>
      <c r="AL206" s="102" t="e">
        <f t="shared" ref="AL206:AL207" si="93">(N206-AK206*71.85/79.85)/N206</f>
        <v>#DIV/0!</v>
      </c>
      <c r="AN206" s="100" t="e">
        <f t="shared" si="77"/>
        <v>#DIV/0!</v>
      </c>
      <c r="AO206" s="101" t="e">
        <f t="shared" ref="AO206:AO207" si="94">(137778-91.666*W206+8.474*W206*LN(W206))/(8.31441*W206)+(-291*D206+351*ERF(D206))/W206</f>
        <v>#DIV/0!</v>
      </c>
      <c r="AP206" s="101" t="e">
        <f t="shared" ref="AP206:AP207" si="95">LN(AJ206*(1-AH206))</f>
        <v>#DIV/0!</v>
      </c>
      <c r="AQ206" s="101" t="e">
        <f t="shared" si="75"/>
        <v>#DIV/0!</v>
      </c>
      <c r="AR206" s="102" t="e">
        <f t="shared" ref="AR206:AR207" si="96">AN206+AO206+AP206-AQ206</f>
        <v>#DIV/0!</v>
      </c>
      <c r="AT206" s="100" t="e">
        <f t="shared" ref="AT206:AT207" si="97">1/(1+(O206/(N206*AL206))*0.013+(P206/(N206*AL206))*0.025)</f>
        <v>#DIV/0!</v>
      </c>
      <c r="AU206" s="101" t="e">
        <f t="shared" ref="AU206:AU207" si="98">(O206/(N206*AL206))*0.013*AT206</f>
        <v>#DIV/0!</v>
      </c>
      <c r="AV206" s="102" t="e">
        <f t="shared" ref="AV206:AV207" si="99">(P206/(N206*AL206))*0.025*AT206</f>
        <v>#DIV/0!</v>
      </c>
      <c r="AW206" s="34" t="e">
        <f t="shared" si="76"/>
        <v>#DIV/0!</v>
      </c>
    </row>
    <row r="207" spans="2:51">
      <c r="B207" s="114"/>
      <c r="C207" s="115"/>
      <c r="D207" s="116"/>
      <c r="F207" s="117"/>
      <c r="G207" s="118"/>
      <c r="H207" s="118"/>
      <c r="I207" s="118"/>
      <c r="J207" s="118"/>
      <c r="K207" s="118"/>
      <c r="L207" s="118"/>
      <c r="M207" s="118"/>
      <c r="N207" s="119"/>
      <c r="O207" s="120"/>
      <c r="P207" s="121"/>
      <c r="Q207" s="4"/>
      <c r="R207" s="122"/>
      <c r="S207" s="123"/>
      <c r="U207" s="124" t="e">
        <f t="shared" si="78"/>
        <v>#DIV/0!</v>
      </c>
      <c r="V207" s="125" t="e">
        <f t="shared" si="79"/>
        <v>#DIV/0!</v>
      </c>
      <c r="W207" s="126" t="e">
        <f t="shared" si="80"/>
        <v>#DIV/0!</v>
      </c>
      <c r="Y207" s="127" t="e">
        <f t="shared" si="81"/>
        <v>#DIV/0!</v>
      </c>
      <c r="Z207" s="128" t="e">
        <f t="shared" si="82"/>
        <v>#DIV/0!</v>
      </c>
      <c r="AA207" s="128" t="e">
        <f t="shared" si="83"/>
        <v>#DIV/0!</v>
      </c>
      <c r="AB207" s="128" t="e">
        <f t="shared" si="84"/>
        <v>#DIV/0!</v>
      </c>
      <c r="AC207" s="128" t="e">
        <f t="shared" si="85"/>
        <v>#DIV/0!</v>
      </c>
      <c r="AD207" s="128" t="e">
        <f t="shared" si="86"/>
        <v>#DIV/0!</v>
      </c>
      <c r="AE207" s="128" t="e">
        <f t="shared" si="87"/>
        <v>#DIV/0!</v>
      </c>
      <c r="AF207" s="128" t="e">
        <f t="shared" si="88"/>
        <v>#DIV/0!</v>
      </c>
      <c r="AG207" s="128" t="e">
        <f t="shared" si="89"/>
        <v>#DIV/0!</v>
      </c>
      <c r="AH207" s="129" t="e">
        <f t="shared" si="90"/>
        <v>#DIV/0!</v>
      </c>
      <c r="AJ207" s="127" t="e">
        <f t="shared" si="91"/>
        <v>#DIV/0!</v>
      </c>
      <c r="AK207" s="130">
        <f t="shared" si="92"/>
        <v>4.3059595283452063</v>
      </c>
      <c r="AL207" s="129" t="e">
        <f t="shared" si="93"/>
        <v>#DIV/0!</v>
      </c>
      <c r="AN207" s="100" t="e">
        <f t="shared" si="77"/>
        <v>#DIV/0!</v>
      </c>
      <c r="AO207" s="128" t="e">
        <f t="shared" si="94"/>
        <v>#DIV/0!</v>
      </c>
      <c r="AP207" s="128" t="e">
        <f t="shared" si="95"/>
        <v>#DIV/0!</v>
      </c>
      <c r="AQ207" s="128" t="e">
        <f t="shared" ref="AQ207" si="100">LN(AH207)+(((1-AH207)^2)*(28870-14710*Z207+1960*AD207+43300*Y207+95380*AC207-76880*AE207)+(1-AH207)*(-62190*AB207+31520*AB207*AB207))/(8.31441*W207)</f>
        <v>#DIV/0!</v>
      </c>
      <c r="AR207" s="129" t="e">
        <f t="shared" si="96"/>
        <v>#DIV/0!</v>
      </c>
      <c r="AT207" s="127" t="e">
        <f t="shared" si="97"/>
        <v>#DIV/0!</v>
      </c>
      <c r="AU207" s="128" t="e">
        <f t="shared" si="98"/>
        <v>#DIV/0!</v>
      </c>
      <c r="AV207" s="129" t="e">
        <f t="shared" si="99"/>
        <v>#DIV/0!</v>
      </c>
      <c r="AW207" s="34" t="e">
        <f t="shared" ref="AW207" si="101">EXP(AR207)</f>
        <v>#DIV/0!</v>
      </c>
    </row>
  </sheetData>
  <mergeCells count="9">
    <mergeCell ref="R10:S10"/>
    <mergeCell ref="U10:W10"/>
    <mergeCell ref="AT10:AV10"/>
    <mergeCell ref="B3:D3"/>
    <mergeCell ref="B4:D4"/>
    <mergeCell ref="B5:D5"/>
    <mergeCell ref="B6:D8"/>
    <mergeCell ref="B10:D10"/>
    <mergeCell ref="F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8FC-8981-4537-A08A-4C3209407150}">
  <dimension ref="A1:X197"/>
  <sheetViews>
    <sheetView topLeftCell="E1" workbookViewId="0">
      <selection activeCell="S6" sqref="S6"/>
    </sheetView>
  </sheetViews>
  <sheetFormatPr defaultRowHeight="15.5"/>
  <cols>
    <col min="1" max="1" width="13.1640625" customWidth="1"/>
    <col min="2" max="2" width="11.5" style="6" customWidth="1"/>
    <col min="3" max="5" width="10.83203125" style="4"/>
    <col min="6" max="6" width="10.6640625"/>
  </cols>
  <sheetData>
    <row r="1" spans="1:24" ht="16" thickBot="1">
      <c r="A1" s="49" t="s">
        <v>189</v>
      </c>
      <c r="B1" s="49" t="s">
        <v>190</v>
      </c>
      <c r="C1" s="50" t="s">
        <v>191</v>
      </c>
      <c r="D1" s="50" t="s">
        <v>139</v>
      </c>
      <c r="E1" s="131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201</v>
      </c>
      <c r="T1" t="s">
        <v>202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C2" s="34">
        <v>0.1121350869924614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2.9101950105398604</v>
      </c>
      <c r="T2">
        <v>-6</v>
      </c>
      <c r="U2">
        <v>13.640013665921767</v>
      </c>
      <c r="V2">
        <v>-18.672786624152074</v>
      </c>
      <c r="W2">
        <v>-4.6939509023170416</v>
      </c>
      <c r="X2">
        <v>9.0674903363456849E-3</v>
      </c>
    </row>
    <row r="3" spans="1:24">
      <c r="A3">
        <v>180</v>
      </c>
      <c r="C3" s="34">
        <v>0.1231447238530748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2.8469636611384495</v>
      </c>
      <c r="T3">
        <v>-6.1</v>
      </c>
      <c r="U3">
        <v>13.753886164299193</v>
      </c>
      <c r="V3">
        <v>-18.7535103757969</v>
      </c>
      <c r="W3">
        <v>-3.9759424687666254</v>
      </c>
      <c r="X3">
        <v>1.8416095312231873E-2</v>
      </c>
    </row>
    <row r="4" spans="1:24">
      <c r="A4">
        <v>183</v>
      </c>
      <c r="C4" s="34">
        <v>0.11946385612088724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2.6603122585400953</v>
      </c>
      <c r="T4">
        <v>-6.2000000000000011</v>
      </c>
      <c r="U4">
        <v>13.699209101806328</v>
      </c>
      <c r="V4">
        <v>-18.563276082040431</v>
      </c>
      <c r="W4">
        <v>-4.1075311562597321</v>
      </c>
      <c r="X4">
        <v>1.6182163197400956E-2</v>
      </c>
    </row>
    <row r="5" spans="1:24">
      <c r="A5">
        <v>186</v>
      </c>
      <c r="C5" s="34">
        <v>0.11579400997285261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2.53021079314221</v>
      </c>
      <c r="T5">
        <v>-6.2999999999999989</v>
      </c>
      <c r="U5">
        <v>13.609866464122284</v>
      </c>
      <c r="V5">
        <v>-18.497195119738073</v>
      </c>
      <c r="W5">
        <v>-4.2613865271298579</v>
      </c>
      <c r="X5">
        <v>1.3906613734657181E-2</v>
      </c>
    </row>
    <row r="6" spans="1:24">
      <c r="A6">
        <v>187</v>
      </c>
      <c r="C6" s="34">
        <v>0.13549517743722073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2.4557010707657803</v>
      </c>
      <c r="T6">
        <v>-6.4</v>
      </c>
      <c r="U6">
        <v>13.648591809742221</v>
      </c>
      <c r="V6">
        <v>-18.553153136642237</v>
      </c>
      <c r="W6">
        <v>-2.9117603862857564</v>
      </c>
      <c r="X6">
        <v>5.157525772339433E-2</v>
      </c>
    </row>
    <row r="7" spans="1:24">
      <c r="A7">
        <v>195</v>
      </c>
      <c r="C7" s="34">
        <v>8.2849006739947939E-2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1.9755600830208575</v>
      </c>
      <c r="T7">
        <v>-6.5</v>
      </c>
      <c r="U7">
        <v>13.182950977767611</v>
      </c>
      <c r="V7">
        <v>-17.718787014122377</v>
      </c>
      <c r="W7">
        <v>-6.4453369281607706</v>
      </c>
      <c r="X7">
        <v>1.5853920085390216E-3</v>
      </c>
    </row>
    <row r="8" spans="1:24">
      <c r="A8">
        <v>202</v>
      </c>
      <c r="C8" s="34">
        <v>0.10001633229947844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1.5830158708331332</v>
      </c>
      <c r="T8">
        <v>-6.6</v>
      </c>
      <c r="U8">
        <v>13.022204343019631</v>
      </c>
      <c r="V8">
        <v>-17.076903801755861</v>
      </c>
      <c r="W8">
        <v>-4.7119861939861423</v>
      </c>
      <c r="X8">
        <v>8.9068649032405522E-3</v>
      </c>
    </row>
    <row r="9" spans="1:24">
      <c r="A9">
        <v>203</v>
      </c>
      <c r="C9" s="34">
        <v>0.11701607350695693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1.5331283353689855</v>
      </c>
      <c r="T9">
        <v>-6.7000000000000011</v>
      </c>
      <c r="U9">
        <v>13.138125726360055</v>
      </c>
      <c r="V9">
        <v>-17.18684382067525</v>
      </c>
      <c r="W9">
        <v>-3.4391114987563256</v>
      </c>
      <c r="X9">
        <v>3.1095242066848883E-2</v>
      </c>
    </row>
    <row r="10" spans="1:24">
      <c r="A10">
        <v>285</v>
      </c>
      <c r="C10" s="34">
        <v>9.1203684506076882E-2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1.8400038031797123</v>
      </c>
      <c r="T10">
        <v>-6.7999999999999989</v>
      </c>
      <c r="U10">
        <v>13.510308016911658</v>
      </c>
      <c r="V10">
        <v>-18.07968363700401</v>
      </c>
      <c r="W10">
        <v>-5.8911798963582171</v>
      </c>
      <c r="X10">
        <v>2.7560968134522357E-3</v>
      </c>
    </row>
    <row r="11" spans="1:24">
      <c r="A11">
        <v>290</v>
      </c>
      <c r="C11" s="34">
        <v>0.10082057713477482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1.5506900472926226</v>
      </c>
      <c r="T11">
        <v>-6.9</v>
      </c>
      <c r="U11">
        <v>13.226859696260597</v>
      </c>
      <c r="V11">
        <v>-17.664211161718647</v>
      </c>
      <c r="W11">
        <v>-4.7243995743760081</v>
      </c>
      <c r="X11">
        <v>8.7979507354593034E-3</v>
      </c>
    </row>
    <row r="12" spans="1:24">
      <c r="A12">
        <v>322</v>
      </c>
      <c r="C12" s="34">
        <v>0.12724762499955133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1.5579937812885571</v>
      </c>
      <c r="T12">
        <v>-7</v>
      </c>
      <c r="U12">
        <v>13.666136212395795</v>
      </c>
      <c r="V12">
        <v>-17.899692796011283</v>
      </c>
      <c r="W12">
        <v>-3.0657162140359517</v>
      </c>
      <c r="X12">
        <v>4.4543788677429474E-2</v>
      </c>
    </row>
    <row r="13" spans="1:24">
      <c r="A13">
        <v>334</v>
      </c>
      <c r="C13" s="34">
        <v>0.10767776263512492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1.4053643441707102</v>
      </c>
      <c r="T13">
        <v>-7.1</v>
      </c>
      <c r="U13">
        <v>13.486225072095312</v>
      </c>
      <c r="V13">
        <v>-17.784192548761787</v>
      </c>
      <c r="W13">
        <v>-4.4454707866116152</v>
      </c>
      <c r="X13">
        <v>1.1595547546147E-2</v>
      </c>
    </row>
    <row r="14" spans="1:24">
      <c r="A14">
        <v>612</v>
      </c>
      <c r="C14" s="34">
        <v>0.1080823102541469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1.0008090733552955</v>
      </c>
      <c r="T14">
        <v>-7.2000000000000011</v>
      </c>
      <c r="U14">
        <v>12.95056338396622</v>
      </c>
      <c r="V14">
        <v>-17.115939039364584</v>
      </c>
      <c r="W14">
        <v>-3.8452152970214115</v>
      </c>
      <c r="X14">
        <v>2.0934187076642519E-2</v>
      </c>
    </row>
    <row r="15" spans="1:24">
      <c r="A15" s="71">
        <v>662</v>
      </c>
      <c r="C15" s="34">
        <v>9.360097951875479E-2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1.3063768936519473</v>
      </c>
      <c r="T15">
        <v>-7.2999999999999989</v>
      </c>
      <c r="U15">
        <v>13.453825730799718</v>
      </c>
      <c r="V15">
        <v>-18.005879464146773</v>
      </c>
      <c r="W15">
        <v>-5.5704665327019924</v>
      </c>
      <c r="X15">
        <v>3.7942519541690478E-3</v>
      </c>
    </row>
    <row r="16" spans="1:24">
      <c r="A16" s="71">
        <v>663</v>
      </c>
      <c r="C16" s="34">
        <v>9.560223888329078E-2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1.3011290393504744</v>
      </c>
      <c r="T16">
        <v>-7.4</v>
      </c>
      <c r="U16">
        <v>13.532270435454915</v>
      </c>
      <c r="V16">
        <v>-18.213847306628253</v>
      </c>
      <c r="W16">
        <v>-5.4929322818520916</v>
      </c>
      <c r="X16">
        <v>4.0988878703995812E-3</v>
      </c>
    </row>
    <row r="17" spans="1:24">
      <c r="A17" s="71">
        <v>664</v>
      </c>
      <c r="C17" s="34">
        <v>8.5230404073088517E-2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1.1191694165028245</v>
      </c>
      <c r="T17">
        <v>-7.4999999999999911</v>
      </c>
      <c r="U17">
        <v>13.463988204567652</v>
      </c>
      <c r="V17">
        <v>-18.033956138166388</v>
      </c>
      <c r="W17">
        <v>-6.4170781616001307</v>
      </c>
      <c r="X17">
        <v>1.6307581479104716E-3</v>
      </c>
    </row>
    <row r="18" spans="1:24">
      <c r="A18" s="71">
        <v>665</v>
      </c>
      <c r="C18" s="34">
        <v>8.0472093819951657E-2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0.99371129450793205</v>
      </c>
      <c r="T18">
        <v>-7.599999999999989</v>
      </c>
      <c r="U18">
        <v>13.47106798165747</v>
      </c>
      <c r="V18">
        <v>-17.978081711629653</v>
      </c>
      <c r="W18">
        <v>-6.914435506226738</v>
      </c>
      <c r="X18">
        <v>9.9235628665750308E-4</v>
      </c>
    </row>
    <row r="19" spans="1:24">
      <c r="A19">
        <v>666</v>
      </c>
      <c r="C19" s="34">
        <v>0.10041838975877308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1.213327885221851</v>
      </c>
      <c r="T19">
        <v>-7.6999999999999904</v>
      </c>
      <c r="U19">
        <v>13.362038160369355</v>
      </c>
      <c r="V19">
        <v>-18.679664584197941</v>
      </c>
      <c r="W19">
        <v>-5.341452668561999</v>
      </c>
      <c r="X19">
        <v>4.7660846121808653E-3</v>
      </c>
    </row>
    <row r="20" spans="1:24">
      <c r="A20">
        <v>667</v>
      </c>
      <c r="C20" s="34">
        <v>0.11457316011168907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1.1615233849983078</v>
      </c>
      <c r="T20">
        <v>-7.7999999999999883</v>
      </c>
      <c r="U20">
        <v>13.3854412906881</v>
      </c>
      <c r="V20">
        <v>-18.785476315600878</v>
      </c>
      <c r="W20">
        <v>-4.2442453954728236</v>
      </c>
      <c r="X20">
        <v>1.4143643010725127E-2</v>
      </c>
    </row>
    <row r="21" spans="1:24">
      <c r="A21">
        <v>682</v>
      </c>
      <c r="C21" s="34">
        <v>8.1659991311341468E-2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0.81219895247204477</v>
      </c>
      <c r="T21">
        <v>-7.8999999999999897</v>
      </c>
      <c r="U21">
        <v>13.17317750694642</v>
      </c>
      <c r="V21">
        <v>-18.238145505527378</v>
      </c>
      <c r="W21">
        <v>-6.8325851008152512</v>
      </c>
      <c r="X21">
        <v>1.076906620707696E-3</v>
      </c>
    </row>
    <row r="22" spans="1:24">
      <c r="A22">
        <v>684</v>
      </c>
      <c r="C22" s="34">
        <v>9.4801350740539261E-2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0.53121551835150882</v>
      </c>
      <c r="T22">
        <v>-7.9999999999999911</v>
      </c>
      <c r="U22">
        <v>13.607225836579619</v>
      </c>
      <c r="V22">
        <v>-17.840924616442262</v>
      </c>
      <c r="W22">
        <v>-5.9417625212091778</v>
      </c>
      <c r="X22">
        <v>2.6205096155539342E-3</v>
      </c>
    </row>
    <row r="23" spans="1:24">
      <c r="A23">
        <v>758</v>
      </c>
      <c r="C23" s="34">
        <v>0.12150741558887421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0.61440954368372758</v>
      </c>
      <c r="T23">
        <v>-8.0999999999999925</v>
      </c>
      <c r="U23">
        <v>13.35731370142393</v>
      </c>
      <c r="V23">
        <v>-18.24299773298376</v>
      </c>
      <c r="W23">
        <v>-3.3716860545619767</v>
      </c>
      <c r="X23">
        <v>3.3192160000101834E-2</v>
      </c>
    </row>
    <row r="24" spans="1:24">
      <c r="A24">
        <v>884</v>
      </c>
      <c r="C24" s="34">
        <v>0.10444613061431011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6.2657384410872652E-2</v>
      </c>
      <c r="T24">
        <v>-8.1999999999999904</v>
      </c>
      <c r="U24">
        <v>13.024422438897304</v>
      </c>
      <c r="V24">
        <v>-17.251629281050587</v>
      </c>
      <c r="W24">
        <v>-4.2888419754193379</v>
      </c>
      <c r="X24">
        <v>1.3535092760389889E-2</v>
      </c>
    </row>
    <row r="25" spans="1:24">
      <c r="A25">
        <v>3073</v>
      </c>
      <c r="C25" s="34">
        <v>8.6422792346659422E-2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1.6252112230088045E-2</v>
      </c>
      <c r="T25">
        <v>-8.2999999999999883</v>
      </c>
      <c r="U25">
        <v>13.148917581639001</v>
      </c>
      <c r="V25">
        <v>-17.369218874694958</v>
      </c>
      <c r="W25">
        <v>-5.8700505677988275</v>
      </c>
      <c r="X25">
        <v>2.8147852108116878E-3</v>
      </c>
    </row>
    <row r="26" spans="1:24">
      <c r="A26">
        <v>3079</v>
      </c>
      <c r="C26" s="34">
        <v>9.0006754130687053E-2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-0.18611294040725923</v>
      </c>
      <c r="T26">
        <v>-8.3999999999999897</v>
      </c>
      <c r="U26">
        <v>13.05855150695136</v>
      </c>
      <c r="V26">
        <v>-17.144630363901108</v>
      </c>
      <c r="W26">
        <v>-5.3661135285526385</v>
      </c>
      <c r="X26">
        <v>4.6505262111166124E-3</v>
      </c>
    </row>
    <row r="27" spans="1:24">
      <c r="C27" s="34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C28" s="34">
        <v>0.11783145858317434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3.6558313281851813</v>
      </c>
      <c r="T28">
        <v>-5</v>
      </c>
      <c r="U28">
        <v>13.603875464366048</v>
      </c>
      <c r="V28">
        <v>-18.11442266359639</v>
      </c>
      <c r="W28">
        <v>-3.7031308702688577</v>
      </c>
      <c r="X28">
        <v>2.4053415090370289E-2</v>
      </c>
    </row>
    <row r="29" spans="1:24">
      <c r="A29">
        <v>4088</v>
      </c>
      <c r="C29" s="34">
        <v>0.10202792002168841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3.3247645659666407</v>
      </c>
      <c r="T29">
        <v>-5</v>
      </c>
      <c r="U29">
        <v>13.074798155998284</v>
      </c>
      <c r="V29">
        <v>-17.387896236384201</v>
      </c>
      <c r="W29">
        <v>-4.5608615409845683</v>
      </c>
      <c r="X29">
        <v>1.0344913441946879E-2</v>
      </c>
    </row>
    <row r="30" spans="1:24">
      <c r="A30">
        <v>4522</v>
      </c>
      <c r="C30" s="34">
        <v>7.5337379926279743E-2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3.2120903131286322</v>
      </c>
      <c r="T30">
        <v>-5</v>
      </c>
      <c r="U30">
        <v>13.041490505299905</v>
      </c>
      <c r="V30">
        <v>-17.140688523087249</v>
      </c>
      <c r="W30">
        <v>-7.0448439345282594</v>
      </c>
      <c r="X30">
        <v>8.7113338952349295E-4</v>
      </c>
    </row>
    <row r="31" spans="1:24">
      <c r="A31">
        <v>4700</v>
      </c>
      <c r="C31" s="34">
        <v>9.9614404630342393E-2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3.2003508344164313</v>
      </c>
      <c r="T31">
        <v>-5</v>
      </c>
      <c r="U31">
        <v>12.92103496785073</v>
      </c>
      <c r="V31">
        <v>-17.114933732523127</v>
      </c>
      <c r="W31">
        <v>-4.6447721889533611</v>
      </c>
      <c r="X31">
        <v>9.5202134489351664E-3</v>
      </c>
    </row>
    <row r="32" spans="1:24">
      <c r="A32">
        <v>4701</v>
      </c>
      <c r="C32" s="34">
        <v>8.9608030919767587E-2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3.1538240140422626</v>
      </c>
      <c r="T32">
        <v>-5</v>
      </c>
      <c r="U32">
        <v>12.874621645062227</v>
      </c>
      <c r="V32">
        <v>-17.012863448281877</v>
      </c>
      <c r="W32">
        <v>-5.5062287039738749</v>
      </c>
      <c r="X32">
        <v>4.0449670513406089E-3</v>
      </c>
    </row>
    <row r="33" spans="1:24">
      <c r="A33">
        <v>4709</v>
      </c>
      <c r="C33" s="34">
        <v>8.2849006739947939E-2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3.1123530450709556</v>
      </c>
      <c r="T33">
        <v>-5</v>
      </c>
      <c r="U33">
        <v>12.870113040692306</v>
      </c>
      <c r="V33">
        <v>-16.921888875115712</v>
      </c>
      <c r="W33">
        <v>-6.1613415320766265</v>
      </c>
      <c r="X33">
        <v>2.1049812234011922E-3</v>
      </c>
    </row>
    <row r="34" spans="1:24">
      <c r="A34">
        <v>4971</v>
      </c>
      <c r="C34" s="34">
        <v>6.4347913686712679E-2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3.1851288622144533</v>
      </c>
      <c r="T34">
        <v>-5</v>
      </c>
      <c r="U34">
        <v>12.988578728220084</v>
      </c>
      <c r="V34">
        <v>-17.081539304718277</v>
      </c>
      <c r="W34">
        <v>-8.3539600546734221</v>
      </c>
      <c r="X34">
        <v>2.3540679702727108E-4</v>
      </c>
    </row>
    <row r="35" spans="1:24">
      <c r="A35">
        <v>4974</v>
      </c>
      <c r="C35" s="34">
        <v>6.7086421019254674E-2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3.1026108995835582</v>
      </c>
      <c r="T35">
        <v>-5</v>
      </c>
      <c r="U35">
        <v>12.874689960429585</v>
      </c>
      <c r="V35">
        <v>-16.900518177111966</v>
      </c>
      <c r="W35">
        <v>-7.86750621191959</v>
      </c>
      <c r="X35">
        <v>3.8284164000379484E-4</v>
      </c>
    </row>
    <row r="36" spans="1:24">
      <c r="A36">
        <v>5374</v>
      </c>
      <c r="C36" s="34">
        <v>0.10929674770723634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3.7104227910091208</v>
      </c>
      <c r="T36">
        <v>-5</v>
      </c>
      <c r="U36">
        <v>13.525056912197577</v>
      </c>
      <c r="V36">
        <v>-18.234246855044109</v>
      </c>
      <c r="W36">
        <v>-4.4312531015378411</v>
      </c>
      <c r="X36">
        <v>1.175963437779648E-2</v>
      </c>
    </row>
    <row r="37" spans="1:24">
      <c r="A37">
        <v>5697</v>
      </c>
      <c r="C37" s="34">
        <v>7.9680781680134094E-2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3.3984508545083703</v>
      </c>
      <c r="T37">
        <v>-5</v>
      </c>
      <c r="U37">
        <v>13.280285605091471</v>
      </c>
      <c r="V37">
        <v>-17.549579774066927</v>
      </c>
      <c r="W37">
        <v>-6.7394610048865289</v>
      </c>
      <c r="X37">
        <v>1.1818862614613179E-3</v>
      </c>
    </row>
    <row r="38" spans="1:24">
      <c r="A38">
        <v>5781</v>
      </c>
      <c r="C38" s="34">
        <v>9.9614404630342393E-2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3.7645221613077862</v>
      </c>
      <c r="T38">
        <v>-5</v>
      </c>
      <c r="U38">
        <v>13.792445387798015</v>
      </c>
      <c r="V38">
        <v>-18.352997298114893</v>
      </c>
      <c r="W38">
        <v>-5.3997245419148001</v>
      </c>
      <c r="X38">
        <v>4.4975062952491429E-3</v>
      </c>
    </row>
    <row r="39" spans="1:24">
      <c r="A39">
        <v>6820</v>
      </c>
      <c r="C39" s="34">
        <v>8.7218345817454662E-2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3.4824213054036992</v>
      </c>
      <c r="T39">
        <v>-5</v>
      </c>
      <c r="U39">
        <v>13.409730440777068</v>
      </c>
      <c r="V39">
        <v>-17.733843811197108</v>
      </c>
      <c r="W39">
        <v>-6.4033858043107514</v>
      </c>
      <c r="X39">
        <v>1.6532034708907073E-3</v>
      </c>
    </row>
    <row r="40" spans="1:24">
      <c r="A40">
        <v>6821</v>
      </c>
      <c r="C40" s="34">
        <v>9.4801350740539261E-2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3.5640169193108679</v>
      </c>
      <c r="T40">
        <v>-5</v>
      </c>
      <c r="U40">
        <v>13.314121191526315</v>
      </c>
      <c r="V40">
        <v>-17.912911528122201</v>
      </c>
      <c r="W40">
        <v>-5.6560882656111318</v>
      </c>
      <c r="X40">
        <v>3.4839856651261991E-3</v>
      </c>
    </row>
    <row r="41" spans="1:24">
      <c r="A41">
        <v>6822</v>
      </c>
      <c r="C41" s="34">
        <v>9.6403640705559776E-2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3.2505766527888671</v>
      </c>
      <c r="T41">
        <v>-5</v>
      </c>
      <c r="U41">
        <v>13.050657001234612</v>
      </c>
      <c r="V41">
        <v>-17.225124436173161</v>
      </c>
      <c r="W41">
        <v>-5.1471944355737591</v>
      </c>
      <c r="X41">
        <v>5.7820713938521173E-3</v>
      </c>
    </row>
    <row r="42" spans="1:24">
      <c r="A42">
        <v>6823</v>
      </c>
      <c r="C42" s="34">
        <v>0.11660858391936807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3.5568978510358686</v>
      </c>
      <c r="T42">
        <v>-5</v>
      </c>
      <c r="U42">
        <v>13.295183856941506</v>
      </c>
      <c r="V42">
        <v>-17.897287611760134</v>
      </c>
      <c r="W42">
        <v>-3.8210340344087186</v>
      </c>
      <c r="X42">
        <v>2.1435588967069541E-2</v>
      </c>
    </row>
    <row r="43" spans="1:24">
      <c r="A43">
        <v>6825</v>
      </c>
      <c r="C43" s="34">
        <v>9.6804534555297153E-2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3.4120143189256726</v>
      </c>
      <c r="T43">
        <v>-5</v>
      </c>
      <c r="U43">
        <v>13.217306282693176</v>
      </c>
      <c r="V43">
        <v>-17.579342257269442</v>
      </c>
      <c r="W43">
        <v>-5.1079874820932005</v>
      </c>
      <c r="X43">
        <v>6.0118815606835518E-3</v>
      </c>
    </row>
    <row r="44" spans="1:24">
      <c r="B44"/>
      <c r="C44"/>
      <c r="D44"/>
      <c r="E44"/>
    </row>
    <row r="45" spans="1:24">
      <c r="B45"/>
      <c r="C45"/>
      <c r="D45"/>
      <c r="E45"/>
    </row>
    <row r="46" spans="1:24">
      <c r="B46"/>
      <c r="C46"/>
      <c r="D46"/>
      <c r="E46"/>
    </row>
    <row r="47" spans="1:24">
      <c r="B47"/>
      <c r="C47"/>
      <c r="D47"/>
      <c r="E47"/>
    </row>
    <row r="48" spans="1:24">
      <c r="B48"/>
      <c r="C48"/>
      <c r="D48"/>
      <c r="E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3CF2-C976-4EFC-97D0-52AFFB489E88}">
  <dimension ref="A1:X197"/>
  <sheetViews>
    <sheetView workbookViewId="0">
      <selection activeCell="E2" sqref="E2"/>
    </sheetView>
  </sheetViews>
  <sheetFormatPr defaultRowHeight="15.5"/>
  <cols>
    <col min="1" max="1" width="13.1640625" customWidth="1"/>
    <col min="2" max="2" width="11.5" style="6" customWidth="1"/>
    <col min="3" max="5" width="8.6640625" style="4"/>
  </cols>
  <sheetData>
    <row r="1" spans="1:24" ht="16" thickBot="1">
      <c r="A1" s="49" t="s">
        <v>189</v>
      </c>
      <c r="B1" s="49" t="s">
        <v>190</v>
      </c>
      <c r="C1" s="50" t="s">
        <v>191</v>
      </c>
      <c r="D1" s="50" t="s">
        <v>139</v>
      </c>
      <c r="E1" s="131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202</v>
      </c>
      <c r="T1" t="s">
        <v>260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D2" s="34">
        <v>-6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-8.5247745632160719</v>
      </c>
      <c r="T2">
        <v>-2.2512864684014668</v>
      </c>
      <c r="U2">
        <v>13.332659212210196</v>
      </c>
      <c r="V2">
        <v>-18.672786624152074</v>
      </c>
      <c r="W2">
        <v>6.6257111888351865</v>
      </c>
      <c r="X2">
        <v>0.9986759183416315</v>
      </c>
    </row>
    <row r="3" spans="1:24">
      <c r="A3">
        <v>180</v>
      </c>
      <c r="D3" s="34">
        <v>-6.1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-8.3970021071947709</v>
      </c>
      <c r="T3">
        <v>-2.186284746869823</v>
      </c>
      <c r="U3">
        <v>13.456322205042859</v>
      </c>
      <c r="V3">
        <v>-18.7535103757969</v>
      </c>
      <c r="W3">
        <v>6.3045791931822244</v>
      </c>
      <c r="X3">
        <v>0.99817541997147241</v>
      </c>
    </row>
    <row r="4" spans="1:24">
      <c r="A4">
        <v>183</v>
      </c>
      <c r="D4" s="34">
        <v>-6.2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-8.3916953306400632</v>
      </c>
      <c r="T4">
        <v>-2.2751688064526041</v>
      </c>
      <c r="U4">
        <v>13.448618979875</v>
      </c>
      <c r="V4">
        <v>-18.563276082040431</v>
      </c>
      <c r="W4">
        <v>5.7350087152418645</v>
      </c>
      <c r="X4">
        <v>0.99677955059198331</v>
      </c>
    </row>
    <row r="5" spans="1:24">
      <c r="A5">
        <v>186</v>
      </c>
      <c r="D5" s="34">
        <v>-6.3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-8.4130281705148473</v>
      </c>
      <c r="T5">
        <v>-2.3749783937427038</v>
      </c>
      <c r="U5">
        <v>13.388951046525307</v>
      </c>
      <c r="V5">
        <v>-18.497195119738073</v>
      </c>
      <c r="W5">
        <v>5.2485523882811087</v>
      </c>
      <c r="X5">
        <v>0.99477235165153488</v>
      </c>
    </row>
    <row r="6" spans="1:24">
      <c r="A6">
        <v>187</v>
      </c>
      <c r="D6" s="34">
        <v>-6.4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-8.1339741827912864</v>
      </c>
      <c r="T6">
        <v>-2.3448300675170719</v>
      </c>
      <c r="U6">
        <v>13.455642875350531</v>
      </c>
      <c r="V6">
        <v>-18.553153136642237</v>
      </c>
      <c r="W6">
        <v>4.8805368891860539</v>
      </c>
      <c r="X6">
        <v>0.99246428186069258</v>
      </c>
    </row>
    <row r="7" spans="1:24">
      <c r="A7">
        <v>195</v>
      </c>
      <c r="D7" s="34">
        <v>-6.5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-8.6925288024907506</v>
      </c>
      <c r="T7">
        <v>-2.6834995620224191</v>
      </c>
      <c r="U7">
        <v>13.051934828547854</v>
      </c>
      <c r="V7">
        <v>-17.718787014122377</v>
      </c>
      <c r="W7">
        <v>3.5206151957700484</v>
      </c>
      <c r="X7">
        <v>0.97126867660293614</v>
      </c>
    </row>
    <row r="8" spans="1:24">
      <c r="A8">
        <v>202</v>
      </c>
      <c r="D8" s="34">
        <v>-6.6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-8.1335718512079946</v>
      </c>
      <c r="T8">
        <v>-2.6453882560133994</v>
      </c>
      <c r="U8">
        <v>12.946644777680859</v>
      </c>
      <c r="V8">
        <v>-17.076903801755861</v>
      </c>
      <c r="W8">
        <v>2.2748136079287136</v>
      </c>
      <c r="X8">
        <v>0.90676952079609563</v>
      </c>
    </row>
    <row r="9" spans="1:24">
      <c r="A9">
        <v>203</v>
      </c>
      <c r="D9" s="34">
        <v>-6.7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-7.9112552784752364</v>
      </c>
      <c r="T9">
        <v>-2.6685958963834486</v>
      </c>
      <c r="U9">
        <v>13.074896884728457</v>
      </c>
      <c r="V9">
        <v>-17.18684382067525</v>
      </c>
      <c r="W9">
        <v>2.0756963556669348</v>
      </c>
      <c r="X9">
        <v>0.88851845488425785</v>
      </c>
    </row>
    <row r="10" spans="1:24">
      <c r="A10">
        <v>285</v>
      </c>
      <c r="D10" s="34">
        <v>-6.8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-8.721627456214966</v>
      </c>
      <c r="T10">
        <v>-2.6834071843824399</v>
      </c>
      <c r="U10">
        <v>13.384204769974883</v>
      </c>
      <c r="V10">
        <v>-18.07968363700401</v>
      </c>
      <c r="W10">
        <v>2.8321383266423155</v>
      </c>
      <c r="X10">
        <v>0.94438801225271529</v>
      </c>
    </row>
    <row r="11" spans="1:24">
      <c r="A11">
        <v>290</v>
      </c>
      <c r="D11" s="34">
        <v>-6.9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-8.3051731907648669</v>
      </c>
      <c r="T11">
        <v>-2.6312655352227048</v>
      </c>
      <c r="U11">
        <v>13.143325142345361</v>
      </c>
      <c r="V11">
        <v>-17.664211161718647</v>
      </c>
      <c r="W11">
        <v>1.6631275559688774</v>
      </c>
      <c r="X11">
        <v>0.84065739361026171</v>
      </c>
    </row>
    <row r="12" spans="1:24">
      <c r="A12">
        <v>322</v>
      </c>
      <c r="D12" s="34">
        <v>-7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-8.1166596840670611</v>
      </c>
      <c r="T12">
        <v>-2.7470539644341221</v>
      </c>
      <c r="U12">
        <v>13.594446288825711</v>
      </c>
      <c r="V12">
        <v>-17.899692796011283</v>
      </c>
      <c r="W12">
        <v>2.005001747354477</v>
      </c>
      <c r="X12">
        <v>0.88132122994671036</v>
      </c>
    </row>
    <row r="13" spans="1:24">
      <c r="A13">
        <v>334</v>
      </c>
      <c r="D13" s="34">
        <v>-7.1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-8.2669341756350523</v>
      </c>
      <c r="T13">
        <v>-2.354750387691869</v>
      </c>
      <c r="U13">
        <v>13.404704068223609</v>
      </c>
      <c r="V13">
        <v>-17.784192548761787</v>
      </c>
      <c r="W13">
        <v>0.84693868416182028</v>
      </c>
      <c r="X13">
        <v>0.69992456757477373</v>
      </c>
    </row>
    <row r="14" spans="1:24">
      <c r="A14">
        <v>612</v>
      </c>
      <c r="D14" s="34">
        <v>-7.2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-7.9325704397524088</v>
      </c>
      <c r="T14">
        <v>-2.6191191670460192</v>
      </c>
      <c r="U14">
        <v>12.917118985249274</v>
      </c>
      <c r="V14">
        <v>-17.115939039364584</v>
      </c>
      <c r="W14">
        <v>-0.50504814745438864</v>
      </c>
      <c r="X14">
        <v>0.37635507085248388</v>
      </c>
    </row>
    <row r="15" spans="1:24">
      <c r="A15" s="71">
        <v>662</v>
      </c>
      <c r="D15" s="34">
        <v>-7.3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-8.7088765357106031</v>
      </c>
      <c r="T15">
        <v>-3.0756868480572388</v>
      </c>
      <c r="U15">
        <v>13.387425401621357</v>
      </c>
      <c r="V15">
        <v>-18.005879464146773</v>
      </c>
      <c r="W15">
        <v>0.85124935611230512</v>
      </c>
      <c r="X15">
        <v>0.70082915774072352</v>
      </c>
    </row>
    <row r="16" spans="1:24">
      <c r="A16" s="71">
        <v>663</v>
      </c>
      <c r="D16" s="34">
        <v>-7.4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-8.7682265724722921</v>
      </c>
      <c r="T16">
        <v>-3.140125571602689</v>
      </c>
      <c r="U16">
        <v>13.465669896474431</v>
      </c>
      <c r="V16">
        <v>-18.213847306628253</v>
      </c>
      <c r="W16">
        <v>0.74138339839348788</v>
      </c>
      <c r="X16">
        <v>0.67729829327620594</v>
      </c>
    </row>
    <row r="17" spans="1:24">
      <c r="A17" s="71">
        <v>664</v>
      </c>
      <c r="D17" s="34">
        <v>-7.4999999999999902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-8.9015364107210875</v>
      </c>
      <c r="T17">
        <v>-3.0780675838060283</v>
      </c>
      <c r="U17">
        <v>13.402374126437589</v>
      </c>
      <c r="V17">
        <v>-18.033956138166388</v>
      </c>
      <c r="W17">
        <v>-2.4378546500642528E-2</v>
      </c>
      <c r="X17">
        <v>0.49390566520065171</v>
      </c>
    </row>
    <row r="18" spans="1:24">
      <c r="A18" s="71">
        <v>665</v>
      </c>
      <c r="D18" s="34">
        <v>-7.5999999999999899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-8.9911454486824756</v>
      </c>
      <c r="T18">
        <v>-3.0421697586412022</v>
      </c>
      <c r="U18">
        <v>13.412681091339405</v>
      </c>
      <c r="V18">
        <v>-17.978081711629653</v>
      </c>
      <c r="W18">
        <v>-0.56636085189919072</v>
      </c>
      <c r="X18">
        <v>0.36207696260887712</v>
      </c>
    </row>
    <row r="19" spans="1:24">
      <c r="A19">
        <v>666</v>
      </c>
      <c r="D19" s="34">
        <v>-7.6999999999999904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-8.6661196528511102</v>
      </c>
      <c r="T19">
        <v>-2.5258004403861056</v>
      </c>
      <c r="U19">
        <v>13.288188542456098</v>
      </c>
      <c r="V19">
        <v>-18.679664584197941</v>
      </c>
      <c r="W19">
        <v>-0.96615686506812182</v>
      </c>
      <c r="X19">
        <v>0.27564718288292878</v>
      </c>
    </row>
    <row r="20" spans="1:24">
      <c r="A20">
        <v>667</v>
      </c>
      <c r="D20" s="34">
        <v>-7.7999999999999901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-8.4662858713328131</v>
      </c>
      <c r="T20">
        <v>-2.5735242789522736</v>
      </c>
      <c r="U20">
        <v>13.33224302105862</v>
      </c>
      <c r="V20">
        <v>-18.785476315600878</v>
      </c>
      <c r="W20">
        <v>-1.2290838350952953</v>
      </c>
      <c r="X20">
        <v>0.22634181624130778</v>
      </c>
    </row>
    <row r="21" spans="1:24">
      <c r="A21">
        <v>682</v>
      </c>
      <c r="D21" s="34">
        <v>-7.8999999999999897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-8.9221027422096686</v>
      </c>
      <c r="T21">
        <v>-2.8438934314575102</v>
      </c>
      <c r="U21">
        <v>13.123263628174612</v>
      </c>
      <c r="V21">
        <v>-18.238145505527378</v>
      </c>
      <c r="W21">
        <v>-2.1755419041463782</v>
      </c>
      <c r="X21">
        <v>0.10196843584840876</v>
      </c>
    </row>
    <row r="22" spans="1:24">
      <c r="A22">
        <v>684</v>
      </c>
      <c r="D22" s="34">
        <v>-7.9999999999999902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-8.6518906755765403</v>
      </c>
      <c r="T22">
        <v>-2.4535160173623942</v>
      </c>
      <c r="U22">
        <v>13.573709151661276</v>
      </c>
      <c r="V22">
        <v>-17.840924616442262</v>
      </c>
      <c r="W22">
        <v>-2.9732117024387605</v>
      </c>
      <c r="X22">
        <v>4.8650857051997787E-2</v>
      </c>
    </row>
    <row r="23" spans="1:24">
      <c r="A23">
        <v>758</v>
      </c>
      <c r="D23" s="34">
        <v>-8.0999999999999908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-8.182516916019603</v>
      </c>
      <c r="T23">
        <v>-2.7098854590270358</v>
      </c>
      <c r="U23">
        <v>13.352457999890234</v>
      </c>
      <c r="V23">
        <v>-18.24299773298376</v>
      </c>
      <c r="W23">
        <v>-2.9965373146024774</v>
      </c>
      <c r="X23">
        <v>4.7582551114389693E-2</v>
      </c>
    </row>
    <row r="24" spans="1:24">
      <c r="A24">
        <v>884</v>
      </c>
      <c r="D24" s="34">
        <v>-8.1999999999999904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-8.0220528045267709</v>
      </c>
      <c r="T24">
        <v>-2.3780247104616139</v>
      </c>
      <c r="U24">
        <v>13.032373332539006</v>
      </c>
      <c r="V24">
        <v>-17.251629281050587</v>
      </c>
      <c r="W24">
        <v>-5.1003682010510971</v>
      </c>
      <c r="X24">
        <v>6.0575841903719452E-3</v>
      </c>
    </row>
    <row r="25" spans="1:24">
      <c r="A25">
        <v>3073</v>
      </c>
      <c r="D25" s="34">
        <v>-8.2999999999999901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-8.4532156975668098</v>
      </c>
      <c r="T25">
        <v>-2.5403098820284122</v>
      </c>
      <c r="U25">
        <v>13.143146141229415</v>
      </c>
      <c r="V25">
        <v>-17.369218874694958</v>
      </c>
      <c r="W25">
        <v>-5.1702376457483226</v>
      </c>
      <c r="X25">
        <v>5.6511016232766442E-3</v>
      </c>
    </row>
    <row r="26" spans="1:24">
      <c r="A26">
        <v>3079</v>
      </c>
      <c r="D26" s="34">
        <v>-8.3999999999999897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-8.2570889016975517</v>
      </c>
      <c r="T26">
        <v>-2.4560042337456149</v>
      </c>
      <c r="U26">
        <v>13.063718043354132</v>
      </c>
      <c r="V26">
        <v>-17.144630363901108</v>
      </c>
      <c r="W26">
        <v>-6.0190769212990674</v>
      </c>
      <c r="X26">
        <v>2.4260135518444637E-3</v>
      </c>
    </row>
    <row r="27" spans="1:24">
      <c r="D27" s="34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#NUM!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D28" s="34">
        <v>-5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-8.2981861817385134</v>
      </c>
      <c r="T28">
        <v>-2.7931306036892698</v>
      </c>
      <c r="U28">
        <v>13.311206044516638</v>
      </c>
      <c r="V28">
        <v>-18.11442266359639</v>
      </c>
      <c r="W28">
        <v>11.192908381861834</v>
      </c>
      <c r="X28">
        <v>0.99998622867675035</v>
      </c>
    </row>
    <row r="29" spans="1:24">
      <c r="A29">
        <v>4088</v>
      </c>
      <c r="D29" s="34">
        <v>-5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-8.1653581154868515</v>
      </c>
      <c r="T29">
        <v>-2.5793078179889095</v>
      </c>
      <c r="U29">
        <v>12.831474978468879</v>
      </c>
      <c r="V29">
        <v>-17.387896236384201</v>
      </c>
      <c r="W29">
        <v>9.7728281029015278</v>
      </c>
      <c r="X29">
        <v>0.99994302426487114</v>
      </c>
    </row>
    <row r="30" spans="1:24">
      <c r="A30">
        <v>4522</v>
      </c>
      <c r="D30" s="34">
        <v>-5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-8.6030245633611511</v>
      </c>
      <c r="T30">
        <v>-2.3913692655985823</v>
      </c>
      <c r="U30">
        <v>12.780261687946247</v>
      </c>
      <c r="V30">
        <v>-17.140688523087249</v>
      </c>
      <c r="W30">
        <v>9.2864685466916157</v>
      </c>
      <c r="X30">
        <v>0.99990733884490846</v>
      </c>
    </row>
    <row r="31" spans="1:24">
      <c r="A31">
        <v>4700</v>
      </c>
      <c r="D31" s="34">
        <v>-5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-8.0825448126978028</v>
      </c>
      <c r="T31">
        <v>-2.5407535090214077</v>
      </c>
      <c r="U31">
        <v>12.700552607468616</v>
      </c>
      <c r="V31">
        <v>-17.114933732523127</v>
      </c>
      <c r="W31">
        <v>9.3303889190726892</v>
      </c>
      <c r="X31">
        <v>0.9999113201267823</v>
      </c>
    </row>
    <row r="32" spans="1:24">
      <c r="A32">
        <v>4701</v>
      </c>
      <c r="D32" s="34">
        <v>-5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-8.2266327007549211</v>
      </c>
      <c r="T32">
        <v>-2.4913298472732786</v>
      </c>
      <c r="U32">
        <v>12.650559965773429</v>
      </c>
      <c r="V32">
        <v>-17.012863448281877</v>
      </c>
      <c r="W32">
        <v>9.1289023313881259</v>
      </c>
      <c r="X32">
        <v>0.99989152716772367</v>
      </c>
    </row>
    <row r="33" spans="1:24">
      <c r="A33">
        <v>4709</v>
      </c>
      <c r="D33" s="34">
        <v>-5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-8.3395838995079341</v>
      </c>
      <c r="T33">
        <v>-2.4518596896756062</v>
      </c>
      <c r="U33">
        <v>12.647014191199819</v>
      </c>
      <c r="V33">
        <v>-16.921888875115712</v>
      </c>
      <c r="W33">
        <v>8.9949118260506751</v>
      </c>
      <c r="X33">
        <v>0.99987597604898859</v>
      </c>
    </row>
    <row r="34" spans="1:24">
      <c r="A34">
        <v>4971</v>
      </c>
      <c r="D34" s="34">
        <v>-5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-8.8725555725064691</v>
      </c>
      <c r="T34">
        <v>-2.4355503084175139</v>
      </c>
      <c r="U34">
        <v>12.729667494975274</v>
      </c>
      <c r="V34">
        <v>-17.081539304718277</v>
      </c>
      <c r="W34">
        <v>9.2209061781706012</v>
      </c>
      <c r="X34">
        <v>0.99990106080834562</v>
      </c>
    </row>
    <row r="35" spans="1:24">
      <c r="A35">
        <v>4974</v>
      </c>
      <c r="D35" s="34">
        <v>-5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-8.6883807565175868</v>
      </c>
      <c r="T35">
        <v>-2.3687576749663162</v>
      </c>
      <c r="U35">
        <v>12.630735281154802</v>
      </c>
      <c r="V35">
        <v>-16.900518177111966</v>
      </c>
      <c r="W35">
        <v>8.8741602032926252</v>
      </c>
      <c r="X35">
        <v>0.99986006046935372</v>
      </c>
    </row>
    <row r="36" spans="1:24">
      <c r="A36">
        <v>5374</v>
      </c>
      <c r="D36" s="34">
        <v>-5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-8.436752475006644</v>
      </c>
      <c r="T36">
        <v>-2.6621240956823109</v>
      </c>
      <c r="U36">
        <v>13.186627986646716</v>
      </c>
      <c r="V36">
        <v>-18.234246855044109</v>
      </c>
      <c r="W36">
        <v>11.057148007432673</v>
      </c>
      <c r="X36">
        <v>0.99998422625614103</v>
      </c>
    </row>
    <row r="37" spans="1:24">
      <c r="A37">
        <v>5697</v>
      </c>
      <c r="D37" s="34">
        <v>-5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-8.7103484535938716</v>
      </c>
      <c r="T37">
        <v>-2.5433106240130523</v>
      </c>
      <c r="U37">
        <v>12.991335370699563</v>
      </c>
      <c r="V37">
        <v>-17.549579774066927</v>
      </c>
      <c r="W37">
        <v>10.058374838839079</v>
      </c>
      <c r="X37">
        <v>0.99995717624832003</v>
      </c>
    </row>
    <row r="38" spans="1:24">
      <c r="A38">
        <v>5781</v>
      </c>
      <c r="D38" s="34">
        <v>-5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-8.7546156018332493</v>
      </c>
      <c r="T38">
        <v>-2.7713275315209605</v>
      </c>
      <c r="U38">
        <v>13.444931407213829</v>
      </c>
      <c r="V38">
        <v>-18.352997298114893</v>
      </c>
      <c r="W38">
        <v>11.543405306909222</v>
      </c>
      <c r="X38">
        <v>0.9999903002942373</v>
      </c>
    </row>
    <row r="39" spans="1:24">
      <c r="A39">
        <v>6820</v>
      </c>
      <c r="D39" s="34">
        <v>-5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-8.6991231190813192</v>
      </c>
      <c r="T39">
        <v>-2.5139823759481015</v>
      </c>
      <c r="U39">
        <v>13.09894652036516</v>
      </c>
      <c r="V39">
        <v>-17.733843811197108</v>
      </c>
      <c r="W39">
        <v>10.320921777569907</v>
      </c>
      <c r="X39">
        <v>0.99996706434385896</v>
      </c>
    </row>
    <row r="40" spans="1:24">
      <c r="A40">
        <v>6821</v>
      </c>
      <c r="D40" s="34">
        <v>-5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-8.5105471520832783</v>
      </c>
      <c r="T40">
        <v>-2.3093970259601289</v>
      </c>
      <c r="U40">
        <v>12.948772701148965</v>
      </c>
      <c r="V40">
        <v>-17.912911528122201</v>
      </c>
      <c r="W40">
        <v>10.145230325290832</v>
      </c>
      <c r="X40">
        <v>0.99996073863444712</v>
      </c>
    </row>
    <row r="41" spans="1:24">
      <c r="A41">
        <v>6822</v>
      </c>
      <c r="D41" s="34">
        <v>-5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-8.2473159431327279</v>
      </c>
      <c r="T41">
        <v>-2.5573176227575658</v>
      </c>
      <c r="U41">
        <v>12.81837699467286</v>
      </c>
      <c r="V41">
        <v>-17.225124436173161</v>
      </c>
      <c r="W41">
        <v>9.5749681236631261</v>
      </c>
      <c r="X41">
        <v>0.99993055931109287</v>
      </c>
    </row>
    <row r="42" spans="1:24">
      <c r="A42">
        <v>6823</v>
      </c>
      <c r="D42" s="34">
        <v>-5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-8.1013419151680406</v>
      </c>
      <c r="T42">
        <v>-2.2945527511171759</v>
      </c>
      <c r="U42">
        <v>12.952831006820098</v>
      </c>
      <c r="V42">
        <v>-17.897287611760134</v>
      </c>
      <c r="W42">
        <v>10.118820439756945</v>
      </c>
      <c r="X42">
        <v>0.99995968797524881</v>
      </c>
    </row>
    <row r="43" spans="1:24">
      <c r="A43">
        <v>6825</v>
      </c>
      <c r="D43" s="34">
        <v>-5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-8.3772320503366107</v>
      </c>
      <c r="T43">
        <v>-2.6739432572582369</v>
      </c>
      <c r="U43">
        <v>12.958387407248075</v>
      </c>
      <c r="V43">
        <v>-17.579342257269442</v>
      </c>
      <c r="W43">
        <v>10.18582199183529</v>
      </c>
      <c r="X43">
        <v>0.99996230034791989</v>
      </c>
    </row>
    <row r="44" spans="1:24">
      <c r="B44"/>
      <c r="D44"/>
      <c r="E44"/>
    </row>
    <row r="45" spans="1:24">
      <c r="B45"/>
      <c r="D45"/>
      <c r="E45"/>
    </row>
    <row r="46" spans="1:24">
      <c r="B46"/>
      <c r="D46"/>
      <c r="E46"/>
    </row>
    <row r="47" spans="1:24">
      <c r="B47"/>
      <c r="D47"/>
      <c r="E47"/>
    </row>
    <row r="48" spans="1:24">
      <c r="B48"/>
      <c r="D48"/>
      <c r="E48"/>
    </row>
    <row r="49" spans="3:3" customFormat="1">
      <c r="C49" s="4"/>
    </row>
    <row r="50" spans="3:3" customFormat="1">
      <c r="C50" s="4"/>
    </row>
    <row r="51" spans="3:3" customFormat="1">
      <c r="C51" s="4"/>
    </row>
    <row r="52" spans="3:3" customFormat="1">
      <c r="C52" s="4"/>
    </row>
    <row r="53" spans="3:3" customFormat="1">
      <c r="C53" s="4"/>
    </row>
    <row r="54" spans="3:3" customFormat="1">
      <c r="C54" s="4"/>
    </row>
    <row r="55" spans="3:3" customFormat="1">
      <c r="C55" s="4"/>
    </row>
    <row r="56" spans="3:3" customFormat="1">
      <c r="C56" s="4"/>
    </row>
    <row r="57" spans="3:3" customFormat="1">
      <c r="C57" s="4"/>
    </row>
    <row r="58" spans="3:3" customFormat="1">
      <c r="C58" s="4"/>
    </row>
    <row r="59" spans="3:3" customFormat="1">
      <c r="C59" s="4"/>
    </row>
    <row r="60" spans="3:3" customFormat="1">
      <c r="C60" s="4"/>
    </row>
    <row r="61" spans="3:3" customFormat="1">
      <c r="C61" s="4"/>
    </row>
    <row r="62" spans="3:3" customFormat="1">
      <c r="C62" s="4"/>
    </row>
    <row r="63" spans="3:3" customFormat="1">
      <c r="C63" s="4"/>
    </row>
    <row r="64" spans="3:3" customFormat="1">
      <c r="C64" s="4"/>
    </row>
    <row r="65" spans="3:3" customFormat="1">
      <c r="C65" s="4"/>
    </row>
    <row r="66" spans="3:3" customFormat="1">
      <c r="C66" s="4"/>
    </row>
    <row r="67" spans="3:3" customFormat="1">
      <c r="C67" s="4"/>
    </row>
    <row r="68" spans="3:3" customFormat="1">
      <c r="C68" s="4"/>
    </row>
    <row r="69" spans="3:3" customFormat="1">
      <c r="C69" s="4"/>
    </row>
    <row r="70" spans="3:3" customFormat="1">
      <c r="C70" s="4"/>
    </row>
    <row r="71" spans="3:3" customFormat="1">
      <c r="C71" s="4"/>
    </row>
    <row r="72" spans="3:3" customFormat="1">
      <c r="C72" s="4"/>
    </row>
    <row r="73" spans="3:3" customFormat="1">
      <c r="C73" s="4"/>
    </row>
    <row r="74" spans="3:3" customFormat="1">
      <c r="C74" s="4"/>
    </row>
    <row r="75" spans="3:3" customFormat="1">
      <c r="C75" s="4"/>
    </row>
    <row r="76" spans="3:3" customFormat="1">
      <c r="C76" s="4"/>
    </row>
    <row r="77" spans="3:3" customFormat="1">
      <c r="C77" s="4"/>
    </row>
    <row r="78" spans="3:3" customFormat="1">
      <c r="C78" s="4"/>
    </row>
    <row r="79" spans="3:3" customFormat="1">
      <c r="C79" s="4"/>
    </row>
    <row r="80" spans="3:3" customFormat="1">
      <c r="C80" s="4"/>
    </row>
    <row r="81" spans="3:3" customFormat="1">
      <c r="C81" s="4"/>
    </row>
    <row r="82" spans="3:3" customFormat="1">
      <c r="C82" s="4"/>
    </row>
    <row r="83" spans="3:3" customFormat="1">
      <c r="C83" s="4"/>
    </row>
    <row r="84" spans="3:3" customFormat="1">
      <c r="C84" s="4"/>
    </row>
    <row r="85" spans="3:3" customFormat="1">
      <c r="C85" s="4"/>
    </row>
    <row r="86" spans="3:3" customFormat="1">
      <c r="C86" s="4"/>
    </row>
    <row r="87" spans="3:3" customFormat="1">
      <c r="C87" s="4"/>
    </row>
    <row r="88" spans="3:3" customFormat="1">
      <c r="C88" s="4"/>
    </row>
    <row r="89" spans="3:3" customFormat="1">
      <c r="C89" s="4"/>
    </row>
    <row r="90" spans="3:3" customFormat="1">
      <c r="C90" s="4"/>
    </row>
    <row r="91" spans="3:3" customFormat="1">
      <c r="C91" s="4"/>
    </row>
    <row r="92" spans="3:3" customFormat="1">
      <c r="C92" s="4"/>
    </row>
    <row r="93" spans="3:3" customFormat="1">
      <c r="C93" s="4"/>
    </row>
    <row r="94" spans="3:3" customFormat="1">
      <c r="C94" s="4"/>
    </row>
    <row r="95" spans="3:3" customFormat="1">
      <c r="C95" s="4"/>
    </row>
    <row r="96" spans="3:3" customFormat="1">
      <c r="C96" s="4"/>
    </row>
    <row r="97" spans="3:3" customFormat="1">
      <c r="C97" s="4"/>
    </row>
    <row r="98" spans="3:3" customFormat="1">
      <c r="C98" s="4"/>
    </row>
    <row r="99" spans="3:3" customFormat="1">
      <c r="C99" s="4"/>
    </row>
    <row r="100" spans="3:3" customFormat="1">
      <c r="C100" s="4"/>
    </row>
    <row r="101" spans="3:3" customFormat="1">
      <c r="C101" s="4"/>
    </row>
    <row r="102" spans="3:3" customFormat="1">
      <c r="C102" s="4"/>
    </row>
    <row r="103" spans="3:3" customFormat="1">
      <c r="C103" s="4"/>
    </row>
    <row r="104" spans="3:3" customFormat="1">
      <c r="C104" s="4"/>
    </row>
    <row r="105" spans="3:3" customFormat="1">
      <c r="C105" s="4"/>
    </row>
    <row r="106" spans="3:3" customFormat="1">
      <c r="C106" s="4"/>
    </row>
    <row r="107" spans="3:3" customFormat="1">
      <c r="C107" s="4"/>
    </row>
    <row r="108" spans="3:3" customFormat="1">
      <c r="C108" s="4"/>
    </row>
    <row r="109" spans="3:3" customFormat="1">
      <c r="C109" s="4"/>
    </row>
    <row r="110" spans="3:3" customFormat="1">
      <c r="C110" s="4"/>
    </row>
    <row r="111" spans="3:3" customFormat="1">
      <c r="C111" s="4"/>
    </row>
    <row r="112" spans="3:3" customFormat="1">
      <c r="C112" s="4"/>
    </row>
    <row r="113" spans="3:3" customFormat="1">
      <c r="C113" s="4"/>
    </row>
    <row r="114" spans="3:3" customFormat="1">
      <c r="C114" s="4"/>
    </row>
    <row r="115" spans="3:3" customFormat="1">
      <c r="C115" s="4"/>
    </row>
    <row r="116" spans="3:3" customFormat="1">
      <c r="C116" s="4"/>
    </row>
    <row r="117" spans="3:3" customFormat="1">
      <c r="C117" s="4"/>
    </row>
    <row r="118" spans="3:3" customFormat="1">
      <c r="C118" s="4"/>
    </row>
    <row r="119" spans="3:3" customFormat="1">
      <c r="C119" s="4"/>
    </row>
    <row r="120" spans="3:3" customFormat="1">
      <c r="C120" s="4"/>
    </row>
    <row r="121" spans="3:3" customFormat="1">
      <c r="C121" s="4"/>
    </row>
    <row r="122" spans="3:3" customFormat="1">
      <c r="C122" s="4"/>
    </row>
    <row r="123" spans="3:3" customFormat="1">
      <c r="C123" s="4"/>
    </row>
    <row r="124" spans="3:3" customFormat="1">
      <c r="C124" s="4"/>
    </row>
    <row r="125" spans="3:3" customFormat="1">
      <c r="C125" s="4"/>
    </row>
    <row r="126" spans="3:3" customFormat="1">
      <c r="C126" s="4"/>
    </row>
    <row r="127" spans="3:3" customFormat="1">
      <c r="C127" s="4"/>
    </row>
    <row r="128" spans="3:3" customFormat="1">
      <c r="C128" s="4"/>
    </row>
    <row r="129" spans="3:3" customFormat="1">
      <c r="C129" s="4"/>
    </row>
    <row r="130" spans="3:3" customFormat="1">
      <c r="C130" s="4"/>
    </row>
    <row r="131" spans="3:3" customFormat="1">
      <c r="C131" s="4"/>
    </row>
    <row r="132" spans="3:3" customFormat="1">
      <c r="C132" s="4"/>
    </row>
    <row r="133" spans="3:3" customFormat="1">
      <c r="C133" s="4"/>
    </row>
    <row r="134" spans="3:3" customFormat="1">
      <c r="C134" s="4"/>
    </row>
    <row r="135" spans="3:3" customFormat="1">
      <c r="C135" s="4"/>
    </row>
    <row r="136" spans="3:3" customFormat="1">
      <c r="C136" s="4"/>
    </row>
    <row r="137" spans="3:3" customFormat="1">
      <c r="C137" s="4"/>
    </row>
    <row r="138" spans="3:3" customFormat="1">
      <c r="C138" s="4"/>
    </row>
    <row r="139" spans="3:3" customFormat="1">
      <c r="C139" s="4"/>
    </row>
    <row r="140" spans="3:3" customFormat="1">
      <c r="C140" s="4"/>
    </row>
    <row r="141" spans="3:3" customFormat="1">
      <c r="C141" s="4"/>
    </row>
    <row r="142" spans="3:3" customFormat="1">
      <c r="C142" s="4"/>
    </row>
    <row r="143" spans="3:3" customFormat="1">
      <c r="C143" s="4"/>
    </row>
    <row r="144" spans="3:3" customFormat="1">
      <c r="C144" s="4"/>
    </row>
    <row r="145" spans="3:3" customFormat="1">
      <c r="C145" s="4"/>
    </row>
    <row r="146" spans="3:3" customFormat="1">
      <c r="C146" s="4"/>
    </row>
    <row r="147" spans="3:3" customFormat="1">
      <c r="C147" s="4"/>
    </row>
    <row r="148" spans="3:3" customFormat="1">
      <c r="C148" s="4"/>
    </row>
    <row r="149" spans="3:3" customFormat="1">
      <c r="C149" s="4"/>
    </row>
    <row r="150" spans="3:3" customFormat="1">
      <c r="C150" s="4"/>
    </row>
    <row r="151" spans="3:3" customFormat="1">
      <c r="C151" s="4"/>
    </row>
    <row r="152" spans="3:3" customFormat="1">
      <c r="C152" s="4"/>
    </row>
    <row r="153" spans="3:3" customFormat="1">
      <c r="C153" s="4"/>
    </row>
    <row r="154" spans="3:3" customFormat="1">
      <c r="C154" s="4"/>
    </row>
    <row r="155" spans="3:3" customFormat="1">
      <c r="C155" s="4"/>
    </row>
    <row r="156" spans="3:3" customFormat="1">
      <c r="C156" s="4"/>
    </row>
    <row r="157" spans="3:3" customFormat="1">
      <c r="C157" s="4"/>
    </row>
    <row r="158" spans="3:3" customFormat="1">
      <c r="C158" s="4"/>
    </row>
    <row r="159" spans="3:3" customFormat="1">
      <c r="C159" s="4"/>
    </row>
    <row r="160" spans="3:3" customFormat="1">
      <c r="C160" s="4"/>
    </row>
    <row r="161" spans="3:3" customFormat="1">
      <c r="C161" s="4"/>
    </row>
    <row r="162" spans="3:3" customFormat="1">
      <c r="C162" s="4"/>
    </row>
    <row r="163" spans="3:3" customFormat="1">
      <c r="C163" s="4"/>
    </row>
    <row r="164" spans="3:3" customFormat="1">
      <c r="C164" s="4"/>
    </row>
    <row r="165" spans="3:3" customFormat="1">
      <c r="C165" s="4"/>
    </row>
    <row r="166" spans="3:3" customFormat="1">
      <c r="C166" s="4"/>
    </row>
    <row r="167" spans="3:3" customFormat="1">
      <c r="C167" s="4"/>
    </row>
    <row r="168" spans="3:3" customFormat="1">
      <c r="C168" s="4"/>
    </row>
    <row r="169" spans="3:3" customFormat="1">
      <c r="C169" s="4"/>
    </row>
    <row r="170" spans="3:3" customFormat="1">
      <c r="C170" s="4"/>
    </row>
    <row r="171" spans="3:3" customFormat="1">
      <c r="C171" s="4"/>
    </row>
    <row r="172" spans="3:3" customFormat="1">
      <c r="C172" s="4"/>
    </row>
    <row r="173" spans="3:3" customFormat="1"/>
    <row r="174" spans="3:3" customFormat="1"/>
    <row r="175" spans="3:3" customFormat="1"/>
    <row r="176" spans="3:3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 S redox calculator</vt:lpstr>
      <vt:lpstr>SCSS calculator</vt:lpstr>
      <vt:lpstr>PySulfSat_Input_knownFe</vt:lpstr>
      <vt:lpstr>knownfo2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2022-03-02T22:47:35Z</dcterms:created>
  <dcterms:modified xsi:type="dcterms:W3CDTF">2023-01-13T18:20:47Z</dcterms:modified>
</cp:coreProperties>
</file>