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showInkAnnotation="0" autoCompressPictures="0"/>
  <mc:AlternateContent xmlns:mc="http://schemas.openxmlformats.org/markup-compatibility/2006">
    <mc:Choice Requires="x15">
      <x15ac:absPath xmlns:x15ac="http://schemas.microsoft.com/office/spreadsheetml/2010/11/ac" url="G:\My Drive\Berkeley_NEW\PySulfSat\PySulfSat_Structure\Benchmarking\Smythe\"/>
    </mc:Choice>
  </mc:AlternateContent>
  <xr:revisionPtr revIDLastSave="0" documentId="13_ncr:1_{A60FB7E7-47E5-46A8-BCC4-5D3DC66F2204}" xr6:coauthVersionLast="47" xr6:coauthVersionMax="47" xr10:uidLastSave="{00000000-0000-0000-0000-000000000000}"/>
  <bookViews>
    <workbookView xWindow="28680" yWindow="-120" windowWidth="25440" windowHeight="15510" tabRatio="500" firstSheet="1" activeTab="1" xr2:uid="{00000000-000D-0000-FFFF-FFFF00000000}"/>
  </bookViews>
  <sheets>
    <sheet name="Instructions" sheetId="10" r:id="rId1"/>
    <sheet name="INPUT 1" sheetId="7" r:id="rId2"/>
    <sheet name="INPUT 2" sheetId="9" r:id="rId3"/>
    <sheet name="PySulfSat" sheetId="11" r:id="rId4"/>
    <sheet name="CALCULATIONS 1" sheetId="2" r:id="rId5"/>
    <sheet name="CALCULATIONS 2" sheetId="8" r:id="rId6"/>
  </sheets>
  <definedNames>
    <definedName name="solver_adj" localSheetId="2" hidden="1">'INPUT 2'!$W$5:$X$54</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lin" localSheetId="2" hidden="1">2</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'INPUT 2'!$T$55</definedName>
    <definedName name="solver_pre" localSheetId="2" hidden="1">0.000001</definedName>
    <definedName name="solver_rbv" localSheetId="2" hidden="1">1</definedName>
    <definedName name="solver_rlx" localSheetId="2" hidden="1">1</definedName>
    <definedName name="solver_rsd" localSheetId="2" hidden="1">0</definedName>
    <definedName name="solver_scl" localSheetId="2" hidden="1">2</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2</definedName>
    <definedName name="solver_val" localSheetId="2" hidden="1">0</definedName>
    <definedName name="solver_ver" localSheetId="2" hidden="1">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R5" i="9" l="1"/>
  <c r="T5" i="9" s="1"/>
  <c r="AZ11" i="8"/>
  <c r="DV11" i="8"/>
  <c r="EY11" i="8"/>
  <c r="EZ11" i="8" s="1"/>
  <c r="EJ11" i="8"/>
  <c r="EV11" i="8" s="1"/>
  <c r="FC11" i="8" s="1"/>
  <c r="EI11" i="8"/>
  <c r="EV12" i="8"/>
  <c r="DB12" i="2"/>
  <c r="DC12" i="2"/>
  <c r="DB13" i="2"/>
  <c r="DC13" i="2"/>
  <c r="DB14" i="2"/>
  <c r="DC14" i="2"/>
  <c r="DB15" i="2"/>
  <c r="DC15" i="2" s="1"/>
  <c r="DB16" i="2"/>
  <c r="DC16" i="2" s="1"/>
  <c r="DB17" i="2"/>
  <c r="DC17" i="2" s="1"/>
  <c r="DB18" i="2"/>
  <c r="DC18" i="2" s="1"/>
  <c r="DB19" i="2"/>
  <c r="DC19" i="2" s="1"/>
  <c r="DB20" i="2"/>
  <c r="DC20" i="2"/>
  <c r="DB21" i="2"/>
  <c r="DC21" i="2"/>
  <c r="DB22" i="2"/>
  <c r="DC22" i="2"/>
  <c r="DB23" i="2"/>
  <c r="DC23" i="2" s="1"/>
  <c r="DB24" i="2"/>
  <c r="DC24" i="2" s="1"/>
  <c r="DB25" i="2"/>
  <c r="DC25" i="2" s="1"/>
  <c r="DB26" i="2"/>
  <c r="DC26" i="2" s="1"/>
  <c r="DB27" i="2"/>
  <c r="DC27" i="2" s="1"/>
  <c r="DB28" i="2"/>
  <c r="DC28" i="2"/>
  <c r="DB29" i="2"/>
  <c r="DC29" i="2"/>
  <c r="DB30" i="2"/>
  <c r="DC30" i="2"/>
  <c r="DB31" i="2"/>
  <c r="DC31" i="2" s="1"/>
  <c r="DB32" i="2"/>
  <c r="DC32" i="2" s="1"/>
  <c r="DB33" i="2"/>
  <c r="DC33" i="2" s="1"/>
  <c r="DB34" i="2"/>
  <c r="DC34" i="2" s="1"/>
  <c r="DB35" i="2"/>
  <c r="DC35" i="2" s="1"/>
  <c r="DB36" i="2"/>
  <c r="DC36" i="2"/>
  <c r="DB37" i="2"/>
  <c r="DC37" i="2"/>
  <c r="DB38" i="2"/>
  <c r="DC38" i="2"/>
  <c r="DB39" i="2"/>
  <c r="DC39" i="2" s="1"/>
  <c r="DB40" i="2"/>
  <c r="DC40" i="2" s="1"/>
  <c r="DB41" i="2"/>
  <c r="DC41" i="2" s="1"/>
  <c r="DB42" i="2"/>
  <c r="DC42" i="2" s="1"/>
  <c r="DB43" i="2"/>
  <c r="DC43" i="2" s="1"/>
  <c r="DB44" i="2"/>
  <c r="DC44" i="2"/>
  <c r="DB45" i="2"/>
  <c r="DC45" i="2"/>
  <c r="DB46" i="2"/>
  <c r="DC46" i="2"/>
  <c r="DB47" i="2"/>
  <c r="DC47" i="2" s="1"/>
  <c r="DB48" i="2"/>
  <c r="DC48" i="2" s="1"/>
  <c r="DB49" i="2"/>
  <c r="DC49" i="2" s="1"/>
  <c r="DB50" i="2"/>
  <c r="DC50" i="2" s="1"/>
  <c r="DB51" i="2"/>
  <c r="DC51" i="2" s="1"/>
  <c r="DB52" i="2"/>
  <c r="DC52" i="2" s="1"/>
  <c r="DB53" i="2"/>
  <c r="DC53" i="2" s="1"/>
  <c r="DB54" i="2"/>
  <c r="DC54" i="2" s="1"/>
  <c r="DB55" i="2"/>
  <c r="DC55" i="2"/>
  <c r="DB56" i="2"/>
  <c r="DC56" i="2"/>
  <c r="DB57" i="2"/>
  <c r="DC57" i="2"/>
  <c r="DB58" i="2"/>
  <c r="DC58" i="2"/>
  <c r="DB59" i="2"/>
  <c r="DC59" i="2"/>
  <c r="DB60" i="2"/>
  <c r="DC60" i="2" s="1"/>
  <c r="DC11" i="2"/>
  <c r="DB11" i="2"/>
  <c r="AC7" i="9"/>
  <c r="T3" i="11"/>
  <c r="T4" i="11"/>
  <c r="T5" i="11"/>
  <c r="T6" i="11"/>
  <c r="T7" i="11"/>
  <c r="T8" i="11"/>
  <c r="T9" i="11"/>
  <c r="T10" i="11"/>
  <c r="T11" i="11"/>
  <c r="T12" i="11"/>
  <c r="T13" i="11"/>
  <c r="T14" i="11"/>
  <c r="T15" i="11"/>
  <c r="T16" i="11"/>
  <c r="T17" i="11"/>
  <c r="T18" i="11"/>
  <c r="T19" i="11"/>
  <c r="T20" i="11"/>
  <c r="T21" i="11"/>
  <c r="T22" i="11"/>
  <c r="T23" i="11"/>
  <c r="T24" i="11"/>
  <c r="T25" i="11"/>
  <c r="T26" i="11"/>
  <c r="T27" i="11"/>
  <c r="T28" i="11"/>
  <c r="T29" i="11"/>
  <c r="T30" i="11"/>
  <c r="T31" i="11"/>
  <c r="T32" i="11"/>
  <c r="T33" i="11"/>
  <c r="T34" i="11"/>
  <c r="T35" i="11"/>
  <c r="T36" i="11"/>
  <c r="T37" i="11"/>
  <c r="T38" i="11"/>
  <c r="T39" i="11"/>
  <c r="T40" i="11"/>
  <c r="T41" i="11"/>
  <c r="T42" i="11"/>
  <c r="T43" i="11"/>
  <c r="T44" i="11"/>
  <c r="T45" i="11"/>
  <c r="T46" i="11"/>
  <c r="T47" i="11"/>
  <c r="T48" i="11"/>
  <c r="T49" i="11"/>
  <c r="T50" i="11"/>
  <c r="T2" i="11"/>
  <c r="D7" i="2"/>
  <c r="B11" i="2"/>
  <c r="AC9" i="9"/>
  <c r="AC10" i="9"/>
  <c r="AC11" i="9"/>
  <c r="AC12" i="9"/>
  <c r="AC13" i="9"/>
  <c r="AC14" i="9"/>
  <c r="AC15" i="9"/>
  <c r="AC16" i="9"/>
  <c r="AC17" i="9"/>
  <c r="AC18" i="9"/>
  <c r="AC19" i="9"/>
  <c r="AC20" i="9"/>
  <c r="AC21" i="9"/>
  <c r="AC22" i="9"/>
  <c r="AC23" i="9"/>
  <c r="AC24" i="9"/>
  <c r="AC25" i="9"/>
  <c r="AC26" i="9"/>
  <c r="AC27" i="9"/>
  <c r="AC28" i="9"/>
  <c r="AC29" i="9"/>
  <c r="AC30" i="9"/>
  <c r="AC31" i="9"/>
  <c r="AC32" i="9"/>
  <c r="AC33" i="9"/>
  <c r="AC34" i="9"/>
  <c r="AC35" i="9"/>
  <c r="AC36" i="9"/>
  <c r="AC37" i="9"/>
  <c r="AC38" i="9"/>
  <c r="AC39" i="9"/>
  <c r="AC40" i="9"/>
  <c r="AC41" i="9"/>
  <c r="AC42" i="9"/>
  <c r="AC43" i="9"/>
  <c r="AC44" i="9"/>
  <c r="AC45" i="9"/>
  <c r="AC46" i="9"/>
  <c r="AC47" i="9"/>
  <c r="AC48" i="9"/>
  <c r="AC49" i="9"/>
  <c r="AC50" i="9"/>
  <c r="AC51" i="9"/>
  <c r="AC52" i="9"/>
  <c r="AC53" i="9"/>
  <c r="AC54" i="9"/>
  <c r="AC6" i="9"/>
  <c r="AC8" i="9"/>
  <c r="AC5" i="9"/>
  <c r="P11" i="2" l="1"/>
  <c r="N5" i="7"/>
  <c r="N6" i="7"/>
  <c r="N7" i="7"/>
  <c r="N8" i="7"/>
  <c r="BR11" i="8"/>
  <c r="BS11" i="8"/>
  <c r="G11" i="8"/>
  <c r="BV6" i="8"/>
  <c r="BV4" i="8"/>
  <c r="BU4" i="8" s="1"/>
  <c r="BR4" i="8"/>
  <c r="BV5" i="8"/>
  <c r="BQ5" i="8" s="1"/>
  <c r="BU5" i="8"/>
  <c r="BV7" i="8"/>
  <c r="BT7" i="8" s="1"/>
  <c r="BQ7" i="8"/>
  <c r="EO11" i="8"/>
  <c r="B11" i="8"/>
  <c r="R11" i="8" s="1"/>
  <c r="B7" i="8"/>
  <c r="C11" i="8"/>
  <c r="D11" i="8"/>
  <c r="T11" i="8" s="1"/>
  <c r="E11" i="8"/>
  <c r="I11" i="8"/>
  <c r="Y11" i="8" s="1"/>
  <c r="J11" i="8"/>
  <c r="Z11" i="8" s="1"/>
  <c r="K11" i="8"/>
  <c r="C7" i="8"/>
  <c r="D7" i="8"/>
  <c r="E7" i="8"/>
  <c r="F11" i="8"/>
  <c r="V11" i="8" s="1"/>
  <c r="F7" i="8"/>
  <c r="G7" i="8"/>
  <c r="H11" i="8"/>
  <c r="X11" i="8" s="1"/>
  <c r="H7" i="8"/>
  <c r="I7" i="8"/>
  <c r="J7" i="8"/>
  <c r="K7" i="8"/>
  <c r="L11" i="8"/>
  <c r="L7" i="8"/>
  <c r="M11" i="8"/>
  <c r="AC11" i="8" s="1"/>
  <c r="M7" i="8"/>
  <c r="W11" i="8"/>
  <c r="N11" i="8"/>
  <c r="AD11" i="8" s="1"/>
  <c r="O11" i="8"/>
  <c r="AE11" i="8"/>
  <c r="EP11" i="8"/>
  <c r="B12" i="8"/>
  <c r="R12" i="8" s="1"/>
  <c r="C12" i="8"/>
  <c r="S12" i="8" s="1"/>
  <c r="D12" i="8"/>
  <c r="T12" i="8" s="1"/>
  <c r="E12" i="8"/>
  <c r="U12" i="8" s="1"/>
  <c r="G12" i="8"/>
  <c r="I12" i="8"/>
  <c r="Y12" i="8" s="1"/>
  <c r="J12" i="8"/>
  <c r="Z12" i="8" s="1"/>
  <c r="K12" i="8"/>
  <c r="AA12" i="8" s="1"/>
  <c r="F12" i="8"/>
  <c r="H12" i="8"/>
  <c r="X12" i="8" s="1"/>
  <c r="L12" i="8"/>
  <c r="M12" i="8"/>
  <c r="N12" i="8"/>
  <c r="AD12" i="8" s="1"/>
  <c r="O12" i="8"/>
  <c r="AE12" i="8"/>
  <c r="BR12" i="8"/>
  <c r="BS12" i="8"/>
  <c r="EO12" i="8"/>
  <c r="EP12" i="8"/>
  <c r="BS13" i="8"/>
  <c r="BR13" i="8"/>
  <c r="BX13" i="8" s="1"/>
  <c r="G13" i="8"/>
  <c r="W13" i="8" s="1"/>
  <c r="EO13" i="8"/>
  <c r="BS14" i="8"/>
  <c r="BR14" i="8"/>
  <c r="G14" i="8"/>
  <c r="W14" i="8" s="1"/>
  <c r="EO14" i="8"/>
  <c r="BS15" i="8"/>
  <c r="BR15" i="8"/>
  <c r="G15" i="8"/>
  <c r="W15" i="8" s="1"/>
  <c r="EO15" i="8"/>
  <c r="BS16" i="8"/>
  <c r="BR16" i="8"/>
  <c r="G16" i="8"/>
  <c r="W16" i="8" s="1"/>
  <c r="EO16" i="8"/>
  <c r="BS17" i="8"/>
  <c r="BR17" i="8"/>
  <c r="G17" i="8"/>
  <c r="EO17" i="8"/>
  <c r="BS18" i="8"/>
  <c r="BR18" i="8"/>
  <c r="G18" i="8"/>
  <c r="W18" i="8" s="1"/>
  <c r="EO18" i="8"/>
  <c r="BS19" i="8"/>
  <c r="BR19" i="8"/>
  <c r="BX19" i="8" s="1"/>
  <c r="G19" i="8"/>
  <c r="W19" i="8" s="1"/>
  <c r="EO19" i="8"/>
  <c r="BS20" i="8"/>
  <c r="BR20" i="8"/>
  <c r="BX20" i="8" s="1"/>
  <c r="G20" i="8"/>
  <c r="EO20" i="8"/>
  <c r="BS21" i="8"/>
  <c r="BR21" i="8"/>
  <c r="BX21" i="8" s="1"/>
  <c r="G21" i="8"/>
  <c r="W21" i="8" s="1"/>
  <c r="EO21" i="8"/>
  <c r="BS22" i="8"/>
  <c r="BR22" i="8"/>
  <c r="G22" i="8"/>
  <c r="W22" i="8" s="1"/>
  <c r="EO22" i="8"/>
  <c r="BS23" i="8"/>
  <c r="BR23" i="8"/>
  <c r="G23" i="8"/>
  <c r="W23" i="8" s="1"/>
  <c r="EO23" i="8"/>
  <c r="BS24" i="8"/>
  <c r="BR24" i="8"/>
  <c r="G24" i="8"/>
  <c r="W24" i="8" s="1"/>
  <c r="EO24" i="8"/>
  <c r="BS25" i="8"/>
  <c r="BR25" i="8"/>
  <c r="G25" i="8"/>
  <c r="W25" i="8" s="1"/>
  <c r="EO25" i="8"/>
  <c r="BS26" i="8"/>
  <c r="BR26" i="8"/>
  <c r="G26" i="8"/>
  <c r="EO26" i="8"/>
  <c r="BS27" i="8"/>
  <c r="BR27" i="8"/>
  <c r="BX27" i="8" s="1"/>
  <c r="G27" i="8"/>
  <c r="W27" i="8" s="1"/>
  <c r="EO27" i="8"/>
  <c r="BS28" i="8"/>
  <c r="BR28" i="8"/>
  <c r="BX28" i="8" s="1"/>
  <c r="G28" i="8"/>
  <c r="W28" i="8" s="1"/>
  <c r="EO28" i="8"/>
  <c r="BS29" i="8"/>
  <c r="BR29" i="8"/>
  <c r="BX29" i="8" s="1"/>
  <c r="G29" i="8"/>
  <c r="W29" i="8" s="1"/>
  <c r="EO29" i="8"/>
  <c r="BS30" i="8"/>
  <c r="BR30" i="8"/>
  <c r="G30" i="8"/>
  <c r="EO30" i="8"/>
  <c r="BS31" i="8"/>
  <c r="BR31" i="8"/>
  <c r="G31" i="8"/>
  <c r="W31" i="8" s="1"/>
  <c r="EO31" i="8"/>
  <c r="BS32" i="8"/>
  <c r="BR32" i="8"/>
  <c r="G32" i="8"/>
  <c r="W32" i="8" s="1"/>
  <c r="EO32" i="8"/>
  <c r="BS33" i="8"/>
  <c r="BR33" i="8"/>
  <c r="G33" i="8"/>
  <c r="W33" i="8" s="1"/>
  <c r="EO33" i="8"/>
  <c r="BS34" i="8"/>
  <c r="BR34" i="8"/>
  <c r="G34" i="8"/>
  <c r="EO34" i="8"/>
  <c r="BS35" i="8"/>
  <c r="BR35" i="8"/>
  <c r="BX35" i="8" s="1"/>
  <c r="G35" i="8"/>
  <c r="EO35" i="8"/>
  <c r="BS36" i="8"/>
  <c r="BR36" i="8"/>
  <c r="BX36" i="8" s="1"/>
  <c r="G36" i="8"/>
  <c r="W36" i="8" s="1"/>
  <c r="EO36" i="8"/>
  <c r="BS37" i="8"/>
  <c r="BR37" i="8"/>
  <c r="BX37" i="8" s="1"/>
  <c r="G37" i="8"/>
  <c r="W37" i="8" s="1"/>
  <c r="EO37" i="8"/>
  <c r="BS38" i="8"/>
  <c r="BR38" i="8"/>
  <c r="G38" i="8"/>
  <c r="W38" i="8" s="1"/>
  <c r="EO38" i="8"/>
  <c r="BS39" i="8"/>
  <c r="BR39" i="8"/>
  <c r="G39" i="8"/>
  <c r="EO39" i="8"/>
  <c r="BS40" i="8"/>
  <c r="BR40" i="8"/>
  <c r="G40" i="8"/>
  <c r="W40" i="8" s="1"/>
  <c r="EO40" i="8"/>
  <c r="BS41" i="8"/>
  <c r="BR41" i="8"/>
  <c r="G41" i="8"/>
  <c r="W41" i="8" s="1"/>
  <c r="EO41" i="8"/>
  <c r="BS42" i="8"/>
  <c r="BR42" i="8"/>
  <c r="G42" i="8"/>
  <c r="W42" i="8" s="1"/>
  <c r="EO42" i="8"/>
  <c r="BS43" i="8"/>
  <c r="BR43" i="8"/>
  <c r="BX43" i="8" s="1"/>
  <c r="G43" i="8"/>
  <c r="W43" i="8" s="1"/>
  <c r="EO43" i="8"/>
  <c r="BS44" i="8"/>
  <c r="BR44" i="8"/>
  <c r="BX44" i="8" s="1"/>
  <c r="G44" i="8"/>
  <c r="W44" i="8" s="1"/>
  <c r="EO44" i="8"/>
  <c r="BS45" i="8"/>
  <c r="BR45" i="8"/>
  <c r="BX45" i="8" s="1"/>
  <c r="G45" i="8"/>
  <c r="EO45" i="8"/>
  <c r="BS46" i="8"/>
  <c r="BR46" i="8"/>
  <c r="G46" i="8"/>
  <c r="W46" i="8" s="1"/>
  <c r="EO46" i="8"/>
  <c r="BS47" i="8"/>
  <c r="BR47" i="8"/>
  <c r="G47" i="8"/>
  <c r="W47" i="8" s="1"/>
  <c r="EO47" i="8"/>
  <c r="BS48" i="8"/>
  <c r="BR48" i="8"/>
  <c r="G48" i="8"/>
  <c r="EO48" i="8"/>
  <c r="BS49" i="8"/>
  <c r="BR49" i="8"/>
  <c r="G49" i="8"/>
  <c r="W49" i="8" s="1"/>
  <c r="EO49" i="8"/>
  <c r="BS50" i="8"/>
  <c r="BR50" i="8"/>
  <c r="G50" i="8"/>
  <c r="W50" i="8" s="1"/>
  <c r="EO50" i="8"/>
  <c r="BS51" i="8"/>
  <c r="BR51" i="8"/>
  <c r="BX51" i="8" s="1"/>
  <c r="G51" i="8"/>
  <c r="W51" i="8" s="1"/>
  <c r="EO51" i="8"/>
  <c r="BS52" i="8"/>
  <c r="BR52" i="8"/>
  <c r="BX52" i="8" s="1"/>
  <c r="G52" i="8"/>
  <c r="EO52" i="8"/>
  <c r="BS53" i="8"/>
  <c r="BR53" i="8"/>
  <c r="BX53" i="8" s="1"/>
  <c r="G53" i="8"/>
  <c r="W53" i="8" s="1"/>
  <c r="EO53" i="8"/>
  <c r="BS54" i="8"/>
  <c r="BR54" i="8"/>
  <c r="BX54" i="8" s="1"/>
  <c r="G54" i="8"/>
  <c r="EO54" i="8"/>
  <c r="BS55" i="8"/>
  <c r="BR55" i="8"/>
  <c r="BX55" i="8" s="1"/>
  <c r="G55" i="8"/>
  <c r="W55" i="8" s="1"/>
  <c r="EO55" i="8"/>
  <c r="BS56" i="8"/>
  <c r="BR56" i="8"/>
  <c r="BX56" i="8" s="1"/>
  <c r="G56" i="8"/>
  <c r="W56" i="8" s="1"/>
  <c r="EO56" i="8"/>
  <c r="BS57" i="8"/>
  <c r="BR57" i="8"/>
  <c r="BX57" i="8" s="1"/>
  <c r="G57" i="8"/>
  <c r="EO57" i="8"/>
  <c r="BS58" i="8"/>
  <c r="BR58" i="8"/>
  <c r="G58" i="8"/>
  <c r="W58" i="8" s="1"/>
  <c r="EO58" i="8"/>
  <c r="BS59" i="8"/>
  <c r="BR59" i="8"/>
  <c r="G59" i="8"/>
  <c r="W59" i="8" s="1"/>
  <c r="EO59" i="8"/>
  <c r="BS60" i="8"/>
  <c r="BR60" i="8"/>
  <c r="G60" i="8"/>
  <c r="EO60" i="8"/>
  <c r="S54" i="9"/>
  <c r="CV60" i="8" s="1"/>
  <c r="R54" i="9"/>
  <c r="CU60" i="8" s="1"/>
  <c r="N13" i="8"/>
  <c r="AD13" i="8" s="1"/>
  <c r="O13" i="8"/>
  <c r="AE13" i="8" s="1"/>
  <c r="B13" i="8"/>
  <c r="R13" i="8" s="1"/>
  <c r="C13" i="8"/>
  <c r="D13" i="8"/>
  <c r="T13" i="8" s="1"/>
  <c r="E13" i="8"/>
  <c r="U13" i="8" s="1"/>
  <c r="F13" i="8"/>
  <c r="V13" i="8" s="1"/>
  <c r="H13" i="8"/>
  <c r="X13" i="8" s="1"/>
  <c r="I13" i="8"/>
  <c r="Y13" i="8" s="1"/>
  <c r="J13" i="8"/>
  <c r="Z13" i="8" s="1"/>
  <c r="K13" i="8"/>
  <c r="AA13" i="8" s="1"/>
  <c r="L13" i="8"/>
  <c r="AB13" i="8" s="1"/>
  <c r="M13" i="8"/>
  <c r="AC13" i="8" s="1"/>
  <c r="EP13" i="8"/>
  <c r="N14" i="8"/>
  <c r="AD14" i="8" s="1"/>
  <c r="O14" i="8"/>
  <c r="AE14" i="8" s="1"/>
  <c r="B14" i="8"/>
  <c r="R14" i="8" s="1"/>
  <c r="C14" i="8"/>
  <c r="S14" i="8" s="1"/>
  <c r="D14" i="8"/>
  <c r="T14" i="8" s="1"/>
  <c r="E14" i="8"/>
  <c r="I14" i="8"/>
  <c r="J14" i="8"/>
  <c r="Z14" i="8" s="1"/>
  <c r="K14" i="8"/>
  <c r="AA14" i="8" s="1"/>
  <c r="F14" i="8"/>
  <c r="V14" i="8" s="1"/>
  <c r="H14" i="8"/>
  <c r="X14" i="8" s="1"/>
  <c r="L14" i="8"/>
  <c r="AB14" i="8" s="1"/>
  <c r="M14" i="8"/>
  <c r="AC14" i="8" s="1"/>
  <c r="U14" i="8"/>
  <c r="Y14" i="8"/>
  <c r="EP14" i="8"/>
  <c r="ER14" i="8" s="1"/>
  <c r="ET14" i="8" s="1"/>
  <c r="N15" i="8"/>
  <c r="AD15" i="8" s="1"/>
  <c r="O15" i="8"/>
  <c r="AE15" i="8" s="1"/>
  <c r="B15" i="8"/>
  <c r="R15" i="8" s="1"/>
  <c r="C15" i="8"/>
  <c r="S15" i="8" s="1"/>
  <c r="D15" i="8"/>
  <c r="T15" i="8" s="1"/>
  <c r="E15" i="8"/>
  <c r="U15" i="8" s="1"/>
  <c r="F15" i="8"/>
  <c r="V15" i="8" s="1"/>
  <c r="H15" i="8"/>
  <c r="X15" i="8" s="1"/>
  <c r="I15" i="8"/>
  <c r="Y15" i="8" s="1"/>
  <c r="J15" i="8"/>
  <c r="Z15" i="8" s="1"/>
  <c r="K15" i="8"/>
  <c r="AA15" i="8" s="1"/>
  <c r="L15" i="8"/>
  <c r="AB15" i="8" s="1"/>
  <c r="M15" i="8"/>
  <c r="AC15" i="8" s="1"/>
  <c r="EP15" i="8"/>
  <c r="ER15" i="8" s="1"/>
  <c r="N16" i="8"/>
  <c r="AD16" i="8" s="1"/>
  <c r="O16" i="8"/>
  <c r="AE16" i="8"/>
  <c r="B16" i="8"/>
  <c r="C16" i="8"/>
  <c r="S16" i="8" s="1"/>
  <c r="D16" i="8"/>
  <c r="T16" i="8" s="1"/>
  <c r="E16" i="8"/>
  <c r="U16" i="8" s="1"/>
  <c r="F16" i="8"/>
  <c r="V16" i="8" s="1"/>
  <c r="H16" i="8"/>
  <c r="X16" i="8" s="1"/>
  <c r="I16" i="8"/>
  <c r="Y16" i="8" s="1"/>
  <c r="J16" i="8"/>
  <c r="Z16" i="8" s="1"/>
  <c r="K16" i="8"/>
  <c r="AA16" i="8" s="1"/>
  <c r="L16" i="8"/>
  <c r="AB16" i="8" s="1"/>
  <c r="M16" i="8"/>
  <c r="AC16" i="8" s="1"/>
  <c r="EP16" i="8"/>
  <c r="ER16" i="8" s="1"/>
  <c r="N17" i="8"/>
  <c r="AD17" i="8" s="1"/>
  <c r="O17" i="8"/>
  <c r="AE17" i="8" s="1"/>
  <c r="B17" i="8"/>
  <c r="R17" i="8" s="1"/>
  <c r="C17" i="8"/>
  <c r="S17" i="8" s="1"/>
  <c r="D17" i="8"/>
  <c r="T17" i="8" s="1"/>
  <c r="E17" i="8"/>
  <c r="U17" i="8" s="1"/>
  <c r="F17" i="8"/>
  <c r="V17" i="8" s="1"/>
  <c r="W17" i="8"/>
  <c r="H17" i="8"/>
  <c r="X17" i="8" s="1"/>
  <c r="I17" i="8"/>
  <c r="Y17" i="8" s="1"/>
  <c r="J17" i="8"/>
  <c r="Z17" i="8" s="1"/>
  <c r="K17" i="8"/>
  <c r="AA17" i="8" s="1"/>
  <c r="L17" i="8"/>
  <c r="AB17" i="8" s="1"/>
  <c r="M17" i="8"/>
  <c r="AC17" i="8" s="1"/>
  <c r="EP17" i="8"/>
  <c r="ER17" i="8" s="1"/>
  <c r="ES17" i="8" s="1"/>
  <c r="N18" i="8"/>
  <c r="AD18" i="8" s="1"/>
  <c r="O18" i="8"/>
  <c r="AE18" i="8" s="1"/>
  <c r="B18" i="8"/>
  <c r="R18" i="8" s="1"/>
  <c r="C18" i="8"/>
  <c r="S18" i="8" s="1"/>
  <c r="D18" i="8"/>
  <c r="T18" i="8" s="1"/>
  <c r="E18" i="8"/>
  <c r="U18" i="8" s="1"/>
  <c r="F18" i="8"/>
  <c r="V18" i="8" s="1"/>
  <c r="H18" i="8"/>
  <c r="X18" i="8" s="1"/>
  <c r="I18" i="8"/>
  <c r="Y18" i="8" s="1"/>
  <c r="J18" i="8"/>
  <c r="Z18" i="8" s="1"/>
  <c r="K18" i="8"/>
  <c r="AA18" i="8" s="1"/>
  <c r="L18" i="8"/>
  <c r="AB18" i="8" s="1"/>
  <c r="M18" i="8"/>
  <c r="AC18" i="8" s="1"/>
  <c r="EP18" i="8"/>
  <c r="ER18" i="8" s="1"/>
  <c r="N19" i="8"/>
  <c r="AD19" i="8" s="1"/>
  <c r="O19" i="8"/>
  <c r="AE19" i="8"/>
  <c r="B19" i="8"/>
  <c r="R19" i="8" s="1"/>
  <c r="C19" i="8"/>
  <c r="S19" i="8" s="1"/>
  <c r="D19" i="8"/>
  <c r="T19" i="8" s="1"/>
  <c r="E19" i="8"/>
  <c r="U19" i="8" s="1"/>
  <c r="F19" i="8"/>
  <c r="V19" i="8" s="1"/>
  <c r="H19" i="8"/>
  <c r="X19" i="8" s="1"/>
  <c r="I19" i="8"/>
  <c r="Y19" i="8" s="1"/>
  <c r="J19" i="8"/>
  <c r="Z19" i="8" s="1"/>
  <c r="K19" i="8"/>
  <c r="AA19" i="8" s="1"/>
  <c r="L19" i="8"/>
  <c r="AB19" i="8" s="1"/>
  <c r="M19" i="8"/>
  <c r="AC19" i="8" s="1"/>
  <c r="EP19" i="8"/>
  <c r="ER19" i="8" s="1"/>
  <c r="ES19" i="8" s="1"/>
  <c r="N20" i="8"/>
  <c r="AD20" i="8" s="1"/>
  <c r="O20" i="8"/>
  <c r="AE20" i="8" s="1"/>
  <c r="B20" i="8"/>
  <c r="R20" i="8" s="1"/>
  <c r="C20" i="8"/>
  <c r="S20" i="8" s="1"/>
  <c r="D20" i="8"/>
  <c r="T20" i="8" s="1"/>
  <c r="E20" i="8"/>
  <c r="U20" i="8" s="1"/>
  <c r="F20" i="8"/>
  <c r="V20" i="8" s="1"/>
  <c r="W20" i="8"/>
  <c r="H20" i="8"/>
  <c r="X20" i="8" s="1"/>
  <c r="I20" i="8"/>
  <c r="Y20" i="8" s="1"/>
  <c r="J20" i="8"/>
  <c r="Z20" i="8" s="1"/>
  <c r="K20" i="8"/>
  <c r="AA20" i="8"/>
  <c r="L20" i="8"/>
  <c r="AB20" i="8" s="1"/>
  <c r="M20" i="8"/>
  <c r="AC20" i="8" s="1"/>
  <c r="EP20" i="8"/>
  <c r="ER20" i="8" s="1"/>
  <c r="ET20" i="8" s="1"/>
  <c r="N21" i="8"/>
  <c r="AD21" i="8" s="1"/>
  <c r="O21" i="8"/>
  <c r="AE21" i="8" s="1"/>
  <c r="B21" i="8"/>
  <c r="R21" i="8" s="1"/>
  <c r="C21" i="8"/>
  <c r="S21" i="8" s="1"/>
  <c r="D21" i="8"/>
  <c r="T21" i="8" s="1"/>
  <c r="E21" i="8"/>
  <c r="U21" i="8" s="1"/>
  <c r="F21" i="8"/>
  <c r="V21" i="8" s="1"/>
  <c r="H21" i="8"/>
  <c r="X21" i="8" s="1"/>
  <c r="I21" i="8"/>
  <c r="Y21" i="8" s="1"/>
  <c r="J21" i="8"/>
  <c r="Z21" i="8" s="1"/>
  <c r="K21" i="8"/>
  <c r="AA21" i="8" s="1"/>
  <c r="L21" i="8"/>
  <c r="AB21" i="8" s="1"/>
  <c r="M21" i="8"/>
  <c r="AC21" i="8" s="1"/>
  <c r="EP21" i="8"/>
  <c r="ER21" i="8" s="1"/>
  <c r="ET21" i="8" s="1"/>
  <c r="N22" i="8"/>
  <c r="AD22" i="8" s="1"/>
  <c r="O22" i="8"/>
  <c r="AE22" i="8" s="1"/>
  <c r="B22" i="8"/>
  <c r="R22" i="8" s="1"/>
  <c r="C22" i="8"/>
  <c r="S22" i="8" s="1"/>
  <c r="D22" i="8"/>
  <c r="T22" i="8" s="1"/>
  <c r="E22" i="8"/>
  <c r="U22" i="8" s="1"/>
  <c r="F22" i="8"/>
  <c r="V22" i="8" s="1"/>
  <c r="H22" i="8"/>
  <c r="X22" i="8" s="1"/>
  <c r="I22" i="8"/>
  <c r="Y22" i="8" s="1"/>
  <c r="J22" i="8"/>
  <c r="Z22" i="8" s="1"/>
  <c r="K22" i="8"/>
  <c r="AA22" i="8" s="1"/>
  <c r="L22" i="8"/>
  <c r="AB22" i="8" s="1"/>
  <c r="M22" i="8"/>
  <c r="AC22" i="8" s="1"/>
  <c r="EP22" i="8"/>
  <c r="ER22" i="8" s="1"/>
  <c r="N23" i="8"/>
  <c r="AD23" i="8" s="1"/>
  <c r="O23" i="8"/>
  <c r="AE23" i="8" s="1"/>
  <c r="B23" i="8"/>
  <c r="R23" i="8" s="1"/>
  <c r="C23" i="8"/>
  <c r="S23" i="8" s="1"/>
  <c r="D23" i="8"/>
  <c r="T23" i="8" s="1"/>
  <c r="E23" i="8"/>
  <c r="F23" i="8"/>
  <c r="V23" i="8" s="1"/>
  <c r="H23" i="8"/>
  <c r="X23" i="8" s="1"/>
  <c r="I23" i="8"/>
  <c r="Y23" i="8" s="1"/>
  <c r="J23" i="8"/>
  <c r="Z23" i="8" s="1"/>
  <c r="K23" i="8"/>
  <c r="AA23" i="8" s="1"/>
  <c r="L23" i="8"/>
  <c r="AB23" i="8" s="1"/>
  <c r="M23" i="8"/>
  <c r="AC23" i="8" s="1"/>
  <c r="EP23" i="8"/>
  <c r="ER23" i="8" s="1"/>
  <c r="N24" i="8"/>
  <c r="AD24" i="8" s="1"/>
  <c r="O24" i="8"/>
  <c r="AE24" i="8" s="1"/>
  <c r="B24" i="8"/>
  <c r="R24" i="8" s="1"/>
  <c r="C24" i="8"/>
  <c r="S24" i="8" s="1"/>
  <c r="D24" i="8"/>
  <c r="T24" i="8" s="1"/>
  <c r="E24" i="8"/>
  <c r="U24" i="8" s="1"/>
  <c r="F24" i="8"/>
  <c r="V24" i="8" s="1"/>
  <c r="H24" i="8"/>
  <c r="X24" i="8" s="1"/>
  <c r="I24" i="8"/>
  <c r="Y24" i="8" s="1"/>
  <c r="J24" i="8"/>
  <c r="Z24" i="8" s="1"/>
  <c r="K24" i="8"/>
  <c r="AA24" i="8" s="1"/>
  <c r="L24" i="8"/>
  <c r="AB24" i="8" s="1"/>
  <c r="M24" i="8"/>
  <c r="AC24" i="8" s="1"/>
  <c r="EP24" i="8"/>
  <c r="ER24" i="8" s="1"/>
  <c r="ET24" i="8" s="1"/>
  <c r="N25" i="8"/>
  <c r="AD25" i="8" s="1"/>
  <c r="O25" i="8"/>
  <c r="AE25" i="8" s="1"/>
  <c r="B25" i="8"/>
  <c r="R25" i="8" s="1"/>
  <c r="C25" i="8"/>
  <c r="S25" i="8" s="1"/>
  <c r="D25" i="8"/>
  <c r="T25" i="8" s="1"/>
  <c r="E25" i="8"/>
  <c r="F25" i="8"/>
  <c r="V25" i="8" s="1"/>
  <c r="H25" i="8"/>
  <c r="X25" i="8" s="1"/>
  <c r="I25" i="8"/>
  <c r="Y25" i="8" s="1"/>
  <c r="J25" i="8"/>
  <c r="Z25" i="8" s="1"/>
  <c r="K25" i="8"/>
  <c r="AA25" i="8" s="1"/>
  <c r="L25" i="8"/>
  <c r="AB25" i="8" s="1"/>
  <c r="M25" i="8"/>
  <c r="AC25" i="8" s="1"/>
  <c r="EP25" i="8"/>
  <c r="ER25" i="8" s="1"/>
  <c r="N26" i="8"/>
  <c r="AD26" i="8" s="1"/>
  <c r="O26" i="8"/>
  <c r="AE26" i="8" s="1"/>
  <c r="B26" i="8"/>
  <c r="R26" i="8" s="1"/>
  <c r="C26" i="8"/>
  <c r="S26" i="8" s="1"/>
  <c r="D26" i="8"/>
  <c r="T26" i="8" s="1"/>
  <c r="E26" i="8"/>
  <c r="U26" i="8" s="1"/>
  <c r="F26" i="8"/>
  <c r="V26" i="8" s="1"/>
  <c r="W26" i="8"/>
  <c r="H26" i="8"/>
  <c r="X26" i="8" s="1"/>
  <c r="I26" i="8"/>
  <c r="Y26" i="8" s="1"/>
  <c r="J26" i="8"/>
  <c r="Z26" i="8" s="1"/>
  <c r="K26" i="8"/>
  <c r="AA26" i="8" s="1"/>
  <c r="L26" i="8"/>
  <c r="AB26" i="8" s="1"/>
  <c r="M26" i="8"/>
  <c r="AC26" i="8" s="1"/>
  <c r="EP26" i="8"/>
  <c r="ER26" i="8" s="1"/>
  <c r="N27" i="8"/>
  <c r="AD27" i="8" s="1"/>
  <c r="O27" i="8"/>
  <c r="AE27" i="8"/>
  <c r="B27" i="8"/>
  <c r="R27" i="8" s="1"/>
  <c r="C27" i="8"/>
  <c r="S27" i="8" s="1"/>
  <c r="D27" i="8"/>
  <c r="T27" i="8" s="1"/>
  <c r="E27" i="8"/>
  <c r="U27" i="8" s="1"/>
  <c r="F27" i="8"/>
  <c r="V27" i="8" s="1"/>
  <c r="H27" i="8"/>
  <c r="X27" i="8" s="1"/>
  <c r="I27" i="8"/>
  <c r="Y27" i="8" s="1"/>
  <c r="J27" i="8"/>
  <c r="Z27" i="8" s="1"/>
  <c r="K27" i="8"/>
  <c r="AA27" i="8" s="1"/>
  <c r="L27" i="8"/>
  <c r="AB27" i="8" s="1"/>
  <c r="M27" i="8"/>
  <c r="AC27" i="8" s="1"/>
  <c r="EP27" i="8"/>
  <c r="ER27" i="8" s="1"/>
  <c r="N28" i="8"/>
  <c r="AD28" i="8" s="1"/>
  <c r="O28" i="8"/>
  <c r="AE28" i="8"/>
  <c r="B28" i="8"/>
  <c r="R28" i="8" s="1"/>
  <c r="C28" i="8"/>
  <c r="S28" i="8" s="1"/>
  <c r="D28" i="8"/>
  <c r="T28" i="8" s="1"/>
  <c r="E28" i="8"/>
  <c r="U28" i="8" s="1"/>
  <c r="F28" i="8"/>
  <c r="V28" i="8" s="1"/>
  <c r="H28" i="8"/>
  <c r="X28" i="8" s="1"/>
  <c r="I28" i="8"/>
  <c r="Y28" i="8" s="1"/>
  <c r="J28" i="8"/>
  <c r="Z28" i="8" s="1"/>
  <c r="K28" i="8"/>
  <c r="AA28" i="8" s="1"/>
  <c r="L28" i="8"/>
  <c r="AB28" i="8" s="1"/>
  <c r="M28" i="8"/>
  <c r="AC28" i="8" s="1"/>
  <c r="EP28" i="8"/>
  <c r="ER28" i="8" s="1"/>
  <c r="ET28" i="8" s="1"/>
  <c r="N29" i="8"/>
  <c r="AD29" i="8" s="1"/>
  <c r="O29" i="8"/>
  <c r="AE29" i="8" s="1"/>
  <c r="B29" i="8"/>
  <c r="R29" i="8" s="1"/>
  <c r="C29" i="8"/>
  <c r="S29" i="8" s="1"/>
  <c r="D29" i="8"/>
  <c r="T29" i="8" s="1"/>
  <c r="E29" i="8"/>
  <c r="U29" i="8" s="1"/>
  <c r="F29" i="8"/>
  <c r="V29" i="8" s="1"/>
  <c r="H29" i="8"/>
  <c r="X29" i="8" s="1"/>
  <c r="I29" i="8"/>
  <c r="Y29" i="8"/>
  <c r="J29" i="8"/>
  <c r="Z29" i="8" s="1"/>
  <c r="K29" i="8"/>
  <c r="AA29" i="8" s="1"/>
  <c r="L29" i="8"/>
  <c r="AB29" i="8" s="1"/>
  <c r="M29" i="8"/>
  <c r="EP29" i="8"/>
  <c r="ER29" i="8" s="1"/>
  <c r="ET29" i="8" s="1"/>
  <c r="N30" i="8"/>
  <c r="AD30" i="8" s="1"/>
  <c r="O30" i="8"/>
  <c r="AE30" i="8" s="1"/>
  <c r="B30" i="8"/>
  <c r="R30" i="8" s="1"/>
  <c r="C30" i="8"/>
  <c r="S30" i="8" s="1"/>
  <c r="D30" i="8"/>
  <c r="T30" i="8" s="1"/>
  <c r="E30" i="8"/>
  <c r="U30" i="8" s="1"/>
  <c r="F30" i="8"/>
  <c r="V30" i="8" s="1"/>
  <c r="W30" i="8"/>
  <c r="H30" i="8"/>
  <c r="X30" i="8" s="1"/>
  <c r="I30" i="8"/>
  <c r="Y30" i="8" s="1"/>
  <c r="J30" i="8"/>
  <c r="Z30" i="8" s="1"/>
  <c r="K30" i="8"/>
  <c r="AA30" i="8" s="1"/>
  <c r="L30" i="8"/>
  <c r="AB30" i="8" s="1"/>
  <c r="M30" i="8"/>
  <c r="AC30" i="8" s="1"/>
  <c r="EP30" i="8"/>
  <c r="N31" i="8"/>
  <c r="AD31" i="8" s="1"/>
  <c r="O31" i="8"/>
  <c r="AE31" i="8"/>
  <c r="B31" i="8"/>
  <c r="R31" i="8" s="1"/>
  <c r="C31" i="8"/>
  <c r="S31" i="8" s="1"/>
  <c r="D31" i="8"/>
  <c r="T31" i="8" s="1"/>
  <c r="E31" i="8"/>
  <c r="U31" i="8" s="1"/>
  <c r="F31" i="8"/>
  <c r="V31" i="8" s="1"/>
  <c r="H31" i="8"/>
  <c r="X31" i="8" s="1"/>
  <c r="I31" i="8"/>
  <c r="Y31" i="8" s="1"/>
  <c r="J31" i="8"/>
  <c r="Z31" i="8" s="1"/>
  <c r="K31" i="8"/>
  <c r="AA31" i="8" s="1"/>
  <c r="L31" i="8"/>
  <c r="AB31" i="8" s="1"/>
  <c r="M31" i="8"/>
  <c r="AC31" i="8" s="1"/>
  <c r="EP31" i="8"/>
  <c r="ER31" i="8"/>
  <c r="ET31" i="8" s="1"/>
  <c r="N32" i="8"/>
  <c r="AD32" i="8" s="1"/>
  <c r="O32" i="8"/>
  <c r="AE32" i="8" s="1"/>
  <c r="B32" i="8"/>
  <c r="R32" i="8" s="1"/>
  <c r="C32" i="8"/>
  <c r="S32" i="8" s="1"/>
  <c r="D32" i="8"/>
  <c r="T32" i="8" s="1"/>
  <c r="E32" i="8"/>
  <c r="F32" i="8"/>
  <c r="V32" i="8" s="1"/>
  <c r="H32" i="8"/>
  <c r="X32" i="8" s="1"/>
  <c r="I32" i="8"/>
  <c r="Y32" i="8" s="1"/>
  <c r="J32" i="8"/>
  <c r="Z32" i="8" s="1"/>
  <c r="K32" i="8"/>
  <c r="AA32" i="8" s="1"/>
  <c r="L32" i="8"/>
  <c r="AB32" i="8" s="1"/>
  <c r="M32" i="8"/>
  <c r="AC32" i="8" s="1"/>
  <c r="EP32" i="8"/>
  <c r="N33" i="8"/>
  <c r="AD33" i="8" s="1"/>
  <c r="O33" i="8"/>
  <c r="AE33" i="8" s="1"/>
  <c r="B33" i="8"/>
  <c r="R33" i="8" s="1"/>
  <c r="C33" i="8"/>
  <c r="S33" i="8" s="1"/>
  <c r="D33" i="8"/>
  <c r="T33" i="8" s="1"/>
  <c r="E33" i="8"/>
  <c r="U33" i="8" s="1"/>
  <c r="F33" i="8"/>
  <c r="V33" i="8" s="1"/>
  <c r="H33" i="8"/>
  <c r="X33" i="8" s="1"/>
  <c r="I33" i="8"/>
  <c r="Y33" i="8" s="1"/>
  <c r="J33" i="8"/>
  <c r="Z33" i="8" s="1"/>
  <c r="K33" i="8"/>
  <c r="AA33" i="8" s="1"/>
  <c r="L33" i="8"/>
  <c r="AB33" i="8" s="1"/>
  <c r="M33" i="8"/>
  <c r="AC33" i="8" s="1"/>
  <c r="EP33" i="8"/>
  <c r="ER33" i="8"/>
  <c r="ES33" i="8" s="1"/>
  <c r="N34" i="8"/>
  <c r="AD34" i="8" s="1"/>
  <c r="O34" i="8"/>
  <c r="AE34" i="8" s="1"/>
  <c r="B34" i="8"/>
  <c r="R34" i="8" s="1"/>
  <c r="C34" i="8"/>
  <c r="S34" i="8" s="1"/>
  <c r="D34" i="8"/>
  <c r="T34" i="8" s="1"/>
  <c r="E34" i="8"/>
  <c r="U34" i="8" s="1"/>
  <c r="F34" i="8"/>
  <c r="V34" i="8" s="1"/>
  <c r="W34" i="8"/>
  <c r="H34" i="8"/>
  <c r="X34" i="8" s="1"/>
  <c r="I34" i="8"/>
  <c r="Y34" i="8" s="1"/>
  <c r="J34" i="8"/>
  <c r="Z34" i="8" s="1"/>
  <c r="K34" i="8"/>
  <c r="AA34" i="8" s="1"/>
  <c r="L34" i="8"/>
  <c r="AB34" i="8" s="1"/>
  <c r="M34" i="8"/>
  <c r="AC34" i="8" s="1"/>
  <c r="EP34" i="8"/>
  <c r="N35" i="8"/>
  <c r="AD35" i="8" s="1"/>
  <c r="O35" i="8"/>
  <c r="AE35" i="8" s="1"/>
  <c r="B35" i="8"/>
  <c r="R35" i="8" s="1"/>
  <c r="C35" i="8"/>
  <c r="S35" i="8" s="1"/>
  <c r="D35" i="8"/>
  <c r="T35" i="8" s="1"/>
  <c r="E35" i="8"/>
  <c r="U35" i="8" s="1"/>
  <c r="F35" i="8"/>
  <c r="V35" i="8" s="1"/>
  <c r="W35" i="8"/>
  <c r="H35" i="8"/>
  <c r="X35" i="8" s="1"/>
  <c r="I35" i="8"/>
  <c r="J35" i="8"/>
  <c r="Z35" i="8" s="1"/>
  <c r="K35" i="8"/>
  <c r="AA35" i="8" s="1"/>
  <c r="L35" i="8"/>
  <c r="AB35" i="8" s="1"/>
  <c r="M35" i="8"/>
  <c r="AC35" i="8" s="1"/>
  <c r="EP35" i="8"/>
  <c r="ER35" i="8" s="1"/>
  <c r="N36" i="8"/>
  <c r="AD36" i="8" s="1"/>
  <c r="O36" i="8"/>
  <c r="AE36" i="8"/>
  <c r="B36" i="8"/>
  <c r="R36" i="8" s="1"/>
  <c r="C36" i="8"/>
  <c r="S36" i="8" s="1"/>
  <c r="D36" i="8"/>
  <c r="T36" i="8" s="1"/>
  <c r="E36" i="8"/>
  <c r="U36" i="8" s="1"/>
  <c r="F36" i="8"/>
  <c r="V36" i="8" s="1"/>
  <c r="H36" i="8"/>
  <c r="X36" i="8" s="1"/>
  <c r="I36" i="8"/>
  <c r="Y36" i="8" s="1"/>
  <c r="J36" i="8"/>
  <c r="Z36" i="8" s="1"/>
  <c r="K36" i="8"/>
  <c r="AA36" i="8" s="1"/>
  <c r="L36" i="8"/>
  <c r="AB36" i="8" s="1"/>
  <c r="M36" i="8"/>
  <c r="AC36" i="8" s="1"/>
  <c r="EP36" i="8"/>
  <c r="ER36" i="8" s="1"/>
  <c r="ET36" i="8" s="1"/>
  <c r="N37" i="8"/>
  <c r="AD37" i="8" s="1"/>
  <c r="O37" i="8"/>
  <c r="AE37" i="8" s="1"/>
  <c r="B37" i="8"/>
  <c r="R37" i="8" s="1"/>
  <c r="C37" i="8"/>
  <c r="S37" i="8" s="1"/>
  <c r="D37" i="8"/>
  <c r="E37" i="8"/>
  <c r="U37" i="8" s="1"/>
  <c r="F37" i="8"/>
  <c r="V37" i="8" s="1"/>
  <c r="H37" i="8"/>
  <c r="X37" i="8" s="1"/>
  <c r="I37" i="8"/>
  <c r="Y37" i="8" s="1"/>
  <c r="J37" i="8"/>
  <c r="Z37" i="8" s="1"/>
  <c r="K37" i="8"/>
  <c r="AA37" i="8" s="1"/>
  <c r="L37" i="8"/>
  <c r="AB37" i="8" s="1"/>
  <c r="M37" i="8"/>
  <c r="AC37" i="8" s="1"/>
  <c r="EP37" i="8"/>
  <c r="ER37" i="8" s="1"/>
  <c r="N38" i="8"/>
  <c r="AD38" i="8" s="1"/>
  <c r="O38" i="8"/>
  <c r="AE38" i="8" s="1"/>
  <c r="B38" i="8"/>
  <c r="R38" i="8" s="1"/>
  <c r="C38" i="8"/>
  <c r="S38" i="8" s="1"/>
  <c r="D38" i="8"/>
  <c r="T38" i="8" s="1"/>
  <c r="E38" i="8"/>
  <c r="U38" i="8" s="1"/>
  <c r="F38" i="8"/>
  <c r="V38" i="8" s="1"/>
  <c r="H38" i="8"/>
  <c r="X38" i="8" s="1"/>
  <c r="I38" i="8"/>
  <c r="Y38" i="8" s="1"/>
  <c r="J38" i="8"/>
  <c r="Z38" i="8" s="1"/>
  <c r="K38" i="8"/>
  <c r="AA38" i="8" s="1"/>
  <c r="L38" i="8"/>
  <c r="AB38" i="8" s="1"/>
  <c r="M38" i="8"/>
  <c r="AC38" i="8" s="1"/>
  <c r="EP38" i="8"/>
  <c r="ER38" i="8" s="1"/>
  <c r="ES38" i="8" s="1"/>
  <c r="N39" i="8"/>
  <c r="AD39" i="8" s="1"/>
  <c r="O39" i="8"/>
  <c r="AE39" i="8" s="1"/>
  <c r="B39" i="8"/>
  <c r="R39" i="8" s="1"/>
  <c r="C39" i="8"/>
  <c r="S39" i="8" s="1"/>
  <c r="D39" i="8"/>
  <c r="T39" i="8" s="1"/>
  <c r="E39" i="8"/>
  <c r="U39" i="8" s="1"/>
  <c r="F39" i="8"/>
  <c r="V39" i="8" s="1"/>
  <c r="W39" i="8"/>
  <c r="H39" i="8"/>
  <c r="X39" i="8" s="1"/>
  <c r="I39" i="8"/>
  <c r="Y39" i="8" s="1"/>
  <c r="J39" i="8"/>
  <c r="Z39" i="8" s="1"/>
  <c r="K39" i="8"/>
  <c r="L39" i="8"/>
  <c r="AB39" i="8" s="1"/>
  <c r="M39" i="8"/>
  <c r="AC39" i="8" s="1"/>
  <c r="EP39" i="8"/>
  <c r="ER39" i="8" s="1"/>
  <c r="ET39" i="8" s="1"/>
  <c r="N40" i="8"/>
  <c r="AD40" i="8" s="1"/>
  <c r="O40" i="8"/>
  <c r="AE40" i="8" s="1"/>
  <c r="B40" i="8"/>
  <c r="R40" i="8" s="1"/>
  <c r="C40" i="8"/>
  <c r="S40" i="8" s="1"/>
  <c r="D40" i="8"/>
  <c r="T40" i="8" s="1"/>
  <c r="E40" i="8"/>
  <c r="U40" i="8" s="1"/>
  <c r="F40" i="8"/>
  <c r="V40" i="8" s="1"/>
  <c r="H40" i="8"/>
  <c r="X40" i="8" s="1"/>
  <c r="I40" i="8"/>
  <c r="Y40" i="8" s="1"/>
  <c r="J40" i="8"/>
  <c r="Z40" i="8" s="1"/>
  <c r="K40" i="8"/>
  <c r="AA40" i="8" s="1"/>
  <c r="L40" i="8"/>
  <c r="AB40" i="8" s="1"/>
  <c r="M40" i="8"/>
  <c r="AC40" i="8" s="1"/>
  <c r="EP40" i="8"/>
  <c r="ER40" i="8" s="1"/>
  <c r="ET40" i="8" s="1"/>
  <c r="N41" i="8"/>
  <c r="AD41" i="8" s="1"/>
  <c r="O41" i="8"/>
  <c r="AE41" i="8" s="1"/>
  <c r="B41" i="8"/>
  <c r="R41" i="8" s="1"/>
  <c r="C41" i="8"/>
  <c r="S41" i="8" s="1"/>
  <c r="D41" i="8"/>
  <c r="T41" i="8" s="1"/>
  <c r="E41" i="8"/>
  <c r="U41" i="8" s="1"/>
  <c r="F41" i="8"/>
  <c r="V41" i="8" s="1"/>
  <c r="H41" i="8"/>
  <c r="X41" i="8" s="1"/>
  <c r="I41" i="8"/>
  <c r="Y41" i="8" s="1"/>
  <c r="J41" i="8"/>
  <c r="Z41" i="8" s="1"/>
  <c r="K41" i="8"/>
  <c r="AA41" i="8" s="1"/>
  <c r="L41" i="8"/>
  <c r="AB41" i="8" s="1"/>
  <c r="M41" i="8"/>
  <c r="AC41" i="8" s="1"/>
  <c r="EP41" i="8"/>
  <c r="ER41" i="8" s="1"/>
  <c r="N42" i="8"/>
  <c r="AD42" i="8" s="1"/>
  <c r="O42" i="8"/>
  <c r="AE42" i="8"/>
  <c r="B42" i="8"/>
  <c r="R42" i="8" s="1"/>
  <c r="C42" i="8"/>
  <c r="S42" i="8" s="1"/>
  <c r="D42" i="8"/>
  <c r="T42" i="8" s="1"/>
  <c r="E42" i="8"/>
  <c r="U42" i="8" s="1"/>
  <c r="F42" i="8"/>
  <c r="V42" i="8" s="1"/>
  <c r="H42" i="8"/>
  <c r="X42" i="8" s="1"/>
  <c r="I42" i="8"/>
  <c r="Y42" i="8" s="1"/>
  <c r="J42" i="8"/>
  <c r="Z42" i="8" s="1"/>
  <c r="K42" i="8"/>
  <c r="AA42" i="8" s="1"/>
  <c r="L42" i="8"/>
  <c r="AB42" i="8" s="1"/>
  <c r="M42" i="8"/>
  <c r="AC42" i="8" s="1"/>
  <c r="EP42" i="8"/>
  <c r="ER42" i="8" s="1"/>
  <c r="ET42" i="8" s="1"/>
  <c r="N43" i="8"/>
  <c r="AD43" i="8" s="1"/>
  <c r="O43" i="8"/>
  <c r="AE43" i="8" s="1"/>
  <c r="B43" i="8"/>
  <c r="R43" i="8" s="1"/>
  <c r="C43" i="8"/>
  <c r="S43" i="8" s="1"/>
  <c r="D43" i="8"/>
  <c r="T43" i="8" s="1"/>
  <c r="E43" i="8"/>
  <c r="U43" i="8" s="1"/>
  <c r="F43" i="8"/>
  <c r="V43" i="8" s="1"/>
  <c r="H43" i="8"/>
  <c r="X43" i="8" s="1"/>
  <c r="I43" i="8"/>
  <c r="Y43" i="8" s="1"/>
  <c r="J43" i="8"/>
  <c r="Z43" i="8" s="1"/>
  <c r="K43" i="8"/>
  <c r="AA43" i="8" s="1"/>
  <c r="L43" i="8"/>
  <c r="AB43" i="8" s="1"/>
  <c r="M43" i="8"/>
  <c r="AC43" i="8" s="1"/>
  <c r="EP43" i="8"/>
  <c r="N44" i="8"/>
  <c r="AD44" i="8" s="1"/>
  <c r="O44" i="8"/>
  <c r="AE44" i="8" s="1"/>
  <c r="B44" i="8"/>
  <c r="R44" i="8" s="1"/>
  <c r="C44" i="8"/>
  <c r="S44" i="8" s="1"/>
  <c r="D44" i="8"/>
  <c r="T44" i="8" s="1"/>
  <c r="E44" i="8"/>
  <c r="U44" i="8" s="1"/>
  <c r="F44" i="8"/>
  <c r="V44" i="8" s="1"/>
  <c r="H44" i="8"/>
  <c r="X44" i="8" s="1"/>
  <c r="I44" i="8"/>
  <c r="Y44" i="8" s="1"/>
  <c r="J44" i="8"/>
  <c r="Z44" i="8" s="1"/>
  <c r="K44" i="8"/>
  <c r="AA44" i="8" s="1"/>
  <c r="L44" i="8"/>
  <c r="AB44" i="8" s="1"/>
  <c r="M44" i="8"/>
  <c r="AC44" i="8" s="1"/>
  <c r="EP44" i="8"/>
  <c r="ER44" i="8"/>
  <c r="ES44" i="8" s="1"/>
  <c r="N45" i="8"/>
  <c r="AD45" i="8" s="1"/>
  <c r="O45" i="8"/>
  <c r="AE45" i="8" s="1"/>
  <c r="B45" i="8"/>
  <c r="R45" i="8" s="1"/>
  <c r="C45" i="8"/>
  <c r="S45" i="8" s="1"/>
  <c r="D45" i="8"/>
  <c r="T45" i="8" s="1"/>
  <c r="E45" i="8"/>
  <c r="U45" i="8" s="1"/>
  <c r="F45" i="8"/>
  <c r="V45" i="8" s="1"/>
  <c r="W45" i="8"/>
  <c r="H45" i="8"/>
  <c r="X45" i="8" s="1"/>
  <c r="I45" i="8"/>
  <c r="Y45" i="8" s="1"/>
  <c r="J45" i="8"/>
  <c r="Z45" i="8" s="1"/>
  <c r="K45" i="8"/>
  <c r="AA45" i="8" s="1"/>
  <c r="L45" i="8"/>
  <c r="AB45" i="8" s="1"/>
  <c r="M45" i="8"/>
  <c r="AC45" i="8" s="1"/>
  <c r="EP45" i="8"/>
  <c r="ER45" i="8" s="1"/>
  <c r="N46" i="8"/>
  <c r="AD46" i="8" s="1"/>
  <c r="O46" i="8"/>
  <c r="AE46" i="8" s="1"/>
  <c r="B46" i="8"/>
  <c r="R46" i="8" s="1"/>
  <c r="C46" i="8"/>
  <c r="S46" i="8" s="1"/>
  <c r="D46" i="8"/>
  <c r="T46" i="8" s="1"/>
  <c r="E46" i="8"/>
  <c r="U46" i="8" s="1"/>
  <c r="F46" i="8"/>
  <c r="V46" i="8" s="1"/>
  <c r="H46" i="8"/>
  <c r="X46" i="8" s="1"/>
  <c r="I46" i="8"/>
  <c r="Y46" i="8" s="1"/>
  <c r="J46" i="8"/>
  <c r="Z46" i="8" s="1"/>
  <c r="K46" i="8"/>
  <c r="AA46" i="8" s="1"/>
  <c r="L46" i="8"/>
  <c r="AB46" i="8" s="1"/>
  <c r="M46" i="8"/>
  <c r="AC46" i="8" s="1"/>
  <c r="EP46" i="8"/>
  <c r="ER46" i="8" s="1"/>
  <c r="ET46" i="8" s="1"/>
  <c r="N47" i="8"/>
  <c r="AD47" i="8" s="1"/>
  <c r="O47" i="8"/>
  <c r="AE47" i="8" s="1"/>
  <c r="B47" i="8"/>
  <c r="R47" i="8" s="1"/>
  <c r="C47" i="8"/>
  <c r="D47" i="8"/>
  <c r="T47" i="8" s="1"/>
  <c r="E47" i="8"/>
  <c r="U47" i="8" s="1"/>
  <c r="F47" i="8"/>
  <c r="V47" i="8" s="1"/>
  <c r="H47" i="8"/>
  <c r="X47" i="8" s="1"/>
  <c r="I47" i="8"/>
  <c r="Y47" i="8" s="1"/>
  <c r="J47" i="8"/>
  <c r="Z47" i="8" s="1"/>
  <c r="K47" i="8"/>
  <c r="AA47" i="8" s="1"/>
  <c r="L47" i="8"/>
  <c r="AB47" i="8" s="1"/>
  <c r="M47" i="8"/>
  <c r="AC47" i="8" s="1"/>
  <c r="EP47" i="8"/>
  <c r="ER47" i="8" s="1"/>
  <c r="ET47" i="8" s="1"/>
  <c r="N48" i="8"/>
  <c r="AD48" i="8" s="1"/>
  <c r="O48" i="8"/>
  <c r="AE48" i="8" s="1"/>
  <c r="B48" i="8"/>
  <c r="R48" i="8" s="1"/>
  <c r="C48" i="8"/>
  <c r="S48" i="8" s="1"/>
  <c r="D48" i="8"/>
  <c r="T48" i="8" s="1"/>
  <c r="E48" i="8"/>
  <c r="U48" i="8" s="1"/>
  <c r="F48" i="8"/>
  <c r="V48" i="8" s="1"/>
  <c r="W48" i="8"/>
  <c r="H48" i="8"/>
  <c r="X48" i="8" s="1"/>
  <c r="I48" i="8"/>
  <c r="Y48" i="8" s="1"/>
  <c r="J48" i="8"/>
  <c r="Z48" i="8"/>
  <c r="K48" i="8"/>
  <c r="AA48" i="8" s="1"/>
  <c r="L48" i="8"/>
  <c r="AB48" i="8" s="1"/>
  <c r="M48" i="8"/>
  <c r="AC48" i="8" s="1"/>
  <c r="EP48" i="8"/>
  <c r="ER48" i="8" s="1"/>
  <c r="ET48" i="8" s="1"/>
  <c r="N49" i="8"/>
  <c r="AD49" i="8" s="1"/>
  <c r="O49" i="8"/>
  <c r="AE49" i="8"/>
  <c r="B49" i="8"/>
  <c r="R49" i="8" s="1"/>
  <c r="C49" i="8"/>
  <c r="S49" i="8" s="1"/>
  <c r="D49" i="8"/>
  <c r="T49" i="8" s="1"/>
  <c r="E49" i="8"/>
  <c r="U49" i="8" s="1"/>
  <c r="F49" i="8"/>
  <c r="V49" i="8" s="1"/>
  <c r="H49" i="8"/>
  <c r="X49" i="8" s="1"/>
  <c r="I49" i="8"/>
  <c r="Y49" i="8" s="1"/>
  <c r="J49" i="8"/>
  <c r="Z49" i="8" s="1"/>
  <c r="K49" i="8"/>
  <c r="AA49" i="8" s="1"/>
  <c r="L49" i="8"/>
  <c r="AB49" i="8" s="1"/>
  <c r="M49" i="8"/>
  <c r="AC49" i="8" s="1"/>
  <c r="EP49" i="8"/>
  <c r="ER49" i="8" s="1"/>
  <c r="ET49" i="8" s="1"/>
  <c r="N50" i="8"/>
  <c r="AD50" i="8" s="1"/>
  <c r="O50" i="8"/>
  <c r="AE50" i="8" s="1"/>
  <c r="B50" i="8"/>
  <c r="R50" i="8" s="1"/>
  <c r="C50" i="8"/>
  <c r="S50" i="8" s="1"/>
  <c r="D50" i="8"/>
  <c r="T50" i="8" s="1"/>
  <c r="E50" i="8"/>
  <c r="U50" i="8" s="1"/>
  <c r="F50" i="8"/>
  <c r="V50" i="8" s="1"/>
  <c r="H50" i="8"/>
  <c r="X50" i="8" s="1"/>
  <c r="I50" i="8"/>
  <c r="Y50" i="8" s="1"/>
  <c r="J50" i="8"/>
  <c r="Z50" i="8" s="1"/>
  <c r="K50" i="8"/>
  <c r="AA50" i="8" s="1"/>
  <c r="L50" i="8"/>
  <c r="AB50" i="8" s="1"/>
  <c r="M50" i="8"/>
  <c r="AC50" i="8" s="1"/>
  <c r="EP50" i="8"/>
  <c r="ER50" i="8" s="1"/>
  <c r="N51" i="8"/>
  <c r="AD51" i="8" s="1"/>
  <c r="O51" i="8"/>
  <c r="AE51" i="8" s="1"/>
  <c r="B51" i="8"/>
  <c r="R51" i="8" s="1"/>
  <c r="C51" i="8"/>
  <c r="S51" i="8" s="1"/>
  <c r="D51" i="8"/>
  <c r="T51" i="8" s="1"/>
  <c r="E51" i="8"/>
  <c r="U51" i="8" s="1"/>
  <c r="F51" i="8"/>
  <c r="V51" i="8" s="1"/>
  <c r="H51" i="8"/>
  <c r="X51" i="8" s="1"/>
  <c r="I51" i="8"/>
  <c r="Y51" i="8" s="1"/>
  <c r="J51" i="8"/>
  <c r="Z51" i="8" s="1"/>
  <c r="K51" i="8"/>
  <c r="AA51" i="8" s="1"/>
  <c r="L51" i="8"/>
  <c r="AB51" i="8" s="1"/>
  <c r="M51" i="8"/>
  <c r="AC51" i="8" s="1"/>
  <c r="EP51" i="8"/>
  <c r="ER51" i="8" s="1"/>
  <c r="ET51" i="8" s="1"/>
  <c r="N52" i="8"/>
  <c r="AD52" i="8" s="1"/>
  <c r="O52" i="8"/>
  <c r="AE52" i="8" s="1"/>
  <c r="B52" i="8"/>
  <c r="R52" i="8" s="1"/>
  <c r="C52" i="8"/>
  <c r="S52" i="8" s="1"/>
  <c r="D52" i="8"/>
  <c r="T52" i="8" s="1"/>
  <c r="E52" i="8"/>
  <c r="U52" i="8" s="1"/>
  <c r="F52" i="8"/>
  <c r="V52" i="8" s="1"/>
  <c r="W52" i="8"/>
  <c r="H52" i="8"/>
  <c r="X52" i="8" s="1"/>
  <c r="I52" i="8"/>
  <c r="Y52" i="8" s="1"/>
  <c r="J52" i="8"/>
  <c r="Z52" i="8" s="1"/>
  <c r="K52" i="8"/>
  <c r="AA52" i="8" s="1"/>
  <c r="L52" i="8"/>
  <c r="AB52" i="8" s="1"/>
  <c r="M52" i="8"/>
  <c r="AC52" i="8" s="1"/>
  <c r="EP52" i="8"/>
  <c r="N53" i="8"/>
  <c r="AD53" i="8" s="1"/>
  <c r="O53" i="8"/>
  <c r="AE53" i="8"/>
  <c r="B53" i="8"/>
  <c r="R53" i="8" s="1"/>
  <c r="C53" i="8"/>
  <c r="S53" i="8" s="1"/>
  <c r="D53" i="8"/>
  <c r="T53" i="8" s="1"/>
  <c r="E53" i="8"/>
  <c r="U53" i="8" s="1"/>
  <c r="F53" i="8"/>
  <c r="V53" i="8" s="1"/>
  <c r="H53" i="8"/>
  <c r="X53" i="8" s="1"/>
  <c r="I53" i="8"/>
  <c r="Y53" i="8" s="1"/>
  <c r="J53" i="8"/>
  <c r="Z53" i="8" s="1"/>
  <c r="K53" i="8"/>
  <c r="AA53" i="8" s="1"/>
  <c r="L53" i="8"/>
  <c r="AB53" i="8" s="1"/>
  <c r="M53" i="8"/>
  <c r="AC53" i="8" s="1"/>
  <c r="EP53" i="8"/>
  <c r="ER53" i="8" s="1"/>
  <c r="ET53" i="8" s="1"/>
  <c r="N54" i="8"/>
  <c r="AD54" i="8" s="1"/>
  <c r="O54" i="8"/>
  <c r="AE54" i="8" s="1"/>
  <c r="B54" i="8"/>
  <c r="R54" i="8" s="1"/>
  <c r="C54" i="8"/>
  <c r="S54" i="8" s="1"/>
  <c r="D54" i="8"/>
  <c r="T54" i="8" s="1"/>
  <c r="E54" i="8"/>
  <c r="U54" i="8" s="1"/>
  <c r="F54" i="8"/>
  <c r="V54" i="8" s="1"/>
  <c r="W54" i="8"/>
  <c r="H54" i="8"/>
  <c r="X54" i="8" s="1"/>
  <c r="I54" i="8"/>
  <c r="Y54" i="8" s="1"/>
  <c r="J54" i="8"/>
  <c r="Z54" i="8" s="1"/>
  <c r="K54" i="8"/>
  <c r="AA54" i="8" s="1"/>
  <c r="L54" i="8"/>
  <c r="AB54" i="8" s="1"/>
  <c r="M54" i="8"/>
  <c r="AC54" i="8" s="1"/>
  <c r="EP54" i="8"/>
  <c r="ER54" i="8" s="1"/>
  <c r="ES54" i="8" s="1"/>
  <c r="N55" i="8"/>
  <c r="AD55" i="8" s="1"/>
  <c r="O55" i="8"/>
  <c r="AE55" i="8" s="1"/>
  <c r="B55" i="8"/>
  <c r="R55" i="8" s="1"/>
  <c r="C55" i="8"/>
  <c r="S55" i="8" s="1"/>
  <c r="D55" i="8"/>
  <c r="T55" i="8" s="1"/>
  <c r="E55" i="8"/>
  <c r="U55" i="8" s="1"/>
  <c r="F55" i="8"/>
  <c r="V55" i="8" s="1"/>
  <c r="H55" i="8"/>
  <c r="X55" i="8" s="1"/>
  <c r="I55" i="8"/>
  <c r="Y55" i="8" s="1"/>
  <c r="J55" i="8"/>
  <c r="Z55" i="8" s="1"/>
  <c r="K55" i="8"/>
  <c r="AA55" i="8" s="1"/>
  <c r="L55" i="8"/>
  <c r="AB55" i="8" s="1"/>
  <c r="M55" i="8"/>
  <c r="AC55" i="8" s="1"/>
  <c r="EP55" i="8"/>
  <c r="ER55" i="8" s="1"/>
  <c r="ET55" i="8" s="1"/>
  <c r="N56" i="8"/>
  <c r="AD56" i="8" s="1"/>
  <c r="O56" i="8"/>
  <c r="AE56" i="8" s="1"/>
  <c r="B56" i="8"/>
  <c r="R56" i="8" s="1"/>
  <c r="C56" i="8"/>
  <c r="S56" i="8" s="1"/>
  <c r="D56" i="8"/>
  <c r="T56" i="8" s="1"/>
  <c r="E56" i="8"/>
  <c r="U56" i="8" s="1"/>
  <c r="F56" i="8"/>
  <c r="V56" i="8" s="1"/>
  <c r="H56" i="8"/>
  <c r="X56" i="8" s="1"/>
  <c r="I56" i="8"/>
  <c r="Y56" i="8" s="1"/>
  <c r="J56" i="8"/>
  <c r="Z56" i="8" s="1"/>
  <c r="K56" i="8"/>
  <c r="AA56" i="8" s="1"/>
  <c r="L56" i="8"/>
  <c r="AB56" i="8" s="1"/>
  <c r="M56" i="8"/>
  <c r="AC56" i="8" s="1"/>
  <c r="EP56" i="8"/>
  <c r="ER56" i="8" s="1"/>
  <c r="N57" i="8"/>
  <c r="AD57" i="8" s="1"/>
  <c r="O57" i="8"/>
  <c r="AE57" i="8" s="1"/>
  <c r="B57" i="8"/>
  <c r="R57" i="8" s="1"/>
  <c r="C57" i="8"/>
  <c r="S57" i="8" s="1"/>
  <c r="D57" i="8"/>
  <c r="T57" i="8" s="1"/>
  <c r="E57" i="8"/>
  <c r="U57" i="8" s="1"/>
  <c r="F57" i="8"/>
  <c r="V57" i="8" s="1"/>
  <c r="W57" i="8"/>
  <c r="H57" i="8"/>
  <c r="X57" i="8" s="1"/>
  <c r="I57" i="8"/>
  <c r="Y57" i="8" s="1"/>
  <c r="J57" i="8"/>
  <c r="Z57" i="8" s="1"/>
  <c r="K57" i="8"/>
  <c r="AA57" i="8" s="1"/>
  <c r="L57" i="8"/>
  <c r="AB57" i="8" s="1"/>
  <c r="M57" i="8"/>
  <c r="AC57" i="8" s="1"/>
  <c r="EP57" i="8"/>
  <c r="ER57" i="8" s="1"/>
  <c r="ES57" i="8" s="1"/>
  <c r="N58" i="8"/>
  <c r="AD58" i="8" s="1"/>
  <c r="O58" i="8"/>
  <c r="AE58" i="8" s="1"/>
  <c r="B58" i="8"/>
  <c r="R58" i="8" s="1"/>
  <c r="C58" i="8"/>
  <c r="S58" i="8" s="1"/>
  <c r="D58" i="8"/>
  <c r="T58" i="8" s="1"/>
  <c r="E58" i="8"/>
  <c r="U58" i="8" s="1"/>
  <c r="F58" i="8"/>
  <c r="V58" i="8" s="1"/>
  <c r="H58" i="8"/>
  <c r="X58" i="8" s="1"/>
  <c r="I58" i="8"/>
  <c r="Y58" i="8" s="1"/>
  <c r="J58" i="8"/>
  <c r="Z58" i="8" s="1"/>
  <c r="K58" i="8"/>
  <c r="AA58" i="8" s="1"/>
  <c r="L58" i="8"/>
  <c r="AB58" i="8" s="1"/>
  <c r="M58" i="8"/>
  <c r="AC58" i="8" s="1"/>
  <c r="EP58" i="8"/>
  <c r="ER58" i="8"/>
  <c r="ES58" i="8" s="1"/>
  <c r="N59" i="8"/>
  <c r="AD59" i="8" s="1"/>
  <c r="O59" i="8"/>
  <c r="AE59" i="8" s="1"/>
  <c r="B59" i="8"/>
  <c r="R59" i="8" s="1"/>
  <c r="C59" i="8"/>
  <c r="S59" i="8" s="1"/>
  <c r="D59" i="8"/>
  <c r="T59" i="8" s="1"/>
  <c r="E59" i="8"/>
  <c r="U59" i="8" s="1"/>
  <c r="F59" i="8"/>
  <c r="V59" i="8" s="1"/>
  <c r="H59" i="8"/>
  <c r="X59" i="8" s="1"/>
  <c r="I59" i="8"/>
  <c r="Y59" i="8" s="1"/>
  <c r="J59" i="8"/>
  <c r="Z59" i="8" s="1"/>
  <c r="K59" i="8"/>
  <c r="AA59" i="8" s="1"/>
  <c r="L59" i="8"/>
  <c r="AB59" i="8" s="1"/>
  <c r="M59" i="8"/>
  <c r="AC59" i="8" s="1"/>
  <c r="EP59" i="8"/>
  <c r="ER59" i="8"/>
  <c r="ES59" i="8" s="1"/>
  <c r="N60" i="8"/>
  <c r="AD60" i="8" s="1"/>
  <c r="AU60" i="8" s="1"/>
  <c r="O60" i="8"/>
  <c r="AE60" i="8"/>
  <c r="B60" i="8"/>
  <c r="R60" i="8" s="1"/>
  <c r="C60" i="8"/>
  <c r="S60" i="8"/>
  <c r="AJ60" i="8" s="1"/>
  <c r="D60" i="8"/>
  <c r="T60" i="8"/>
  <c r="AK60" i="8"/>
  <c r="E60" i="8"/>
  <c r="U60" i="8"/>
  <c r="AL60" i="8" s="1"/>
  <c r="F60" i="8"/>
  <c r="V60" i="8" s="1"/>
  <c r="AM60" i="8" s="1"/>
  <c r="W60" i="8"/>
  <c r="AN60" i="8"/>
  <c r="H60" i="8"/>
  <c r="X60" i="8"/>
  <c r="AO60" i="8" s="1"/>
  <c r="I60" i="8"/>
  <c r="Y60" i="8" s="1"/>
  <c r="AP60" i="8" s="1"/>
  <c r="J60" i="8"/>
  <c r="Z60" i="8"/>
  <c r="AQ60" i="8" s="1"/>
  <c r="K60" i="8"/>
  <c r="AA60" i="8" s="1"/>
  <c r="AR60" i="8" s="1"/>
  <c r="L60" i="8"/>
  <c r="AB60" i="8" s="1"/>
  <c r="AS60" i="8" s="1"/>
  <c r="M60" i="8"/>
  <c r="AC60" i="8" s="1"/>
  <c r="AT60" i="8"/>
  <c r="AV60" i="8"/>
  <c r="EP60" i="8"/>
  <c r="ER60" i="8" s="1"/>
  <c r="P47" i="9"/>
  <c r="P53" i="8" s="1"/>
  <c r="P48" i="9"/>
  <c r="P54" i="8" s="1"/>
  <c r="P49" i="9"/>
  <c r="P55" i="8" s="1"/>
  <c r="P50" i="9"/>
  <c r="P56" i="8" s="1"/>
  <c r="P51" i="9"/>
  <c r="P57" i="8" s="1"/>
  <c r="P52" i="9"/>
  <c r="P58" i="8" s="1"/>
  <c r="P53" i="9"/>
  <c r="P59" i="8" s="1"/>
  <c r="P54" i="9"/>
  <c r="P6" i="9"/>
  <c r="P12" i="8" s="1"/>
  <c r="P7" i="9"/>
  <c r="P8" i="9"/>
  <c r="P14" i="8" s="1"/>
  <c r="P9" i="9"/>
  <c r="P15" i="8" s="1"/>
  <c r="P10" i="9"/>
  <c r="P16" i="8" s="1"/>
  <c r="P11" i="9"/>
  <c r="P17" i="8" s="1"/>
  <c r="P12" i="9"/>
  <c r="P18" i="8" s="1"/>
  <c r="P13" i="9"/>
  <c r="P19" i="8" s="1"/>
  <c r="P14" i="9"/>
  <c r="P20" i="8" s="1"/>
  <c r="P15" i="9"/>
  <c r="P21" i="8" s="1"/>
  <c r="P16" i="9"/>
  <c r="P22" i="8" s="1"/>
  <c r="P17" i="9"/>
  <c r="P23" i="8" s="1"/>
  <c r="P18" i="9"/>
  <c r="P24" i="8" s="1"/>
  <c r="P19" i="9"/>
  <c r="P25" i="8" s="1"/>
  <c r="P20" i="9"/>
  <c r="P26" i="8" s="1"/>
  <c r="P21" i="9"/>
  <c r="P27" i="8" s="1"/>
  <c r="P22" i="9"/>
  <c r="P28" i="8" s="1"/>
  <c r="P23" i="9"/>
  <c r="P29" i="8" s="1"/>
  <c r="P24" i="9"/>
  <c r="P30" i="8" s="1"/>
  <c r="P25" i="9"/>
  <c r="P31" i="8" s="1"/>
  <c r="P26" i="9"/>
  <c r="P32" i="8" s="1"/>
  <c r="P27" i="9"/>
  <c r="P33" i="8" s="1"/>
  <c r="P28" i="9"/>
  <c r="P34" i="8" s="1"/>
  <c r="P29" i="9"/>
  <c r="P35" i="8" s="1"/>
  <c r="P30" i="9"/>
  <c r="P36" i="8" s="1"/>
  <c r="P31" i="9"/>
  <c r="P37" i="8" s="1"/>
  <c r="P32" i="9"/>
  <c r="P38" i="8" s="1"/>
  <c r="P33" i="9"/>
  <c r="P39" i="8" s="1"/>
  <c r="P34" i="9"/>
  <c r="P40" i="8" s="1"/>
  <c r="P35" i="9"/>
  <c r="P41" i="8" s="1"/>
  <c r="P36" i="9"/>
  <c r="P42" i="8" s="1"/>
  <c r="P37" i="9"/>
  <c r="P43" i="8" s="1"/>
  <c r="P38" i="9"/>
  <c r="P44" i="8" s="1"/>
  <c r="P39" i="9"/>
  <c r="P45" i="8" s="1"/>
  <c r="P40" i="9"/>
  <c r="P46" i="8" s="1"/>
  <c r="P41" i="9"/>
  <c r="P47" i="8" s="1"/>
  <c r="P42" i="9"/>
  <c r="P48" i="8" s="1"/>
  <c r="P43" i="9"/>
  <c r="P49" i="8" s="1"/>
  <c r="P44" i="9"/>
  <c r="P50" i="8" s="1"/>
  <c r="P45" i="9"/>
  <c r="P51" i="8" s="1"/>
  <c r="P46" i="9"/>
  <c r="P52" i="8" s="1"/>
  <c r="P13" i="8"/>
  <c r="P60" i="8"/>
  <c r="P5" i="9"/>
  <c r="P11" i="8" s="1"/>
  <c r="AF60" i="8"/>
  <c r="AW60" i="8"/>
  <c r="BP60" i="8"/>
  <c r="A60" i="8"/>
  <c r="ET59" i="8"/>
  <c r="BP59" i="8"/>
  <c r="A59" i="8"/>
  <c r="ET58" i="8"/>
  <c r="BP58" i="8"/>
  <c r="A58" i="8"/>
  <c r="ET57" i="8"/>
  <c r="BP57" i="8"/>
  <c r="A57" i="8"/>
  <c r="BP56" i="8"/>
  <c r="A56" i="8"/>
  <c r="BP55" i="8"/>
  <c r="A55" i="8"/>
  <c r="ET54" i="8"/>
  <c r="BP54" i="8"/>
  <c r="A54" i="8"/>
  <c r="ES53" i="8"/>
  <c r="BP53" i="8"/>
  <c r="A53" i="8"/>
  <c r="BP52" i="8"/>
  <c r="A52" i="8"/>
  <c r="BP51" i="8"/>
  <c r="A51" i="8"/>
  <c r="ET50" i="8"/>
  <c r="ES50" i="8"/>
  <c r="BP50" i="8"/>
  <c r="A50" i="8"/>
  <c r="BP49" i="8"/>
  <c r="A49" i="8"/>
  <c r="BP48" i="8"/>
  <c r="A48" i="8"/>
  <c r="ES47" i="8"/>
  <c r="BP47" i="8"/>
  <c r="A47" i="8"/>
  <c r="BP46" i="8"/>
  <c r="A46" i="8"/>
  <c r="ET45" i="8"/>
  <c r="ES45" i="8"/>
  <c r="BP45" i="8"/>
  <c r="A45" i="8"/>
  <c r="ET44" i="8"/>
  <c r="BP44" i="8"/>
  <c r="A44" i="8"/>
  <c r="BP43" i="8"/>
  <c r="A43" i="8"/>
  <c r="ES42" i="8"/>
  <c r="BP42" i="8"/>
  <c r="A42" i="8"/>
  <c r="BP41" i="8"/>
  <c r="A41" i="8"/>
  <c r="ES40" i="8"/>
  <c r="BP40" i="8"/>
  <c r="A40" i="8"/>
  <c r="BP39" i="8"/>
  <c r="A39" i="8"/>
  <c r="BP38" i="8"/>
  <c r="A38" i="8"/>
  <c r="BP37" i="8"/>
  <c r="A37" i="8"/>
  <c r="BP36" i="8"/>
  <c r="A36" i="8"/>
  <c r="BP35" i="8"/>
  <c r="A35" i="8"/>
  <c r="BP34" i="8"/>
  <c r="A34" i="8"/>
  <c r="ET33" i="8"/>
  <c r="BP33" i="8"/>
  <c r="A33" i="8"/>
  <c r="BP32" i="8"/>
  <c r="A32" i="8"/>
  <c r="ES31" i="8"/>
  <c r="BP31" i="8"/>
  <c r="A31" i="8"/>
  <c r="BP30" i="8"/>
  <c r="A30" i="8"/>
  <c r="BP29" i="8"/>
  <c r="A29" i="8"/>
  <c r="BP28" i="8"/>
  <c r="A28" i="8"/>
  <c r="BP27" i="8"/>
  <c r="A27" i="8"/>
  <c r="BP26" i="8"/>
  <c r="A26" i="8"/>
  <c r="ET25" i="8"/>
  <c r="ES25" i="8"/>
  <c r="BP25" i="8"/>
  <c r="A25" i="8"/>
  <c r="BP24" i="8"/>
  <c r="A24" i="8"/>
  <c r="BP23" i="8"/>
  <c r="A23" i="8"/>
  <c r="ET22" i="8"/>
  <c r="ES22" i="8"/>
  <c r="BP22" i="8"/>
  <c r="A22" i="8"/>
  <c r="BP21" i="8"/>
  <c r="A21" i="8"/>
  <c r="BP20" i="8"/>
  <c r="A20" i="8"/>
  <c r="BP19" i="8"/>
  <c r="A19" i="8"/>
  <c r="BP18" i="8"/>
  <c r="A18" i="8"/>
  <c r="ET17" i="8"/>
  <c r="BP17" i="8"/>
  <c r="A17" i="8"/>
  <c r="BP16" i="8"/>
  <c r="A16" i="8"/>
  <c r="BP15" i="8"/>
  <c r="A15" i="8"/>
  <c r="BP14" i="8"/>
  <c r="A14" i="8"/>
  <c r="BP13" i="8"/>
  <c r="A13" i="8"/>
  <c r="BP12" i="8"/>
  <c r="A12" i="8"/>
  <c r="BP11" i="8"/>
  <c r="A11" i="8"/>
  <c r="B7" i="2"/>
  <c r="C7" i="2"/>
  <c r="E7" i="2"/>
  <c r="F7" i="2"/>
  <c r="G7" i="2"/>
  <c r="H7" i="2"/>
  <c r="I7" i="2"/>
  <c r="J7" i="2"/>
  <c r="K7" i="2"/>
  <c r="L7" i="2"/>
  <c r="M7" i="2"/>
  <c r="C11" i="2"/>
  <c r="Q11" i="2" s="1"/>
  <c r="D11" i="2"/>
  <c r="R11" i="2" s="1"/>
  <c r="E11" i="2"/>
  <c r="S11" i="2" s="1"/>
  <c r="F11" i="2"/>
  <c r="G11" i="2"/>
  <c r="U11" i="2" s="1"/>
  <c r="H11" i="2"/>
  <c r="I11" i="2"/>
  <c r="W11" i="2"/>
  <c r="J11" i="2"/>
  <c r="X11" i="2" s="1"/>
  <c r="K11" i="2"/>
  <c r="Y11" i="2" s="1"/>
  <c r="L11" i="2"/>
  <c r="Z11" i="2" s="1"/>
  <c r="M11" i="2"/>
  <c r="AA11" i="2" s="1"/>
  <c r="B12" i="2"/>
  <c r="C12" i="2"/>
  <c r="Q12" i="2" s="1"/>
  <c r="D12" i="2"/>
  <c r="R12" i="2" s="1"/>
  <c r="E12" i="2"/>
  <c r="F12" i="2"/>
  <c r="T12" i="2" s="1"/>
  <c r="G12" i="2"/>
  <c r="U12" i="2" s="1"/>
  <c r="H12" i="2"/>
  <c r="I12" i="2"/>
  <c r="J12" i="2"/>
  <c r="X12" i="2" s="1"/>
  <c r="K12" i="2"/>
  <c r="Y12" i="2" s="1"/>
  <c r="L12" i="2"/>
  <c r="Z12" i="2" s="1"/>
  <c r="M12" i="2"/>
  <c r="B13" i="2"/>
  <c r="C13" i="2"/>
  <c r="Q13" i="2" s="1"/>
  <c r="D13" i="2"/>
  <c r="R13" i="2" s="1"/>
  <c r="E13" i="2"/>
  <c r="F13" i="2"/>
  <c r="G13" i="2"/>
  <c r="U13" i="2" s="1"/>
  <c r="H13" i="2"/>
  <c r="V13" i="2" s="1"/>
  <c r="I13" i="2"/>
  <c r="W13" i="2" s="1"/>
  <c r="J13" i="2"/>
  <c r="K13" i="2"/>
  <c r="Y13" i="2" s="1"/>
  <c r="L13" i="2"/>
  <c r="Z13" i="2" s="1"/>
  <c r="M13" i="2"/>
  <c r="AA13" i="2" s="1"/>
  <c r="B14" i="2"/>
  <c r="C14" i="2"/>
  <c r="Q14" i="2" s="1"/>
  <c r="D14" i="2"/>
  <c r="R14" i="2" s="1"/>
  <c r="E14" i="2"/>
  <c r="S14" i="2" s="1"/>
  <c r="F14" i="2"/>
  <c r="G14" i="2"/>
  <c r="U14" i="2" s="1"/>
  <c r="H14" i="2"/>
  <c r="I14" i="2"/>
  <c r="J14" i="2"/>
  <c r="X14" i="2" s="1"/>
  <c r="K14" i="2"/>
  <c r="Y14" i="2" s="1"/>
  <c r="L14" i="2"/>
  <c r="Z14" i="2" s="1"/>
  <c r="M14" i="2"/>
  <c r="AA14" i="2" s="1"/>
  <c r="B15" i="2"/>
  <c r="C15" i="2"/>
  <c r="Q15" i="2" s="1"/>
  <c r="D15" i="2"/>
  <c r="R15" i="2" s="1"/>
  <c r="E15" i="2"/>
  <c r="S15" i="2" s="1"/>
  <c r="F15" i="2"/>
  <c r="G15" i="2"/>
  <c r="U15" i="2" s="1"/>
  <c r="H15" i="2"/>
  <c r="V15" i="2" s="1"/>
  <c r="I15" i="2"/>
  <c r="W15" i="2"/>
  <c r="J15" i="2"/>
  <c r="K15" i="2"/>
  <c r="Y15" i="2" s="1"/>
  <c r="L15" i="2"/>
  <c r="Z15" i="2" s="1"/>
  <c r="M15" i="2"/>
  <c r="AA15" i="2" s="1"/>
  <c r="B16" i="2"/>
  <c r="C16" i="2"/>
  <c r="Q16" i="2" s="1"/>
  <c r="D16" i="2"/>
  <c r="R16" i="2" s="1"/>
  <c r="E16" i="2"/>
  <c r="S16" i="2" s="1"/>
  <c r="F16" i="2"/>
  <c r="G16" i="2"/>
  <c r="U16" i="2" s="1"/>
  <c r="H16" i="2"/>
  <c r="I16" i="2"/>
  <c r="J16" i="2"/>
  <c r="X16" i="2" s="1"/>
  <c r="K16" i="2"/>
  <c r="Y16" i="2"/>
  <c r="L16" i="2"/>
  <c r="Z16" i="2" s="1"/>
  <c r="M16" i="2"/>
  <c r="AA16" i="2" s="1"/>
  <c r="B17" i="2"/>
  <c r="P17" i="2" s="1"/>
  <c r="C17" i="2"/>
  <c r="Q17" i="2" s="1"/>
  <c r="D17" i="2"/>
  <c r="R17" i="2" s="1"/>
  <c r="E17" i="2"/>
  <c r="S17" i="2" s="1"/>
  <c r="F17" i="2"/>
  <c r="G17" i="2"/>
  <c r="U17" i="2" s="1"/>
  <c r="H17" i="2"/>
  <c r="V17" i="2" s="1"/>
  <c r="I17" i="2"/>
  <c r="J17" i="2"/>
  <c r="X17" i="2" s="1"/>
  <c r="K17" i="2"/>
  <c r="Y17" i="2" s="1"/>
  <c r="L17" i="2"/>
  <c r="Z17" i="2"/>
  <c r="M17" i="2"/>
  <c r="AA17" i="2" s="1"/>
  <c r="B18" i="2"/>
  <c r="P18" i="2" s="1"/>
  <c r="C18" i="2"/>
  <c r="Q18" i="2"/>
  <c r="D18" i="2"/>
  <c r="R18" i="2" s="1"/>
  <c r="E18" i="2"/>
  <c r="S18" i="2" s="1"/>
  <c r="F18" i="2"/>
  <c r="T18" i="2" s="1"/>
  <c r="G18" i="2"/>
  <c r="U18" i="2" s="1"/>
  <c r="H18" i="2"/>
  <c r="V18" i="2" s="1"/>
  <c r="I18" i="2"/>
  <c r="W18" i="2" s="1"/>
  <c r="J18" i="2"/>
  <c r="X18" i="2"/>
  <c r="K18" i="2"/>
  <c r="Y18" i="2" s="1"/>
  <c r="L18" i="2"/>
  <c r="Z18" i="2" s="1"/>
  <c r="M18" i="2"/>
  <c r="AA18" i="2" s="1"/>
  <c r="B19" i="2"/>
  <c r="P19" i="2"/>
  <c r="C19" i="2"/>
  <c r="Q19" i="2" s="1"/>
  <c r="D19" i="2"/>
  <c r="R19" i="2" s="1"/>
  <c r="E19" i="2"/>
  <c r="S19" i="2" s="1"/>
  <c r="F19" i="2"/>
  <c r="T19" i="2"/>
  <c r="G19" i="2"/>
  <c r="U19" i="2" s="1"/>
  <c r="H19" i="2"/>
  <c r="V19" i="2" s="1"/>
  <c r="I19" i="2"/>
  <c r="W19" i="2" s="1"/>
  <c r="J19" i="2"/>
  <c r="X19" i="2" s="1"/>
  <c r="K19" i="2"/>
  <c r="Y19" i="2" s="1"/>
  <c r="L19" i="2"/>
  <c r="Z19" i="2" s="1"/>
  <c r="M19" i="2"/>
  <c r="AA19" i="2" s="1"/>
  <c r="B20" i="2"/>
  <c r="C20" i="2"/>
  <c r="Q20" i="2" s="1"/>
  <c r="D20" i="2"/>
  <c r="R20" i="2" s="1"/>
  <c r="E20" i="2"/>
  <c r="S20" i="2" s="1"/>
  <c r="F20" i="2"/>
  <c r="G20" i="2"/>
  <c r="U20" i="2" s="1"/>
  <c r="H20" i="2"/>
  <c r="I20" i="2"/>
  <c r="W20" i="2" s="1"/>
  <c r="J20" i="2"/>
  <c r="X20" i="2" s="1"/>
  <c r="K20" i="2"/>
  <c r="Y20" i="2" s="1"/>
  <c r="L20" i="2"/>
  <c r="Z20" i="2"/>
  <c r="M20" i="2"/>
  <c r="AA20" i="2" s="1"/>
  <c r="B21" i="2"/>
  <c r="P21" i="2" s="1"/>
  <c r="C21" i="2"/>
  <c r="Q21" i="2" s="1"/>
  <c r="D21" i="2"/>
  <c r="R21" i="2"/>
  <c r="E21" i="2"/>
  <c r="S21" i="2" s="1"/>
  <c r="F21" i="2"/>
  <c r="G21" i="2"/>
  <c r="U21" i="2" s="1"/>
  <c r="H21" i="2"/>
  <c r="V21" i="2" s="1"/>
  <c r="I21" i="2"/>
  <c r="J21" i="2"/>
  <c r="X21" i="2" s="1"/>
  <c r="K21" i="2"/>
  <c r="Y21" i="2" s="1"/>
  <c r="L21" i="2"/>
  <c r="Z21" i="2" s="1"/>
  <c r="M21" i="2"/>
  <c r="AA21" i="2" s="1"/>
  <c r="B22" i="2"/>
  <c r="P22" i="2"/>
  <c r="C22" i="2"/>
  <c r="Q22" i="2" s="1"/>
  <c r="D22" i="2"/>
  <c r="R22" i="2"/>
  <c r="E22" i="2"/>
  <c r="F22" i="2"/>
  <c r="T22" i="2" s="1"/>
  <c r="G22" i="2"/>
  <c r="U22" i="2"/>
  <c r="H22" i="2"/>
  <c r="V22" i="2"/>
  <c r="I22" i="2"/>
  <c r="W22" i="2" s="1"/>
  <c r="J22" i="2"/>
  <c r="X22" i="2" s="1"/>
  <c r="K22" i="2"/>
  <c r="Y22" i="2" s="1"/>
  <c r="L22" i="2"/>
  <c r="Z22" i="2" s="1"/>
  <c r="M22" i="2"/>
  <c r="AA22" i="2" s="1"/>
  <c r="B23" i="2"/>
  <c r="P23" i="2"/>
  <c r="C23" i="2"/>
  <c r="Q23" i="2" s="1"/>
  <c r="D23" i="2"/>
  <c r="R23" i="2" s="1"/>
  <c r="E23" i="2"/>
  <c r="S23" i="2" s="1"/>
  <c r="F23" i="2"/>
  <c r="T23" i="2" s="1"/>
  <c r="G23" i="2"/>
  <c r="U23" i="2" s="1"/>
  <c r="H23" i="2"/>
  <c r="V23" i="2" s="1"/>
  <c r="I23" i="2"/>
  <c r="W23" i="2" s="1"/>
  <c r="J23" i="2"/>
  <c r="X23" i="2" s="1"/>
  <c r="K23" i="2"/>
  <c r="Y23" i="2" s="1"/>
  <c r="L23" i="2"/>
  <c r="Z23" i="2" s="1"/>
  <c r="M23" i="2"/>
  <c r="AA23" i="2" s="1"/>
  <c r="B24" i="2"/>
  <c r="C24" i="2"/>
  <c r="Q24" i="2"/>
  <c r="D24" i="2"/>
  <c r="R24" i="2" s="1"/>
  <c r="E24" i="2"/>
  <c r="S24" i="2" s="1"/>
  <c r="F24" i="2"/>
  <c r="T24" i="2" s="1"/>
  <c r="G24" i="2"/>
  <c r="U24" i="2" s="1"/>
  <c r="H24" i="2"/>
  <c r="V24" i="2" s="1"/>
  <c r="I24" i="2"/>
  <c r="W24" i="2" s="1"/>
  <c r="J24" i="2"/>
  <c r="X24" i="2" s="1"/>
  <c r="K24" i="2"/>
  <c r="Y24" i="2"/>
  <c r="L24" i="2"/>
  <c r="Z24" i="2"/>
  <c r="M24" i="2"/>
  <c r="AA24" i="2" s="1"/>
  <c r="B25" i="2"/>
  <c r="P25" i="2" s="1"/>
  <c r="C25" i="2"/>
  <c r="Q25" i="2" s="1"/>
  <c r="D25" i="2"/>
  <c r="R25" i="2" s="1"/>
  <c r="E25" i="2"/>
  <c r="S25" i="2" s="1"/>
  <c r="F25" i="2"/>
  <c r="G25" i="2"/>
  <c r="U25" i="2" s="1"/>
  <c r="H25" i="2"/>
  <c r="V25" i="2" s="1"/>
  <c r="I25" i="2"/>
  <c r="J25" i="2"/>
  <c r="X25" i="2" s="1"/>
  <c r="K25" i="2"/>
  <c r="Y25" i="2" s="1"/>
  <c r="L25" i="2"/>
  <c r="Z25" i="2" s="1"/>
  <c r="M25" i="2"/>
  <c r="AA25" i="2" s="1"/>
  <c r="B26" i="2"/>
  <c r="P26" i="2"/>
  <c r="C26" i="2"/>
  <c r="Q26" i="2" s="1"/>
  <c r="D26" i="2"/>
  <c r="R26" i="2" s="1"/>
  <c r="E26" i="2"/>
  <c r="S26" i="2" s="1"/>
  <c r="F26" i="2"/>
  <c r="G26" i="2"/>
  <c r="U26" i="2" s="1"/>
  <c r="H26" i="2"/>
  <c r="V26" i="2" s="1"/>
  <c r="I26" i="2"/>
  <c r="W26" i="2" s="1"/>
  <c r="J26" i="2"/>
  <c r="X26" i="2"/>
  <c r="K26" i="2"/>
  <c r="Y26" i="2" s="1"/>
  <c r="L26" i="2"/>
  <c r="Z26" i="2" s="1"/>
  <c r="M26" i="2"/>
  <c r="AA26" i="2" s="1"/>
  <c r="B27" i="2"/>
  <c r="P27" i="2" s="1"/>
  <c r="C27" i="2"/>
  <c r="Q27" i="2" s="1"/>
  <c r="D27" i="2"/>
  <c r="R27" i="2"/>
  <c r="E27" i="2"/>
  <c r="S27" i="2" s="1"/>
  <c r="F27" i="2"/>
  <c r="G27" i="2"/>
  <c r="U27" i="2" s="1"/>
  <c r="H27" i="2"/>
  <c r="V27" i="2"/>
  <c r="I27" i="2"/>
  <c r="W27" i="2" s="1"/>
  <c r="J27" i="2"/>
  <c r="X27" i="2"/>
  <c r="K27" i="2"/>
  <c r="Y27" i="2" s="1"/>
  <c r="L27" i="2"/>
  <c r="Z27" i="2"/>
  <c r="M27" i="2"/>
  <c r="AA27" i="2" s="1"/>
  <c r="B28" i="2"/>
  <c r="P28" i="2" s="1"/>
  <c r="C28" i="2"/>
  <c r="Q28" i="2" s="1"/>
  <c r="D28" i="2"/>
  <c r="R28" i="2" s="1"/>
  <c r="E28" i="2"/>
  <c r="S28" i="2" s="1"/>
  <c r="F28" i="2"/>
  <c r="T28" i="2"/>
  <c r="G28" i="2"/>
  <c r="U28" i="2" s="1"/>
  <c r="H28" i="2"/>
  <c r="V28" i="2"/>
  <c r="I28" i="2"/>
  <c r="W28" i="2" s="1"/>
  <c r="J28" i="2"/>
  <c r="X28" i="2" s="1"/>
  <c r="K28" i="2"/>
  <c r="Y28" i="2" s="1"/>
  <c r="L28" i="2"/>
  <c r="Z28" i="2" s="1"/>
  <c r="M28" i="2"/>
  <c r="AA28" i="2" s="1"/>
  <c r="B29" i="2"/>
  <c r="P29" i="2"/>
  <c r="C29" i="2"/>
  <c r="Q29" i="2" s="1"/>
  <c r="D29" i="2"/>
  <c r="R29" i="2" s="1"/>
  <c r="E29" i="2"/>
  <c r="S29" i="2" s="1"/>
  <c r="F29" i="2"/>
  <c r="T29" i="2"/>
  <c r="G29" i="2"/>
  <c r="U29" i="2" s="1"/>
  <c r="H29" i="2"/>
  <c r="V29" i="2" s="1"/>
  <c r="I29" i="2"/>
  <c r="W29" i="2" s="1"/>
  <c r="J29" i="2"/>
  <c r="X29" i="2" s="1"/>
  <c r="K29" i="2"/>
  <c r="Y29" i="2" s="1"/>
  <c r="L29" i="2"/>
  <c r="Z29" i="2" s="1"/>
  <c r="M29" i="2"/>
  <c r="AA29" i="2" s="1"/>
  <c r="B30" i="2"/>
  <c r="P30" i="2" s="1"/>
  <c r="C30" i="2"/>
  <c r="Q30" i="2" s="1"/>
  <c r="D30" i="2"/>
  <c r="R30" i="2" s="1"/>
  <c r="E30" i="2"/>
  <c r="S30" i="2" s="1"/>
  <c r="F30" i="2"/>
  <c r="T30" i="2" s="1"/>
  <c r="G30" i="2"/>
  <c r="U30" i="2" s="1"/>
  <c r="H30" i="2"/>
  <c r="V30" i="2" s="1"/>
  <c r="I30" i="2"/>
  <c r="W30" i="2" s="1"/>
  <c r="J30" i="2"/>
  <c r="X30" i="2" s="1"/>
  <c r="K30" i="2"/>
  <c r="L30" i="2"/>
  <c r="Z30" i="2" s="1"/>
  <c r="M30" i="2"/>
  <c r="AA30" i="2" s="1"/>
  <c r="B31" i="2"/>
  <c r="P31" i="2" s="1"/>
  <c r="C31" i="2"/>
  <c r="D31" i="2"/>
  <c r="R31" i="2" s="1"/>
  <c r="E31" i="2"/>
  <c r="S31" i="2" s="1"/>
  <c r="F31" i="2"/>
  <c r="T31" i="2" s="1"/>
  <c r="G31" i="2"/>
  <c r="U31" i="2" s="1"/>
  <c r="H31" i="2"/>
  <c r="V31" i="2" s="1"/>
  <c r="I31" i="2"/>
  <c r="W31" i="2" s="1"/>
  <c r="J31" i="2"/>
  <c r="X31" i="2"/>
  <c r="K31" i="2"/>
  <c r="Y31" i="2" s="1"/>
  <c r="L31" i="2"/>
  <c r="Z31" i="2" s="1"/>
  <c r="M31" i="2"/>
  <c r="AA31" i="2" s="1"/>
  <c r="B32" i="2"/>
  <c r="P32" i="2"/>
  <c r="C32" i="2"/>
  <c r="Q32" i="2" s="1"/>
  <c r="D32" i="2"/>
  <c r="R32" i="2" s="1"/>
  <c r="E32" i="2"/>
  <c r="S32" i="2" s="1"/>
  <c r="F32" i="2"/>
  <c r="T32" i="2" s="1"/>
  <c r="G32" i="2"/>
  <c r="U32" i="2" s="1"/>
  <c r="H32" i="2"/>
  <c r="V32" i="2" s="1"/>
  <c r="I32" i="2"/>
  <c r="W32" i="2" s="1"/>
  <c r="J32" i="2"/>
  <c r="X32" i="2"/>
  <c r="K32" i="2"/>
  <c r="Y32" i="2" s="1"/>
  <c r="L32" i="2"/>
  <c r="Z32" i="2" s="1"/>
  <c r="M32" i="2"/>
  <c r="AA32" i="2" s="1"/>
  <c r="B33" i="2"/>
  <c r="P33" i="2" s="1"/>
  <c r="C33" i="2"/>
  <c r="D33" i="2"/>
  <c r="R33" i="2" s="1"/>
  <c r="E33" i="2"/>
  <c r="S33" i="2" s="1"/>
  <c r="F33" i="2"/>
  <c r="G33" i="2"/>
  <c r="U33" i="2" s="1"/>
  <c r="H33" i="2"/>
  <c r="V33" i="2" s="1"/>
  <c r="I33" i="2"/>
  <c r="W33" i="2" s="1"/>
  <c r="J33" i="2"/>
  <c r="X33" i="2" s="1"/>
  <c r="K33" i="2"/>
  <c r="Y33" i="2" s="1"/>
  <c r="L33" i="2"/>
  <c r="Z33" i="2" s="1"/>
  <c r="M33" i="2"/>
  <c r="AA33" i="2" s="1"/>
  <c r="B34" i="2"/>
  <c r="C34" i="2"/>
  <c r="Q34" i="2" s="1"/>
  <c r="D34" i="2"/>
  <c r="R34" i="2" s="1"/>
  <c r="E34" i="2"/>
  <c r="S34" i="2" s="1"/>
  <c r="F34" i="2"/>
  <c r="T34" i="2" s="1"/>
  <c r="G34" i="2"/>
  <c r="U34" i="2" s="1"/>
  <c r="H34" i="2"/>
  <c r="V34" i="2" s="1"/>
  <c r="I34" i="2"/>
  <c r="W34" i="2" s="1"/>
  <c r="J34" i="2"/>
  <c r="X34" i="2" s="1"/>
  <c r="K34" i="2"/>
  <c r="Y34" i="2" s="1"/>
  <c r="L34" i="2"/>
  <c r="Z34" i="2" s="1"/>
  <c r="M34" i="2"/>
  <c r="AA34" i="2" s="1"/>
  <c r="B35" i="2"/>
  <c r="P35" i="2" s="1"/>
  <c r="C35" i="2"/>
  <c r="D35" i="2"/>
  <c r="R35" i="2" s="1"/>
  <c r="E35" i="2"/>
  <c r="S35" i="2" s="1"/>
  <c r="F35" i="2"/>
  <c r="T35" i="2" s="1"/>
  <c r="G35" i="2"/>
  <c r="U35" i="2" s="1"/>
  <c r="H35" i="2"/>
  <c r="V35" i="2" s="1"/>
  <c r="I35" i="2"/>
  <c r="W35" i="2" s="1"/>
  <c r="J35" i="2"/>
  <c r="X35" i="2" s="1"/>
  <c r="K35" i="2"/>
  <c r="Y35" i="2" s="1"/>
  <c r="L35" i="2"/>
  <c r="Z35" i="2" s="1"/>
  <c r="M35" i="2"/>
  <c r="AA35" i="2" s="1"/>
  <c r="B36" i="2"/>
  <c r="P36" i="2" s="1"/>
  <c r="C36" i="2"/>
  <c r="Q36" i="2" s="1"/>
  <c r="D36" i="2"/>
  <c r="R36" i="2" s="1"/>
  <c r="E36" i="2"/>
  <c r="S36" i="2" s="1"/>
  <c r="F36" i="2"/>
  <c r="T36" i="2" s="1"/>
  <c r="G36" i="2"/>
  <c r="U36" i="2" s="1"/>
  <c r="H36" i="2"/>
  <c r="V36" i="2" s="1"/>
  <c r="I36" i="2"/>
  <c r="W36" i="2" s="1"/>
  <c r="J36" i="2"/>
  <c r="X36" i="2" s="1"/>
  <c r="K36" i="2"/>
  <c r="Y36" i="2" s="1"/>
  <c r="L36" i="2"/>
  <c r="Z36" i="2" s="1"/>
  <c r="M36" i="2"/>
  <c r="AA36" i="2" s="1"/>
  <c r="B37" i="2"/>
  <c r="P37" i="2" s="1"/>
  <c r="C37" i="2"/>
  <c r="D37" i="2"/>
  <c r="R37" i="2" s="1"/>
  <c r="E37" i="2"/>
  <c r="S37" i="2" s="1"/>
  <c r="F37" i="2"/>
  <c r="T37" i="2" s="1"/>
  <c r="G37" i="2"/>
  <c r="U37" i="2" s="1"/>
  <c r="H37" i="2"/>
  <c r="V37" i="2" s="1"/>
  <c r="I37" i="2"/>
  <c r="W37" i="2" s="1"/>
  <c r="J37" i="2"/>
  <c r="X37" i="2" s="1"/>
  <c r="K37" i="2"/>
  <c r="Y37" i="2" s="1"/>
  <c r="L37" i="2"/>
  <c r="Z37" i="2" s="1"/>
  <c r="M37" i="2"/>
  <c r="AA37" i="2" s="1"/>
  <c r="B38" i="2"/>
  <c r="C38" i="2"/>
  <c r="Q38" i="2" s="1"/>
  <c r="D38" i="2"/>
  <c r="R38" i="2"/>
  <c r="E38" i="2"/>
  <c r="S38" i="2" s="1"/>
  <c r="F38" i="2"/>
  <c r="T38" i="2" s="1"/>
  <c r="G38" i="2"/>
  <c r="U38" i="2" s="1"/>
  <c r="H38" i="2"/>
  <c r="V38" i="2" s="1"/>
  <c r="I38" i="2"/>
  <c r="W38" i="2" s="1"/>
  <c r="J38" i="2"/>
  <c r="X38" i="2" s="1"/>
  <c r="K38" i="2"/>
  <c r="Y38" i="2" s="1"/>
  <c r="L38" i="2"/>
  <c r="Z38" i="2" s="1"/>
  <c r="M38" i="2"/>
  <c r="AA38" i="2" s="1"/>
  <c r="B39" i="2"/>
  <c r="P39" i="2"/>
  <c r="C39" i="2"/>
  <c r="D39" i="2"/>
  <c r="R39" i="2" s="1"/>
  <c r="E39" i="2"/>
  <c r="S39" i="2" s="1"/>
  <c r="F39" i="2"/>
  <c r="T39" i="2" s="1"/>
  <c r="G39" i="2"/>
  <c r="U39" i="2" s="1"/>
  <c r="H39" i="2"/>
  <c r="V39" i="2"/>
  <c r="I39" i="2"/>
  <c r="W39" i="2" s="1"/>
  <c r="J39" i="2"/>
  <c r="X39" i="2" s="1"/>
  <c r="K39" i="2"/>
  <c r="Y39" i="2" s="1"/>
  <c r="L39" i="2"/>
  <c r="Z39" i="2" s="1"/>
  <c r="M39" i="2"/>
  <c r="AA39" i="2" s="1"/>
  <c r="B40" i="2"/>
  <c r="P40" i="2" s="1"/>
  <c r="C40" i="2"/>
  <c r="Q40" i="2" s="1"/>
  <c r="D40" i="2"/>
  <c r="R40" i="2" s="1"/>
  <c r="E40" i="2"/>
  <c r="S40" i="2" s="1"/>
  <c r="F40" i="2"/>
  <c r="T40" i="2" s="1"/>
  <c r="G40" i="2"/>
  <c r="U40" i="2" s="1"/>
  <c r="H40" i="2"/>
  <c r="V40" i="2" s="1"/>
  <c r="I40" i="2"/>
  <c r="W40" i="2" s="1"/>
  <c r="J40" i="2"/>
  <c r="X40" i="2" s="1"/>
  <c r="K40" i="2"/>
  <c r="Y40" i="2" s="1"/>
  <c r="L40" i="2"/>
  <c r="Z40" i="2" s="1"/>
  <c r="M40" i="2"/>
  <c r="AA40" i="2" s="1"/>
  <c r="B41" i="2"/>
  <c r="P41" i="2"/>
  <c r="C41" i="2"/>
  <c r="D41" i="2"/>
  <c r="R41" i="2" s="1"/>
  <c r="E41" i="2"/>
  <c r="S41" i="2" s="1"/>
  <c r="F41" i="2"/>
  <c r="T41" i="2" s="1"/>
  <c r="G41" i="2"/>
  <c r="U41" i="2" s="1"/>
  <c r="H41" i="2"/>
  <c r="V41" i="2" s="1"/>
  <c r="I41" i="2"/>
  <c r="W41" i="2" s="1"/>
  <c r="J41" i="2"/>
  <c r="X41" i="2" s="1"/>
  <c r="K41" i="2"/>
  <c r="Y41" i="2" s="1"/>
  <c r="L41" i="2"/>
  <c r="Z41" i="2" s="1"/>
  <c r="M41" i="2"/>
  <c r="AA41" i="2" s="1"/>
  <c r="B42" i="2"/>
  <c r="P42" i="2" s="1"/>
  <c r="C42" i="2"/>
  <c r="Q42" i="2" s="1"/>
  <c r="D42" i="2"/>
  <c r="R42" i="2" s="1"/>
  <c r="E42" i="2"/>
  <c r="S42" i="2" s="1"/>
  <c r="F42" i="2"/>
  <c r="T42" i="2" s="1"/>
  <c r="G42" i="2"/>
  <c r="U42" i="2" s="1"/>
  <c r="H42" i="2"/>
  <c r="V42" i="2" s="1"/>
  <c r="I42" i="2"/>
  <c r="W42" i="2" s="1"/>
  <c r="J42" i="2"/>
  <c r="K42" i="2"/>
  <c r="Y42" i="2" s="1"/>
  <c r="L42" i="2"/>
  <c r="Z42" i="2" s="1"/>
  <c r="M42" i="2"/>
  <c r="AA42" i="2" s="1"/>
  <c r="B43" i="2"/>
  <c r="P43" i="2" s="1"/>
  <c r="C43" i="2"/>
  <c r="D43" i="2"/>
  <c r="R43" i="2"/>
  <c r="E43" i="2"/>
  <c r="S43" i="2" s="1"/>
  <c r="F43" i="2"/>
  <c r="T43" i="2" s="1"/>
  <c r="G43" i="2"/>
  <c r="U43" i="2" s="1"/>
  <c r="H43" i="2"/>
  <c r="V43" i="2" s="1"/>
  <c r="I43" i="2"/>
  <c r="W43" i="2" s="1"/>
  <c r="J43" i="2"/>
  <c r="X43" i="2" s="1"/>
  <c r="K43" i="2"/>
  <c r="Y43" i="2" s="1"/>
  <c r="L43" i="2"/>
  <c r="Z43" i="2" s="1"/>
  <c r="M43" i="2"/>
  <c r="AA43" i="2" s="1"/>
  <c r="B44" i="2"/>
  <c r="P44" i="2" s="1"/>
  <c r="C44" i="2"/>
  <c r="Q44" i="2" s="1"/>
  <c r="D44" i="2"/>
  <c r="R44" i="2" s="1"/>
  <c r="E44" i="2"/>
  <c r="S44" i="2" s="1"/>
  <c r="F44" i="2"/>
  <c r="T44" i="2" s="1"/>
  <c r="G44" i="2"/>
  <c r="U44" i="2" s="1"/>
  <c r="H44" i="2"/>
  <c r="V44" i="2" s="1"/>
  <c r="I44" i="2"/>
  <c r="W44" i="2" s="1"/>
  <c r="J44" i="2"/>
  <c r="X44" i="2"/>
  <c r="K44" i="2"/>
  <c r="Y44" i="2" s="1"/>
  <c r="L44" i="2"/>
  <c r="Z44" i="2" s="1"/>
  <c r="M44" i="2"/>
  <c r="AA44" i="2" s="1"/>
  <c r="B45" i="2"/>
  <c r="P45" i="2" s="1"/>
  <c r="C45" i="2"/>
  <c r="D45" i="2"/>
  <c r="R45" i="2" s="1"/>
  <c r="E45" i="2"/>
  <c r="S45" i="2" s="1"/>
  <c r="F45" i="2"/>
  <c r="T45" i="2" s="1"/>
  <c r="G45" i="2"/>
  <c r="U45" i="2" s="1"/>
  <c r="H45" i="2"/>
  <c r="V45" i="2" s="1"/>
  <c r="I45" i="2"/>
  <c r="W45" i="2"/>
  <c r="J45" i="2"/>
  <c r="X45" i="2"/>
  <c r="K45" i="2"/>
  <c r="Y45" i="2" s="1"/>
  <c r="L45" i="2"/>
  <c r="Z45" i="2" s="1"/>
  <c r="M45" i="2"/>
  <c r="AA45" i="2" s="1"/>
  <c r="B46" i="2"/>
  <c r="P46" i="2" s="1"/>
  <c r="C46" i="2"/>
  <c r="Q46" i="2"/>
  <c r="D46" i="2"/>
  <c r="R46" i="2" s="1"/>
  <c r="E46" i="2"/>
  <c r="S46" i="2" s="1"/>
  <c r="F46" i="2"/>
  <c r="T46" i="2" s="1"/>
  <c r="G46" i="2"/>
  <c r="U46" i="2" s="1"/>
  <c r="H46" i="2"/>
  <c r="V46" i="2" s="1"/>
  <c r="I46" i="2"/>
  <c r="W46" i="2" s="1"/>
  <c r="J46" i="2"/>
  <c r="X46" i="2" s="1"/>
  <c r="K46" i="2"/>
  <c r="Y46" i="2" s="1"/>
  <c r="L46" i="2"/>
  <c r="Z46" i="2"/>
  <c r="M46" i="2"/>
  <c r="AA46" i="2" s="1"/>
  <c r="B47" i="2"/>
  <c r="P47" i="2" s="1"/>
  <c r="C47" i="2"/>
  <c r="Q47" i="2" s="1"/>
  <c r="D47" i="2"/>
  <c r="R47" i="2" s="1"/>
  <c r="E47" i="2"/>
  <c r="S47" i="2" s="1"/>
  <c r="F47" i="2"/>
  <c r="T47" i="2"/>
  <c r="G47" i="2"/>
  <c r="U47" i="2" s="1"/>
  <c r="H47" i="2"/>
  <c r="V47" i="2" s="1"/>
  <c r="I47" i="2"/>
  <c r="W47" i="2" s="1"/>
  <c r="J47" i="2"/>
  <c r="X47" i="2"/>
  <c r="K47" i="2"/>
  <c r="Y47" i="2" s="1"/>
  <c r="L47" i="2"/>
  <c r="Z47" i="2" s="1"/>
  <c r="M47" i="2"/>
  <c r="AA47" i="2" s="1"/>
  <c r="B48" i="2"/>
  <c r="P48" i="2" s="1"/>
  <c r="C48" i="2"/>
  <c r="Q48" i="2" s="1"/>
  <c r="D48" i="2"/>
  <c r="R48" i="2" s="1"/>
  <c r="E48" i="2"/>
  <c r="S48" i="2" s="1"/>
  <c r="F48" i="2"/>
  <c r="T48" i="2"/>
  <c r="G48" i="2"/>
  <c r="U48" i="2" s="1"/>
  <c r="H48" i="2"/>
  <c r="V48" i="2"/>
  <c r="I48" i="2"/>
  <c r="W48" i="2" s="1"/>
  <c r="J48" i="2"/>
  <c r="X48" i="2"/>
  <c r="K48" i="2"/>
  <c r="Y48" i="2" s="1"/>
  <c r="L48" i="2"/>
  <c r="Z48" i="2" s="1"/>
  <c r="M48" i="2"/>
  <c r="AA48" i="2" s="1"/>
  <c r="B49" i="2"/>
  <c r="P49" i="2" s="1"/>
  <c r="C49" i="2"/>
  <c r="Q49" i="2" s="1"/>
  <c r="D49" i="2"/>
  <c r="R49" i="2" s="1"/>
  <c r="E49" i="2"/>
  <c r="S49" i="2"/>
  <c r="F49" i="2"/>
  <c r="T49" i="2" s="1"/>
  <c r="G49" i="2"/>
  <c r="U49" i="2" s="1"/>
  <c r="H49" i="2"/>
  <c r="V49" i="2" s="1"/>
  <c r="I49" i="2"/>
  <c r="W49" i="2" s="1"/>
  <c r="J49" i="2"/>
  <c r="X49" i="2" s="1"/>
  <c r="K49" i="2"/>
  <c r="Y49" i="2" s="1"/>
  <c r="L49" i="2"/>
  <c r="Z49" i="2" s="1"/>
  <c r="M49" i="2"/>
  <c r="AA49" i="2" s="1"/>
  <c r="B50" i="2"/>
  <c r="P50" i="2" s="1"/>
  <c r="C50" i="2"/>
  <c r="Q50" i="2" s="1"/>
  <c r="D50" i="2"/>
  <c r="R50" i="2" s="1"/>
  <c r="E50" i="2"/>
  <c r="F50" i="2"/>
  <c r="T50" i="2" s="1"/>
  <c r="G50" i="2"/>
  <c r="U50" i="2" s="1"/>
  <c r="H50" i="2"/>
  <c r="V50" i="2" s="1"/>
  <c r="I50" i="2"/>
  <c r="W50" i="2" s="1"/>
  <c r="J50" i="2"/>
  <c r="X50" i="2"/>
  <c r="K50" i="2"/>
  <c r="Y50" i="2"/>
  <c r="L50" i="2"/>
  <c r="Z50" i="2"/>
  <c r="M50" i="2"/>
  <c r="AA50" i="2" s="1"/>
  <c r="B51" i="2"/>
  <c r="P51" i="2"/>
  <c r="C51" i="2"/>
  <c r="D51" i="2"/>
  <c r="R51" i="2" s="1"/>
  <c r="E51" i="2"/>
  <c r="S51" i="2" s="1"/>
  <c r="F51" i="2"/>
  <c r="T51" i="2" s="1"/>
  <c r="G51" i="2"/>
  <c r="U51" i="2" s="1"/>
  <c r="H51" i="2"/>
  <c r="V51" i="2" s="1"/>
  <c r="I51" i="2"/>
  <c r="W51" i="2" s="1"/>
  <c r="J51" i="2"/>
  <c r="X51" i="2" s="1"/>
  <c r="K51" i="2"/>
  <c r="Y51" i="2" s="1"/>
  <c r="L51" i="2"/>
  <c r="Z51" i="2" s="1"/>
  <c r="M51" i="2"/>
  <c r="AA51" i="2" s="1"/>
  <c r="B52" i="2"/>
  <c r="P52" i="2" s="1"/>
  <c r="C52" i="2"/>
  <c r="Q52" i="2" s="1"/>
  <c r="D52" i="2"/>
  <c r="R52" i="2" s="1"/>
  <c r="E52" i="2"/>
  <c r="S52" i="2" s="1"/>
  <c r="F52" i="2"/>
  <c r="T52" i="2" s="1"/>
  <c r="G52" i="2"/>
  <c r="U52" i="2"/>
  <c r="H52" i="2"/>
  <c r="V52" i="2"/>
  <c r="I52" i="2"/>
  <c r="W52" i="2" s="1"/>
  <c r="J52" i="2"/>
  <c r="X52" i="2" s="1"/>
  <c r="K52" i="2"/>
  <c r="Y52" i="2" s="1"/>
  <c r="L52" i="2"/>
  <c r="Z52" i="2" s="1"/>
  <c r="M52" i="2"/>
  <c r="AA52" i="2" s="1"/>
  <c r="B53" i="2"/>
  <c r="P53" i="2" s="1"/>
  <c r="C53" i="2"/>
  <c r="Q53" i="2" s="1"/>
  <c r="D53" i="2"/>
  <c r="R53" i="2" s="1"/>
  <c r="E53" i="2"/>
  <c r="S53" i="2"/>
  <c r="F53" i="2"/>
  <c r="T53" i="2"/>
  <c r="G53" i="2"/>
  <c r="U53" i="2" s="1"/>
  <c r="H53" i="2"/>
  <c r="V53" i="2" s="1"/>
  <c r="I53" i="2"/>
  <c r="W53" i="2" s="1"/>
  <c r="J53" i="2"/>
  <c r="X53" i="2" s="1"/>
  <c r="K53" i="2"/>
  <c r="Y53" i="2" s="1"/>
  <c r="L53" i="2"/>
  <c r="Z53" i="2"/>
  <c r="M53" i="2"/>
  <c r="AA53" i="2" s="1"/>
  <c r="B54" i="2"/>
  <c r="P54" i="2"/>
  <c r="C54" i="2"/>
  <c r="Q54" i="2" s="1"/>
  <c r="D54" i="2"/>
  <c r="R54" i="2"/>
  <c r="E54" i="2"/>
  <c r="F54" i="2"/>
  <c r="T54" i="2"/>
  <c r="G54" i="2"/>
  <c r="U54" i="2" s="1"/>
  <c r="H54" i="2"/>
  <c r="V54" i="2" s="1"/>
  <c r="I54" i="2"/>
  <c r="W54" i="2" s="1"/>
  <c r="J54" i="2"/>
  <c r="X54" i="2"/>
  <c r="K54" i="2"/>
  <c r="Y54" i="2" s="1"/>
  <c r="L54" i="2"/>
  <c r="Z54" i="2" s="1"/>
  <c r="M54" i="2"/>
  <c r="AA54" i="2" s="1"/>
  <c r="B55" i="2"/>
  <c r="P55" i="2"/>
  <c r="C55" i="2"/>
  <c r="D55" i="2"/>
  <c r="R55" i="2"/>
  <c r="E55" i="2"/>
  <c r="S55" i="2" s="1"/>
  <c r="F55" i="2"/>
  <c r="T55" i="2" s="1"/>
  <c r="G55" i="2"/>
  <c r="U55" i="2" s="1"/>
  <c r="H55" i="2"/>
  <c r="V55" i="2"/>
  <c r="I55" i="2"/>
  <c r="W55" i="2" s="1"/>
  <c r="J55" i="2"/>
  <c r="X55" i="2" s="1"/>
  <c r="K55" i="2"/>
  <c r="Y55" i="2" s="1"/>
  <c r="L55" i="2"/>
  <c r="Z55" i="2"/>
  <c r="M55" i="2"/>
  <c r="AA55" i="2" s="1"/>
  <c r="B56" i="2"/>
  <c r="P56" i="2"/>
  <c r="C56" i="2"/>
  <c r="Q56" i="2" s="1"/>
  <c r="D56" i="2"/>
  <c r="R56" i="2" s="1"/>
  <c r="E56" i="2"/>
  <c r="S56" i="2" s="1"/>
  <c r="F56" i="2"/>
  <c r="T56" i="2" s="1"/>
  <c r="G56" i="2"/>
  <c r="U56" i="2"/>
  <c r="H56" i="2"/>
  <c r="V56" i="2"/>
  <c r="I56" i="2"/>
  <c r="W56" i="2" s="1"/>
  <c r="J56" i="2"/>
  <c r="X56" i="2" s="1"/>
  <c r="K56" i="2"/>
  <c r="Y56" i="2" s="1"/>
  <c r="L56" i="2"/>
  <c r="Z56" i="2" s="1"/>
  <c r="M56" i="2"/>
  <c r="AA56" i="2" s="1"/>
  <c r="B57" i="2"/>
  <c r="P57" i="2" s="1"/>
  <c r="C57" i="2"/>
  <c r="Q57" i="2" s="1"/>
  <c r="D57" i="2"/>
  <c r="R57" i="2" s="1"/>
  <c r="E57" i="2"/>
  <c r="S57" i="2"/>
  <c r="F57" i="2"/>
  <c r="T57" i="2" s="1"/>
  <c r="G57" i="2"/>
  <c r="U57" i="2" s="1"/>
  <c r="H57" i="2"/>
  <c r="V57" i="2" s="1"/>
  <c r="I57" i="2"/>
  <c r="W57" i="2" s="1"/>
  <c r="J57" i="2"/>
  <c r="X57" i="2" s="1"/>
  <c r="K57" i="2"/>
  <c r="Y57" i="2" s="1"/>
  <c r="L57" i="2"/>
  <c r="Z57" i="2" s="1"/>
  <c r="M57" i="2"/>
  <c r="AA57" i="2" s="1"/>
  <c r="B58" i="2"/>
  <c r="P58" i="2"/>
  <c r="C58" i="2"/>
  <c r="Q58" i="2"/>
  <c r="D58" i="2"/>
  <c r="R58" i="2" s="1"/>
  <c r="E58" i="2"/>
  <c r="F58" i="2"/>
  <c r="T58" i="2"/>
  <c r="G58" i="2"/>
  <c r="U58" i="2" s="1"/>
  <c r="H58" i="2"/>
  <c r="V58" i="2" s="1"/>
  <c r="I58" i="2"/>
  <c r="W58" i="2" s="1"/>
  <c r="J58" i="2"/>
  <c r="X58" i="2" s="1"/>
  <c r="K58" i="2"/>
  <c r="Y58" i="2"/>
  <c r="L58" i="2"/>
  <c r="Z58" i="2" s="1"/>
  <c r="M58" i="2"/>
  <c r="AA58" i="2" s="1"/>
  <c r="B59" i="2"/>
  <c r="P59" i="2" s="1"/>
  <c r="C59" i="2"/>
  <c r="D59" i="2"/>
  <c r="R59" i="2" s="1"/>
  <c r="E59" i="2"/>
  <c r="S59" i="2" s="1"/>
  <c r="F59" i="2"/>
  <c r="T59" i="2" s="1"/>
  <c r="G59" i="2"/>
  <c r="U59" i="2" s="1"/>
  <c r="H59" i="2"/>
  <c r="V59" i="2"/>
  <c r="I59" i="2"/>
  <c r="W59" i="2" s="1"/>
  <c r="J59" i="2"/>
  <c r="X59" i="2"/>
  <c r="K59" i="2"/>
  <c r="Y59" i="2" s="1"/>
  <c r="L59" i="2"/>
  <c r="Z59" i="2" s="1"/>
  <c r="M59" i="2"/>
  <c r="AA59" i="2" s="1"/>
  <c r="B60" i="2"/>
  <c r="P60" i="2" s="1"/>
  <c r="AE60" i="2" s="1"/>
  <c r="C60" i="2"/>
  <c r="Q60" i="2" s="1"/>
  <c r="AF60" i="2"/>
  <c r="D60" i="2"/>
  <c r="R60" i="2" s="1"/>
  <c r="AG60" i="2" s="1"/>
  <c r="E60" i="2"/>
  <c r="S60" i="2" s="1"/>
  <c r="AH60" i="2" s="1"/>
  <c r="F60" i="2"/>
  <c r="T60" i="2"/>
  <c r="AI60" i="2" s="1"/>
  <c r="G60" i="2"/>
  <c r="U60" i="2"/>
  <c r="AJ60" i="2" s="1"/>
  <c r="H60" i="2"/>
  <c r="V60" i="2"/>
  <c r="AK60" i="2" s="1"/>
  <c r="I60" i="2"/>
  <c r="W60" i="2" s="1"/>
  <c r="AL60" i="2" s="1"/>
  <c r="J60" i="2"/>
  <c r="X60" i="2" s="1"/>
  <c r="AM60" i="2" s="1"/>
  <c r="K60" i="2"/>
  <c r="Y60" i="2" s="1"/>
  <c r="AN60" i="2"/>
  <c r="L60" i="2"/>
  <c r="Z60" i="2" s="1"/>
  <c r="AO60" i="2" s="1"/>
  <c r="M60" i="2"/>
  <c r="AA60" i="2" s="1"/>
  <c r="AP60" i="2" s="1"/>
  <c r="U6" i="7"/>
  <c r="U7" i="7"/>
  <c r="U8" i="7"/>
  <c r="U9" i="7"/>
  <c r="U10" i="7"/>
  <c r="U11" i="7"/>
  <c r="U12" i="7"/>
  <c r="U13" i="7"/>
  <c r="U14" i="7"/>
  <c r="U15" i="7"/>
  <c r="U16" i="7"/>
  <c r="U17" i="7"/>
  <c r="U18" i="7"/>
  <c r="U19" i="7"/>
  <c r="U20" i="7"/>
  <c r="U21" i="7"/>
  <c r="U22" i="7"/>
  <c r="U23" i="7"/>
  <c r="U24" i="7"/>
  <c r="U25" i="7"/>
  <c r="U26" i="7"/>
  <c r="U27" i="7"/>
  <c r="U28" i="7"/>
  <c r="U29" i="7"/>
  <c r="U30" i="7"/>
  <c r="U31" i="7"/>
  <c r="U32" i="7"/>
  <c r="U33" i="7"/>
  <c r="U34" i="7"/>
  <c r="U35" i="7"/>
  <c r="U36" i="7"/>
  <c r="U37" i="7"/>
  <c r="U38" i="7"/>
  <c r="U39" i="7"/>
  <c r="U40" i="7"/>
  <c r="U41" i="7"/>
  <c r="U42" i="7"/>
  <c r="U43" i="7"/>
  <c r="U44" i="7"/>
  <c r="U45" i="7"/>
  <c r="U46" i="7"/>
  <c r="U47" i="7"/>
  <c r="U48" i="7"/>
  <c r="U49" i="7"/>
  <c r="U50" i="7"/>
  <c r="U51" i="7"/>
  <c r="U52" i="7"/>
  <c r="U53" i="7"/>
  <c r="U54" i="7"/>
  <c r="U5" i="7"/>
  <c r="N9" i="7"/>
  <c r="N15" i="2" s="1"/>
  <c r="N10" i="7"/>
  <c r="N16" i="2" s="1"/>
  <c r="N11" i="7"/>
  <c r="N17" i="2" s="1"/>
  <c r="N12" i="7"/>
  <c r="N18" i="2" s="1"/>
  <c r="N13" i="7"/>
  <c r="N19" i="2" s="1"/>
  <c r="N14" i="7"/>
  <c r="N15" i="7"/>
  <c r="N21" i="2" s="1"/>
  <c r="N16" i="7"/>
  <c r="N22" i="2" s="1"/>
  <c r="N17" i="7"/>
  <c r="N23" i="2" s="1"/>
  <c r="N18" i="7"/>
  <c r="N24" i="2" s="1"/>
  <c r="N19" i="7"/>
  <c r="N20" i="7"/>
  <c r="N26" i="2" s="1"/>
  <c r="N21" i="7"/>
  <c r="N27" i="2" s="1"/>
  <c r="N22" i="7"/>
  <c r="N28" i="2" s="1"/>
  <c r="N23" i="7"/>
  <c r="N29" i="2" s="1"/>
  <c r="N24" i="7"/>
  <c r="N30" i="2" s="1"/>
  <c r="N25" i="7"/>
  <c r="N31" i="2" s="1"/>
  <c r="N26" i="7"/>
  <c r="N32" i="2" s="1"/>
  <c r="N27" i="7"/>
  <c r="N33" i="2" s="1"/>
  <c r="N28" i="7"/>
  <c r="N34" i="2" s="1"/>
  <c r="N29" i="7"/>
  <c r="N35" i="2" s="1"/>
  <c r="N30" i="7"/>
  <c r="N31" i="7"/>
  <c r="N37" i="2" s="1"/>
  <c r="N32" i="7"/>
  <c r="N38" i="2" s="1"/>
  <c r="N33" i="7"/>
  <c r="N34" i="7"/>
  <c r="N40" i="2" s="1"/>
  <c r="N35" i="7"/>
  <c r="N36" i="7"/>
  <c r="N42" i="2" s="1"/>
  <c r="N37" i="7"/>
  <c r="N43" i="2" s="1"/>
  <c r="N38" i="7"/>
  <c r="N44" i="2" s="1"/>
  <c r="N39" i="7"/>
  <c r="N40" i="7"/>
  <c r="N46" i="2" s="1"/>
  <c r="N41" i="7"/>
  <c r="N42" i="7"/>
  <c r="N48" i="2" s="1"/>
  <c r="N43" i="7"/>
  <c r="N44" i="7"/>
  <c r="N45" i="7"/>
  <c r="N51" i="2" s="1"/>
  <c r="N46" i="7"/>
  <c r="N47" i="7"/>
  <c r="N48" i="7"/>
  <c r="N49" i="7"/>
  <c r="N50" i="7"/>
  <c r="N56" i="2" s="1"/>
  <c r="N51" i="7"/>
  <c r="N52" i="7"/>
  <c r="N58" i="2" s="1"/>
  <c r="N53" i="7"/>
  <c r="N54" i="7"/>
  <c r="AW60" i="2"/>
  <c r="CS60" i="2" s="1"/>
  <c r="DG60" i="2"/>
  <c r="BI60" i="2"/>
  <c r="BP60" i="2" s="1"/>
  <c r="DH60" i="2"/>
  <c r="DJ60" i="2" s="1"/>
  <c r="BK60" i="2"/>
  <c r="BR60" i="2" s="1"/>
  <c r="DN60" i="2" s="1"/>
  <c r="DO60" i="2" s="1"/>
  <c r="BJ60" i="2"/>
  <c r="BQ60" i="2"/>
  <c r="DH11" i="2"/>
  <c r="DH12" i="2"/>
  <c r="DH13" i="2"/>
  <c r="DG11" i="2"/>
  <c r="BI11" i="2"/>
  <c r="BJ11" i="2"/>
  <c r="BQ11" i="2" s="1"/>
  <c r="BK11" i="2"/>
  <c r="BR11" i="2" s="1"/>
  <c r="BM11" i="2"/>
  <c r="BL11" i="2"/>
  <c r="DG12" i="2"/>
  <c r="DN12" i="2" s="1"/>
  <c r="BI12" i="2"/>
  <c r="BJ12" i="2"/>
  <c r="BK12" i="2"/>
  <c r="BM12" i="2"/>
  <c r="BL12" i="2"/>
  <c r="BP12" i="2"/>
  <c r="BQ12" i="2"/>
  <c r="BR12" i="2"/>
  <c r="DG13" i="2"/>
  <c r="DN13" i="2" s="1"/>
  <c r="BI13" i="2"/>
  <c r="BJ13" i="2"/>
  <c r="BK13" i="2"/>
  <c r="BR13" i="2" s="1"/>
  <c r="BM13" i="2"/>
  <c r="BL13" i="2"/>
  <c r="DG14" i="2"/>
  <c r="BI14" i="2"/>
  <c r="BJ14" i="2"/>
  <c r="BK14" i="2"/>
  <c r="BM14" i="2"/>
  <c r="BL14" i="2"/>
  <c r="BP14" i="2"/>
  <c r="BQ14" i="2"/>
  <c r="DE14" i="2" s="1"/>
  <c r="BR14" i="2"/>
  <c r="DH14" i="2"/>
  <c r="DG15" i="2"/>
  <c r="BI15" i="2"/>
  <c r="BP15" i="2" s="1"/>
  <c r="BJ15" i="2"/>
  <c r="BQ15" i="2" s="1"/>
  <c r="BK15" i="2"/>
  <c r="BR15" i="2" s="1"/>
  <c r="BM15" i="2"/>
  <c r="BL15" i="2"/>
  <c r="DH15" i="2"/>
  <c r="DJ15" i="2" s="1"/>
  <c r="DG16" i="2"/>
  <c r="DN16" i="2" s="1"/>
  <c r="DO16" i="2" s="1"/>
  <c r="BI16" i="2"/>
  <c r="BJ16" i="2"/>
  <c r="BK16" i="2"/>
  <c r="BM16" i="2"/>
  <c r="BL16" i="2"/>
  <c r="BS16" i="2" s="1"/>
  <c r="BU16" i="2" s="1"/>
  <c r="BP16" i="2"/>
  <c r="BQ16" i="2"/>
  <c r="BR16" i="2"/>
  <c r="DH16" i="2"/>
  <c r="DJ16" i="2" s="1"/>
  <c r="DK16" i="2" s="1"/>
  <c r="DG17" i="2"/>
  <c r="BI17" i="2"/>
  <c r="BP17" i="2" s="1"/>
  <c r="BJ17" i="2"/>
  <c r="BK17" i="2"/>
  <c r="BM17" i="2"/>
  <c r="BL17" i="2"/>
  <c r="BQ17" i="2"/>
  <c r="BR17" i="2"/>
  <c r="DH17" i="2"/>
  <c r="DG18" i="2"/>
  <c r="BI18" i="2"/>
  <c r="BJ18" i="2"/>
  <c r="BQ18" i="2" s="1"/>
  <c r="BK18" i="2"/>
  <c r="BR18" i="2" s="1"/>
  <c r="BM18" i="2"/>
  <c r="BL18" i="2"/>
  <c r="BP18" i="2"/>
  <c r="DH18" i="2"/>
  <c r="DG19" i="2"/>
  <c r="BI19" i="2"/>
  <c r="BJ19" i="2"/>
  <c r="BK19" i="2"/>
  <c r="BM19" i="2"/>
  <c r="BL19" i="2"/>
  <c r="BP19" i="2"/>
  <c r="BQ19" i="2"/>
  <c r="BR19" i="2"/>
  <c r="DH19" i="2"/>
  <c r="DG20" i="2"/>
  <c r="BI20" i="2"/>
  <c r="BP20" i="2" s="1"/>
  <c r="BJ20" i="2"/>
  <c r="BQ20" i="2" s="1"/>
  <c r="BK20" i="2"/>
  <c r="BM20" i="2"/>
  <c r="BL20" i="2"/>
  <c r="BR20" i="2"/>
  <c r="DH20" i="2"/>
  <c r="DG21" i="2"/>
  <c r="BI21" i="2"/>
  <c r="BJ21" i="2"/>
  <c r="BK21" i="2"/>
  <c r="BR21" i="2" s="1"/>
  <c r="BM21" i="2"/>
  <c r="BL21" i="2"/>
  <c r="BP21" i="2"/>
  <c r="BQ21" i="2"/>
  <c r="DH21" i="2"/>
  <c r="DG22" i="2"/>
  <c r="BI22" i="2"/>
  <c r="BJ22" i="2"/>
  <c r="BK22" i="2"/>
  <c r="BR22" i="2" s="1"/>
  <c r="BM22" i="2"/>
  <c r="BL22" i="2"/>
  <c r="BP22" i="2"/>
  <c r="BQ22" i="2"/>
  <c r="DH22" i="2"/>
  <c r="DG23" i="2"/>
  <c r="BI23" i="2"/>
  <c r="BJ23" i="2"/>
  <c r="BQ23" i="2" s="1"/>
  <c r="BK23" i="2"/>
  <c r="BR23" i="2" s="1"/>
  <c r="BM23" i="2"/>
  <c r="BL23" i="2"/>
  <c r="BP23" i="2"/>
  <c r="DH23" i="2"/>
  <c r="DG24" i="2"/>
  <c r="BI24" i="2"/>
  <c r="BJ24" i="2"/>
  <c r="BK24" i="2"/>
  <c r="BM24" i="2"/>
  <c r="BL24" i="2"/>
  <c r="BP24" i="2"/>
  <c r="BQ24" i="2"/>
  <c r="BR24" i="2"/>
  <c r="DH24" i="2"/>
  <c r="DN24" i="2"/>
  <c r="DO24" i="2" s="1"/>
  <c r="DG25" i="2"/>
  <c r="BI25" i="2"/>
  <c r="BP25" i="2" s="1"/>
  <c r="BJ25" i="2"/>
  <c r="BQ25" i="2" s="1"/>
  <c r="BK25" i="2"/>
  <c r="BM25" i="2"/>
  <c r="BL25" i="2"/>
  <c r="BR25" i="2"/>
  <c r="DH25" i="2"/>
  <c r="DG26" i="2"/>
  <c r="BI26" i="2"/>
  <c r="BJ26" i="2"/>
  <c r="BQ26" i="2" s="1"/>
  <c r="BK26" i="2"/>
  <c r="BR26" i="2" s="1"/>
  <c r="BM26" i="2"/>
  <c r="BL26" i="2"/>
  <c r="BP26" i="2"/>
  <c r="DH26" i="2"/>
  <c r="DG27" i="2"/>
  <c r="BI27" i="2"/>
  <c r="BJ27" i="2"/>
  <c r="BK27" i="2"/>
  <c r="BM27" i="2"/>
  <c r="BL27" i="2"/>
  <c r="BP27" i="2"/>
  <c r="BQ27" i="2"/>
  <c r="BR27" i="2"/>
  <c r="DH27" i="2"/>
  <c r="DG28" i="2"/>
  <c r="BI28" i="2"/>
  <c r="BP28" i="2" s="1"/>
  <c r="BJ28" i="2"/>
  <c r="BQ28" i="2" s="1"/>
  <c r="BK28" i="2"/>
  <c r="BR28" i="2" s="1"/>
  <c r="BM28" i="2"/>
  <c r="BL28" i="2"/>
  <c r="DH28" i="2"/>
  <c r="DJ28" i="2" s="1"/>
  <c r="DG29" i="2"/>
  <c r="BI29" i="2"/>
  <c r="BJ29" i="2"/>
  <c r="BQ29" i="2" s="1"/>
  <c r="BK29" i="2"/>
  <c r="BM29" i="2"/>
  <c r="BT29" i="2" s="1"/>
  <c r="BL29" i="2"/>
  <c r="BP29" i="2"/>
  <c r="BR29" i="2"/>
  <c r="DH29" i="2"/>
  <c r="DG30" i="2"/>
  <c r="BI30" i="2"/>
  <c r="BJ30" i="2"/>
  <c r="BK30" i="2"/>
  <c r="BM30" i="2"/>
  <c r="BL30" i="2"/>
  <c r="BP30" i="2"/>
  <c r="BQ30" i="2"/>
  <c r="BR30" i="2"/>
  <c r="DH30" i="2"/>
  <c r="DN30" i="2"/>
  <c r="DO30" i="2" s="1"/>
  <c r="DG31" i="2"/>
  <c r="DN31" i="2" s="1"/>
  <c r="DO31" i="2" s="1"/>
  <c r="BI31" i="2"/>
  <c r="BP31" i="2" s="1"/>
  <c r="BJ31" i="2"/>
  <c r="BQ31" i="2" s="1"/>
  <c r="BK31" i="2"/>
  <c r="BR31" i="2" s="1"/>
  <c r="BM31" i="2"/>
  <c r="BL31" i="2"/>
  <c r="DH31" i="2"/>
  <c r="DG32" i="2"/>
  <c r="BI32" i="2"/>
  <c r="BJ32" i="2"/>
  <c r="BK32" i="2"/>
  <c r="BM32" i="2"/>
  <c r="BL32" i="2"/>
  <c r="BP32" i="2"/>
  <c r="DE32" i="2" s="1"/>
  <c r="BQ32" i="2"/>
  <c r="BR32" i="2"/>
  <c r="DH32" i="2"/>
  <c r="DG33" i="2"/>
  <c r="BI33" i="2"/>
  <c r="BP33" i="2" s="1"/>
  <c r="BU33" i="2" s="1"/>
  <c r="BJ33" i="2"/>
  <c r="BK33" i="2"/>
  <c r="BM33" i="2"/>
  <c r="BL33" i="2"/>
  <c r="BQ33" i="2"/>
  <c r="BR33" i="2"/>
  <c r="DH33" i="2"/>
  <c r="DG34" i="2"/>
  <c r="DN34" i="2" s="1"/>
  <c r="DO34" i="2" s="1"/>
  <c r="BI34" i="2"/>
  <c r="BJ34" i="2"/>
  <c r="BK34" i="2"/>
  <c r="BM34" i="2"/>
  <c r="BT34" i="2" s="1"/>
  <c r="BL34" i="2"/>
  <c r="BP34" i="2"/>
  <c r="BQ34" i="2"/>
  <c r="BR34" i="2"/>
  <c r="DH34" i="2"/>
  <c r="DG35" i="2"/>
  <c r="BI35" i="2"/>
  <c r="BJ35" i="2"/>
  <c r="BQ35" i="2" s="1"/>
  <c r="BK35" i="2"/>
  <c r="BM35" i="2"/>
  <c r="BL35" i="2"/>
  <c r="BP35" i="2"/>
  <c r="BR35" i="2"/>
  <c r="DH35" i="2"/>
  <c r="DG36" i="2"/>
  <c r="BI36" i="2"/>
  <c r="BJ36" i="2"/>
  <c r="BK36" i="2"/>
  <c r="BR36" i="2" s="1"/>
  <c r="BM36" i="2"/>
  <c r="BL36" i="2"/>
  <c r="BP36" i="2"/>
  <c r="DE36" i="2" s="1"/>
  <c r="BQ36" i="2"/>
  <c r="DH36" i="2"/>
  <c r="DG37" i="2"/>
  <c r="DN37" i="2" s="1"/>
  <c r="DO37" i="2" s="1"/>
  <c r="BI37" i="2"/>
  <c r="BJ37" i="2"/>
  <c r="BQ37" i="2" s="1"/>
  <c r="BK37" i="2"/>
  <c r="BR37" i="2" s="1"/>
  <c r="BM37" i="2"/>
  <c r="BL37" i="2"/>
  <c r="BP37" i="2"/>
  <c r="DH37" i="2"/>
  <c r="DJ37" i="2" s="1"/>
  <c r="DK37" i="2" s="1"/>
  <c r="DG38" i="2"/>
  <c r="BI38" i="2"/>
  <c r="BP38" i="2" s="1"/>
  <c r="BJ38" i="2"/>
  <c r="BK38" i="2"/>
  <c r="BM38" i="2"/>
  <c r="BL38" i="2"/>
  <c r="BQ38" i="2"/>
  <c r="BR38" i="2"/>
  <c r="DH38" i="2"/>
  <c r="DN38" i="2"/>
  <c r="DO38" i="2" s="1"/>
  <c r="DG39" i="2"/>
  <c r="BI39" i="2"/>
  <c r="BP39" i="2" s="1"/>
  <c r="BJ39" i="2"/>
  <c r="BQ39" i="2" s="1"/>
  <c r="BK39" i="2"/>
  <c r="BM39" i="2"/>
  <c r="BT39" i="2" s="1"/>
  <c r="BL39" i="2"/>
  <c r="BR39" i="2"/>
  <c r="DH39" i="2"/>
  <c r="DJ39" i="2" s="1"/>
  <c r="DK39" i="2" s="1"/>
  <c r="DG40" i="2"/>
  <c r="BI40" i="2"/>
  <c r="BJ40" i="2"/>
  <c r="BQ40" i="2" s="1"/>
  <c r="BK40" i="2"/>
  <c r="BR40" i="2" s="1"/>
  <c r="BM40" i="2"/>
  <c r="BL40" i="2"/>
  <c r="BS40" i="2" s="1"/>
  <c r="BP40" i="2"/>
  <c r="DH40" i="2"/>
  <c r="DJ40" i="2" s="1"/>
  <c r="DG41" i="2"/>
  <c r="BI41" i="2"/>
  <c r="BJ41" i="2"/>
  <c r="BQ41" i="2" s="1"/>
  <c r="BK41" i="2"/>
  <c r="BM41" i="2"/>
  <c r="BL41" i="2"/>
  <c r="BS41" i="2" s="1"/>
  <c r="BU41" i="2" s="1"/>
  <c r="BP41" i="2"/>
  <c r="BR41" i="2"/>
  <c r="DH41" i="2"/>
  <c r="DJ41" i="2" s="1"/>
  <c r="DL41" i="2" s="1"/>
  <c r="DG42" i="2"/>
  <c r="BI42" i="2"/>
  <c r="BP42" i="2" s="1"/>
  <c r="BJ42" i="2"/>
  <c r="BQ42" i="2" s="1"/>
  <c r="BK42" i="2"/>
  <c r="BR42" i="2" s="1"/>
  <c r="BM42" i="2"/>
  <c r="BL42" i="2"/>
  <c r="DH42" i="2"/>
  <c r="DG43" i="2"/>
  <c r="BI43" i="2"/>
  <c r="BJ43" i="2"/>
  <c r="BK43" i="2"/>
  <c r="BR43" i="2" s="1"/>
  <c r="BM43" i="2"/>
  <c r="BL43" i="2"/>
  <c r="BP43" i="2"/>
  <c r="BQ43" i="2"/>
  <c r="DH43" i="2"/>
  <c r="DJ43" i="2" s="1"/>
  <c r="DG44" i="2"/>
  <c r="BI44" i="2"/>
  <c r="BP44" i="2" s="1"/>
  <c r="BJ44" i="2"/>
  <c r="BK44" i="2"/>
  <c r="BR44" i="2" s="1"/>
  <c r="BM44" i="2"/>
  <c r="BL44" i="2"/>
  <c r="BQ44" i="2"/>
  <c r="DH44" i="2"/>
  <c r="DJ44" i="2"/>
  <c r="DL44" i="2" s="1"/>
  <c r="DG45" i="2"/>
  <c r="BI45" i="2"/>
  <c r="BJ45" i="2"/>
  <c r="BQ45" i="2" s="1"/>
  <c r="BK45" i="2"/>
  <c r="BR45" i="2" s="1"/>
  <c r="BM45" i="2"/>
  <c r="BL45" i="2"/>
  <c r="BP45" i="2"/>
  <c r="DH45" i="2"/>
  <c r="DJ45" i="2" s="1"/>
  <c r="DG46" i="2"/>
  <c r="BI46" i="2"/>
  <c r="BP46" i="2" s="1"/>
  <c r="BJ46" i="2"/>
  <c r="BK46" i="2"/>
  <c r="BM46" i="2"/>
  <c r="BL46" i="2"/>
  <c r="BQ46" i="2"/>
  <c r="DN46" i="2" s="1"/>
  <c r="DO46" i="2" s="1"/>
  <c r="BR46" i="2"/>
  <c r="DH46" i="2"/>
  <c r="DJ46" i="2" s="1"/>
  <c r="DG47" i="2"/>
  <c r="BI47" i="2"/>
  <c r="BP47" i="2" s="1"/>
  <c r="BJ47" i="2"/>
  <c r="BK47" i="2"/>
  <c r="BM47" i="2"/>
  <c r="BL47" i="2"/>
  <c r="BQ47" i="2"/>
  <c r="BR47" i="2"/>
  <c r="DH47" i="2"/>
  <c r="DJ47" i="2" s="1"/>
  <c r="DG48" i="2"/>
  <c r="BI48" i="2"/>
  <c r="BJ48" i="2"/>
  <c r="BK48" i="2"/>
  <c r="BR48" i="2" s="1"/>
  <c r="BM48" i="2"/>
  <c r="BL48" i="2"/>
  <c r="BP48" i="2"/>
  <c r="BQ48" i="2"/>
  <c r="DH48" i="2"/>
  <c r="DJ48" i="2" s="1"/>
  <c r="DN48" i="2"/>
  <c r="DO48" i="2" s="1"/>
  <c r="DG49" i="2"/>
  <c r="BI49" i="2"/>
  <c r="BJ49" i="2"/>
  <c r="BQ49" i="2" s="1"/>
  <c r="BU49" i="2" s="1"/>
  <c r="BK49" i="2"/>
  <c r="BM49" i="2"/>
  <c r="BL49" i="2"/>
  <c r="BP49" i="2"/>
  <c r="BR49" i="2"/>
  <c r="DH49" i="2"/>
  <c r="DJ49" i="2" s="1"/>
  <c r="DG50" i="2"/>
  <c r="BI50" i="2"/>
  <c r="BP50" i="2" s="1"/>
  <c r="BJ50" i="2"/>
  <c r="BQ50" i="2" s="1"/>
  <c r="BK50" i="2"/>
  <c r="BM50" i="2"/>
  <c r="BL50" i="2"/>
  <c r="BS50" i="2" s="1"/>
  <c r="BU50" i="2" s="1"/>
  <c r="BR50" i="2"/>
  <c r="DN50" i="2" s="1"/>
  <c r="DO50" i="2" s="1"/>
  <c r="DH50" i="2"/>
  <c r="DJ50" i="2" s="1"/>
  <c r="DG51" i="2"/>
  <c r="DJ51" i="2" s="1"/>
  <c r="BI51" i="2"/>
  <c r="BJ51" i="2"/>
  <c r="BK51" i="2"/>
  <c r="BM51" i="2"/>
  <c r="BL51" i="2"/>
  <c r="BP51" i="2"/>
  <c r="BU51" i="2" s="1"/>
  <c r="BQ51" i="2"/>
  <c r="BR51" i="2"/>
  <c r="DN51" i="2" s="1"/>
  <c r="DO51" i="2" s="1"/>
  <c r="DH51" i="2"/>
  <c r="DG52" i="2"/>
  <c r="BI52" i="2"/>
  <c r="BJ52" i="2"/>
  <c r="BK52" i="2"/>
  <c r="BR52" i="2" s="1"/>
  <c r="BM52" i="2"/>
  <c r="BL52" i="2"/>
  <c r="BP52" i="2"/>
  <c r="DE52" i="2" s="1"/>
  <c r="BQ52" i="2"/>
  <c r="DH52" i="2"/>
  <c r="DJ52" i="2"/>
  <c r="DG53" i="2"/>
  <c r="BI53" i="2"/>
  <c r="BJ53" i="2"/>
  <c r="BQ53" i="2" s="1"/>
  <c r="BK53" i="2"/>
  <c r="BR53" i="2" s="1"/>
  <c r="BM53" i="2"/>
  <c r="BL53" i="2"/>
  <c r="BP53" i="2"/>
  <c r="DH53" i="2"/>
  <c r="DJ53" i="2" s="1"/>
  <c r="DN53" i="2"/>
  <c r="DO53" i="2" s="1"/>
  <c r="DG54" i="2"/>
  <c r="BI54" i="2"/>
  <c r="BP54" i="2" s="1"/>
  <c r="DE54" i="2" s="1"/>
  <c r="BJ54" i="2"/>
  <c r="BK54" i="2"/>
  <c r="BM54" i="2"/>
  <c r="BL54" i="2"/>
  <c r="BQ54" i="2"/>
  <c r="BR54" i="2"/>
  <c r="DH54" i="2"/>
  <c r="DJ54" i="2" s="1"/>
  <c r="DK54" i="2" s="1"/>
  <c r="DN54" i="2"/>
  <c r="DO54" i="2" s="1"/>
  <c r="DG55" i="2"/>
  <c r="BI55" i="2"/>
  <c r="BP55" i="2" s="1"/>
  <c r="BJ55" i="2"/>
  <c r="BQ55" i="2" s="1"/>
  <c r="BK55" i="2"/>
  <c r="BM55" i="2"/>
  <c r="BL55" i="2"/>
  <c r="BR55" i="2"/>
  <c r="DH55" i="2"/>
  <c r="DJ55" i="2" s="1"/>
  <c r="DG56" i="2"/>
  <c r="BI56" i="2"/>
  <c r="BJ56" i="2"/>
  <c r="BK56" i="2"/>
  <c r="BR56" i="2" s="1"/>
  <c r="DE56" i="2" s="1"/>
  <c r="BM56" i="2"/>
  <c r="BL56" i="2"/>
  <c r="BP56" i="2"/>
  <c r="BQ56" i="2"/>
  <c r="DH56" i="2"/>
  <c r="DJ56" i="2"/>
  <c r="DG57" i="2"/>
  <c r="BI57" i="2"/>
  <c r="BJ57" i="2"/>
  <c r="BQ57" i="2" s="1"/>
  <c r="BK57" i="2"/>
  <c r="BM57" i="2"/>
  <c r="BL57" i="2"/>
  <c r="BS57" i="2" s="1"/>
  <c r="BP57" i="2"/>
  <c r="BR57" i="2"/>
  <c r="DH57" i="2"/>
  <c r="DJ57" i="2" s="1"/>
  <c r="DG58" i="2"/>
  <c r="BI58" i="2"/>
  <c r="BP58" i="2" s="1"/>
  <c r="DE58" i="2" s="1"/>
  <c r="BJ58" i="2"/>
  <c r="BQ58" i="2" s="1"/>
  <c r="DN58" i="2" s="1"/>
  <c r="DO58" i="2" s="1"/>
  <c r="BK58" i="2"/>
  <c r="BM58" i="2"/>
  <c r="BL58" i="2"/>
  <c r="BR58" i="2"/>
  <c r="DH58" i="2"/>
  <c r="DG59" i="2"/>
  <c r="BI59" i="2"/>
  <c r="BJ59" i="2"/>
  <c r="BK59" i="2"/>
  <c r="BR59" i="2" s="1"/>
  <c r="BM59" i="2"/>
  <c r="BL59" i="2"/>
  <c r="BP59" i="2"/>
  <c r="BQ59" i="2"/>
  <c r="DH59" i="2"/>
  <c r="DJ59" i="2" s="1"/>
  <c r="BM60" i="2"/>
  <c r="BL60" i="2"/>
  <c r="DE12" i="2"/>
  <c r="DE15" i="2"/>
  <c r="DE16" i="2"/>
  <c r="DE18" i="2"/>
  <c r="DE20" i="2"/>
  <c r="DE23" i="2"/>
  <c r="DE24" i="2"/>
  <c r="DE26" i="2"/>
  <c r="DE28" i="2"/>
  <c r="DE37" i="2"/>
  <c r="DE38" i="2"/>
  <c r="DE46" i="2"/>
  <c r="DE50" i="2"/>
  <c r="A12" i="2"/>
  <c r="N12" i="2"/>
  <c r="BH12" i="2"/>
  <c r="BN12" i="2"/>
  <c r="BS12" i="2"/>
  <c r="BT12" i="2"/>
  <c r="A13" i="2"/>
  <c r="N13" i="2"/>
  <c r="BH13" i="2"/>
  <c r="BN13" i="2"/>
  <c r="BS13" i="2"/>
  <c r="A14" i="2"/>
  <c r="N14" i="2"/>
  <c r="BH14" i="2"/>
  <c r="BN14" i="2"/>
  <c r="BS14" i="2"/>
  <c r="BT14" i="2"/>
  <c r="BU14" i="2" s="1"/>
  <c r="A15" i="2"/>
  <c r="BH15" i="2"/>
  <c r="BN15" i="2"/>
  <c r="BS15" i="2"/>
  <c r="BT15" i="2"/>
  <c r="BU15" i="2" s="1"/>
  <c r="A16" i="2"/>
  <c r="BH16" i="2"/>
  <c r="BN16" i="2"/>
  <c r="BT16" i="2"/>
  <c r="DL16" i="2"/>
  <c r="A17" i="2"/>
  <c r="BH17" i="2"/>
  <c r="BN17" i="2"/>
  <c r="BS17" i="2"/>
  <c r="BT17" i="2"/>
  <c r="A18" i="2"/>
  <c r="BH18" i="2"/>
  <c r="BN18" i="2"/>
  <c r="BS18" i="2"/>
  <c r="BU18" i="2" s="1"/>
  <c r="BT18" i="2"/>
  <c r="A19" i="2"/>
  <c r="BH19" i="2"/>
  <c r="BN19" i="2"/>
  <c r="BS19" i="2"/>
  <c r="BT19" i="2"/>
  <c r="BU19" i="2" s="1"/>
  <c r="A20" i="2"/>
  <c r="N20" i="2"/>
  <c r="BH20" i="2"/>
  <c r="BN20" i="2"/>
  <c r="BS20" i="2"/>
  <c r="BT20" i="2"/>
  <c r="A21" i="2"/>
  <c r="BH21" i="2"/>
  <c r="BN21" i="2"/>
  <c r="BS21" i="2"/>
  <c r="BT21" i="2"/>
  <c r="BU21" i="2"/>
  <c r="A22" i="2"/>
  <c r="BH22" i="2"/>
  <c r="BN22" i="2"/>
  <c r="BS22" i="2"/>
  <c r="BT22" i="2"/>
  <c r="BU22" i="2"/>
  <c r="A23" i="2"/>
  <c r="BH23" i="2"/>
  <c r="BN23" i="2"/>
  <c r="BS23" i="2"/>
  <c r="BU23" i="2" s="1"/>
  <c r="BT23" i="2"/>
  <c r="A24" i="2"/>
  <c r="BH24" i="2"/>
  <c r="BN24" i="2"/>
  <c r="BS24" i="2"/>
  <c r="BU24" i="2" s="1"/>
  <c r="BT24" i="2"/>
  <c r="A25" i="2"/>
  <c r="N25" i="2"/>
  <c r="BH25" i="2"/>
  <c r="BN25" i="2"/>
  <c r="BS25" i="2"/>
  <c r="BT25" i="2"/>
  <c r="A26" i="2"/>
  <c r="BH26" i="2"/>
  <c r="BN26" i="2"/>
  <c r="BS26" i="2"/>
  <c r="BT26" i="2"/>
  <c r="BU26" i="2"/>
  <c r="A27" i="2"/>
  <c r="BH27" i="2"/>
  <c r="BN27" i="2"/>
  <c r="BS27" i="2"/>
  <c r="BT27" i="2"/>
  <c r="A28" i="2"/>
  <c r="BH28" i="2"/>
  <c r="BN28" i="2"/>
  <c r="BS28" i="2"/>
  <c r="BT28" i="2"/>
  <c r="DK28" i="2"/>
  <c r="DL28" i="2"/>
  <c r="A29" i="2"/>
  <c r="BH29" i="2"/>
  <c r="BN29" i="2"/>
  <c r="BS29" i="2"/>
  <c r="BU29" i="2" s="1"/>
  <c r="A30" i="2"/>
  <c r="BH30" i="2"/>
  <c r="BN30" i="2"/>
  <c r="BS30" i="2"/>
  <c r="BT30" i="2"/>
  <c r="BU30" i="2"/>
  <c r="DE30" i="2"/>
  <c r="A31" i="2"/>
  <c r="BH31" i="2"/>
  <c r="BN31" i="2"/>
  <c r="BS31" i="2"/>
  <c r="BT31" i="2"/>
  <c r="DE31" i="2"/>
  <c r="A32" i="2"/>
  <c r="BH32" i="2"/>
  <c r="BN32" i="2"/>
  <c r="BS32" i="2"/>
  <c r="BT32" i="2"/>
  <c r="A33" i="2"/>
  <c r="BH33" i="2"/>
  <c r="BN33" i="2"/>
  <c r="BS33" i="2"/>
  <c r="BT33" i="2"/>
  <c r="A34" i="2"/>
  <c r="BH34" i="2"/>
  <c r="BN34" i="2"/>
  <c r="BS34" i="2"/>
  <c r="BU34" i="2" s="1"/>
  <c r="DE34" i="2"/>
  <c r="A35" i="2"/>
  <c r="BH35" i="2"/>
  <c r="BN35" i="2"/>
  <c r="BS35" i="2"/>
  <c r="BT35" i="2"/>
  <c r="A36" i="2"/>
  <c r="N36" i="2"/>
  <c r="BH36" i="2"/>
  <c r="BN36" i="2"/>
  <c r="BS36" i="2"/>
  <c r="BU36" i="2" s="1"/>
  <c r="BT36" i="2"/>
  <c r="A37" i="2"/>
  <c r="BH37" i="2"/>
  <c r="BN37" i="2"/>
  <c r="BS37" i="2"/>
  <c r="BT37" i="2"/>
  <c r="BU37" i="2"/>
  <c r="DL37" i="2"/>
  <c r="A38" i="2"/>
  <c r="BH38" i="2"/>
  <c r="BN38" i="2"/>
  <c r="BS38" i="2"/>
  <c r="BT38" i="2"/>
  <c r="A39" i="2"/>
  <c r="N39" i="2"/>
  <c r="BH39" i="2"/>
  <c r="BN39" i="2"/>
  <c r="BS39" i="2"/>
  <c r="DL39" i="2"/>
  <c r="A40" i="2"/>
  <c r="BH40" i="2"/>
  <c r="BN40" i="2"/>
  <c r="BT40" i="2"/>
  <c r="A41" i="2"/>
  <c r="N41" i="2"/>
  <c r="BH41" i="2"/>
  <c r="BN41" i="2"/>
  <c r="BT41" i="2"/>
  <c r="DK41" i="2"/>
  <c r="A42" i="2"/>
  <c r="BH42" i="2"/>
  <c r="BN42" i="2"/>
  <c r="BS42" i="2"/>
  <c r="BT42" i="2"/>
  <c r="A43" i="2"/>
  <c r="BH43" i="2"/>
  <c r="BN43" i="2"/>
  <c r="BS43" i="2"/>
  <c r="BT43" i="2"/>
  <c r="A44" i="2"/>
  <c r="BH44" i="2"/>
  <c r="BN44" i="2"/>
  <c r="BS44" i="2"/>
  <c r="BT44" i="2"/>
  <c r="A45" i="2"/>
  <c r="N45" i="2"/>
  <c r="BH45" i="2"/>
  <c r="BN45" i="2"/>
  <c r="BS45" i="2"/>
  <c r="BT45" i="2"/>
  <c r="BU45" i="2"/>
  <c r="DK45" i="2"/>
  <c r="DL45" i="2"/>
  <c r="A46" i="2"/>
  <c r="BH46" i="2"/>
  <c r="BN46" i="2"/>
  <c r="BS46" i="2"/>
  <c r="BU46" i="2" s="1"/>
  <c r="BT46" i="2"/>
  <c r="DK46" i="2"/>
  <c r="DL46" i="2"/>
  <c r="A47" i="2"/>
  <c r="N47" i="2"/>
  <c r="BH47" i="2"/>
  <c r="BN47" i="2"/>
  <c r="BS47" i="2"/>
  <c r="BT47" i="2"/>
  <c r="DK47" i="2"/>
  <c r="DL47" i="2"/>
  <c r="A48" i="2"/>
  <c r="BH48" i="2"/>
  <c r="BN48" i="2"/>
  <c r="BS48" i="2"/>
  <c r="BT48" i="2"/>
  <c r="A49" i="2"/>
  <c r="N49" i="2"/>
  <c r="BH49" i="2"/>
  <c r="BN49" i="2"/>
  <c r="BS49" i="2"/>
  <c r="BT49" i="2"/>
  <c r="DK49" i="2"/>
  <c r="DL49" i="2"/>
  <c r="A50" i="2"/>
  <c r="N50" i="2"/>
  <c r="BH50" i="2"/>
  <c r="BN50" i="2"/>
  <c r="BT50" i="2"/>
  <c r="A51" i="2"/>
  <c r="BH51" i="2"/>
  <c r="BN51" i="2"/>
  <c r="BS51" i="2"/>
  <c r="BT51" i="2"/>
  <c r="A52" i="2"/>
  <c r="N52" i="2"/>
  <c r="BH52" i="2"/>
  <c r="BN52" i="2"/>
  <c r="BS52" i="2"/>
  <c r="BT52" i="2"/>
  <c r="BU52" i="2"/>
  <c r="DK52" i="2"/>
  <c r="DL52" i="2"/>
  <c r="A53" i="2"/>
  <c r="N53" i="2"/>
  <c r="BH53" i="2"/>
  <c r="BN53" i="2"/>
  <c r="BS53" i="2"/>
  <c r="BT53" i="2"/>
  <c r="BU53" i="2"/>
  <c r="DK53" i="2"/>
  <c r="DL53" i="2"/>
  <c r="A54" i="2"/>
  <c r="N54" i="2"/>
  <c r="BH54" i="2"/>
  <c r="BN54" i="2"/>
  <c r="BS54" i="2"/>
  <c r="BT54" i="2"/>
  <c r="A55" i="2"/>
  <c r="N55" i="2"/>
  <c r="BH55" i="2"/>
  <c r="BN55" i="2"/>
  <c r="BS55" i="2"/>
  <c r="BT55" i="2"/>
  <c r="DK55" i="2"/>
  <c r="DL55" i="2"/>
  <c r="A56" i="2"/>
  <c r="BH56" i="2"/>
  <c r="BN56" i="2"/>
  <c r="BS56" i="2"/>
  <c r="BT56" i="2"/>
  <c r="DK56" i="2"/>
  <c r="DL56" i="2"/>
  <c r="A57" i="2"/>
  <c r="N57" i="2"/>
  <c r="BH57" i="2"/>
  <c r="BN57" i="2"/>
  <c r="BT57" i="2"/>
  <c r="DK57" i="2"/>
  <c r="DL57" i="2"/>
  <c r="A58" i="2"/>
  <c r="BH58" i="2"/>
  <c r="BN58" i="2"/>
  <c r="BS58" i="2"/>
  <c r="BT58" i="2"/>
  <c r="A59" i="2"/>
  <c r="N59" i="2"/>
  <c r="BH59" i="2"/>
  <c r="BN59" i="2"/>
  <c r="BS59" i="2"/>
  <c r="BT59" i="2"/>
  <c r="A60" i="2"/>
  <c r="N60" i="2"/>
  <c r="BH60" i="2"/>
  <c r="BN60" i="2"/>
  <c r="BS60" i="2"/>
  <c r="BT60" i="2"/>
  <c r="BU60" i="2"/>
  <c r="DK60" i="2"/>
  <c r="DL60" i="2"/>
  <c r="BS11" i="2"/>
  <c r="BT11" i="2"/>
  <c r="BN11" i="2"/>
  <c r="BH11" i="2"/>
  <c r="A11" i="2"/>
  <c r="N11" i="2"/>
  <c r="DJ17" i="2" l="1"/>
  <c r="DJ36" i="2"/>
  <c r="DJ22" i="2"/>
  <c r="DJ13" i="2"/>
  <c r="DJ20" i="2"/>
  <c r="DN29" i="2"/>
  <c r="DO29" i="2" s="1"/>
  <c r="DJ18" i="2"/>
  <c r="DK44" i="2"/>
  <c r="DN36" i="2"/>
  <c r="DO36" i="2" s="1"/>
  <c r="DQ2" i="2"/>
  <c r="DJ11" i="2"/>
  <c r="DL11" i="2" s="1"/>
  <c r="DJ32" i="2"/>
  <c r="DJ23" i="2"/>
  <c r="DL23" i="2" s="1"/>
  <c r="DN18" i="2"/>
  <c r="DO18" i="2" s="1"/>
  <c r="DJ21" i="2"/>
  <c r="DL21" i="2" s="1"/>
  <c r="DJ19" i="2"/>
  <c r="W6" i="2"/>
  <c r="AB12" i="2"/>
  <c r="P12" i="2"/>
  <c r="V4" i="2"/>
  <c r="X2" i="2"/>
  <c r="AB13" i="2"/>
  <c r="AB11" i="2"/>
  <c r="ES24" i="8"/>
  <c r="ES51" i="8"/>
  <c r="ES49" i="8"/>
  <c r="ET38" i="8"/>
  <c r="ET19" i="8"/>
  <c r="ES39" i="8"/>
  <c r="T54" i="9"/>
  <c r="AP54" i="2"/>
  <c r="AP58" i="2"/>
  <c r="AP57" i="2"/>
  <c r="AP51" i="2"/>
  <c r="DK22" i="2"/>
  <c r="DL22" i="2"/>
  <c r="DL50" i="2"/>
  <c r="DK50" i="2"/>
  <c r="DL59" i="2"/>
  <c r="DK59" i="2"/>
  <c r="DK21" i="2"/>
  <c r="DK43" i="2"/>
  <c r="DL43" i="2"/>
  <c r="DL36" i="2"/>
  <c r="DK36" i="2"/>
  <c r="DJ31" i="2"/>
  <c r="DL31" i="2" s="1"/>
  <c r="DJ26" i="2"/>
  <c r="DL26" i="2" s="1"/>
  <c r="DN45" i="2"/>
  <c r="DO45" i="2" s="1"/>
  <c r="DN23" i="2"/>
  <c r="DO23" i="2" s="1"/>
  <c r="DN17" i="2"/>
  <c r="DO17" i="2" s="1"/>
  <c r="DN44" i="2"/>
  <c r="DO44" i="2" s="1"/>
  <c r="DJ58" i="2"/>
  <c r="DK58" i="2" s="1"/>
  <c r="DJ35" i="2"/>
  <c r="DJ24" i="2"/>
  <c r="DK24" i="2" s="1"/>
  <c r="DN52" i="2"/>
  <c r="DO52" i="2" s="1"/>
  <c r="DJ38" i="2"/>
  <c r="DJ34" i="2"/>
  <c r="AB38" i="2"/>
  <c r="AB32" i="2"/>
  <c r="AH32" i="2" s="1"/>
  <c r="X15" i="2"/>
  <c r="AB36" i="2"/>
  <c r="AP36" i="2" s="1"/>
  <c r="V12" i="2"/>
  <c r="T27" i="2"/>
  <c r="AB40" i="2"/>
  <c r="AP40" i="2" s="1"/>
  <c r="S13" i="2"/>
  <c r="ET35" i="8"/>
  <c r="ES35" i="8"/>
  <c r="ET26" i="8"/>
  <c r="ES26" i="8"/>
  <c r="ES15" i="8"/>
  <c r="ET15" i="8"/>
  <c r="ET27" i="8"/>
  <c r="ES27" i="8"/>
  <c r="ET16" i="8"/>
  <c r="ES16" i="8"/>
  <c r="ET41" i="8"/>
  <c r="ES41" i="8"/>
  <c r="ET37" i="8"/>
  <c r="ES37" i="8"/>
  <c r="ET23" i="8"/>
  <c r="ES23" i="8"/>
  <c r="ET18" i="8"/>
  <c r="ES18" i="8"/>
  <c r="ET56" i="8"/>
  <c r="ES56" i="8"/>
  <c r="ES36" i="8"/>
  <c r="ER52" i="8"/>
  <c r="ER34" i="8"/>
  <c r="ES34" i="8" s="1"/>
  <c r="ER30" i="8"/>
  <c r="ET30" i="8" s="1"/>
  <c r="ES20" i="8"/>
  <c r="ES29" i="8"/>
  <c r="ES48" i="8"/>
  <c r="ES55" i="8"/>
  <c r="ES21" i="8"/>
  <c r="ET52" i="8"/>
  <c r="ES52" i="8"/>
  <c r="ER32" i="8"/>
  <c r="ES28" i="8"/>
  <c r="ES46" i="8"/>
  <c r="ER43" i="8"/>
  <c r="ES14" i="8"/>
  <c r="ER13" i="8"/>
  <c r="ER11" i="8"/>
  <c r="AF40" i="8"/>
  <c r="AW40" i="8" s="1"/>
  <c r="AF32" i="8"/>
  <c r="AV32" i="8" s="1"/>
  <c r="AF48" i="8"/>
  <c r="AW48" i="8" s="1"/>
  <c r="AF56" i="8"/>
  <c r="AN56" i="8" s="1"/>
  <c r="AF43" i="8"/>
  <c r="AW43" i="8" s="1"/>
  <c r="U32" i="8"/>
  <c r="AF25" i="8"/>
  <c r="AF28" i="8"/>
  <c r="AW28" i="8" s="1"/>
  <c r="AF22" i="8"/>
  <c r="AW22" i="8" s="1"/>
  <c r="AF23" i="8"/>
  <c r="AN23" i="8" s="1"/>
  <c r="AO43" i="8"/>
  <c r="AF19" i="8"/>
  <c r="AW19" i="8" s="1"/>
  <c r="AF47" i="8"/>
  <c r="AF55" i="8"/>
  <c r="AW55" i="8" s="1"/>
  <c r="AF42" i="8"/>
  <c r="AW42" i="8" s="1"/>
  <c r="AF31" i="8"/>
  <c r="AT31" i="8" s="1"/>
  <c r="AF21" i="8"/>
  <c r="AW21" i="8" s="1"/>
  <c r="AF50" i="8"/>
  <c r="AW50" i="8" s="1"/>
  <c r="AF41" i="8"/>
  <c r="AW41" i="8" s="1"/>
  <c r="AF30" i="8"/>
  <c r="AW30" i="8" s="1"/>
  <c r="AF20" i="8"/>
  <c r="AW20" i="8" s="1"/>
  <c r="S47" i="8"/>
  <c r="AV47" i="8" s="1"/>
  <c r="U25" i="8"/>
  <c r="AL25" i="8" s="1"/>
  <c r="U23" i="8"/>
  <c r="AF38" i="8"/>
  <c r="AW38" i="8" s="1"/>
  <c r="AF26" i="8"/>
  <c r="AU26" i="8" s="1"/>
  <c r="AF18" i="8"/>
  <c r="AW18" i="8" s="1"/>
  <c r="AF46" i="8"/>
  <c r="AS46" i="8" s="1"/>
  <c r="AF36" i="8"/>
  <c r="AW36" i="8" s="1"/>
  <c r="AF17" i="8"/>
  <c r="AG17" i="8" s="1"/>
  <c r="AF45" i="8"/>
  <c r="AW45" i="8" s="1"/>
  <c r="AF34" i="8"/>
  <c r="AW34" i="8" s="1"/>
  <c r="AF24" i="8"/>
  <c r="AG24" i="8" s="1"/>
  <c r="AF15" i="8"/>
  <c r="AW15" i="8" s="1"/>
  <c r="AF44" i="8"/>
  <c r="AS44" i="8" s="1"/>
  <c r="AF33" i="8"/>
  <c r="AG33" i="8" s="1"/>
  <c r="AI56" i="8"/>
  <c r="AJ42" i="8"/>
  <c r="T37" i="8"/>
  <c r="AF37" i="8"/>
  <c r="AW37" i="8" s="1"/>
  <c r="AF59" i="8"/>
  <c r="AW59" i="8" s="1"/>
  <c r="AF51" i="8"/>
  <c r="AW51" i="8" s="1"/>
  <c r="AU56" i="8"/>
  <c r="AC29" i="8"/>
  <c r="AV29" i="8" s="1"/>
  <c r="AF29" i="8"/>
  <c r="AP28" i="8"/>
  <c r="AI28" i="8"/>
  <c r="AF58" i="8"/>
  <c r="AW58" i="8" s="1"/>
  <c r="AT56" i="8"/>
  <c r="AO55" i="8"/>
  <c r="AU47" i="8"/>
  <c r="AT55" i="8"/>
  <c r="AN55" i="8"/>
  <c r="AN43" i="8"/>
  <c r="AL43" i="8"/>
  <c r="AT42" i="8"/>
  <c r="AF57" i="8"/>
  <c r="AW57" i="8" s="1"/>
  <c r="AF54" i="8"/>
  <c r="AW54" i="8" s="1"/>
  <c r="AF49" i="8"/>
  <c r="AW49" i="8" s="1"/>
  <c r="AR56" i="8"/>
  <c r="AJ44" i="8"/>
  <c r="AQ41" i="8"/>
  <c r="AJ41" i="8"/>
  <c r="AA39" i="8"/>
  <c r="AF39" i="8"/>
  <c r="AF53" i="8"/>
  <c r="AW53" i="8" s="1"/>
  <c r="AU55" i="8"/>
  <c r="AI30" i="8"/>
  <c r="AM30" i="8"/>
  <c r="R16" i="8"/>
  <c r="AF16" i="8"/>
  <c r="AF52" i="8"/>
  <c r="AW52" i="8" s="1"/>
  <c r="AP56" i="8"/>
  <c r="AQ55" i="8"/>
  <c r="AL55" i="8"/>
  <c r="AN54" i="8"/>
  <c r="AP47" i="8"/>
  <c r="AM47" i="8"/>
  <c r="AM36" i="8"/>
  <c r="AU36" i="8"/>
  <c r="Y35" i="8"/>
  <c r="AF35" i="8"/>
  <c r="AT34" i="8"/>
  <c r="AO33" i="8"/>
  <c r="AM17" i="8"/>
  <c r="AI55" i="8"/>
  <c r="AM54" i="8"/>
  <c r="AK51" i="8"/>
  <c r="AT45" i="8"/>
  <c r="AQ43" i="8"/>
  <c r="AK41" i="8"/>
  <c r="AT30" i="8"/>
  <c r="AQ20" i="8"/>
  <c r="AW33" i="8"/>
  <c r="AW17" i="8"/>
  <c r="AO56" i="8"/>
  <c r="AK56" i="8"/>
  <c r="AQ46" i="8"/>
  <c r="AK46" i="8"/>
  <c r="AR45" i="8"/>
  <c r="AN44" i="8"/>
  <c r="AI36" i="8"/>
  <c r="AR33" i="8"/>
  <c r="AK33" i="8"/>
  <c r="AR30" i="8"/>
  <c r="AO20" i="8"/>
  <c r="AP18" i="8"/>
  <c r="AI18" i="8"/>
  <c r="AT57" i="8"/>
  <c r="AJ56" i="8"/>
  <c r="AT47" i="8"/>
  <c r="AO47" i="8"/>
  <c r="AI47" i="8"/>
  <c r="AP46" i="8"/>
  <c r="AJ46" i="8"/>
  <c r="AQ40" i="8"/>
  <c r="AI40" i="8"/>
  <c r="AO36" i="8"/>
  <c r="AQ33" i="8"/>
  <c r="AK32" i="8"/>
  <c r="AJ30" i="8"/>
  <c r="AO28" i="8"/>
  <c r="AN20" i="8"/>
  <c r="AU20" i="8"/>
  <c r="AP17" i="8"/>
  <c r="AK57" i="8"/>
  <c r="AR55" i="8"/>
  <c r="AN47" i="8"/>
  <c r="AO46" i="8"/>
  <c r="AI46" i="8"/>
  <c r="AT43" i="8"/>
  <c r="AU43" i="8"/>
  <c r="AO41" i="8"/>
  <c r="AP33" i="8"/>
  <c r="AI33" i="8"/>
  <c r="AN33" i="8"/>
  <c r="AP30" i="8"/>
  <c r="AN29" i="8"/>
  <c r="AN28" i="8"/>
  <c r="AT20" i="8"/>
  <c r="AM20" i="8"/>
  <c r="AT18" i="8"/>
  <c r="AU18" i="8"/>
  <c r="AU22" i="8"/>
  <c r="AM18" i="8"/>
  <c r="AF27" i="8"/>
  <c r="AM27" i="8" s="1"/>
  <c r="AN57" i="8"/>
  <c r="AI57" i="8"/>
  <c r="AI54" i="8"/>
  <c r="AL47" i="8"/>
  <c r="AQ44" i="8"/>
  <c r="AM43" i="8"/>
  <c r="AL36" i="8"/>
  <c r="AM34" i="8"/>
  <c r="AU33" i="8"/>
  <c r="AR28" i="8"/>
  <c r="AT25" i="8"/>
  <c r="AL20" i="8"/>
  <c r="AJ20" i="8"/>
  <c r="AU17" i="8"/>
  <c r="AT40" i="8"/>
  <c r="AR36" i="8"/>
  <c r="AK36" i="8"/>
  <c r="AT33" i="8"/>
  <c r="AL28" i="8"/>
  <c r="AU28" i="8"/>
  <c r="AR18" i="8"/>
  <c r="AQ53" i="8"/>
  <c r="AK53" i="8"/>
  <c r="AT44" i="8"/>
  <c r="AI44" i="8"/>
  <c r="AP40" i="8"/>
  <c r="AN36" i="8"/>
  <c r="AI20" i="8"/>
  <c r="AN17" i="8"/>
  <c r="AL52" i="8"/>
  <c r="AN45" i="8"/>
  <c r="AM44" i="8"/>
  <c r="AU44" i="8"/>
  <c r="AI41" i="8"/>
  <c r="AJ34" i="8"/>
  <c r="AO30" i="8"/>
  <c r="AL18" i="8"/>
  <c r="AC12" i="8"/>
  <c r="AK47" i="8"/>
  <c r="AT46" i="8"/>
  <c r="AR44" i="8"/>
  <c r="AL44" i="8"/>
  <c r="AP43" i="8"/>
  <c r="AR41" i="8"/>
  <c r="AQ36" i="8"/>
  <c r="AN30" i="8"/>
  <c r="AT28" i="8"/>
  <c r="AK28" i="8"/>
  <c r="AL27" i="8"/>
  <c r="AK18" i="8"/>
  <c r="AM41" i="8"/>
  <c r="AU41" i="8"/>
  <c r="AR40" i="8"/>
  <c r="AT36" i="8"/>
  <c r="AP36" i="8"/>
  <c r="AR35" i="8"/>
  <c r="AL33" i="8"/>
  <c r="AK31" i="8"/>
  <c r="AJ18" i="8"/>
  <c r="AL17" i="8"/>
  <c r="AB12" i="8"/>
  <c r="V12" i="8"/>
  <c r="AO52" i="8"/>
  <c r="AI52" i="8"/>
  <c r="AR46" i="8"/>
  <c r="AK43" i="8"/>
  <c r="AL41" i="8"/>
  <c r="AM40" i="8"/>
  <c r="AK20" i="8"/>
  <c r="AO18" i="8"/>
  <c r="AK17" i="8"/>
  <c r="AR47" i="8"/>
  <c r="AM46" i="8"/>
  <c r="AU46" i="8"/>
  <c r="AP44" i="8"/>
  <c r="AJ43" i="8"/>
  <c r="AU34" i="8"/>
  <c r="AL30" i="8"/>
  <c r="AU30" i="8"/>
  <c r="AJ28" i="8"/>
  <c r="AN21" i="8"/>
  <c r="AR20" i="8"/>
  <c r="AN18" i="8"/>
  <c r="AA11" i="8"/>
  <c r="U11" i="8"/>
  <c r="AL48" i="8"/>
  <c r="AQ47" i="8"/>
  <c r="AL46" i="8"/>
  <c r="AO44" i="8"/>
  <c r="AR43" i="8"/>
  <c r="AI43" i="8"/>
  <c r="AT41" i="8"/>
  <c r="AP41" i="8"/>
  <c r="AJ36" i="8"/>
  <c r="AJ33" i="8"/>
  <c r="AQ30" i="8"/>
  <c r="AK30" i="8"/>
  <c r="AQ28" i="8"/>
  <c r="AM28" i="8"/>
  <c r="AQ24" i="8"/>
  <c r="AI23" i="8"/>
  <c r="AP22" i="8"/>
  <c r="AI17" i="8"/>
  <c r="DK51" i="2"/>
  <c r="DL51" i="2"/>
  <c r="DE44" i="2"/>
  <c r="BU44" i="2"/>
  <c r="DL18" i="2"/>
  <c r="DK18" i="2"/>
  <c r="DN43" i="2"/>
  <c r="DO43" i="2" s="1"/>
  <c r="BU43" i="2"/>
  <c r="DK40" i="2"/>
  <c r="DL40" i="2"/>
  <c r="DK35" i="2"/>
  <c r="DL35" i="2"/>
  <c r="DL15" i="2"/>
  <c r="DK15" i="2"/>
  <c r="DL58" i="2"/>
  <c r="DN55" i="2"/>
  <c r="DO55" i="2" s="1"/>
  <c r="DE42" i="2"/>
  <c r="DN40" i="2"/>
  <c r="DO40" i="2" s="1"/>
  <c r="DE40" i="2"/>
  <c r="BU40" i="2"/>
  <c r="DN59" i="2"/>
  <c r="DO59" i="2" s="1"/>
  <c r="BU59" i="2"/>
  <c r="DN42" i="2"/>
  <c r="DO42" i="2" s="1"/>
  <c r="BU42" i="2"/>
  <c r="DK48" i="2"/>
  <c r="DL48" i="2"/>
  <c r="DE53" i="2"/>
  <c r="DE57" i="2"/>
  <c r="DN47" i="2"/>
  <c r="DO47" i="2" s="1"/>
  <c r="DE39" i="2"/>
  <c r="DJ33" i="2"/>
  <c r="DE27" i="2"/>
  <c r="DE33" i="2"/>
  <c r="DE48" i="2"/>
  <c r="DN35" i="2"/>
  <c r="DO35" i="2" s="1"/>
  <c r="DN33" i="2"/>
  <c r="DO33" i="2" s="1"/>
  <c r="BU28" i="2"/>
  <c r="DN20" i="2"/>
  <c r="DO20" i="2" s="1"/>
  <c r="BU20" i="2"/>
  <c r="AU60" i="2"/>
  <c r="BD60" i="2"/>
  <c r="DE55" i="2"/>
  <c r="DE51" i="2"/>
  <c r="DN28" i="2"/>
  <c r="DO28" i="2" s="1"/>
  <c r="BU58" i="2"/>
  <c r="BU39" i="2"/>
  <c r="BU32" i="2"/>
  <c r="DN49" i="2"/>
  <c r="DO49" i="2" s="1"/>
  <c r="DN39" i="2"/>
  <c r="DO39" i="2" s="1"/>
  <c r="DE35" i="2"/>
  <c r="BU35" i="2"/>
  <c r="BU57" i="2"/>
  <c r="DK23" i="2"/>
  <c r="DE45" i="2"/>
  <c r="DE49" i="2"/>
  <c r="DE43" i="2"/>
  <c r="DN22" i="2"/>
  <c r="DO22" i="2" s="1"/>
  <c r="DN21" i="2"/>
  <c r="DO21" i="2" s="1"/>
  <c r="DE21" i="2"/>
  <c r="AY60" i="2"/>
  <c r="BE60" i="2"/>
  <c r="BU56" i="2"/>
  <c r="DL54" i="2"/>
  <c r="BU48" i="2"/>
  <c r="BU27" i="2"/>
  <c r="DE59" i="2"/>
  <c r="DN56" i="2"/>
  <c r="DO56" i="2" s="1"/>
  <c r="DE47" i="2"/>
  <c r="BU31" i="2"/>
  <c r="DO12" i="2"/>
  <c r="Y30" i="2"/>
  <c r="AB30" i="2"/>
  <c r="AP30" i="2" s="1"/>
  <c r="BU55" i="2"/>
  <c r="BU47" i="2"/>
  <c r="DL24" i="2"/>
  <c r="DN41" i="2"/>
  <c r="DO41" i="2" s="1"/>
  <c r="DN32" i="2"/>
  <c r="DO32" i="2" s="1"/>
  <c r="DJ30" i="2"/>
  <c r="DN27" i="2"/>
  <c r="DO27" i="2" s="1"/>
  <c r="BU25" i="2"/>
  <c r="DN25" i="2"/>
  <c r="DO25" i="2" s="1"/>
  <c r="DE25" i="2"/>
  <c r="DN19" i="2"/>
  <c r="DO19" i="2" s="1"/>
  <c r="DE19" i="2"/>
  <c r="BU17" i="2"/>
  <c r="DE17" i="2"/>
  <c r="BT13" i="2"/>
  <c r="DE60" i="2"/>
  <c r="BU54" i="2"/>
  <c r="DE29" i="2"/>
  <c r="CH60" i="2"/>
  <c r="DN57" i="2"/>
  <c r="DO57" i="2" s="1"/>
  <c r="DJ42" i="2"/>
  <c r="DE41" i="2"/>
  <c r="BU38" i="2"/>
  <c r="DJ29" i="2"/>
  <c r="DN15" i="2"/>
  <c r="DO15" i="2" s="1"/>
  <c r="BU12" i="2"/>
  <c r="DN26" i="2"/>
  <c r="DO26" i="2" s="1"/>
  <c r="DN14" i="2"/>
  <c r="DO14" i="2" s="1"/>
  <c r="BP11" i="2"/>
  <c r="DJ25" i="2"/>
  <c r="AZ60" i="2"/>
  <c r="BA60" i="2"/>
  <c r="AT60" i="2"/>
  <c r="AX60" i="2"/>
  <c r="BC60" i="2"/>
  <c r="Q59" i="2"/>
  <c r="AB59" i="2"/>
  <c r="AP59" i="2" s="1"/>
  <c r="DE22" i="2"/>
  <c r="BP13" i="2"/>
  <c r="BQ13" i="2"/>
  <c r="DJ12" i="2"/>
  <c r="AV60" i="2"/>
  <c r="DJ27" i="2"/>
  <c r="DJ14" i="2"/>
  <c r="DN11" i="2"/>
  <c r="BB60" i="2"/>
  <c r="S54" i="2"/>
  <c r="AB54" i="2"/>
  <c r="X42" i="2"/>
  <c r="AB42" i="2"/>
  <c r="AB52" i="2"/>
  <c r="AP52" i="2" s="1"/>
  <c r="AB46" i="2"/>
  <c r="AH46" i="2" s="1"/>
  <c r="AB56" i="2"/>
  <c r="AL56" i="2" s="1"/>
  <c r="Q51" i="2"/>
  <c r="AB51" i="2"/>
  <c r="AB48" i="2"/>
  <c r="Q41" i="2"/>
  <c r="AB41" i="2"/>
  <c r="AQ41" i="2" s="1"/>
  <c r="AB34" i="2"/>
  <c r="P34" i="2"/>
  <c r="AB60" i="2"/>
  <c r="S58" i="2"/>
  <c r="AB58" i="2"/>
  <c r="AB47" i="2"/>
  <c r="S50" i="2"/>
  <c r="AB50" i="2"/>
  <c r="AQ50" i="2" s="1"/>
  <c r="Q55" i="2"/>
  <c r="AB55" i="2"/>
  <c r="AQ55" i="2" s="1"/>
  <c r="S22" i="2"/>
  <c r="AB22" i="2"/>
  <c r="AP22" i="2" s="1"/>
  <c r="AB44" i="2"/>
  <c r="AP44" i="2" s="1"/>
  <c r="Q39" i="2"/>
  <c r="AB39" i="2"/>
  <c r="AQ39" i="2" s="1"/>
  <c r="T14" i="2"/>
  <c r="W17" i="2"/>
  <c r="W21" i="2"/>
  <c r="W25" i="2"/>
  <c r="AB57" i="2"/>
  <c r="AB53" i="2"/>
  <c r="AI53" i="2" s="1"/>
  <c r="AB49" i="2"/>
  <c r="AP49" i="2" s="1"/>
  <c r="Q43" i="2"/>
  <c r="AB43" i="2"/>
  <c r="AP43" i="2" s="1"/>
  <c r="P38" i="2"/>
  <c r="AB24" i="2"/>
  <c r="P24" i="2"/>
  <c r="AB18" i="2"/>
  <c r="AL18" i="2" s="1"/>
  <c r="W16" i="2"/>
  <c r="Q45" i="2"/>
  <c r="AB45" i="2"/>
  <c r="AQ45" i="2" s="1"/>
  <c r="AB26" i="2"/>
  <c r="AP11" i="2"/>
  <c r="T17" i="2"/>
  <c r="T21" i="2"/>
  <c r="T25" i="2"/>
  <c r="T15" i="2"/>
  <c r="AJ52" i="8"/>
  <c r="AG52" i="8"/>
  <c r="Q31" i="2"/>
  <c r="AB31" i="2"/>
  <c r="T26" i="2"/>
  <c r="T33" i="2"/>
  <c r="Q33" i="2"/>
  <c r="AB33" i="2"/>
  <c r="T20" i="2"/>
  <c r="W14" i="2"/>
  <c r="Q35" i="2"/>
  <c r="AB35" i="2"/>
  <c r="AB20" i="2"/>
  <c r="P20" i="2"/>
  <c r="T16" i="2"/>
  <c r="AB14" i="2"/>
  <c r="Q37" i="2"/>
  <c r="AB37" i="2"/>
  <c r="AB28" i="2"/>
  <c r="AI28" i="2" s="1"/>
  <c r="AB16" i="2"/>
  <c r="AP16" i="2" s="1"/>
  <c r="P16" i="2"/>
  <c r="AB17" i="2"/>
  <c r="AB27" i="2"/>
  <c r="AF27" i="2" s="1"/>
  <c r="AB23" i="2"/>
  <c r="AN23" i="2" s="1"/>
  <c r="AB19" i="2"/>
  <c r="AJ19" i="2" s="1"/>
  <c r="AB15" i="2"/>
  <c r="P13" i="2"/>
  <c r="S12" i="2"/>
  <c r="V11" i="2"/>
  <c r="AK11" i="2" s="1"/>
  <c r="AG49" i="8"/>
  <c r="AQ56" i="8"/>
  <c r="V14" i="2"/>
  <c r="T13" i="2"/>
  <c r="W12" i="2"/>
  <c r="AG60" i="8"/>
  <c r="AI60" i="8"/>
  <c r="V20" i="2"/>
  <c r="V16" i="2"/>
  <c r="P15" i="2"/>
  <c r="P14" i="2"/>
  <c r="T11" i="2"/>
  <c r="BH60" i="8"/>
  <c r="BC60" i="8"/>
  <c r="AB29" i="2"/>
  <c r="AP29" i="2" s="1"/>
  <c r="AB25" i="2"/>
  <c r="AQ25" i="2" s="1"/>
  <c r="AB21" i="2"/>
  <c r="AQ21" i="2" s="1"/>
  <c r="X13" i="2"/>
  <c r="AA12" i="2"/>
  <c r="AG57" i="8"/>
  <c r="ES60" i="8"/>
  <c r="ET60" i="8"/>
  <c r="BI60" i="8"/>
  <c r="BG60" i="8"/>
  <c r="BB60" i="8"/>
  <c r="BK60" i="8"/>
  <c r="BE60" i="8"/>
  <c r="BA60" i="8"/>
  <c r="BY34" i="8"/>
  <c r="BZ26" i="8"/>
  <c r="BX26" i="8"/>
  <c r="BY60" i="8"/>
  <c r="BX18" i="8"/>
  <c r="AF13" i="8"/>
  <c r="S13" i="8"/>
  <c r="BZ50" i="8"/>
  <c r="CK50" i="8" s="1"/>
  <c r="BT50" i="8" s="1"/>
  <c r="BX50" i="8"/>
  <c r="BZ47" i="8"/>
  <c r="BZ59" i="8"/>
  <c r="CK59" i="8" s="1"/>
  <c r="BT59" i="8" s="1"/>
  <c r="BX59" i="8"/>
  <c r="BX42" i="8"/>
  <c r="BX60" i="8"/>
  <c r="BY42" i="8"/>
  <c r="BZ34" i="8"/>
  <c r="CK34" i="8" s="1"/>
  <c r="BT34" i="8" s="1"/>
  <c r="BX34" i="8"/>
  <c r="AB11" i="8"/>
  <c r="AF14" i="8"/>
  <c r="AQ14" i="8" s="1"/>
  <c r="BX49" i="8"/>
  <c r="BX41" i="8"/>
  <c r="BX33" i="8"/>
  <c r="BX25" i="8"/>
  <c r="BZ17" i="8"/>
  <c r="CK17" i="8" s="1"/>
  <c r="BT17" i="8" s="1"/>
  <c r="BX17" i="8"/>
  <c r="AF11" i="8"/>
  <c r="S11" i="8"/>
  <c r="BU6" i="8"/>
  <c r="BZ52" i="8" s="1"/>
  <c r="BS6" i="8"/>
  <c r="BZ44" i="8"/>
  <c r="BZ36" i="8"/>
  <c r="ER12" i="8"/>
  <c r="BX48" i="8"/>
  <c r="BY46" i="8"/>
  <c r="BX40" i="8"/>
  <c r="BX32" i="8"/>
  <c r="BX24" i="8"/>
  <c r="BX16" i="8"/>
  <c r="BX58" i="8"/>
  <c r="BY48" i="8"/>
  <c r="BY40" i="8"/>
  <c r="BY24" i="8"/>
  <c r="BY16" i="8"/>
  <c r="BX12" i="8"/>
  <c r="BX11" i="8"/>
  <c r="BZ51" i="8"/>
  <c r="CK51" i="8" s="1"/>
  <c r="BT51" i="8" s="1"/>
  <c r="BZ35" i="8"/>
  <c r="CK35" i="8" s="1"/>
  <c r="BT35" i="8" s="1"/>
  <c r="BZ19" i="8"/>
  <c r="CK19" i="8" s="1"/>
  <c r="BT19" i="8" s="1"/>
  <c r="BX47" i="8"/>
  <c r="BX39" i="8"/>
  <c r="BX31" i="8"/>
  <c r="BX23" i="8"/>
  <c r="BX15" i="8"/>
  <c r="AF12" i="8"/>
  <c r="W12" i="8"/>
  <c r="BX14" i="8"/>
  <c r="BX22" i="8"/>
  <c r="BX30" i="8"/>
  <c r="BX38" i="8"/>
  <c r="BX46" i="8"/>
  <c r="DK31" i="2" l="1"/>
  <c r="DK32" i="2"/>
  <c r="DL32" i="2"/>
  <c r="DQ7" i="2"/>
  <c r="DK11" i="2"/>
  <c r="DK20" i="2"/>
  <c r="DL20" i="2"/>
  <c r="DK13" i="2"/>
  <c r="DL13" i="2"/>
  <c r="DL19" i="2"/>
  <c r="DK19" i="2"/>
  <c r="DK17" i="2"/>
  <c r="DL17" i="2"/>
  <c r="AH51" i="2"/>
  <c r="AN42" i="2"/>
  <c r="AP12" i="2"/>
  <c r="AJ33" i="2"/>
  <c r="AP20" i="2"/>
  <c r="AM36" i="2"/>
  <c r="AJ25" i="2"/>
  <c r="AC11" i="2"/>
  <c r="AP35" i="2"/>
  <c r="AP26" i="2"/>
  <c r="AP13" i="2"/>
  <c r="AP17" i="2"/>
  <c r="AL24" i="2"/>
  <c r="AL34" i="2"/>
  <c r="AP41" i="2"/>
  <c r="AP39" i="2"/>
  <c r="AP42" i="2"/>
  <c r="AM16" i="2"/>
  <c r="AI32" i="2"/>
  <c r="AN14" i="2"/>
  <c r="AL38" i="2"/>
  <c r="AI13" i="2"/>
  <c r="AP14" i="2"/>
  <c r="AE30" i="2"/>
  <c r="AP28" i="2"/>
  <c r="AP34" i="2"/>
  <c r="AO32" i="2"/>
  <c r="AP15" i="2"/>
  <c r="AJ32" i="2"/>
  <c r="AP38" i="2"/>
  <c r="AE11" i="2"/>
  <c r="AK32" i="2"/>
  <c r="AF38" i="2"/>
  <c r="AP21" i="2"/>
  <c r="AP32" i="2"/>
  <c r="AK20" i="2"/>
  <c r="AL26" i="2"/>
  <c r="AP24" i="2"/>
  <c r="AQ31" i="2"/>
  <c r="AF32" i="2"/>
  <c r="AP33" i="2"/>
  <c r="AP18" i="2"/>
  <c r="AQ37" i="2"/>
  <c r="AV23" i="8"/>
  <c r="AQ38" i="8"/>
  <c r="AM21" i="8"/>
  <c r="AQ34" i="8"/>
  <c r="AN34" i="8"/>
  <c r="AK21" i="8"/>
  <c r="AQ21" i="8"/>
  <c r="AR21" i="8"/>
  <c r="AO34" i="8"/>
  <c r="AL31" i="8"/>
  <c r="AQ51" i="8"/>
  <c r="AM37" i="8"/>
  <c r="AJ21" i="8"/>
  <c r="BC21" i="8" s="1"/>
  <c r="EA21" i="8" s="1"/>
  <c r="AU23" i="8"/>
  <c r="AQ22" i="8"/>
  <c r="AM38" i="8"/>
  <c r="AJ23" i="8"/>
  <c r="AP34" i="8"/>
  <c r="AM23" i="8"/>
  <c r="AO54" i="8"/>
  <c r="AP52" i="8"/>
  <c r="AV41" i="8"/>
  <c r="ET34" i="8"/>
  <c r="AR38" i="8"/>
  <c r="AG11" i="8"/>
  <c r="AJ58" i="8"/>
  <c r="AT22" i="8"/>
  <c r="AL23" i="8"/>
  <c r="AO23" i="8"/>
  <c r="BJ23" i="8" s="1"/>
  <c r="AP54" i="8"/>
  <c r="AQ48" i="8"/>
  <c r="AT23" i="8"/>
  <c r="AU54" i="8"/>
  <c r="AU57" i="8"/>
  <c r="AQ23" i="8"/>
  <c r="AK48" i="8"/>
  <c r="AL34" i="8"/>
  <c r="AS56" i="8"/>
  <c r="AR23" i="8"/>
  <c r="AI34" i="8"/>
  <c r="AK34" i="8"/>
  <c r="AS28" i="8"/>
  <c r="AI21" i="8"/>
  <c r="AP38" i="8"/>
  <c r="AL24" i="8"/>
  <c r="AT38" i="8"/>
  <c r="AU48" i="8"/>
  <c r="AK23" i="8"/>
  <c r="AQ31" i="8"/>
  <c r="AQ52" i="8"/>
  <c r="AL58" i="8"/>
  <c r="AR34" i="8"/>
  <c r="AO39" i="8"/>
  <c r="AQ32" i="8"/>
  <c r="AN58" i="8"/>
  <c r="AR51" i="8"/>
  <c r="AM26" i="8"/>
  <c r="AP53" i="8"/>
  <c r="AL51" i="8"/>
  <c r="AV43" i="8"/>
  <c r="AT58" i="8"/>
  <c r="AT32" i="8"/>
  <c r="AU19" i="8"/>
  <c r="AI32" i="8"/>
  <c r="AO24" i="8"/>
  <c r="AK40" i="8"/>
  <c r="AP21" i="8"/>
  <c r="AI38" i="8"/>
  <c r="AU51" i="8"/>
  <c r="AL21" i="8"/>
  <c r="AK58" i="8"/>
  <c r="AN40" i="8"/>
  <c r="AL38" i="8"/>
  <c r="AS35" i="8"/>
  <c r="AW29" i="8"/>
  <c r="AV37" i="8"/>
  <c r="AV30" i="8"/>
  <c r="AZ30" i="8" s="1"/>
  <c r="AW32" i="8"/>
  <c r="AG58" i="8"/>
  <c r="AK19" i="8"/>
  <c r="AM32" i="8"/>
  <c r="AJ32" i="8"/>
  <c r="AO38" i="8"/>
  <c r="AO21" i="8"/>
  <c r="AL19" i="8"/>
  <c r="AL40" i="8"/>
  <c r="AO32" i="8"/>
  <c r="AS33" i="8"/>
  <c r="AS30" i="8"/>
  <c r="AV57" i="8"/>
  <c r="AP51" i="8"/>
  <c r="AU21" i="8"/>
  <c r="AN32" i="8"/>
  <c r="AX32" i="8" s="1"/>
  <c r="AM51" i="8"/>
  <c r="AU38" i="8"/>
  <c r="AK38" i="8"/>
  <c r="AT52" i="8"/>
  <c r="AM57" i="8"/>
  <c r="AU32" i="8"/>
  <c r="AG28" i="8"/>
  <c r="AT21" i="8"/>
  <c r="AG43" i="8"/>
  <c r="AV55" i="8"/>
  <c r="AI51" i="8"/>
  <c r="AL15" i="8"/>
  <c r="AR32" i="8"/>
  <c r="AP32" i="8"/>
  <c r="AP58" i="8"/>
  <c r="AN38" i="8"/>
  <c r="AU40" i="8"/>
  <c r="AU58" i="8"/>
  <c r="AL32" i="8"/>
  <c r="AG40" i="8"/>
  <c r="AV11" i="8"/>
  <c r="AQ15" i="8"/>
  <c r="AN15" i="8"/>
  <c r="AJ38" i="8"/>
  <c r="AT53" i="8"/>
  <c r="AJ40" i="8"/>
  <c r="AM58" i="8"/>
  <c r="AV18" i="8"/>
  <c r="DO11" i="2"/>
  <c r="AL35" i="2"/>
  <c r="AN32" i="2"/>
  <c r="AP23" i="2"/>
  <c r="AP55" i="2"/>
  <c r="AK45" i="2"/>
  <c r="AK47" i="2"/>
  <c r="AP47" i="2"/>
  <c r="AL48" i="2"/>
  <c r="AP48" i="2"/>
  <c r="AM28" i="2"/>
  <c r="AL53" i="2"/>
  <c r="AM32" i="2"/>
  <c r="AP37" i="2"/>
  <c r="AP53" i="2"/>
  <c r="AN40" i="2"/>
  <c r="AP46" i="2"/>
  <c r="AN52" i="2"/>
  <c r="AP50" i="2"/>
  <c r="AE12" i="2"/>
  <c r="AL37" i="2"/>
  <c r="AI15" i="2"/>
  <c r="AE32" i="2"/>
  <c r="AP56" i="2"/>
  <c r="AP27" i="2"/>
  <c r="AP19" i="2"/>
  <c r="AO17" i="2"/>
  <c r="AI16" i="2"/>
  <c r="AP31" i="2"/>
  <c r="AP25" i="2"/>
  <c r="AP45" i="2"/>
  <c r="DK34" i="2"/>
  <c r="DL34" i="2"/>
  <c r="DK38" i="2"/>
  <c r="DL38" i="2"/>
  <c r="DK26" i="2"/>
  <c r="AO29" i="2"/>
  <c r="AL29" i="2"/>
  <c r="AH29" i="2"/>
  <c r="AN29" i="2"/>
  <c r="AI29" i="2"/>
  <c r="AE29" i="2"/>
  <c r="AG29" i="2"/>
  <c r="AJ29" i="2"/>
  <c r="AM29" i="2"/>
  <c r="AN15" i="2"/>
  <c r="AL15" i="2"/>
  <c r="AH15" i="2"/>
  <c r="AI20" i="2"/>
  <c r="AF22" i="2"/>
  <c r="AK42" i="2"/>
  <c r="AN33" i="2"/>
  <c r="AK16" i="2"/>
  <c r="AQ17" i="2"/>
  <c r="AQ33" i="2"/>
  <c r="AQ26" i="2"/>
  <c r="AO38" i="2"/>
  <c r="AJ38" i="2"/>
  <c r="AK38" i="2"/>
  <c r="AH38" i="2"/>
  <c r="AN38" i="2"/>
  <c r="AG38" i="2"/>
  <c r="AI38" i="2"/>
  <c r="AL21" i="2"/>
  <c r="AK41" i="2"/>
  <c r="AH52" i="2"/>
  <c r="AM52" i="2"/>
  <c r="AK52" i="2"/>
  <c r="AF52" i="2"/>
  <c r="AJ52" i="2"/>
  <c r="AE52" i="2"/>
  <c r="AO52" i="2"/>
  <c r="AI52" i="2"/>
  <c r="AL52" i="2"/>
  <c r="AH17" i="2"/>
  <c r="AL23" i="2"/>
  <c r="AG34" i="2"/>
  <c r="AK12" i="2"/>
  <c r="AN53" i="2"/>
  <c r="AG41" i="2"/>
  <c r="AI18" i="2"/>
  <c r="AM33" i="2"/>
  <c r="AE33" i="2"/>
  <c r="AL33" i="2"/>
  <c r="AG33" i="2"/>
  <c r="AQ43" i="2"/>
  <c r="AL17" i="2"/>
  <c r="AJ58" i="2"/>
  <c r="AN58" i="2"/>
  <c r="AL58" i="2"/>
  <c r="AF58" i="2"/>
  <c r="AE58" i="2"/>
  <c r="AK58" i="2"/>
  <c r="AM58" i="2"/>
  <c r="AO58" i="2"/>
  <c r="AG58" i="2"/>
  <c r="AI58" i="2"/>
  <c r="AQ54" i="2"/>
  <c r="AN17" i="2"/>
  <c r="AJ47" i="2"/>
  <c r="AG23" i="2"/>
  <c r="AF15" i="2"/>
  <c r="AN27" i="2"/>
  <c r="AG15" i="2"/>
  <c r="AI19" i="2"/>
  <c r="AO37" i="2"/>
  <c r="AO14" i="2"/>
  <c r="AJ12" i="2"/>
  <c r="AI12" i="2"/>
  <c r="AO12" i="2"/>
  <c r="AN20" i="2"/>
  <c r="AG20" i="2"/>
  <c r="AM20" i="2"/>
  <c r="AO20" i="2"/>
  <c r="AF20" i="2"/>
  <c r="AL20" i="2"/>
  <c r="AJ20" i="2"/>
  <c r="AI33" i="2"/>
  <c r="AJ45" i="2"/>
  <c r="AO45" i="2"/>
  <c r="AI45" i="2"/>
  <c r="AL45" i="2"/>
  <c r="AM45" i="2"/>
  <c r="AE45" i="2"/>
  <c r="AG45" i="2"/>
  <c r="AI43" i="2"/>
  <c r="AO43" i="2"/>
  <c r="AH43" i="2"/>
  <c r="AG43" i="2"/>
  <c r="AJ43" i="2"/>
  <c r="AL43" i="2"/>
  <c r="AM43" i="2"/>
  <c r="AE43" i="2"/>
  <c r="AN43" i="2"/>
  <c r="AK43" i="2"/>
  <c r="AI14" i="2"/>
  <c r="AN50" i="2"/>
  <c r="AL50" i="2"/>
  <c r="AM50" i="2"/>
  <c r="AK50" i="2"/>
  <c r="AO50" i="2"/>
  <c r="AF50" i="2"/>
  <c r="AJ50" i="2"/>
  <c r="AI50" i="2"/>
  <c r="AG50" i="2"/>
  <c r="AE50" i="2"/>
  <c r="AF54" i="2"/>
  <c r="AN54" i="2"/>
  <c r="AJ54" i="2"/>
  <c r="AO54" i="2"/>
  <c r="AI54" i="2"/>
  <c r="AE54" i="2"/>
  <c r="AM54" i="2"/>
  <c r="AL54" i="2"/>
  <c r="AG54" i="2"/>
  <c r="AG19" i="2"/>
  <c r="AF29" i="2"/>
  <c r="AO47" i="2"/>
  <c r="AG27" i="2"/>
  <c r="AK15" i="2"/>
  <c r="AH33" i="2"/>
  <c r="AH18" i="2"/>
  <c r="AH45" i="2"/>
  <c r="AG21" i="2"/>
  <c r="AG39" i="2"/>
  <c r="AH19" i="2"/>
  <c r="AM19" i="2"/>
  <c r="AE19" i="2"/>
  <c r="AL19" i="2"/>
  <c r="AN19" i="2"/>
  <c r="AF19" i="2"/>
  <c r="AQ16" i="2"/>
  <c r="AG25" i="2"/>
  <c r="AO25" i="2"/>
  <c r="AK25" i="2"/>
  <c r="AN25" i="2"/>
  <c r="AH25" i="2"/>
  <c r="AE25" i="2"/>
  <c r="AG14" i="2"/>
  <c r="AI49" i="2"/>
  <c r="AO49" i="2"/>
  <c r="AH49" i="2"/>
  <c r="AN49" i="2"/>
  <c r="AG49" i="2"/>
  <c r="AK49" i="2"/>
  <c r="AL49" i="2"/>
  <c r="AM49" i="2"/>
  <c r="AO55" i="2"/>
  <c r="AG55" i="2"/>
  <c r="AL55" i="2"/>
  <c r="AN55" i="2"/>
  <c r="AH55" i="2"/>
  <c r="AJ55" i="2"/>
  <c r="AK55" i="2"/>
  <c r="AM55" i="2"/>
  <c r="AE55" i="2"/>
  <c r="AI55" i="2"/>
  <c r="AM34" i="2"/>
  <c r="AK34" i="2"/>
  <c r="AH34" i="2"/>
  <c r="AJ34" i="2"/>
  <c r="AN34" i="2"/>
  <c r="AO34" i="2"/>
  <c r="AK19" i="2"/>
  <c r="AJ17" i="2"/>
  <c r="AM27" i="2"/>
  <c r="AK17" i="2"/>
  <c r="AO33" i="2"/>
  <c r="AH23" i="2"/>
  <c r="AG47" i="2"/>
  <c r="AF25" i="2"/>
  <c r="AO39" i="2"/>
  <c r="AF16" i="2"/>
  <c r="AJ16" i="2"/>
  <c r="AN16" i="2"/>
  <c r="AO16" i="2"/>
  <c r="AG16" i="2"/>
  <c r="AH16" i="2"/>
  <c r="AJ13" i="2"/>
  <c r="AO13" i="2"/>
  <c r="AG13" i="2"/>
  <c r="AK13" i="2"/>
  <c r="AQ20" i="2"/>
  <c r="AE48" i="2"/>
  <c r="AI48" i="2"/>
  <c r="AH48" i="2"/>
  <c r="AM48" i="2"/>
  <c r="AN48" i="2"/>
  <c r="AK48" i="2"/>
  <c r="AJ48" i="2"/>
  <c r="AF48" i="2"/>
  <c r="AG48" i="2"/>
  <c r="AH37" i="2"/>
  <c r="AM13" i="2"/>
  <c r="AI11" i="2"/>
  <c r="AQ15" i="2"/>
  <c r="AN28" i="2"/>
  <c r="AG28" i="2"/>
  <c r="AL28" i="2"/>
  <c r="AO28" i="2"/>
  <c r="AJ28" i="2"/>
  <c r="AH28" i="2"/>
  <c r="AF28" i="2"/>
  <c r="AK28" i="2"/>
  <c r="AE28" i="2"/>
  <c r="AQ35" i="2"/>
  <c r="AH13" i="2"/>
  <c r="AE21" i="2"/>
  <c r="AJ21" i="2"/>
  <c r="AM21" i="2"/>
  <c r="AN21" i="2"/>
  <c r="AK21" i="2"/>
  <c r="AH21" i="2"/>
  <c r="AO21" i="2"/>
  <c r="AL16" i="2"/>
  <c r="AH53" i="2"/>
  <c r="AM53" i="2"/>
  <c r="AE53" i="2"/>
  <c r="AK53" i="2"/>
  <c r="AG53" i="2"/>
  <c r="AJ53" i="2"/>
  <c r="AF53" i="2"/>
  <c r="AO53" i="2"/>
  <c r="AH39" i="2"/>
  <c r="AE39" i="2"/>
  <c r="AI39" i="2"/>
  <c r="AM39" i="2"/>
  <c r="AK39" i="2"/>
  <c r="AN39" i="2"/>
  <c r="AL39" i="2"/>
  <c r="AQ30" i="2"/>
  <c r="AO19" i="2"/>
  <c r="AF34" i="2"/>
  <c r="AE49" i="2"/>
  <c r="AK29" i="2"/>
  <c r="AM38" i="2"/>
  <c r="AQ36" i="2"/>
  <c r="AC36" i="2"/>
  <c r="AL36" i="2"/>
  <c r="AO36" i="2"/>
  <c r="AN36" i="2"/>
  <c r="AE36" i="2"/>
  <c r="AI36" i="2"/>
  <c r="AH36" i="2"/>
  <c r="AG36" i="2"/>
  <c r="AJ36" i="2"/>
  <c r="AF36" i="2"/>
  <c r="AK36" i="2"/>
  <c r="AG52" i="2"/>
  <c r="AL41" i="2"/>
  <c r="AK33" i="2"/>
  <c r="AJ35" i="2"/>
  <c r="AE35" i="2"/>
  <c r="AH35" i="2"/>
  <c r="AN35" i="2"/>
  <c r="AO35" i="2"/>
  <c r="AK35" i="2"/>
  <c r="AI35" i="2"/>
  <c r="AM35" i="2"/>
  <c r="AG35" i="2"/>
  <c r="AK26" i="2"/>
  <c r="AF26" i="2"/>
  <c r="AN26" i="2"/>
  <c r="AO26" i="2"/>
  <c r="AG26" i="2"/>
  <c r="AM26" i="2"/>
  <c r="AJ26" i="2"/>
  <c r="AE26" i="2"/>
  <c r="AH26" i="2"/>
  <c r="AF17" i="2"/>
  <c r="AG17" i="2"/>
  <c r="AE17" i="2"/>
  <c r="AM17" i="2"/>
  <c r="AM18" i="2"/>
  <c r="AO18" i="2"/>
  <c r="AE18" i="2"/>
  <c r="AN18" i="2"/>
  <c r="AJ18" i="2"/>
  <c r="AG18" i="2"/>
  <c r="AF18" i="2"/>
  <c r="AF57" i="2"/>
  <c r="AE57" i="2"/>
  <c r="AO57" i="2"/>
  <c r="AL57" i="2"/>
  <c r="AI57" i="2"/>
  <c r="AJ57" i="2"/>
  <c r="AN57" i="2"/>
  <c r="AM57" i="2"/>
  <c r="AH57" i="2"/>
  <c r="AG57" i="2"/>
  <c r="AK57" i="2"/>
  <c r="AJ44" i="2"/>
  <c r="AF44" i="2"/>
  <c r="AN44" i="2"/>
  <c r="AO44" i="2"/>
  <c r="AM44" i="2"/>
  <c r="AI44" i="2"/>
  <c r="AK44" i="2"/>
  <c r="AE44" i="2"/>
  <c r="AG44" i="2"/>
  <c r="AL44" i="2"/>
  <c r="AQ51" i="2"/>
  <c r="AQ59" i="2"/>
  <c r="AI59" i="2"/>
  <c r="AK30" i="2"/>
  <c r="AG30" i="2"/>
  <c r="AO30" i="2"/>
  <c r="AF30" i="2"/>
  <c r="AI30" i="2"/>
  <c r="AJ30" i="2"/>
  <c r="AL30" i="2"/>
  <c r="AM25" i="2"/>
  <c r="AN59" i="2"/>
  <c r="AK18" i="2"/>
  <c r="AH30" i="2"/>
  <c r="AE41" i="2"/>
  <c r="AF21" i="2"/>
  <c r="AJ39" i="2"/>
  <c r="AI34" i="2"/>
  <c r="AK54" i="2"/>
  <c r="AO27" i="2"/>
  <c r="AH44" i="2"/>
  <c r="AN45" i="2"/>
  <c r="AI23" i="2"/>
  <c r="AO23" i="2"/>
  <c r="AF23" i="2"/>
  <c r="AE23" i="2"/>
  <c r="AJ23" i="2"/>
  <c r="AM23" i="2"/>
  <c r="AK23" i="2"/>
  <c r="AJ37" i="2"/>
  <c r="AE37" i="2"/>
  <c r="AM37" i="2"/>
  <c r="AK37" i="2"/>
  <c r="AI37" i="2"/>
  <c r="AG37" i="2"/>
  <c r="AO24" i="2"/>
  <c r="AK24" i="2"/>
  <c r="AJ24" i="2"/>
  <c r="AI24" i="2"/>
  <c r="AG24" i="2"/>
  <c r="AN24" i="2"/>
  <c r="AF24" i="2"/>
  <c r="AH24" i="2"/>
  <c r="AQ22" i="2"/>
  <c r="AE22" i="2"/>
  <c r="AL51" i="2"/>
  <c r="AK51" i="2"/>
  <c r="AJ51" i="2"/>
  <c r="AN51" i="2"/>
  <c r="AO51" i="2"/>
  <c r="AI51" i="2"/>
  <c r="AG51" i="2"/>
  <c r="AM51" i="2"/>
  <c r="AO46" i="2"/>
  <c r="AK46" i="2"/>
  <c r="AI46" i="2"/>
  <c r="AN46" i="2"/>
  <c r="AF46" i="2"/>
  <c r="AJ46" i="2"/>
  <c r="AL46" i="2"/>
  <c r="AG46" i="2"/>
  <c r="AM46" i="2"/>
  <c r="AQ42" i="2"/>
  <c r="AI42" i="2"/>
  <c r="AF49" i="2"/>
  <c r="AH20" i="2"/>
  <c r="AM30" i="2"/>
  <c r="AJ41" i="2"/>
  <c r="AI22" i="2"/>
  <c r="AG56" i="2"/>
  <c r="AO48" i="2"/>
  <c r="AK14" i="2"/>
  <c r="AJ27" i="2"/>
  <c r="AK27" i="2"/>
  <c r="AE27" i="2"/>
  <c r="AL13" i="2"/>
  <c r="AN31" i="2"/>
  <c r="AM31" i="2"/>
  <c r="AJ31" i="2"/>
  <c r="AH31" i="2"/>
  <c r="AL31" i="2"/>
  <c r="AG31" i="2"/>
  <c r="AE31" i="2"/>
  <c r="AI31" i="2"/>
  <c r="AO31" i="2"/>
  <c r="AM11" i="2"/>
  <c r="AO11" i="2"/>
  <c r="AF47" i="2"/>
  <c r="AE47" i="2"/>
  <c r="AI47" i="2"/>
  <c r="AM47" i="2"/>
  <c r="AH47" i="2"/>
  <c r="AL47" i="2"/>
  <c r="AN47" i="2"/>
  <c r="AN56" i="2"/>
  <c r="AM56" i="2"/>
  <c r="AH56" i="2"/>
  <c r="AE56" i="2"/>
  <c r="AI56" i="2"/>
  <c r="AK56" i="2"/>
  <c r="AO56" i="2"/>
  <c r="AF56" i="2"/>
  <c r="AJ56" i="2"/>
  <c r="AO15" i="2"/>
  <c r="AL27" i="2"/>
  <c r="AJ15" i="2"/>
  <c r="AJ49" i="2"/>
  <c r="AL22" i="2"/>
  <c r="AO41" i="2"/>
  <c r="AM24" i="2"/>
  <c r="AE46" i="2"/>
  <c r="AN37" i="2"/>
  <c r="AM15" i="2"/>
  <c r="AK31" i="2"/>
  <c r="AE51" i="2"/>
  <c r="AQ58" i="2"/>
  <c r="AL59" i="2"/>
  <c r="AQ40" i="2"/>
  <c r="AC40" i="2"/>
  <c r="AI27" i="2"/>
  <c r="AO59" i="2"/>
  <c r="AM40" i="2"/>
  <c r="AH27" i="2"/>
  <c r="AQ32" i="2"/>
  <c r="AC32" i="2"/>
  <c r="AK22" i="2"/>
  <c r="AG22" i="2"/>
  <c r="AJ40" i="2"/>
  <c r="AJ59" i="2"/>
  <c r="AH40" i="2"/>
  <c r="AL40" i="2"/>
  <c r="AM41" i="2"/>
  <c r="AM22" i="2"/>
  <c r="AN22" i="2"/>
  <c r="AO40" i="2"/>
  <c r="AE40" i="2"/>
  <c r="AH42" i="2"/>
  <c r="AF42" i="2"/>
  <c r="AN41" i="2"/>
  <c r="AE42" i="2"/>
  <c r="AK40" i="2"/>
  <c r="AG32" i="2"/>
  <c r="AJ42" i="2"/>
  <c r="AG42" i="2"/>
  <c r="AQ24" i="2"/>
  <c r="AL25" i="2"/>
  <c r="AQ34" i="2"/>
  <c r="AL42" i="2"/>
  <c r="AL32" i="2"/>
  <c r="AG40" i="2"/>
  <c r="AI40" i="2"/>
  <c r="AH59" i="2"/>
  <c r="AO22" i="2"/>
  <c r="AO42" i="2"/>
  <c r="AK59" i="2"/>
  <c r="AQ38" i="2"/>
  <c r="AE59" i="2"/>
  <c r="AI41" i="2"/>
  <c r="AM59" i="2"/>
  <c r="AJ22" i="2"/>
  <c r="AH41" i="2"/>
  <c r="AG59" i="2"/>
  <c r="AF40" i="2"/>
  <c r="ES30" i="8"/>
  <c r="ET43" i="8"/>
  <c r="ES43" i="8"/>
  <c r="ET32" i="8"/>
  <c r="ES32" i="8"/>
  <c r="ET13" i="8"/>
  <c r="ES13" i="8"/>
  <c r="ET11" i="8"/>
  <c r="ES11" i="8"/>
  <c r="AK35" i="8"/>
  <c r="AQ42" i="8"/>
  <c r="AJ16" i="8"/>
  <c r="AV16" i="8"/>
  <c r="AO45" i="8"/>
  <c r="AS42" i="8"/>
  <c r="AV35" i="8"/>
  <c r="AO35" i="8"/>
  <c r="AK25" i="8"/>
  <c r="AR22" i="8"/>
  <c r="AO22" i="8"/>
  <c r="AW47" i="8"/>
  <c r="AS16" i="8"/>
  <c r="AV17" i="8"/>
  <c r="AV46" i="8"/>
  <c r="AV20" i="8"/>
  <c r="AV52" i="8"/>
  <c r="AM35" i="8"/>
  <c r="AW26" i="8"/>
  <c r="AV26" i="8"/>
  <c r="AV45" i="8"/>
  <c r="AU29" i="8"/>
  <c r="AI15" i="8"/>
  <c r="AQ45" i="8"/>
  <c r="AM45" i="8"/>
  <c r="AM25" i="8"/>
  <c r="AP15" i="8"/>
  <c r="AQ35" i="8"/>
  <c r="AP45" i="8"/>
  <c r="AK15" i="8"/>
  <c r="AK45" i="8"/>
  <c r="AW35" i="8"/>
  <c r="AS37" i="8"/>
  <c r="AW31" i="8"/>
  <c r="AV31" i="8"/>
  <c r="AS36" i="8"/>
  <c r="AS32" i="8"/>
  <c r="AV19" i="8"/>
  <c r="AV59" i="8"/>
  <c r="AV54" i="8"/>
  <c r="AV58" i="8"/>
  <c r="AV50" i="8"/>
  <c r="AR15" i="8"/>
  <c r="AM42" i="8"/>
  <c r="AJ25" i="8"/>
  <c r="AM22" i="8"/>
  <c r="AP26" i="8"/>
  <c r="AP42" i="8"/>
  <c r="AL42" i="8"/>
  <c r="BE42" i="8" s="1"/>
  <c r="EB42" i="8" s="1"/>
  <c r="AU15" i="8"/>
  <c r="AN42" i="8"/>
  <c r="AO50" i="8"/>
  <c r="AV49" i="8"/>
  <c r="AV25" i="8"/>
  <c r="AV22" i="8"/>
  <c r="AV38" i="8"/>
  <c r="AV15" i="8"/>
  <c r="AU45" i="8"/>
  <c r="AJ15" i="8"/>
  <c r="AQ50" i="8"/>
  <c r="AN22" i="8"/>
  <c r="AR42" i="8"/>
  <c r="AR26" i="8"/>
  <c r="AM50" i="8"/>
  <c r="AS21" i="8"/>
  <c r="AS15" i="8"/>
  <c r="AS17" i="8"/>
  <c r="AV27" i="8"/>
  <c r="AV40" i="8"/>
  <c r="AV44" i="8"/>
  <c r="AV34" i="8"/>
  <c r="AM14" i="8"/>
  <c r="AR25" i="8"/>
  <c r="AU42" i="8"/>
  <c r="AG25" i="8"/>
  <c r="AI25" i="8"/>
  <c r="AM15" i="8"/>
  <c r="AJ26" i="8"/>
  <c r="AI29" i="8"/>
  <c r="AK42" i="8"/>
  <c r="AO15" i="8"/>
  <c r="AN35" i="8"/>
  <c r="AI42" i="8"/>
  <c r="AL22" i="8"/>
  <c r="AL45" i="8"/>
  <c r="AO58" i="8"/>
  <c r="AS40" i="8"/>
  <c r="BE40" i="8" s="1"/>
  <c r="AO40" i="8"/>
  <c r="AV48" i="8"/>
  <c r="AV33" i="8"/>
  <c r="AV21" i="8"/>
  <c r="AV51" i="8"/>
  <c r="AV36" i="8"/>
  <c r="AS13" i="8"/>
  <c r="AK22" i="8"/>
  <c r="AQ25" i="8"/>
  <c r="AL35" i="8"/>
  <c r="AO29" i="8"/>
  <c r="AI45" i="8"/>
  <c r="AI22" i="8"/>
  <c r="AJ22" i="8"/>
  <c r="AO42" i="8"/>
  <c r="AJ45" i="8"/>
  <c r="AU35" i="8"/>
  <c r="AS19" i="8"/>
  <c r="AS43" i="8"/>
  <c r="AM56" i="8"/>
  <c r="AV56" i="8"/>
  <c r="AV28" i="8"/>
  <c r="AZ28" i="8" s="1"/>
  <c r="DX28" i="8" s="1"/>
  <c r="AV39" i="8"/>
  <c r="AV53" i="8"/>
  <c r="AV24" i="8"/>
  <c r="AV42" i="8"/>
  <c r="AG56" i="8"/>
  <c r="AG23" i="8"/>
  <c r="BK43" i="8"/>
  <c r="BH43" i="8"/>
  <c r="ED43" i="8" s="1"/>
  <c r="AW56" i="8"/>
  <c r="AG32" i="8"/>
  <c r="AS49" i="8"/>
  <c r="AL49" i="8"/>
  <c r="AO12" i="8"/>
  <c r="AU49" i="8"/>
  <c r="AO26" i="8"/>
  <c r="AU24" i="8"/>
  <c r="AJ19" i="8"/>
  <c r="AR27" i="8"/>
  <c r="AP48" i="8"/>
  <c r="AP25" i="8"/>
  <c r="AN52" i="8"/>
  <c r="AP31" i="8"/>
  <c r="AO49" i="8"/>
  <c r="AW25" i="8"/>
  <c r="AQ17" i="8"/>
  <c r="AQ59" i="8"/>
  <c r="AP55" i="8"/>
  <c r="AG46" i="8"/>
  <c r="AS20" i="8"/>
  <c r="AS24" i="8"/>
  <c r="AJ55" i="8"/>
  <c r="AS34" i="8"/>
  <c r="AS22" i="8"/>
  <c r="AI31" i="8"/>
  <c r="AG48" i="8"/>
  <c r="AS12" i="8"/>
  <c r="AJ24" i="8"/>
  <c r="AM19" i="8"/>
  <c r="AO27" i="8"/>
  <c r="AK26" i="8"/>
  <c r="AK52" i="8"/>
  <c r="AO17" i="8"/>
  <c r="AN26" i="8"/>
  <c r="AO19" i="8"/>
  <c r="AT49" i="8"/>
  <c r="AU50" i="8"/>
  <c r="AN48" i="8"/>
  <c r="AG50" i="8"/>
  <c r="AS23" i="8"/>
  <c r="AS38" i="8"/>
  <c r="AS27" i="8"/>
  <c r="AN41" i="8"/>
  <c r="AS57" i="8"/>
  <c r="AI26" i="8"/>
  <c r="AI24" i="8"/>
  <c r="AR48" i="8"/>
  <c r="AN24" i="8"/>
  <c r="AQ49" i="8"/>
  <c r="AJ50" i="8"/>
  <c r="AU52" i="8"/>
  <c r="AO25" i="8"/>
  <c r="AS14" i="8"/>
  <c r="AS39" i="8"/>
  <c r="AI27" i="8"/>
  <c r="AM24" i="8"/>
  <c r="AM48" i="8"/>
  <c r="AU31" i="8"/>
  <c r="AI49" i="8"/>
  <c r="AT17" i="8"/>
  <c r="AK27" i="8"/>
  <c r="AQ19" i="8"/>
  <c r="AN19" i="8"/>
  <c r="AP24" i="8"/>
  <c r="AP27" i="8"/>
  <c r="AR53" i="8"/>
  <c r="AI19" i="8"/>
  <c r="AQ27" i="8"/>
  <c r="AL29" i="8"/>
  <c r="AJ35" i="8"/>
  <c r="AO31" i="8"/>
  <c r="AL26" i="8"/>
  <c r="AN53" i="8"/>
  <c r="AN31" i="8"/>
  <c r="AI50" i="8"/>
  <c r="AR54" i="8"/>
  <c r="AI35" i="8"/>
  <c r="AN51" i="8"/>
  <c r="AO51" i="8"/>
  <c r="AR58" i="8"/>
  <c r="AM55" i="8"/>
  <c r="AG45" i="8"/>
  <c r="AJ51" i="8"/>
  <c r="AT29" i="8"/>
  <c r="AG21" i="8"/>
  <c r="AG51" i="8"/>
  <c r="AG47" i="8"/>
  <c r="AG38" i="8"/>
  <c r="AS31" i="8"/>
  <c r="AS50" i="8"/>
  <c r="AP20" i="8"/>
  <c r="BA20" i="8" s="1"/>
  <c r="AP23" i="8"/>
  <c r="BG23" i="8" s="1"/>
  <c r="EC23" i="8" s="1"/>
  <c r="AK55" i="8"/>
  <c r="AS58" i="8"/>
  <c r="AS53" i="8"/>
  <c r="AG22" i="8"/>
  <c r="AT26" i="8"/>
  <c r="AJ27" i="8"/>
  <c r="AP50" i="8"/>
  <c r="AK50" i="8"/>
  <c r="AI48" i="8"/>
  <c r="AJ17" i="8"/>
  <c r="AR24" i="8"/>
  <c r="AM49" i="8"/>
  <c r="AR50" i="8"/>
  <c r="AJ29" i="8"/>
  <c r="AT48" i="8"/>
  <c r="AU25" i="8"/>
  <c r="AT19" i="8"/>
  <c r="AK29" i="8"/>
  <c r="BG30" i="8"/>
  <c r="DR30" i="8" s="1"/>
  <c r="AM52" i="8"/>
  <c r="AQ26" i="8"/>
  <c r="AN50" i="8"/>
  <c r="AL53" i="8"/>
  <c r="AS26" i="8"/>
  <c r="AS54" i="8"/>
  <c r="AT24" i="8"/>
  <c r="AS11" i="8"/>
  <c r="AR49" i="8"/>
  <c r="AP19" i="8"/>
  <c r="AR29" i="8"/>
  <c r="AU27" i="8"/>
  <c r="AR19" i="8"/>
  <c r="AN25" i="8"/>
  <c r="AP29" i="8"/>
  <c r="AQ29" i="8"/>
  <c r="AM31" i="8"/>
  <c r="AJ48" i="8"/>
  <c r="AT27" i="8"/>
  <c r="AJ31" i="8"/>
  <c r="AT50" i="8"/>
  <c r="AQ57" i="8"/>
  <c r="BB30" i="8"/>
  <c r="DZ30" i="8" s="1"/>
  <c r="AT15" i="8"/>
  <c r="AO57" i="8"/>
  <c r="AO48" i="8"/>
  <c r="AM33" i="8"/>
  <c r="BH33" i="8" s="1"/>
  <c r="AQ18" i="8"/>
  <c r="AG19" i="8"/>
  <c r="AG18" i="8"/>
  <c r="AW23" i="8"/>
  <c r="AS41" i="8"/>
  <c r="AS45" i="8"/>
  <c r="AS25" i="8"/>
  <c r="AS18" i="8"/>
  <c r="AS55" i="8"/>
  <c r="AS47" i="8"/>
  <c r="BC47" i="8" s="1"/>
  <c r="EA47" i="8" s="1"/>
  <c r="AL50" i="8"/>
  <c r="AP59" i="8"/>
  <c r="AM29" i="8"/>
  <c r="AR17" i="8"/>
  <c r="AR31" i="8"/>
  <c r="AW39" i="8"/>
  <c r="AS59" i="8"/>
  <c r="AS51" i="8"/>
  <c r="AS48" i="8"/>
  <c r="AS29" i="8"/>
  <c r="AL56" i="8"/>
  <c r="AS52" i="8"/>
  <c r="BH20" i="8"/>
  <c r="ED20" i="8" s="1"/>
  <c r="AG29" i="8"/>
  <c r="AN46" i="8"/>
  <c r="AW46" i="8"/>
  <c r="AG34" i="8"/>
  <c r="AK44" i="8"/>
  <c r="BK44" i="8" s="1"/>
  <c r="EF44" i="8" s="1"/>
  <c r="AW44" i="8"/>
  <c r="AZ23" i="8"/>
  <c r="DM23" i="8" s="1"/>
  <c r="BA43" i="8"/>
  <c r="DY43" i="8" s="1"/>
  <c r="BG43" i="8"/>
  <c r="DR43" i="8" s="1"/>
  <c r="BL30" i="8"/>
  <c r="AG15" i="8"/>
  <c r="BA23" i="8"/>
  <c r="DY23" i="8" s="1"/>
  <c r="BE43" i="8"/>
  <c r="EB43" i="8" s="1"/>
  <c r="BI43" i="8"/>
  <c r="DT43" i="8" s="1"/>
  <c r="AK24" i="8"/>
  <c r="AW24" i="8"/>
  <c r="AG36" i="8"/>
  <c r="AG41" i="8"/>
  <c r="BG20" i="8"/>
  <c r="EC20" i="8" s="1"/>
  <c r="BC30" i="8"/>
  <c r="DP30" i="8" s="1"/>
  <c r="AZ43" i="8"/>
  <c r="AJ47" i="8"/>
  <c r="AG31" i="8"/>
  <c r="AG55" i="8"/>
  <c r="AG20" i="8"/>
  <c r="AV12" i="8"/>
  <c r="BB43" i="8"/>
  <c r="AG26" i="8"/>
  <c r="AG42" i="8"/>
  <c r="AG44" i="8"/>
  <c r="AG30" i="8"/>
  <c r="BG28" i="8"/>
  <c r="EC28" i="8" s="1"/>
  <c r="BI28" i="8"/>
  <c r="EE28" i="8" s="1"/>
  <c r="BB28" i="8"/>
  <c r="AU13" i="8"/>
  <c r="AT13" i="8"/>
  <c r="AM13" i="8"/>
  <c r="AO13" i="8"/>
  <c r="AP11" i="8"/>
  <c r="AT11" i="8"/>
  <c r="AU11" i="8"/>
  <c r="AK11" i="8"/>
  <c r="AQ11" i="8"/>
  <c r="AO11" i="8"/>
  <c r="AM11" i="8"/>
  <c r="AZ41" i="8"/>
  <c r="BB47" i="8"/>
  <c r="DZ47" i="8" s="1"/>
  <c r="BE47" i="8"/>
  <c r="DQ47" i="8" s="1"/>
  <c r="BJ36" i="8"/>
  <c r="AX36" i="8"/>
  <c r="AW16" i="8"/>
  <c r="AQ16" i="8"/>
  <c r="AP16" i="8"/>
  <c r="AU16" i="8"/>
  <c r="AO16" i="8"/>
  <c r="AR16" i="8"/>
  <c r="AT16" i="8"/>
  <c r="AM16" i="8"/>
  <c r="AL16" i="8"/>
  <c r="BL47" i="8"/>
  <c r="AG37" i="8"/>
  <c r="AT12" i="8"/>
  <c r="AR37" i="8"/>
  <c r="AN59" i="8"/>
  <c r="AT37" i="8"/>
  <c r="AJ59" i="8"/>
  <c r="AI16" i="8"/>
  <c r="AN16" i="8"/>
  <c r="AK16" i="8"/>
  <c r="AG16" i="8"/>
  <c r="AR39" i="8"/>
  <c r="AG39" i="8"/>
  <c r="AU37" i="8"/>
  <c r="AO59" i="8"/>
  <c r="AP57" i="8"/>
  <c r="AK37" i="8"/>
  <c r="AI59" i="8"/>
  <c r="AG54" i="8"/>
  <c r="AJ14" i="8"/>
  <c r="BM43" i="8"/>
  <c r="BG36" i="8"/>
  <c r="AJ37" i="8"/>
  <c r="AW27" i="8"/>
  <c r="AG27" i="8"/>
  <c r="BL43" i="8"/>
  <c r="AP35" i="8"/>
  <c r="AG35" i="8"/>
  <c r="BD30" i="8"/>
  <c r="AO53" i="8"/>
  <c r="AL59" i="8"/>
  <c r="AO37" i="8"/>
  <c r="AT59" i="8"/>
  <c r="AK54" i="8"/>
  <c r="BC56" i="8"/>
  <c r="EA56" i="8" s="1"/>
  <c r="BM23" i="8"/>
  <c r="BA28" i="8"/>
  <c r="AL39" i="8"/>
  <c r="AQ37" i="8"/>
  <c r="BF28" i="8"/>
  <c r="AK39" i="8"/>
  <c r="AR59" i="8"/>
  <c r="BJ30" i="8"/>
  <c r="AJ57" i="8"/>
  <c r="AX43" i="8"/>
  <c r="AN49" i="8"/>
  <c r="AM59" i="8"/>
  <c r="AL37" i="8"/>
  <c r="AM12" i="8"/>
  <c r="AI37" i="8"/>
  <c r="BJ20" i="8"/>
  <c r="AT14" i="8"/>
  <c r="BF20" i="8"/>
  <c r="AI39" i="8"/>
  <c r="AN37" i="8"/>
  <c r="BD36" i="8"/>
  <c r="BC43" i="8"/>
  <c r="AJ53" i="8"/>
  <c r="AI58" i="8"/>
  <c r="AJ49" i="8"/>
  <c r="BE56" i="8"/>
  <c r="EB56" i="8" s="1"/>
  <c r="BB20" i="8"/>
  <c r="BI32" i="8"/>
  <c r="AM39" i="8"/>
  <c r="AO14" i="8"/>
  <c r="AQ39" i="8"/>
  <c r="BD23" i="8"/>
  <c r="BF32" i="8"/>
  <c r="AI53" i="8"/>
  <c r="AX30" i="8"/>
  <c r="AT35" i="8"/>
  <c r="AJ54" i="8"/>
  <c r="AQ58" i="8"/>
  <c r="AR52" i="8"/>
  <c r="AU53" i="8"/>
  <c r="BA56" i="8"/>
  <c r="AT39" i="8"/>
  <c r="AP39" i="8"/>
  <c r="BD43" i="8"/>
  <c r="AP37" i="8"/>
  <c r="BD47" i="8"/>
  <c r="AG59" i="8"/>
  <c r="AX28" i="8"/>
  <c r="BJ43" i="8"/>
  <c r="AQ54" i="8"/>
  <c r="AP49" i="8"/>
  <c r="AU59" i="8"/>
  <c r="AL57" i="8"/>
  <c r="AM53" i="8"/>
  <c r="AR57" i="8"/>
  <c r="BF43" i="8"/>
  <c r="AU39" i="8"/>
  <c r="BF23" i="8"/>
  <c r="AN27" i="8"/>
  <c r="BA47" i="8"/>
  <c r="AN39" i="8"/>
  <c r="AK49" i="8"/>
  <c r="AK59" i="8"/>
  <c r="AJ39" i="8"/>
  <c r="AL54" i="8"/>
  <c r="AT54" i="8"/>
  <c r="AT51" i="8"/>
  <c r="AG53" i="8"/>
  <c r="CF34" i="8"/>
  <c r="CB34" i="8" s="1"/>
  <c r="Y28" i="9"/>
  <c r="DO13" i="2"/>
  <c r="CK52" i="8"/>
  <c r="BT52" i="8" s="1"/>
  <c r="CO52" i="8"/>
  <c r="CI52" i="8" s="1"/>
  <c r="CM52" i="8"/>
  <c r="CF35" i="8"/>
  <c r="Y29" i="9"/>
  <c r="CF59" i="8"/>
  <c r="Y53" i="9"/>
  <c r="CF17" i="8"/>
  <c r="Y11" i="9"/>
  <c r="CF50" i="8"/>
  <c r="Y44" i="9"/>
  <c r="AU12" i="8"/>
  <c r="AQ47" i="2"/>
  <c r="AR47" i="2" s="1"/>
  <c r="AC47" i="2"/>
  <c r="AQ46" i="2"/>
  <c r="AC46" i="2"/>
  <c r="AW12" i="8"/>
  <c r="BY59" i="8"/>
  <c r="BZ25" i="8"/>
  <c r="BZ49" i="8"/>
  <c r="BZ31" i="8"/>
  <c r="AI12" i="8"/>
  <c r="AL14" i="8"/>
  <c r="AN14" i="8"/>
  <c r="BY26" i="8"/>
  <c r="BZ39" i="8"/>
  <c r="AL13" i="8"/>
  <c r="AU14" i="8"/>
  <c r="DO30" i="8"/>
  <c r="AZ60" i="8"/>
  <c r="BD60" i="8"/>
  <c r="BF60" i="8"/>
  <c r="BJ60" i="8"/>
  <c r="BL60" i="8"/>
  <c r="AX60" i="8"/>
  <c r="BM60" i="8"/>
  <c r="AQ19" i="2"/>
  <c r="AC19" i="2"/>
  <c r="AQ13" i="2"/>
  <c r="AQ14" i="2"/>
  <c r="AM12" i="2"/>
  <c r="AJ11" i="2"/>
  <c r="AQ44" i="2"/>
  <c r="AC44" i="2"/>
  <c r="AF41" i="2"/>
  <c r="AC41" i="2"/>
  <c r="AF51" i="2"/>
  <c r="AC51" i="2"/>
  <c r="DK27" i="2"/>
  <c r="DL27" i="2"/>
  <c r="CW60" i="2"/>
  <c r="CL60" i="2"/>
  <c r="DK30" i="2"/>
  <c r="DL30" i="2"/>
  <c r="AN30" i="2"/>
  <c r="AC30" i="2"/>
  <c r="DK33" i="2"/>
  <c r="DL33" i="2"/>
  <c r="AF39" i="2"/>
  <c r="AC39" i="2"/>
  <c r="BZ27" i="8"/>
  <c r="BZ43" i="8"/>
  <c r="BY32" i="8"/>
  <c r="AI11" i="8"/>
  <c r="BZ20" i="8"/>
  <c r="AP13" i="8"/>
  <c r="AQ13" i="8"/>
  <c r="AR13" i="8"/>
  <c r="DZ60" i="8"/>
  <c r="DO60" i="8"/>
  <c r="EA60" i="8"/>
  <c r="DP60" i="8"/>
  <c r="AQ23" i="2"/>
  <c r="AC23" i="2"/>
  <c r="AE16" i="2"/>
  <c r="AC16" i="2"/>
  <c r="AL14" i="2"/>
  <c r="AG12" i="2"/>
  <c r="AE38" i="2"/>
  <c r="AC38" i="2"/>
  <c r="AH50" i="2"/>
  <c r="AC50" i="2"/>
  <c r="AE34" i="2"/>
  <c r="AC34" i="2"/>
  <c r="AQ52" i="2"/>
  <c r="AC52" i="2"/>
  <c r="AL11" i="2"/>
  <c r="BU11" i="2"/>
  <c r="DE11" i="2"/>
  <c r="CQ60" i="2"/>
  <c r="CF60" i="2"/>
  <c r="AP12" i="8"/>
  <c r="AK12" i="8"/>
  <c r="CK44" i="8"/>
  <c r="BT44" i="8" s="1"/>
  <c r="CO44" i="8"/>
  <c r="CI44" i="8" s="1"/>
  <c r="CM44" i="8"/>
  <c r="BY13" i="8"/>
  <c r="BY21" i="8"/>
  <c r="BY29" i="8"/>
  <c r="BY37" i="8"/>
  <c r="BY45" i="8"/>
  <c r="BY14" i="8"/>
  <c r="BY22" i="8"/>
  <c r="BY30" i="8"/>
  <c r="BY38" i="8"/>
  <c r="BY54" i="8"/>
  <c r="BY15" i="8"/>
  <c r="BY23" i="8"/>
  <c r="BY31" i="8"/>
  <c r="BY39" i="8"/>
  <c r="BY47" i="8"/>
  <c r="BY55" i="8"/>
  <c r="BY53" i="8"/>
  <c r="BY20" i="8"/>
  <c r="BY28" i="8"/>
  <c r="BY36" i="8"/>
  <c r="BY44" i="8"/>
  <c r="BY56" i="8"/>
  <c r="BZ11" i="8"/>
  <c r="CO11" i="8" s="1"/>
  <c r="BZ15" i="8"/>
  <c r="BZ21" i="8"/>
  <c r="BZ23" i="8"/>
  <c r="BZ29" i="8"/>
  <c r="BZ37" i="8"/>
  <c r="BZ45" i="8"/>
  <c r="BY52" i="8"/>
  <c r="BY57" i="8"/>
  <c r="BY11" i="8"/>
  <c r="BY58" i="8"/>
  <c r="BZ13" i="8"/>
  <c r="BZ53" i="8"/>
  <c r="BY19" i="8"/>
  <c r="BZ24" i="8"/>
  <c r="BY27" i="8"/>
  <c r="BZ32" i="8"/>
  <c r="BY35" i="8"/>
  <c r="BZ40" i="8"/>
  <c r="BY43" i="8"/>
  <c r="BZ48" i="8"/>
  <c r="BY51" i="8"/>
  <c r="BZ56" i="8"/>
  <c r="BY25" i="8"/>
  <c r="BY33" i="8"/>
  <c r="BY41" i="8"/>
  <c r="BZ38" i="8"/>
  <c r="BZ46" i="8"/>
  <c r="BZ57" i="8"/>
  <c r="BY17" i="8"/>
  <c r="BZ14" i="8"/>
  <c r="BZ22" i="8"/>
  <c r="BZ30" i="8"/>
  <c r="BY49" i="8"/>
  <c r="CE13" i="8"/>
  <c r="CE16" i="8"/>
  <c r="CE12" i="8"/>
  <c r="CE21" i="8"/>
  <c r="CE24" i="8"/>
  <c r="CE27" i="8"/>
  <c r="CE30" i="8"/>
  <c r="CE48" i="8"/>
  <c r="CE52" i="8"/>
  <c r="CE56" i="8"/>
  <c r="CE60" i="8"/>
  <c r="CE11" i="8"/>
  <c r="CE14" i="8"/>
  <c r="CE41" i="8"/>
  <c r="CE44" i="8"/>
  <c r="CE18" i="8"/>
  <c r="CE29" i="8"/>
  <c r="CE32" i="8"/>
  <c r="CE35" i="8"/>
  <c r="CE38" i="8"/>
  <c r="CE47" i="8"/>
  <c r="CE51" i="8"/>
  <c r="CE55" i="8"/>
  <c r="CE59" i="8"/>
  <c r="CE20" i="8"/>
  <c r="CE23" i="8"/>
  <c r="CE26" i="8"/>
  <c r="CE37" i="8"/>
  <c r="CE40" i="8"/>
  <c r="CE43" i="8"/>
  <c r="CE46" i="8"/>
  <c r="CE50" i="8"/>
  <c r="CE54" i="8"/>
  <c r="CE58" i="8"/>
  <c r="CE33" i="8"/>
  <c r="CE36" i="8"/>
  <c r="CE39" i="8"/>
  <c r="CE42" i="8"/>
  <c r="CE28" i="8"/>
  <c r="CE34" i="8"/>
  <c r="CE15" i="8"/>
  <c r="CE22" i="8"/>
  <c r="CE57" i="8"/>
  <c r="CE17" i="8"/>
  <c r="CE25" i="8"/>
  <c r="CE31" i="8"/>
  <c r="CE19" i="8"/>
  <c r="CE49" i="8"/>
  <c r="CE45" i="8"/>
  <c r="CE53" i="8"/>
  <c r="BZ41" i="8"/>
  <c r="AW14" i="8"/>
  <c r="AG14" i="8"/>
  <c r="BZ54" i="8"/>
  <c r="BZ60" i="8"/>
  <c r="BZ18" i="8"/>
  <c r="AI14" i="8"/>
  <c r="AV14" i="8"/>
  <c r="DR28" i="8"/>
  <c r="EC30" i="8"/>
  <c r="EE43" i="8"/>
  <c r="DY60" i="8"/>
  <c r="DN60" i="8"/>
  <c r="DR60" i="8"/>
  <c r="EC60" i="8"/>
  <c r="DS60" i="8"/>
  <c r="ED60" i="8"/>
  <c r="AL12" i="2"/>
  <c r="AQ27" i="2"/>
  <c r="AC27" i="2"/>
  <c r="AE20" i="2"/>
  <c r="AC20" i="2"/>
  <c r="AN12" i="2"/>
  <c r="AI25" i="2"/>
  <c r="AC25" i="2"/>
  <c r="AF45" i="2"/>
  <c r="AC45" i="2"/>
  <c r="AH22" i="2"/>
  <c r="AC22" i="2"/>
  <c r="AF55" i="2"/>
  <c r="AC55" i="2"/>
  <c r="CP60" i="2"/>
  <c r="CY60" i="2"/>
  <c r="BF60" i="2"/>
  <c r="CN60" i="2"/>
  <c r="CE60" i="2"/>
  <c r="DK25" i="2"/>
  <c r="DL25" i="2"/>
  <c r="CK36" i="8"/>
  <c r="BT36" i="8" s="1"/>
  <c r="CO36" i="8"/>
  <c r="CI36" i="8" s="1"/>
  <c r="CM36" i="8"/>
  <c r="CO26" i="8"/>
  <c r="CI26" i="8" s="1"/>
  <c r="CM26" i="8"/>
  <c r="AL11" i="8"/>
  <c r="AQ12" i="8"/>
  <c r="CM50" i="8"/>
  <c r="CO50" i="8"/>
  <c r="CI50" i="8" s="1"/>
  <c r="AJ13" i="8"/>
  <c r="AK13" i="8"/>
  <c r="AV13" i="8"/>
  <c r="AG13" i="8"/>
  <c r="EF43" i="8"/>
  <c r="DU43" i="8"/>
  <c r="DQ60" i="8"/>
  <c r="EB60" i="8"/>
  <c r="AQ28" i="2"/>
  <c r="AC28" i="2"/>
  <c r="AF13" i="2"/>
  <c r="AI21" i="2"/>
  <c r="AC21" i="2"/>
  <c r="AF43" i="2"/>
  <c r="AC43" i="2"/>
  <c r="AG11" i="2"/>
  <c r="AH58" i="2"/>
  <c r="AC58" i="2"/>
  <c r="AQ48" i="2"/>
  <c r="AC48" i="2"/>
  <c r="DK14" i="2"/>
  <c r="DL14" i="2"/>
  <c r="CR60" i="2"/>
  <c r="CG60" i="2"/>
  <c r="CU60" i="2"/>
  <c r="CJ60" i="2"/>
  <c r="DK42" i="2"/>
  <c r="DL42" i="2"/>
  <c r="AE24" i="2"/>
  <c r="AC24" i="2"/>
  <c r="AH54" i="2"/>
  <c r="AC54" i="2"/>
  <c r="CO17" i="8"/>
  <c r="CI17" i="8" s="1"/>
  <c r="CM17" i="8"/>
  <c r="DN23" i="8"/>
  <c r="CF19" i="8"/>
  <c r="Y13" i="9"/>
  <c r="BZ28" i="8"/>
  <c r="AW11" i="8"/>
  <c r="BZ12" i="8"/>
  <c r="BY12" i="8"/>
  <c r="AL12" i="8"/>
  <c r="BZ42" i="8"/>
  <c r="AI13" i="8"/>
  <c r="AW13" i="8"/>
  <c r="BZ58" i="8"/>
  <c r="AR14" i="8"/>
  <c r="AQ12" i="2"/>
  <c r="BH56" i="8"/>
  <c r="BF56" i="8"/>
  <c r="BM56" i="8"/>
  <c r="AF33" i="2"/>
  <c r="AC33" i="2"/>
  <c r="AI26" i="2"/>
  <c r="AC26" i="2"/>
  <c r="AI17" i="2"/>
  <c r="AC17" i="2"/>
  <c r="AQ49" i="2"/>
  <c r="AC49" i="2"/>
  <c r="AQ60" i="2"/>
  <c r="AR60" i="2" s="1"/>
  <c r="AC60" i="2"/>
  <c r="AM42" i="2"/>
  <c r="AC42" i="2"/>
  <c r="CV60" i="2"/>
  <c r="CK60" i="2"/>
  <c r="DL12" i="2"/>
  <c r="DK12" i="2"/>
  <c r="CX60" i="2"/>
  <c r="CM60" i="2"/>
  <c r="AJ11" i="8"/>
  <c r="AN11" i="8"/>
  <c r="CO59" i="8"/>
  <c r="CI59" i="8" s="1"/>
  <c r="CM59" i="8"/>
  <c r="CF51" i="8"/>
  <c r="Y45" i="9"/>
  <c r="CO19" i="8"/>
  <c r="CI19" i="8" s="1"/>
  <c r="CM19" i="8"/>
  <c r="CO35" i="8"/>
  <c r="CI35" i="8" s="1"/>
  <c r="CM35" i="8"/>
  <c r="CO51" i="8"/>
  <c r="CI51" i="8" s="1"/>
  <c r="CM51" i="8"/>
  <c r="ET12" i="8"/>
  <c r="ES12" i="8"/>
  <c r="AR11" i="8"/>
  <c r="BZ33" i="8"/>
  <c r="BY18" i="8"/>
  <c r="BZ16" i="8"/>
  <c r="BY50" i="8"/>
  <c r="AN13" i="8"/>
  <c r="AP14" i="8"/>
  <c r="BZ55" i="8"/>
  <c r="AK14" i="8"/>
  <c r="DX23" i="8"/>
  <c r="EF60" i="8"/>
  <c r="DU60" i="8"/>
  <c r="EE60" i="8"/>
  <c r="DT60" i="8"/>
  <c r="AJ14" i="2"/>
  <c r="AE14" i="2"/>
  <c r="AF14" i="2"/>
  <c r="AH14" i="2"/>
  <c r="AM14" i="2"/>
  <c r="AC14" i="2"/>
  <c r="AH12" i="2"/>
  <c r="AF12" i="2"/>
  <c r="AC12" i="2"/>
  <c r="AF37" i="2"/>
  <c r="AC37" i="2"/>
  <c r="AF35" i="2"/>
  <c r="AC35" i="2"/>
  <c r="AQ11" i="2"/>
  <c r="AQ53" i="2"/>
  <c r="AC53" i="2"/>
  <c r="CT60" i="2"/>
  <c r="CI60" i="2"/>
  <c r="AN12" i="8"/>
  <c r="AJ12" i="8"/>
  <c r="AR12" i="8"/>
  <c r="AG12" i="8"/>
  <c r="CM34" i="8"/>
  <c r="CO34" i="8"/>
  <c r="CI34" i="8" s="1"/>
  <c r="CK47" i="8"/>
  <c r="BT47" i="8" s="1"/>
  <c r="CO47" i="8"/>
  <c r="CI47" i="8" s="1"/>
  <c r="CM47" i="8"/>
  <c r="CK26" i="8"/>
  <c r="BT26" i="8" s="1"/>
  <c r="DZ43" i="8"/>
  <c r="DO43" i="8"/>
  <c r="AQ29" i="2"/>
  <c r="AC29" i="2"/>
  <c r="AE15" i="2"/>
  <c r="AC15" i="2"/>
  <c r="AE13" i="2"/>
  <c r="AN13" i="2"/>
  <c r="AC13" i="2"/>
  <c r="AH11" i="2"/>
  <c r="AN11" i="2"/>
  <c r="AF31" i="2"/>
  <c r="AC31" i="2"/>
  <c r="AF11" i="2"/>
  <c r="AQ18" i="2"/>
  <c r="AC18" i="2"/>
  <c r="AQ57" i="2"/>
  <c r="AC57" i="2"/>
  <c r="AQ56" i="2"/>
  <c r="AC56" i="2"/>
  <c r="DE13" i="2"/>
  <c r="BU13" i="2"/>
  <c r="AF59" i="2"/>
  <c r="AC59" i="2"/>
  <c r="DK29" i="2"/>
  <c r="DL29" i="2"/>
  <c r="AV52" i="2" l="1"/>
  <c r="AX16" i="2"/>
  <c r="AW32" i="2"/>
  <c r="AX33" i="2"/>
  <c r="AT11" i="2"/>
  <c r="BA16" i="2"/>
  <c r="AY11" i="2"/>
  <c r="CI11" i="2" s="1"/>
  <c r="BC32" i="2"/>
  <c r="CL32" i="2" s="1"/>
  <c r="AX20" i="2"/>
  <c r="BH30" i="8"/>
  <c r="BA30" i="8"/>
  <c r="EA30" i="8"/>
  <c r="BI40" i="8"/>
  <c r="BF47" i="8"/>
  <c r="BF30" i="8"/>
  <c r="BN30" i="8" s="1"/>
  <c r="BJ28" i="8"/>
  <c r="BC28" i="8"/>
  <c r="EA28" i="8" s="1"/>
  <c r="BI47" i="8"/>
  <c r="BE32" i="8"/>
  <c r="AX23" i="8"/>
  <c r="BM30" i="8"/>
  <c r="BE30" i="8"/>
  <c r="DV30" i="8" s="1"/>
  <c r="BM28" i="8"/>
  <c r="BH28" i="8"/>
  <c r="BE28" i="8"/>
  <c r="BK30" i="8"/>
  <c r="BI30" i="8"/>
  <c r="BH23" i="8"/>
  <c r="BL28" i="8"/>
  <c r="BD28" i="8"/>
  <c r="BK28" i="8"/>
  <c r="BG26" i="8"/>
  <c r="EC26" i="8" s="1"/>
  <c r="BB15" i="8"/>
  <c r="BH15" i="8"/>
  <c r="ED15" i="8" s="1"/>
  <c r="BB32" i="8"/>
  <c r="DZ32" i="8" s="1"/>
  <c r="BL32" i="8"/>
  <c r="BG21" i="8"/>
  <c r="BD45" i="8"/>
  <c r="AX22" i="8"/>
  <c r="DT28" i="8"/>
  <c r="AX47" i="8"/>
  <c r="BL23" i="8"/>
  <c r="BK34" i="8"/>
  <c r="BB42" i="8"/>
  <c r="DZ42" i="8" s="1"/>
  <c r="BJ19" i="8"/>
  <c r="BK55" i="8"/>
  <c r="EF55" i="8" s="1"/>
  <c r="EC21" i="8"/>
  <c r="DR21" i="8"/>
  <c r="EE47" i="8"/>
  <c r="DT47" i="8"/>
  <c r="BL29" i="8"/>
  <c r="DQ42" i="8"/>
  <c r="BD21" i="8"/>
  <c r="BJ21" i="8"/>
  <c r="DN43" i="8"/>
  <c r="EB47" i="8"/>
  <c r="AX21" i="8"/>
  <c r="BD32" i="8"/>
  <c r="BM47" i="8"/>
  <c r="BD40" i="8"/>
  <c r="BK47" i="8"/>
  <c r="EF47" i="8" s="1"/>
  <c r="BH32" i="8"/>
  <c r="BI21" i="8"/>
  <c r="BF45" i="8"/>
  <c r="AX34" i="8"/>
  <c r="BJ47" i="8"/>
  <c r="BE21" i="8"/>
  <c r="BI34" i="8"/>
  <c r="DT34" i="8" s="1"/>
  <c r="AZ32" i="8"/>
  <c r="BB21" i="8"/>
  <c r="BJ46" i="8"/>
  <c r="BL21" i="8"/>
  <c r="BG32" i="8"/>
  <c r="BI48" i="8"/>
  <c r="DV32" i="8"/>
  <c r="BH21" i="8"/>
  <c r="BK21" i="8"/>
  <c r="BA45" i="8"/>
  <c r="DY45" i="8" s="1"/>
  <c r="DP21" i="8"/>
  <c r="BA52" i="8"/>
  <c r="DY52" i="8" s="1"/>
  <c r="BJ32" i="8"/>
  <c r="BF42" i="8"/>
  <c r="BA42" i="8"/>
  <c r="BK32" i="8"/>
  <c r="EF32" i="8" s="1"/>
  <c r="BF21" i="8"/>
  <c r="BB55" i="8"/>
  <c r="DZ55" i="8" s="1"/>
  <c r="BA31" i="8"/>
  <c r="DN31" i="8" s="1"/>
  <c r="BI23" i="8"/>
  <c r="EE23" i="8" s="1"/>
  <c r="BL40" i="8"/>
  <c r="BM32" i="8"/>
  <c r="BB40" i="8"/>
  <c r="DO40" i="8" s="1"/>
  <c r="AZ47" i="8"/>
  <c r="BA32" i="8"/>
  <c r="DY32" i="8" s="1"/>
  <c r="BG47" i="8"/>
  <c r="DR47" i="8" s="1"/>
  <c r="BL50" i="8"/>
  <c r="BC19" i="8"/>
  <c r="EA19" i="8" s="1"/>
  <c r="BL52" i="8"/>
  <c r="BB41" i="8"/>
  <c r="DO41" i="8" s="1"/>
  <c r="BD56" i="8"/>
  <c r="BE22" i="8"/>
  <c r="BM25" i="8"/>
  <c r="AZ42" i="8"/>
  <c r="EG42" i="8" s="1"/>
  <c r="BM36" i="8"/>
  <c r="DM30" i="8"/>
  <c r="BM21" i="8"/>
  <c r="AZ40" i="8"/>
  <c r="DM40" i="8" s="1"/>
  <c r="BH47" i="8"/>
  <c r="BC32" i="8"/>
  <c r="BA21" i="8"/>
  <c r="DY21" i="8" s="1"/>
  <c r="AZ21" i="8"/>
  <c r="BH45" i="8"/>
  <c r="ED45" i="8" s="1"/>
  <c r="BH38" i="8"/>
  <c r="ED38" i="8" s="1"/>
  <c r="CG59" i="8"/>
  <c r="CB51" i="8"/>
  <c r="CB19" i="8"/>
  <c r="BQ17" i="8"/>
  <c r="CP17" i="8" s="1"/>
  <c r="CJ17" i="8" s="1"/>
  <c r="AW27" i="2"/>
  <c r="AY49" i="2"/>
  <c r="AU27" i="2"/>
  <c r="CQ27" i="2" s="1"/>
  <c r="BD19" i="2"/>
  <c r="BA48" i="2"/>
  <c r="CJ48" i="2" s="1"/>
  <c r="AY19" i="2"/>
  <c r="CT19" i="2" s="1"/>
  <c r="AR18" i="2"/>
  <c r="AR48" i="2"/>
  <c r="AR23" i="2"/>
  <c r="AR56" i="2"/>
  <c r="AZ47" i="2"/>
  <c r="AR52" i="2"/>
  <c r="BC23" i="2"/>
  <c r="CL23" i="2" s="1"/>
  <c r="BA13" i="2"/>
  <c r="AR28" i="2"/>
  <c r="AZ20" i="2"/>
  <c r="AZ14" i="2"/>
  <c r="AX15" i="2"/>
  <c r="AR53" i="2"/>
  <c r="AR27" i="2"/>
  <c r="AR19" i="2"/>
  <c r="BA32" i="2"/>
  <c r="BD48" i="2"/>
  <c r="AV53" i="2"/>
  <c r="AZ28" i="2"/>
  <c r="BD12" i="2"/>
  <c r="AZ29" i="2"/>
  <c r="AR57" i="2"/>
  <c r="AR29" i="2"/>
  <c r="AR49" i="2"/>
  <c r="AZ16" i="2"/>
  <c r="AR44" i="2"/>
  <c r="AU40" i="2"/>
  <c r="AR32" i="2"/>
  <c r="BD56" i="2"/>
  <c r="BA47" i="2"/>
  <c r="AZ23" i="2"/>
  <c r="AW44" i="2"/>
  <c r="AZ18" i="2"/>
  <c r="AV57" i="2"/>
  <c r="BA53" i="2"/>
  <c r="CU53" i="2" s="1"/>
  <c r="CS32" i="2"/>
  <c r="CH32" i="2"/>
  <c r="CU48" i="2"/>
  <c r="AZ11" i="2"/>
  <c r="AV14" i="2"/>
  <c r="CR14" i="2" s="1"/>
  <c r="AR46" i="2"/>
  <c r="AV40" i="2"/>
  <c r="AR40" i="2"/>
  <c r="AT40" i="2"/>
  <c r="BE40" i="2"/>
  <c r="BC40" i="2"/>
  <c r="AY40" i="2"/>
  <c r="AX27" i="2"/>
  <c r="BB56" i="2"/>
  <c r="AU47" i="2"/>
  <c r="AX46" i="2"/>
  <c r="BD23" i="2"/>
  <c r="BA44" i="2"/>
  <c r="AU44" i="2"/>
  <c r="AX57" i="2"/>
  <c r="BC18" i="2"/>
  <c r="AV36" i="2"/>
  <c r="BD53" i="2"/>
  <c r="BA28" i="2"/>
  <c r="AU48" i="2"/>
  <c r="BC49" i="2"/>
  <c r="BB19" i="2"/>
  <c r="AV27" i="2"/>
  <c r="AX19" i="2"/>
  <c r="AX18" i="2"/>
  <c r="AX52" i="2"/>
  <c r="AX29" i="2"/>
  <c r="BD40" i="2"/>
  <c r="BE46" i="2"/>
  <c r="AT46" i="2"/>
  <c r="AY56" i="2"/>
  <c r="BC56" i="2"/>
  <c r="AZ46" i="2"/>
  <c r="AX23" i="2"/>
  <c r="AV44" i="2"/>
  <c r="AY44" i="2"/>
  <c r="BA57" i="2"/>
  <c r="AT18" i="2"/>
  <c r="BE18" i="2"/>
  <c r="AW36" i="2"/>
  <c r="AU53" i="2"/>
  <c r="AV28" i="2"/>
  <c r="AY48" i="2"/>
  <c r="BB27" i="2"/>
  <c r="AW49" i="2"/>
  <c r="AW19" i="2"/>
  <c r="BD52" i="2"/>
  <c r="BC29" i="2"/>
  <c r="AX14" i="2"/>
  <c r="AU14" i="2"/>
  <c r="BE32" i="2"/>
  <c r="AY32" i="2"/>
  <c r="BB32" i="2"/>
  <c r="AZ32" i="2"/>
  <c r="BD32" i="2"/>
  <c r="AV32" i="2"/>
  <c r="AU56" i="2"/>
  <c r="BC47" i="2"/>
  <c r="AV56" i="2"/>
  <c r="BB46" i="2"/>
  <c r="BD46" i="2"/>
  <c r="AT44" i="2"/>
  <c r="BE44" i="2"/>
  <c r="BD57" i="2"/>
  <c r="BD18" i="2"/>
  <c r="AX36" i="2"/>
  <c r="AY53" i="2"/>
  <c r="AT28" i="2"/>
  <c r="BE28" i="2"/>
  <c r="BB28" i="2"/>
  <c r="BC28" i="2"/>
  <c r="AZ48" i="2"/>
  <c r="BD49" i="2"/>
  <c r="AU32" i="2"/>
  <c r="BC27" i="2"/>
  <c r="BC53" i="2"/>
  <c r="BC52" i="2"/>
  <c r="AT52" i="2"/>
  <c r="AW29" i="2"/>
  <c r="AZ40" i="2"/>
  <c r="AV46" i="2"/>
  <c r="AZ44" i="2"/>
  <c r="BE57" i="2"/>
  <c r="AT57" i="2"/>
  <c r="BB18" i="2"/>
  <c r="AR36" i="2"/>
  <c r="BB36" i="2"/>
  <c r="AT36" i="2"/>
  <c r="BE36" i="2"/>
  <c r="AT49" i="2"/>
  <c r="BE49" i="2"/>
  <c r="BC48" i="2"/>
  <c r="AZ19" i="2"/>
  <c r="AX49" i="2"/>
  <c r="BD47" i="2"/>
  <c r="AY52" i="2"/>
  <c r="BA29" i="2"/>
  <c r="BA11" i="2"/>
  <c r="CJ11" i="2" s="1"/>
  <c r="AZ56" i="2"/>
  <c r="AW47" i="2"/>
  <c r="BA46" i="2"/>
  <c r="BB23" i="2"/>
  <c r="BD27" i="2"/>
  <c r="AX44" i="2"/>
  <c r="AW57" i="2"/>
  <c r="AZ57" i="2"/>
  <c r="AU57" i="2"/>
  <c r="CG52" i="2"/>
  <c r="CR52" i="2"/>
  <c r="BC36" i="2"/>
  <c r="AZ53" i="2"/>
  <c r="AU28" i="2"/>
  <c r="BB48" i="2"/>
  <c r="BB49" i="2"/>
  <c r="AU19" i="2"/>
  <c r="AU29" i="2"/>
  <c r="AV23" i="2"/>
  <c r="AU52" i="2"/>
  <c r="BB29" i="2"/>
  <c r="BD29" i="2"/>
  <c r="BA40" i="2"/>
  <c r="AX56" i="2"/>
  <c r="BB47" i="2"/>
  <c r="BE27" i="2"/>
  <c r="AT27" i="2"/>
  <c r="AY46" i="2"/>
  <c r="AY23" i="2"/>
  <c r="BB44" i="2"/>
  <c r="BB57" i="2"/>
  <c r="AU18" i="2"/>
  <c r="AZ36" i="2"/>
  <c r="BD36" i="2"/>
  <c r="BE53" i="2"/>
  <c r="AT53" i="2"/>
  <c r="AW28" i="2"/>
  <c r="AW48" i="2"/>
  <c r="AV47" i="2"/>
  <c r="BA49" i="2"/>
  <c r="BC19" i="2"/>
  <c r="AW18" i="2"/>
  <c r="AV19" i="2"/>
  <c r="AY47" i="2"/>
  <c r="BA23" i="2"/>
  <c r="AZ52" i="2"/>
  <c r="AY29" i="2"/>
  <c r="AX32" i="2"/>
  <c r="AX28" i="2"/>
  <c r="AW12" i="2"/>
  <c r="CH12" i="2" s="1"/>
  <c r="AW40" i="2"/>
  <c r="BB40" i="2"/>
  <c r="AW56" i="2"/>
  <c r="AT56" i="2"/>
  <c r="BE56" i="2"/>
  <c r="AX47" i="2"/>
  <c r="AZ27" i="2"/>
  <c r="AU46" i="2"/>
  <c r="AT23" i="2"/>
  <c r="BE23" i="2"/>
  <c r="BD44" i="2"/>
  <c r="BC57" i="2"/>
  <c r="AV18" i="2"/>
  <c r="AU36" i="2"/>
  <c r="BA36" i="2"/>
  <c r="BB53" i="2"/>
  <c r="AY28" i="2"/>
  <c r="AX48" i="2"/>
  <c r="AW23" i="2"/>
  <c r="AZ49" i="2"/>
  <c r="BA19" i="2"/>
  <c r="BB52" i="2"/>
  <c r="AV29" i="2"/>
  <c r="BA18" i="2"/>
  <c r="AW46" i="2"/>
  <c r="AX40" i="2"/>
  <c r="BA27" i="2"/>
  <c r="AT47" i="2"/>
  <c r="BE47" i="2"/>
  <c r="AY27" i="2"/>
  <c r="AU49" i="2"/>
  <c r="BC46" i="2"/>
  <c r="AU23" i="2"/>
  <c r="BC44" i="2"/>
  <c r="AY57" i="2"/>
  <c r="AY18" i="2"/>
  <c r="AY36" i="2"/>
  <c r="AT32" i="2"/>
  <c r="AW53" i="2"/>
  <c r="BD28" i="2"/>
  <c r="AV48" i="2"/>
  <c r="AT48" i="2"/>
  <c r="BE48" i="2"/>
  <c r="AV49" i="2"/>
  <c r="AT19" i="2"/>
  <c r="BE19" i="2"/>
  <c r="BA52" i="2"/>
  <c r="BE52" i="2"/>
  <c r="AW52" i="2"/>
  <c r="BE29" i="2"/>
  <c r="AT29" i="2"/>
  <c r="AX53" i="2"/>
  <c r="BA56" i="2"/>
  <c r="DZ41" i="8"/>
  <c r="EG32" i="8"/>
  <c r="DQ32" i="8"/>
  <c r="DQ43" i="8"/>
  <c r="DX30" i="8"/>
  <c r="DS15" i="8"/>
  <c r="BJ40" i="8"/>
  <c r="BJ45" i="8"/>
  <c r="BE36" i="8"/>
  <c r="DQ36" i="8" s="1"/>
  <c r="BD15" i="8"/>
  <c r="AX20" i="8"/>
  <c r="BI56" i="8"/>
  <c r="DT56" i="8" s="1"/>
  <c r="AX15" i="8"/>
  <c r="BM15" i="8"/>
  <c r="BL42" i="8"/>
  <c r="AZ36" i="8"/>
  <c r="BI36" i="8"/>
  <c r="EE36" i="8" s="1"/>
  <c r="BE41" i="8"/>
  <c r="DQ41" i="8" s="1"/>
  <c r="BI50" i="8"/>
  <c r="BE15" i="8"/>
  <c r="BG42" i="8"/>
  <c r="AZ45" i="8"/>
  <c r="BA18" i="8"/>
  <c r="DY18" i="8" s="1"/>
  <c r="BC50" i="8"/>
  <c r="BK20" i="8"/>
  <c r="BK42" i="8"/>
  <c r="BI55" i="8"/>
  <c r="DT55" i="8" s="1"/>
  <c r="BD19" i="8"/>
  <c r="BH19" i="8"/>
  <c r="ED19" i="8" s="1"/>
  <c r="BE48" i="8"/>
  <c r="DQ48" i="8" s="1"/>
  <c r="EB32" i="8"/>
  <c r="DU44" i="8"/>
  <c r="EG30" i="8"/>
  <c r="BM40" i="8"/>
  <c r="BM45" i="8"/>
  <c r="BI15" i="8"/>
  <c r="BM20" i="8"/>
  <c r="BL36" i="8"/>
  <c r="BJ15" i="8"/>
  <c r="BD41" i="8"/>
  <c r="BA40" i="8"/>
  <c r="BK36" i="8"/>
  <c r="AX40" i="8"/>
  <c r="BA41" i="8"/>
  <c r="DN41" i="8" s="1"/>
  <c r="BE34" i="8"/>
  <c r="EB34" i="8" s="1"/>
  <c r="AZ15" i="8"/>
  <c r="BC42" i="8"/>
  <c r="BB48" i="8"/>
  <c r="DZ48" i="8" s="1"/>
  <c r="BI31" i="8"/>
  <c r="EE31" i="8" s="1"/>
  <c r="BE25" i="8"/>
  <c r="EB25" i="8" s="1"/>
  <c r="BF48" i="8"/>
  <c r="DS20" i="8"/>
  <c r="BL56" i="8"/>
  <c r="DO47" i="8"/>
  <c r="DO42" i="8"/>
  <c r="BF41" i="8"/>
  <c r="AZ56" i="8"/>
  <c r="AZ50" i="8"/>
  <c r="DX50" i="8" s="1"/>
  <c r="BD20" i="8"/>
  <c r="BD42" i="8"/>
  <c r="BG40" i="8"/>
  <c r="EC40" i="8" s="1"/>
  <c r="BH36" i="8"/>
  <c r="ED36" i="8" s="1"/>
  <c r="BI44" i="8"/>
  <c r="EE44" i="8" s="1"/>
  <c r="BH41" i="8"/>
  <c r="BK15" i="8"/>
  <c r="BJ42" i="8"/>
  <c r="BH40" i="8"/>
  <c r="BG56" i="8"/>
  <c r="DR56" i="8" s="1"/>
  <c r="BK41" i="8"/>
  <c r="EF41" i="8" s="1"/>
  <c r="BC15" i="8"/>
  <c r="DP15" i="8" s="1"/>
  <c r="BJ56" i="8"/>
  <c r="DQ56" i="8"/>
  <c r="EE34" i="8"/>
  <c r="BI27" i="8"/>
  <c r="EE27" i="8" s="1"/>
  <c r="BG15" i="8"/>
  <c r="BL20" i="8"/>
  <c r="AX41" i="8"/>
  <c r="BF36" i="8"/>
  <c r="BK40" i="8"/>
  <c r="BB36" i="8"/>
  <c r="BI41" i="8"/>
  <c r="BA15" i="8"/>
  <c r="DY15" i="8" s="1"/>
  <c r="AX42" i="8"/>
  <c r="BL41" i="8"/>
  <c r="BC36" i="8"/>
  <c r="BH42" i="8"/>
  <c r="DM28" i="8"/>
  <c r="BF15" i="8"/>
  <c r="BF40" i="8"/>
  <c r="BL15" i="8"/>
  <c r="BM41" i="8"/>
  <c r="BC40" i="8"/>
  <c r="BA36" i="8"/>
  <c r="BG41" i="8"/>
  <c r="BC41" i="8"/>
  <c r="BM42" i="8"/>
  <c r="BK31" i="8"/>
  <c r="EF31" i="8" s="1"/>
  <c r="BC34" i="8"/>
  <c r="DP34" i="8" s="1"/>
  <c r="AX25" i="8"/>
  <c r="DO32" i="8"/>
  <c r="BD34" i="8"/>
  <c r="BI42" i="8"/>
  <c r="EE42" i="8" s="1"/>
  <c r="BD22" i="8"/>
  <c r="BA50" i="8"/>
  <c r="DN50" i="8" s="1"/>
  <c r="BJ41" i="8"/>
  <c r="EG28" i="8"/>
  <c r="BB22" i="8"/>
  <c r="DO22" i="8" s="1"/>
  <c r="BA17" i="8"/>
  <c r="DY17" i="8" s="1"/>
  <c r="BM19" i="8"/>
  <c r="AX56" i="8"/>
  <c r="DS19" i="8"/>
  <c r="DU41" i="8"/>
  <c r="BJ33" i="8"/>
  <c r="BI19" i="8"/>
  <c r="DP28" i="8"/>
  <c r="EC43" i="8"/>
  <c r="DR23" i="8"/>
  <c r="BQ51" i="8"/>
  <c r="CP51" i="8" s="1"/>
  <c r="CJ51" i="8" s="1"/>
  <c r="BU34" i="8"/>
  <c r="Z28" i="9" s="1"/>
  <c r="BJ50" i="8"/>
  <c r="BL48" i="8"/>
  <c r="BD55" i="8"/>
  <c r="BH50" i="8"/>
  <c r="ED50" i="8" s="1"/>
  <c r="BM48" i="8"/>
  <c r="BF34" i="8"/>
  <c r="BG50" i="8"/>
  <c r="BH55" i="8"/>
  <c r="BA34" i="8"/>
  <c r="AX19" i="8"/>
  <c r="BC22" i="8"/>
  <c r="AZ31" i="8"/>
  <c r="EG43" i="8"/>
  <c r="BA19" i="8"/>
  <c r="BB18" i="8"/>
  <c r="DZ18" i="8" s="1"/>
  <c r="BJ26" i="8"/>
  <c r="BH31" i="8"/>
  <c r="DS31" i="8" s="1"/>
  <c r="AZ48" i="8"/>
  <c r="BB19" i="8"/>
  <c r="BM33" i="8"/>
  <c r="BA48" i="8"/>
  <c r="DN48" i="8" s="1"/>
  <c r="BI33" i="8"/>
  <c r="DZ40" i="8"/>
  <c r="DR40" i="8"/>
  <c r="EE56" i="8"/>
  <c r="DP56" i="8"/>
  <c r="BK51" i="8"/>
  <c r="BM34" i="8"/>
  <c r="BJ22" i="8"/>
  <c r="BC55" i="8"/>
  <c r="AX55" i="8"/>
  <c r="BB34" i="8"/>
  <c r="BB50" i="8"/>
  <c r="DZ50" i="8" s="1"/>
  <c r="BG48" i="8"/>
  <c r="BH22" i="8"/>
  <c r="BM31" i="8"/>
  <c r="BC48" i="8"/>
  <c r="EA48" i="8" s="1"/>
  <c r="BC31" i="8"/>
  <c r="EA31" i="8" s="1"/>
  <c r="BM22" i="8"/>
  <c r="DX42" i="8"/>
  <c r="DQ34" i="8"/>
  <c r="DR20" i="8"/>
  <c r="DU47" i="8"/>
  <c r="BJ34" i="8"/>
  <c r="BK48" i="8"/>
  <c r="EF48" i="8" s="1"/>
  <c r="BK50" i="8"/>
  <c r="BD48" i="8"/>
  <c r="BF31" i="8"/>
  <c r="BL55" i="8"/>
  <c r="BF19" i="8"/>
  <c r="BE55" i="8"/>
  <c r="BJ55" i="8"/>
  <c r="AZ34" i="8"/>
  <c r="BK19" i="8"/>
  <c r="BG22" i="8"/>
  <c r="BJ31" i="8"/>
  <c r="BC46" i="8"/>
  <c r="EA46" i="8" s="1"/>
  <c r="DO48" i="8"/>
  <c r="BQ35" i="8"/>
  <c r="CP35" i="8" s="1"/>
  <c r="CJ35" i="8" s="1"/>
  <c r="BL34" i="8"/>
  <c r="BF50" i="8"/>
  <c r="BI22" i="8"/>
  <c r="EE22" i="8" s="1"/>
  <c r="BL19" i="8"/>
  <c r="BG55" i="8"/>
  <c r="DR55" i="8" s="1"/>
  <c r="BM55" i="8"/>
  <c r="BH34" i="8"/>
  <c r="BC18" i="8"/>
  <c r="EA18" i="8" s="1"/>
  <c r="AZ19" i="8"/>
  <c r="BK22" i="8"/>
  <c r="BB45" i="8"/>
  <c r="BB56" i="8"/>
  <c r="BC23" i="8"/>
  <c r="DP47" i="8"/>
  <c r="DS43" i="8"/>
  <c r="BF55" i="8"/>
  <c r="BM50" i="8"/>
  <c r="AX48" i="8"/>
  <c r="BF22" i="8"/>
  <c r="BF18" i="8"/>
  <c r="BM35" i="8"/>
  <c r="BA55" i="8"/>
  <c r="AZ55" i="8"/>
  <c r="BG34" i="8"/>
  <c r="EC34" i="8" s="1"/>
  <c r="BG19" i="8"/>
  <c r="AZ22" i="8"/>
  <c r="AZ17" i="8"/>
  <c r="DX17" i="8" s="1"/>
  <c r="BA25" i="8"/>
  <c r="DY25" i="8" s="1"/>
  <c r="CG34" i="8"/>
  <c r="DQ22" i="8"/>
  <c r="AX50" i="8"/>
  <c r="BL31" i="8"/>
  <c r="BD31" i="8"/>
  <c r="BD49" i="8"/>
  <c r="BL22" i="8"/>
  <c r="BJ48" i="8"/>
  <c r="BD50" i="8"/>
  <c r="BE50" i="8"/>
  <c r="EG50" i="8" s="1"/>
  <c r="BH48" i="8"/>
  <c r="BA22" i="8"/>
  <c r="BG45" i="8"/>
  <c r="EC45" i="8" s="1"/>
  <c r="BK56" i="8"/>
  <c r="BC20" i="8"/>
  <c r="AZ29" i="8"/>
  <c r="DX29" i="8" s="1"/>
  <c r="BA58" i="8"/>
  <c r="DN58" i="8" s="1"/>
  <c r="AZ26" i="8"/>
  <c r="DX26" i="8" s="1"/>
  <c r="BG24" i="8"/>
  <c r="DR24" i="8" s="1"/>
  <c r="BD24" i="8"/>
  <c r="BE24" i="8"/>
  <c r="DV24" i="8" s="1"/>
  <c r="ED33" i="8"/>
  <c r="DS33" i="8"/>
  <c r="EE48" i="8"/>
  <c r="DT48" i="8"/>
  <c r="DZ22" i="8"/>
  <c r="DO18" i="8"/>
  <c r="DP50" i="8"/>
  <c r="EA50" i="8"/>
  <c r="DS45" i="8"/>
  <c r="EA15" i="8"/>
  <c r="DN20" i="8"/>
  <c r="DY20" i="8"/>
  <c r="EC56" i="8"/>
  <c r="BF38" i="8"/>
  <c r="DU55" i="8"/>
  <c r="EB22" i="8"/>
  <c r="BF25" i="8"/>
  <c r="BL18" i="8"/>
  <c r="BH24" i="8"/>
  <c r="DS24" i="8" s="1"/>
  <c r="BL24" i="8"/>
  <c r="BD25" i="8"/>
  <c r="BK59" i="8"/>
  <c r="EF59" i="8" s="1"/>
  <c r="BE44" i="8"/>
  <c r="AZ38" i="8"/>
  <c r="AZ25" i="8"/>
  <c r="BI18" i="8"/>
  <c r="BK17" i="8"/>
  <c r="EF17" i="8" s="1"/>
  <c r="BK25" i="8"/>
  <c r="BI29" i="8"/>
  <c r="BE19" i="8"/>
  <c r="BI20" i="8"/>
  <c r="AX38" i="8"/>
  <c r="DS38" i="8"/>
  <c r="DV28" i="8"/>
  <c r="BF17" i="8"/>
  <c r="BJ17" i="8"/>
  <c r="BH26" i="8"/>
  <c r="BF44" i="8"/>
  <c r="BD33" i="8"/>
  <c r="BG18" i="8"/>
  <c r="DR18" i="8" s="1"/>
  <c r="BL44" i="8"/>
  <c r="AX18" i="8"/>
  <c r="BM26" i="8"/>
  <c r="BC44" i="8"/>
  <c r="BB38" i="8"/>
  <c r="BI25" i="8"/>
  <c r="BE18" i="8"/>
  <c r="BC17" i="8"/>
  <c r="BA33" i="8"/>
  <c r="DQ28" i="8"/>
  <c r="BM29" i="8"/>
  <c r="BM17" i="8"/>
  <c r="BD26" i="8"/>
  <c r="BL38" i="8"/>
  <c r="BD44" i="8"/>
  <c r="BM18" i="8"/>
  <c r="BI26" i="8"/>
  <c r="AX33" i="8"/>
  <c r="AX26" i="8"/>
  <c r="AX44" i="8"/>
  <c r="BJ44" i="8"/>
  <c r="BC38" i="8"/>
  <c r="BG17" i="8"/>
  <c r="BB25" i="8"/>
  <c r="BG33" i="8"/>
  <c r="BE33" i="8"/>
  <c r="BG31" i="8"/>
  <c r="BI45" i="8"/>
  <c r="EE45" i="8" s="1"/>
  <c r="BE45" i="8"/>
  <c r="BI38" i="8"/>
  <c r="BH25" i="8"/>
  <c r="BH29" i="8"/>
  <c r="EB28" i="8"/>
  <c r="DT44" i="8"/>
  <c r="BL26" i="8"/>
  <c r="BF33" i="8"/>
  <c r="BL33" i="8"/>
  <c r="BJ29" i="8"/>
  <c r="BD17" i="8"/>
  <c r="BJ18" i="8"/>
  <c r="BA44" i="8"/>
  <c r="BM44" i="8"/>
  <c r="AZ18" i="8"/>
  <c r="BL17" i="8"/>
  <c r="BI17" i="8"/>
  <c r="BB33" i="8"/>
  <c r="BE31" i="8"/>
  <c r="EB31" i="8" s="1"/>
  <c r="BK45" i="8"/>
  <c r="BL45" i="8"/>
  <c r="BB29" i="8"/>
  <c r="BG29" i="8"/>
  <c r="BE23" i="8"/>
  <c r="BK29" i="8"/>
  <c r="BG38" i="8"/>
  <c r="EC38" i="8" s="1"/>
  <c r="DP19" i="8"/>
  <c r="DT23" i="8"/>
  <c r="BE27" i="8"/>
  <c r="BF26" i="8"/>
  <c r="BK58" i="8"/>
  <c r="EF58" i="8" s="1"/>
  <c r="BM38" i="8"/>
  <c r="BJ24" i="8"/>
  <c r="BC26" i="8"/>
  <c r="EA26" i="8" s="1"/>
  <c r="BC29" i="8"/>
  <c r="DP29" i="8" s="1"/>
  <c r="BA26" i="8"/>
  <c r="BL25" i="8"/>
  <c r="BD29" i="8"/>
  <c r="AZ44" i="8"/>
  <c r="BK38" i="8"/>
  <c r="BC25" i="8"/>
  <c r="BK18" i="8"/>
  <c r="BH17" i="8"/>
  <c r="BC33" i="8"/>
  <c r="AX31" i="8"/>
  <c r="AX45" i="8"/>
  <c r="BA29" i="8"/>
  <c r="BE20" i="8"/>
  <c r="AZ20" i="8"/>
  <c r="BK23" i="8"/>
  <c r="DU32" i="8"/>
  <c r="BJ58" i="8"/>
  <c r="DU34" i="8"/>
  <c r="BD18" i="8"/>
  <c r="AX17" i="8"/>
  <c r="BJ38" i="8"/>
  <c r="BM24" i="8"/>
  <c r="AX29" i="8"/>
  <c r="BD38" i="8"/>
  <c r="BB17" i="8"/>
  <c r="DZ17" i="8" s="1"/>
  <c r="BF29" i="8"/>
  <c r="BB44" i="8"/>
  <c r="BE38" i="8"/>
  <c r="BG25" i="8"/>
  <c r="BH18" i="8"/>
  <c r="BE17" i="8"/>
  <c r="BK33" i="8"/>
  <c r="BC45" i="8"/>
  <c r="AZ24" i="8"/>
  <c r="DM24" i="8" s="1"/>
  <c r="BE29" i="8"/>
  <c r="CB50" i="8"/>
  <c r="BH44" i="8"/>
  <c r="DS44" i="8" s="1"/>
  <c r="BJ25" i="8"/>
  <c r="BD53" i="8"/>
  <c r="BE26" i="8"/>
  <c r="DV26" i="8" s="1"/>
  <c r="BB26" i="8"/>
  <c r="BG44" i="8"/>
  <c r="BA38" i="8"/>
  <c r="EG47" i="8"/>
  <c r="AZ33" i="8"/>
  <c r="BB31" i="8"/>
  <c r="BK26" i="8"/>
  <c r="BB23" i="8"/>
  <c r="DX24" i="8"/>
  <c r="BH46" i="8"/>
  <c r="BB46" i="8"/>
  <c r="AZ46" i="8"/>
  <c r="BE46" i="8"/>
  <c r="BD58" i="8"/>
  <c r="DM47" i="8"/>
  <c r="DO15" i="8"/>
  <c r="BC58" i="8"/>
  <c r="EA58" i="8" s="1"/>
  <c r="DM43" i="8"/>
  <c r="BF46" i="8"/>
  <c r="BD37" i="8"/>
  <c r="BF57" i="8"/>
  <c r="BI24" i="8"/>
  <c r="BG46" i="8"/>
  <c r="AX58" i="8"/>
  <c r="DX47" i="8"/>
  <c r="DM41" i="8"/>
  <c r="DV43" i="8"/>
  <c r="BB24" i="8"/>
  <c r="DV47" i="8"/>
  <c r="DX41" i="8"/>
  <c r="DX43" i="8"/>
  <c r="BJ49" i="8"/>
  <c r="BH58" i="8"/>
  <c r="BL27" i="8"/>
  <c r="BF39" i="8"/>
  <c r="BI16" i="8"/>
  <c r="EE16" i="8" s="1"/>
  <c r="AZ27" i="8"/>
  <c r="DM27" i="8" s="1"/>
  <c r="DN18" i="8"/>
  <c r="DO55" i="8"/>
  <c r="DP48" i="8"/>
  <c r="BI58" i="8"/>
  <c r="EE58" i="8" s="1"/>
  <c r="BG49" i="8"/>
  <c r="BC53" i="8"/>
  <c r="DP53" i="8" s="1"/>
  <c r="BF27" i="8"/>
  <c r="BE51" i="8"/>
  <c r="BF24" i="8"/>
  <c r="BA24" i="8"/>
  <c r="BK24" i="8"/>
  <c r="AX46" i="8"/>
  <c r="BG58" i="8"/>
  <c r="DR58" i="8" s="1"/>
  <c r="BE58" i="8"/>
  <c r="BM58" i="8"/>
  <c r="BK54" i="8"/>
  <c r="EF54" i="8" s="1"/>
  <c r="BE39" i="8"/>
  <c r="EB39" i="8" s="1"/>
  <c r="BL46" i="8"/>
  <c r="BG59" i="8"/>
  <c r="EC59" i="8" s="1"/>
  <c r="BC24" i="8"/>
  <c r="AX24" i="8"/>
  <c r="BL58" i="8"/>
  <c r="AZ58" i="8"/>
  <c r="DM58" i="8" s="1"/>
  <c r="BQ59" i="8"/>
  <c r="CN59" i="8" s="1"/>
  <c r="BD46" i="8"/>
  <c r="BK46" i="8"/>
  <c r="BF58" i="8"/>
  <c r="BI57" i="8"/>
  <c r="BM46" i="8"/>
  <c r="BI46" i="8"/>
  <c r="BA46" i="8"/>
  <c r="BE52" i="8"/>
  <c r="BA11" i="8"/>
  <c r="DN11" i="8" s="1"/>
  <c r="EG40" i="8"/>
  <c r="EF34" i="8"/>
  <c r="DZ15" i="8"/>
  <c r="BJ52" i="8"/>
  <c r="BQ34" i="8"/>
  <c r="V28" i="9" s="1"/>
  <c r="DY47" i="8"/>
  <c r="DN47" i="8"/>
  <c r="BE57" i="8"/>
  <c r="BL39" i="8"/>
  <c r="EC15" i="8"/>
  <c r="DR15" i="8"/>
  <c r="BD59" i="8"/>
  <c r="BL51" i="8"/>
  <c r="BB37" i="8"/>
  <c r="BB16" i="8"/>
  <c r="BJ51" i="8"/>
  <c r="BF16" i="8"/>
  <c r="DX55" i="8"/>
  <c r="DM55" i="8"/>
  <c r="BA51" i="8"/>
  <c r="BH27" i="8"/>
  <c r="AX37" i="8"/>
  <c r="ED23" i="8"/>
  <c r="DS23" i="8"/>
  <c r="EA43" i="8"/>
  <c r="DP43" i="8"/>
  <c r="BG35" i="8"/>
  <c r="BB35" i="8"/>
  <c r="BC35" i="8"/>
  <c r="BD57" i="8"/>
  <c r="BN21" i="8"/>
  <c r="DN56" i="8"/>
  <c r="DN21" i="8"/>
  <c r="BF52" i="8"/>
  <c r="BN43" i="8"/>
  <c r="BM49" i="8"/>
  <c r="BC57" i="8"/>
  <c r="BF54" i="8"/>
  <c r="BM54" i="8"/>
  <c r="BJ54" i="8"/>
  <c r="BL54" i="8"/>
  <c r="AZ54" i="8"/>
  <c r="BD54" i="8"/>
  <c r="AX54" i="8"/>
  <c r="BA54" i="8"/>
  <c r="BE54" i="8"/>
  <c r="BI54" i="8"/>
  <c r="BG54" i="8"/>
  <c r="BD35" i="8"/>
  <c r="DZ20" i="8"/>
  <c r="DO20" i="8"/>
  <c r="BE49" i="8"/>
  <c r="AX27" i="8"/>
  <c r="BE16" i="8"/>
  <c r="BE59" i="8"/>
  <c r="BM51" i="8"/>
  <c r="BL16" i="8"/>
  <c r="BD51" i="8"/>
  <c r="BC51" i="8"/>
  <c r="BJ35" i="8"/>
  <c r="BB27" i="8"/>
  <c r="DY56" i="8"/>
  <c r="DS47" i="8"/>
  <c r="BD52" i="8"/>
  <c r="BL59" i="8"/>
  <c r="DT42" i="8"/>
  <c r="BK35" i="8"/>
  <c r="EB36" i="8"/>
  <c r="BA49" i="8"/>
  <c r="BH49" i="8"/>
  <c r="BK49" i="8"/>
  <c r="BC49" i="8"/>
  <c r="AZ49" i="8"/>
  <c r="BI49" i="8"/>
  <c r="EB21" i="8"/>
  <c r="DQ21" i="8"/>
  <c r="EB30" i="8"/>
  <c r="DQ30" i="8"/>
  <c r="BF37" i="8"/>
  <c r="BA37" i="8"/>
  <c r="BM27" i="8"/>
  <c r="BG57" i="8"/>
  <c r="BM16" i="8"/>
  <c r="BJ16" i="8"/>
  <c r="AZ16" i="8"/>
  <c r="BA16" i="8"/>
  <c r="BI37" i="8"/>
  <c r="BG16" i="8"/>
  <c r="BK27" i="8"/>
  <c r="BB51" i="8"/>
  <c r="AX51" i="8"/>
  <c r="AX35" i="8"/>
  <c r="BA27" i="8"/>
  <c r="BD39" i="8"/>
  <c r="EC24" i="8"/>
  <c r="ED47" i="8"/>
  <c r="BM14" i="8"/>
  <c r="BC54" i="8"/>
  <c r="EE40" i="8"/>
  <c r="DT40" i="8"/>
  <c r="BK39" i="8"/>
  <c r="BH39" i="8"/>
  <c r="BB58" i="8"/>
  <c r="BL35" i="8"/>
  <c r="BI59" i="8"/>
  <c r="BH37" i="8"/>
  <c r="DO17" i="8"/>
  <c r="BC59" i="8"/>
  <c r="BJ27" i="8"/>
  <c r="BF59" i="8"/>
  <c r="BA59" i="8"/>
  <c r="BH16" i="8"/>
  <c r="BG51" i="8"/>
  <c r="BI52" i="8"/>
  <c r="BH52" i="8"/>
  <c r="BC52" i="8"/>
  <c r="BE13" i="8"/>
  <c r="DQ13" i="8" s="1"/>
  <c r="BL13" i="8"/>
  <c r="DQ40" i="8"/>
  <c r="DT27" i="8"/>
  <c r="BG11" i="8"/>
  <c r="DR11" i="8" s="1"/>
  <c r="BA39" i="8"/>
  <c r="BG39" i="8"/>
  <c r="BJ53" i="8"/>
  <c r="BE53" i="8"/>
  <c r="BM53" i="8"/>
  <c r="BG53" i="8"/>
  <c r="AX53" i="8"/>
  <c r="BH53" i="8"/>
  <c r="BK53" i="8"/>
  <c r="BB53" i="8"/>
  <c r="AZ53" i="8"/>
  <c r="BI53" i="8"/>
  <c r="EE33" i="8"/>
  <c r="DT33" i="8"/>
  <c r="EE32" i="8"/>
  <c r="DT32" i="8"/>
  <c r="BM37" i="8"/>
  <c r="BJ37" i="8"/>
  <c r="AZ37" i="8"/>
  <c r="BC37" i="8"/>
  <c r="BB39" i="8"/>
  <c r="BC39" i="8"/>
  <c r="BB54" i="8"/>
  <c r="BF53" i="8"/>
  <c r="BL37" i="8"/>
  <c r="BC16" i="8"/>
  <c r="AX16" i="8"/>
  <c r="BI51" i="8"/>
  <c r="AZ35" i="8"/>
  <c r="BH59" i="8"/>
  <c r="BH35" i="8"/>
  <c r="EB40" i="8"/>
  <c r="DZ28" i="8"/>
  <c r="DU17" i="8"/>
  <c r="BM52" i="8"/>
  <c r="BB59" i="8"/>
  <c r="BF49" i="8"/>
  <c r="BF35" i="8"/>
  <c r="BG52" i="8"/>
  <c r="BH54" i="8"/>
  <c r="BL53" i="8"/>
  <c r="EE15" i="8"/>
  <c r="DT15" i="8"/>
  <c r="BA53" i="8"/>
  <c r="BE37" i="8"/>
  <c r="AZ52" i="8"/>
  <c r="BH57" i="8"/>
  <c r="BK57" i="8"/>
  <c r="BJ57" i="8"/>
  <c r="AZ57" i="8"/>
  <c r="BL57" i="8"/>
  <c r="BM57" i="8"/>
  <c r="AX57" i="8"/>
  <c r="BA57" i="8"/>
  <c r="BB57" i="8"/>
  <c r="EC18" i="8"/>
  <c r="DY28" i="8"/>
  <c r="DN28" i="8"/>
  <c r="EC36" i="8"/>
  <c r="DR36" i="8"/>
  <c r="BK37" i="8"/>
  <c r="BD16" i="8"/>
  <c r="AZ51" i="8"/>
  <c r="BI35" i="8"/>
  <c r="BG27" i="8"/>
  <c r="BD27" i="8"/>
  <c r="BM59" i="8"/>
  <c r="AX59" i="8"/>
  <c r="AZ59" i="8"/>
  <c r="BJ59" i="8"/>
  <c r="BB52" i="8"/>
  <c r="BD14" i="8"/>
  <c r="BC12" i="8"/>
  <c r="EA12" i="8" s="1"/>
  <c r="DO28" i="8"/>
  <c r="AX52" i="8"/>
  <c r="BB49" i="8"/>
  <c r="BE35" i="8"/>
  <c r="BG37" i="8"/>
  <c r="BM39" i="8"/>
  <c r="AX39" i="8"/>
  <c r="BJ39" i="8"/>
  <c r="AZ39" i="8"/>
  <c r="AX49" i="8"/>
  <c r="BL49" i="8"/>
  <c r="BI39" i="8"/>
  <c r="BK16" i="8"/>
  <c r="BH51" i="8"/>
  <c r="BA35" i="8"/>
  <c r="BK52" i="8"/>
  <c r="BC27" i="8"/>
  <c r="BF51" i="8"/>
  <c r="CU13" i="2"/>
  <c r="CJ13" i="2"/>
  <c r="AX26" i="2"/>
  <c r="BC26" i="2"/>
  <c r="BD26" i="2"/>
  <c r="AR26" i="2"/>
  <c r="AZ26" i="2"/>
  <c r="AY26" i="2"/>
  <c r="BA26" i="2"/>
  <c r="AV26" i="2"/>
  <c r="AT26" i="2"/>
  <c r="BB26" i="2"/>
  <c r="AW26" i="2"/>
  <c r="BE26" i="2"/>
  <c r="AU26" i="2"/>
  <c r="AX58" i="2"/>
  <c r="AV58" i="2"/>
  <c r="AW58" i="2"/>
  <c r="BE58" i="2"/>
  <c r="AR58" i="2"/>
  <c r="BD58" i="2"/>
  <c r="AY58" i="2"/>
  <c r="AZ58" i="2"/>
  <c r="AT58" i="2"/>
  <c r="BB58" i="2"/>
  <c r="BC58" i="2"/>
  <c r="AU58" i="2"/>
  <c r="BA58" i="2"/>
  <c r="CK30" i="8"/>
  <c r="BT30" i="8" s="1"/>
  <c r="CO30" i="8"/>
  <c r="CI30" i="8" s="1"/>
  <c r="CM30" i="8"/>
  <c r="DX60" i="8"/>
  <c r="EG60" i="8"/>
  <c r="DM60" i="8"/>
  <c r="DV60" i="8"/>
  <c r="BN60" i="8"/>
  <c r="BC11" i="2"/>
  <c r="BH11" i="8"/>
  <c r="BI12" i="8"/>
  <c r="AX13" i="2"/>
  <c r="BH12" i="8"/>
  <c r="AU55" i="2"/>
  <c r="BC55" i="2"/>
  <c r="AT55" i="2"/>
  <c r="AZ55" i="2"/>
  <c r="BA55" i="2"/>
  <c r="AR55" i="2"/>
  <c r="AY55" i="2"/>
  <c r="BB55" i="2"/>
  <c r="AX55" i="2"/>
  <c r="BD55" i="2"/>
  <c r="AW55" i="2"/>
  <c r="BE55" i="2"/>
  <c r="AV55" i="2"/>
  <c r="CK22" i="8"/>
  <c r="BT22" i="8" s="1"/>
  <c r="CM22" i="8"/>
  <c r="CO22" i="8"/>
  <c r="CI22" i="8" s="1"/>
  <c r="CF44" i="8"/>
  <c r="CB44" i="8" s="1"/>
  <c r="Y38" i="9"/>
  <c r="AT38" i="2"/>
  <c r="AV38" i="2"/>
  <c r="AX38" i="2"/>
  <c r="BC38" i="2"/>
  <c r="AZ38" i="2"/>
  <c r="BA38" i="2"/>
  <c r="AR38" i="2"/>
  <c r="BE38" i="2"/>
  <c r="AW38" i="2"/>
  <c r="BB38" i="2"/>
  <c r="BD38" i="2"/>
  <c r="AU38" i="2"/>
  <c r="AY38" i="2"/>
  <c r="AT16" i="2"/>
  <c r="AW16" i="2"/>
  <c r="BE16" i="2"/>
  <c r="AY16" i="2"/>
  <c r="BD16" i="2"/>
  <c r="AU16" i="2"/>
  <c r="BC16" i="2"/>
  <c r="AR16" i="2"/>
  <c r="BB16" i="2"/>
  <c r="AV16" i="2"/>
  <c r="BH13" i="8"/>
  <c r="AU39" i="2"/>
  <c r="BE39" i="2"/>
  <c r="AT39" i="2"/>
  <c r="AW39" i="2"/>
  <c r="AY39" i="2"/>
  <c r="BB39" i="2"/>
  <c r="AZ39" i="2"/>
  <c r="AR39" i="2"/>
  <c r="BD39" i="2"/>
  <c r="AV39" i="2"/>
  <c r="BA39" i="2"/>
  <c r="AX39" i="2"/>
  <c r="BC39" i="2"/>
  <c r="BC30" i="2"/>
  <c r="AR30" i="2"/>
  <c r="AZ30" i="2"/>
  <c r="BB30" i="2"/>
  <c r="AU30" i="2"/>
  <c r="BA30" i="2"/>
  <c r="BD30" i="2"/>
  <c r="AV30" i="2"/>
  <c r="AY30" i="2"/>
  <c r="BE30" i="2"/>
  <c r="AT30" i="2"/>
  <c r="AX30" i="2"/>
  <c r="AW30" i="2"/>
  <c r="BB12" i="2"/>
  <c r="BC14" i="8"/>
  <c r="CG50" i="8"/>
  <c r="CO49" i="8"/>
  <c r="CI49" i="8" s="1"/>
  <c r="CM49" i="8"/>
  <c r="CK49" i="8"/>
  <c r="BT49" i="8" s="1"/>
  <c r="CB59" i="8"/>
  <c r="AY13" i="2"/>
  <c r="BE12" i="2"/>
  <c r="CI11" i="8"/>
  <c r="CM11" i="8"/>
  <c r="CK11" i="8"/>
  <c r="BT11" i="8" s="1"/>
  <c r="BE14" i="8"/>
  <c r="AW11" i="2"/>
  <c r="BA12" i="8"/>
  <c r="BB14" i="2"/>
  <c r="AU33" i="2"/>
  <c r="AZ33" i="2"/>
  <c r="BD33" i="2"/>
  <c r="BE33" i="2"/>
  <c r="AT33" i="2"/>
  <c r="AY33" i="2"/>
  <c r="AV33" i="2"/>
  <c r="AW33" i="2"/>
  <c r="AR33" i="2"/>
  <c r="BB33" i="2"/>
  <c r="BA33" i="2"/>
  <c r="BC33" i="2"/>
  <c r="ED56" i="8"/>
  <c r="DS56" i="8"/>
  <c r="CO12" i="8"/>
  <c r="CI12" i="8" s="1"/>
  <c r="CM12" i="8"/>
  <c r="CK12" i="8"/>
  <c r="BT12" i="8" s="1"/>
  <c r="AT24" i="2"/>
  <c r="AW24" i="2"/>
  <c r="BE24" i="2"/>
  <c r="AY24" i="2"/>
  <c r="AU24" i="2"/>
  <c r="AV24" i="2"/>
  <c r="AX24" i="2"/>
  <c r="AZ24" i="2"/>
  <c r="BD24" i="2"/>
  <c r="BA24" i="2"/>
  <c r="BC24" i="2"/>
  <c r="AR24" i="2"/>
  <c r="BB24" i="2"/>
  <c r="AX21" i="2"/>
  <c r="BD21" i="2"/>
  <c r="BE21" i="2"/>
  <c r="AT21" i="2"/>
  <c r="AV21" i="2"/>
  <c r="AW21" i="2"/>
  <c r="BB21" i="2"/>
  <c r="AZ21" i="2"/>
  <c r="AR21" i="2"/>
  <c r="AY21" i="2"/>
  <c r="AU21" i="2"/>
  <c r="BC21" i="2"/>
  <c r="AX11" i="2"/>
  <c r="AX25" i="2"/>
  <c r="AT25" i="2"/>
  <c r="AV25" i="2"/>
  <c r="AW25" i="2"/>
  <c r="AY25" i="2"/>
  <c r="AZ25" i="2"/>
  <c r="BD25" i="2"/>
  <c r="AR25" i="2"/>
  <c r="BB25" i="2"/>
  <c r="AU25" i="2"/>
  <c r="BC25" i="2"/>
  <c r="BE25" i="2"/>
  <c r="CO41" i="8"/>
  <c r="CI41" i="8" s="1"/>
  <c r="CM41" i="8"/>
  <c r="CK41" i="8"/>
  <c r="BT41" i="8" s="1"/>
  <c r="CK14" i="8"/>
  <c r="BT14" i="8" s="1"/>
  <c r="CO14" i="8"/>
  <c r="CI14" i="8" s="1"/>
  <c r="CM14" i="8"/>
  <c r="CK56" i="8"/>
  <c r="BT56" i="8" s="1"/>
  <c r="CO56" i="8"/>
  <c r="CI56" i="8" s="1"/>
  <c r="CM56" i="8"/>
  <c r="CO24" i="8"/>
  <c r="CI24" i="8" s="1"/>
  <c r="CM24" i="8"/>
  <c r="CK24" i="8"/>
  <c r="BT24" i="8" s="1"/>
  <c r="CK45" i="8"/>
  <c r="BT45" i="8" s="1"/>
  <c r="CO45" i="8"/>
  <c r="CI45" i="8" s="1"/>
  <c r="CM45" i="8"/>
  <c r="AT34" i="2"/>
  <c r="BB34" i="2"/>
  <c r="BE34" i="2"/>
  <c r="AY34" i="2"/>
  <c r="BC34" i="2"/>
  <c r="BD34" i="2"/>
  <c r="AU34" i="2"/>
  <c r="AR34" i="2"/>
  <c r="AV34" i="2"/>
  <c r="AX34" i="2"/>
  <c r="AW34" i="2"/>
  <c r="AZ34" i="2"/>
  <c r="BA34" i="2"/>
  <c r="BG13" i="8"/>
  <c r="AV13" i="2"/>
  <c r="BU50" i="8"/>
  <c r="CM25" i="8"/>
  <c r="CO25" i="8"/>
  <c r="CI25" i="8" s="1"/>
  <c r="CK25" i="8"/>
  <c r="BT25" i="8" s="1"/>
  <c r="BB11" i="2"/>
  <c r="CV11" i="2" s="1"/>
  <c r="AY12" i="2"/>
  <c r="AX54" i="2"/>
  <c r="AV54" i="2"/>
  <c r="AW54" i="2"/>
  <c r="BD54" i="2"/>
  <c r="BE54" i="2"/>
  <c r="AR54" i="2"/>
  <c r="AY54" i="2"/>
  <c r="AZ54" i="2"/>
  <c r="BB54" i="2"/>
  <c r="BA54" i="2"/>
  <c r="AT54" i="2"/>
  <c r="AU54" i="2"/>
  <c r="BC54" i="2"/>
  <c r="BA45" i="2"/>
  <c r="AW45" i="2"/>
  <c r="BB45" i="2"/>
  <c r="BC45" i="2"/>
  <c r="AV45" i="2"/>
  <c r="AT45" i="2"/>
  <c r="BD45" i="2"/>
  <c r="BE45" i="2"/>
  <c r="AR45" i="2"/>
  <c r="AU45" i="2"/>
  <c r="AZ45" i="2"/>
  <c r="AX45" i="2"/>
  <c r="AY45" i="2"/>
  <c r="CK31" i="8"/>
  <c r="BT31" i="8" s="1"/>
  <c r="CM31" i="8"/>
  <c r="CO31" i="8"/>
  <c r="CI31" i="8" s="1"/>
  <c r="BH14" i="8"/>
  <c r="AU59" i="2"/>
  <c r="AT59" i="2"/>
  <c r="BB59" i="2"/>
  <c r="AZ59" i="2"/>
  <c r="BA59" i="2"/>
  <c r="AR59" i="2"/>
  <c r="BC59" i="2"/>
  <c r="AY59" i="2"/>
  <c r="BE59" i="2"/>
  <c r="BD59" i="2"/>
  <c r="AX59" i="2"/>
  <c r="AV59" i="2"/>
  <c r="AW59" i="2"/>
  <c r="AU11" i="2"/>
  <c r="AW15" i="2"/>
  <c r="BE15" i="2"/>
  <c r="BA15" i="2"/>
  <c r="BC15" i="2"/>
  <c r="AZ15" i="2"/>
  <c r="BB15" i="2"/>
  <c r="BD15" i="2"/>
  <c r="AY15" i="2"/>
  <c r="AT15" i="2"/>
  <c r="AR15" i="2"/>
  <c r="AV15" i="2"/>
  <c r="AU15" i="2"/>
  <c r="BE12" i="8"/>
  <c r="AU35" i="2"/>
  <c r="BB35" i="2"/>
  <c r="BD35" i="2"/>
  <c r="AT35" i="2"/>
  <c r="AV35" i="2"/>
  <c r="AZ35" i="2"/>
  <c r="AY35" i="2"/>
  <c r="AW35" i="2"/>
  <c r="AR35" i="2"/>
  <c r="AX35" i="2"/>
  <c r="BC35" i="2"/>
  <c r="BE35" i="2"/>
  <c r="BA35" i="2"/>
  <c r="AW14" i="2"/>
  <c r="CO55" i="8"/>
  <c r="CI55" i="8" s="1"/>
  <c r="CM55" i="8"/>
  <c r="CK55" i="8"/>
  <c r="BT55" i="8" s="1"/>
  <c r="CO33" i="8"/>
  <c r="CI33" i="8" s="1"/>
  <c r="CM33" i="8"/>
  <c r="CK33" i="8"/>
  <c r="BT33" i="8" s="1"/>
  <c r="AW13" i="2"/>
  <c r="AX12" i="2"/>
  <c r="BB13" i="2"/>
  <c r="DX58" i="8"/>
  <c r="DU60" i="2"/>
  <c r="DV60" i="2" s="1"/>
  <c r="BC12" i="2"/>
  <c r="BU51" i="8"/>
  <c r="CG51" i="8"/>
  <c r="BU19" i="8"/>
  <c r="CG19" i="8"/>
  <c r="CK37" i="8"/>
  <c r="BT37" i="8" s="1"/>
  <c r="CM37" i="8"/>
  <c r="CO37" i="8"/>
  <c r="CI37" i="8" s="1"/>
  <c r="BI13" i="8"/>
  <c r="CK20" i="8"/>
  <c r="BT20" i="8" s="1"/>
  <c r="CM20" i="8"/>
  <c r="CO20" i="8"/>
  <c r="CI20" i="8" s="1"/>
  <c r="AZ51" i="2"/>
  <c r="BB51" i="2"/>
  <c r="BC51" i="2"/>
  <c r="AT51" i="2"/>
  <c r="BD51" i="2"/>
  <c r="AU51" i="2"/>
  <c r="AY51" i="2"/>
  <c r="AV51" i="2"/>
  <c r="AR51" i="2"/>
  <c r="BE51" i="2"/>
  <c r="BA51" i="2"/>
  <c r="AW51" i="2"/>
  <c r="AX51" i="2"/>
  <c r="CG17" i="8"/>
  <c r="BQ19" i="8"/>
  <c r="CB17" i="8"/>
  <c r="CF14" i="2"/>
  <c r="CQ14" i="2"/>
  <c r="BG14" i="8"/>
  <c r="BB42" i="2"/>
  <c r="AX42" i="2"/>
  <c r="AR42" i="2"/>
  <c r="AT42" i="2"/>
  <c r="BE42" i="2"/>
  <c r="AW42" i="2"/>
  <c r="BC42" i="2"/>
  <c r="BA42" i="2"/>
  <c r="BD42" i="2"/>
  <c r="AU42" i="2"/>
  <c r="AV42" i="2"/>
  <c r="AY42" i="2"/>
  <c r="AZ42" i="2"/>
  <c r="AX17" i="2"/>
  <c r="BD17" i="2"/>
  <c r="AR17" i="2"/>
  <c r="BB17" i="2"/>
  <c r="AT17" i="2"/>
  <c r="AV17" i="2"/>
  <c r="AY17" i="2"/>
  <c r="AZ17" i="2"/>
  <c r="AW17" i="2"/>
  <c r="BC17" i="2"/>
  <c r="BE17" i="2"/>
  <c r="AU17" i="2"/>
  <c r="CM58" i="8"/>
  <c r="CO58" i="8"/>
  <c r="CI58" i="8" s="1"/>
  <c r="CK58" i="8"/>
  <c r="BT58" i="8" s="1"/>
  <c r="CK28" i="8"/>
  <c r="BT28" i="8" s="1"/>
  <c r="CM28" i="8"/>
  <c r="CO28" i="8"/>
  <c r="CI28" i="8" s="1"/>
  <c r="AR12" i="2"/>
  <c r="BM13" i="8"/>
  <c r="BC11" i="8"/>
  <c r="CK57" i="8"/>
  <c r="BT57" i="8" s="1"/>
  <c r="CO57" i="8"/>
  <c r="CI57" i="8" s="1"/>
  <c r="CM57" i="8"/>
  <c r="CO48" i="8"/>
  <c r="CI48" i="8" s="1"/>
  <c r="CM48" i="8"/>
  <c r="CK48" i="8"/>
  <c r="BT48" i="8" s="1"/>
  <c r="CK53" i="8"/>
  <c r="BT53" i="8" s="1"/>
  <c r="CO53" i="8"/>
  <c r="CI53" i="8" s="1"/>
  <c r="CM53" i="8"/>
  <c r="CK29" i="8"/>
  <c r="BT29" i="8" s="1"/>
  <c r="CO29" i="8"/>
  <c r="CI29" i="8" s="1"/>
  <c r="CM29" i="8"/>
  <c r="AW50" i="2"/>
  <c r="BA50" i="2"/>
  <c r="BC50" i="2"/>
  <c r="BD50" i="2"/>
  <c r="AU50" i="2"/>
  <c r="AV50" i="2"/>
  <c r="AY50" i="2"/>
  <c r="AX50" i="2"/>
  <c r="AR50" i="2"/>
  <c r="AT50" i="2"/>
  <c r="BE50" i="2"/>
  <c r="AZ50" i="2"/>
  <c r="BB50" i="2"/>
  <c r="BK11" i="8"/>
  <c r="BL11" i="8"/>
  <c r="BM11" i="8"/>
  <c r="AX11" i="8"/>
  <c r="BF11" i="8"/>
  <c r="BD11" i="8"/>
  <c r="BL14" i="8"/>
  <c r="CK39" i="8"/>
  <c r="BT39" i="8" s="1"/>
  <c r="CO39" i="8"/>
  <c r="CI39" i="8" s="1"/>
  <c r="CM39" i="8"/>
  <c r="BU17" i="8"/>
  <c r="BQ50" i="8"/>
  <c r="DP12" i="8"/>
  <c r="CF47" i="8"/>
  <c r="BU47" i="8" s="1"/>
  <c r="Y41" i="9"/>
  <c r="AU37" i="2"/>
  <c r="BD37" i="2"/>
  <c r="BE37" i="2"/>
  <c r="AT37" i="2"/>
  <c r="AV37" i="2"/>
  <c r="BB37" i="2"/>
  <c r="AY37" i="2"/>
  <c r="AR37" i="2"/>
  <c r="AZ37" i="2"/>
  <c r="AW37" i="2"/>
  <c r="AX37" i="2"/>
  <c r="BA37" i="2"/>
  <c r="BC37" i="2"/>
  <c r="AT14" i="2"/>
  <c r="BE14" i="2"/>
  <c r="BD14" i="2"/>
  <c r="AR14" i="2"/>
  <c r="EB13" i="8"/>
  <c r="AZ12" i="2"/>
  <c r="AV11" i="2"/>
  <c r="AU13" i="2"/>
  <c r="BB13" i="8"/>
  <c r="BB11" i="8"/>
  <c r="AW22" i="2"/>
  <c r="BD22" i="2"/>
  <c r="AU22" i="2"/>
  <c r="AV22" i="2"/>
  <c r="AX22" i="2"/>
  <c r="BC22" i="2"/>
  <c r="AZ22" i="2"/>
  <c r="BA22" i="2"/>
  <c r="AR22" i="2"/>
  <c r="AT22" i="2"/>
  <c r="AY22" i="2"/>
  <c r="BB22" i="2"/>
  <c r="BE22" i="2"/>
  <c r="BA12" i="2"/>
  <c r="AZ14" i="8"/>
  <c r="AX14" i="8"/>
  <c r="BJ14" i="8"/>
  <c r="BF14" i="8"/>
  <c r="BK14" i="8"/>
  <c r="CO60" i="8"/>
  <c r="CI60" i="8" s="1"/>
  <c r="CM60" i="8"/>
  <c r="CK60" i="8"/>
  <c r="BT60" i="8" s="1"/>
  <c r="CK46" i="8"/>
  <c r="BT46" i="8" s="1"/>
  <c r="CM46" i="8"/>
  <c r="CO46" i="8"/>
  <c r="CI46" i="8" s="1"/>
  <c r="CK13" i="8"/>
  <c r="BT13" i="8" s="1"/>
  <c r="CM13" i="8"/>
  <c r="CO13" i="8"/>
  <c r="CI13" i="8" s="1"/>
  <c r="CK23" i="8"/>
  <c r="BT23" i="8" s="1"/>
  <c r="CO23" i="8"/>
  <c r="CI23" i="8" s="1"/>
  <c r="CM23" i="8"/>
  <c r="AV12" i="2"/>
  <c r="BC41" i="2"/>
  <c r="AT41" i="2"/>
  <c r="BD41" i="2"/>
  <c r="AU41" i="2"/>
  <c r="AV41" i="2"/>
  <c r="AW41" i="2"/>
  <c r="BB41" i="2"/>
  <c r="AY41" i="2"/>
  <c r="AR41" i="2"/>
  <c r="AZ41" i="2"/>
  <c r="BA41" i="2"/>
  <c r="AX41" i="2"/>
  <c r="BE41" i="2"/>
  <c r="CF52" i="8"/>
  <c r="BU52" i="8" s="1"/>
  <c r="Y46" i="9"/>
  <c r="CO32" i="8"/>
  <c r="CI32" i="8" s="1"/>
  <c r="CM32" i="8"/>
  <c r="CK32" i="8"/>
  <c r="BT32" i="8" s="1"/>
  <c r="BE11" i="2"/>
  <c r="BD11" i="2"/>
  <c r="AR11" i="2"/>
  <c r="AU31" i="2"/>
  <c r="AZ31" i="2"/>
  <c r="BB31" i="2"/>
  <c r="BD31" i="2"/>
  <c r="BE31" i="2"/>
  <c r="AW31" i="2"/>
  <c r="AV31" i="2"/>
  <c r="AT31" i="2"/>
  <c r="AR31" i="2"/>
  <c r="BA31" i="2"/>
  <c r="AY31" i="2"/>
  <c r="BC31" i="2"/>
  <c r="AX31" i="2"/>
  <c r="BC13" i="2"/>
  <c r="BA14" i="8"/>
  <c r="AY14" i="2"/>
  <c r="BI11" i="8"/>
  <c r="BI14" i="8"/>
  <c r="AZ13" i="8"/>
  <c r="BF13" i="8"/>
  <c r="BJ13" i="8"/>
  <c r="AX13" i="8"/>
  <c r="BD13" i="8"/>
  <c r="BK13" i="8"/>
  <c r="BA13" i="8"/>
  <c r="CF36" i="8"/>
  <c r="CB36" i="8" s="1"/>
  <c r="Y30" i="9"/>
  <c r="BA17" i="2"/>
  <c r="AT20" i="2"/>
  <c r="BB20" i="2"/>
  <c r="AW20" i="2"/>
  <c r="BE20" i="2"/>
  <c r="AY20" i="2"/>
  <c r="BC20" i="2"/>
  <c r="BD20" i="2"/>
  <c r="AU20" i="2"/>
  <c r="BA20" i="2"/>
  <c r="AR20" i="2"/>
  <c r="AV20" i="2"/>
  <c r="CM18" i="8"/>
  <c r="CO18" i="8"/>
  <c r="CI18" i="8" s="1"/>
  <c r="CK18" i="8"/>
  <c r="BT18" i="8" s="1"/>
  <c r="CK54" i="8"/>
  <c r="BT54" i="8" s="1"/>
  <c r="CM54" i="8"/>
  <c r="CO54" i="8"/>
  <c r="CI54" i="8" s="1"/>
  <c r="CK38" i="8"/>
  <c r="BT38" i="8" s="1"/>
  <c r="CO38" i="8"/>
  <c r="CI38" i="8" s="1"/>
  <c r="CM38" i="8"/>
  <c r="CM40" i="8"/>
  <c r="CO40" i="8"/>
  <c r="CI40" i="8" s="1"/>
  <c r="CK40" i="8"/>
  <c r="BT40" i="8" s="1"/>
  <c r="CK21" i="8"/>
  <c r="BT21" i="8" s="1"/>
  <c r="CO21" i="8"/>
  <c r="CI21" i="8" s="1"/>
  <c r="CM21" i="8"/>
  <c r="BB12" i="8"/>
  <c r="BA14" i="2"/>
  <c r="CM43" i="8"/>
  <c r="CO43" i="8"/>
  <c r="CI43" i="8" s="1"/>
  <c r="CK43" i="8"/>
  <c r="BT43" i="8" s="1"/>
  <c r="BA25" i="2"/>
  <c r="BU59" i="8"/>
  <c r="BC14" i="2"/>
  <c r="BE13" i="2"/>
  <c r="AT13" i="2"/>
  <c r="AZ13" i="2"/>
  <c r="BD13" i="2"/>
  <c r="AR13" i="2"/>
  <c r="CF26" i="8"/>
  <c r="Y20" i="9"/>
  <c r="CU16" i="2"/>
  <c r="CJ16" i="2"/>
  <c r="AU12" i="2"/>
  <c r="BB14" i="8"/>
  <c r="CO16" i="8"/>
  <c r="CI16" i="8" s="1"/>
  <c r="CM16" i="8"/>
  <c r="CK16" i="8"/>
  <c r="BT16" i="8" s="1"/>
  <c r="BE11" i="8"/>
  <c r="CO42" i="8"/>
  <c r="CI42" i="8" s="1"/>
  <c r="CM42" i="8"/>
  <c r="CK42" i="8"/>
  <c r="BT42" i="8" s="1"/>
  <c r="AT12" i="2"/>
  <c r="CE12" i="2" s="1"/>
  <c r="AZ43" i="2"/>
  <c r="AT43" i="2"/>
  <c r="BD43" i="2"/>
  <c r="AU43" i="2"/>
  <c r="BE43" i="2"/>
  <c r="AY43" i="2"/>
  <c r="AW43" i="2"/>
  <c r="AV43" i="2"/>
  <c r="AR43" i="2"/>
  <c r="AX43" i="2"/>
  <c r="BA43" i="2"/>
  <c r="BC43" i="2"/>
  <c r="BB43" i="2"/>
  <c r="DQ60" i="2"/>
  <c r="DR60" i="2" s="1"/>
  <c r="BJ11" i="8"/>
  <c r="BU35" i="8"/>
  <c r="CG35" i="8"/>
  <c r="CM15" i="8"/>
  <c r="CK15" i="8"/>
  <c r="BT15" i="8" s="1"/>
  <c r="CO15" i="8"/>
  <c r="CI15" i="8" s="1"/>
  <c r="BG12" i="8"/>
  <c r="BA21" i="2"/>
  <c r="CO27" i="8"/>
  <c r="CI27" i="8" s="1"/>
  <c r="CM27" i="8"/>
  <c r="CK27" i="8"/>
  <c r="BT27" i="8" s="1"/>
  <c r="BC13" i="8"/>
  <c r="AZ12" i="8"/>
  <c r="BD12" i="8"/>
  <c r="BF12" i="8"/>
  <c r="BJ12" i="8"/>
  <c r="AX12" i="8"/>
  <c r="BK12" i="8"/>
  <c r="BL12" i="8"/>
  <c r="CB35" i="8"/>
  <c r="BM12" i="8"/>
  <c r="CJ53" i="2" l="1"/>
  <c r="CS12" i="2"/>
  <c r="CW32" i="2"/>
  <c r="CF27" i="2"/>
  <c r="CE11" i="2"/>
  <c r="CN11" i="2"/>
  <c r="CY11" i="2"/>
  <c r="V29" i="9"/>
  <c r="EF28" i="8"/>
  <c r="DU28" i="8"/>
  <c r="DT58" i="8"/>
  <c r="DT45" i="8"/>
  <c r="DR34" i="8"/>
  <c r="DV36" i="8"/>
  <c r="ED28" i="8"/>
  <c r="DS28" i="8"/>
  <c r="BN23" i="8"/>
  <c r="EC47" i="8"/>
  <c r="DV42" i="8"/>
  <c r="DP46" i="8"/>
  <c r="DN52" i="8"/>
  <c r="BN47" i="8"/>
  <c r="DS50" i="8"/>
  <c r="DN17" i="8"/>
  <c r="EG25" i="8"/>
  <c r="DT31" i="8"/>
  <c r="DX40" i="8"/>
  <c r="BN15" i="8"/>
  <c r="DM42" i="8"/>
  <c r="BN28" i="8"/>
  <c r="DV25" i="8"/>
  <c r="DT36" i="8"/>
  <c r="EB41" i="8"/>
  <c r="DR26" i="8"/>
  <c r="ED31" i="8"/>
  <c r="DY31" i="8"/>
  <c r="EE30" i="8"/>
  <c r="DT30" i="8"/>
  <c r="DY30" i="8"/>
  <c r="DN30" i="8"/>
  <c r="DY11" i="8"/>
  <c r="DQ25" i="8"/>
  <c r="DP18" i="8"/>
  <c r="DU30" i="8"/>
  <c r="EF30" i="8"/>
  <c r="DS30" i="8"/>
  <c r="ED30" i="8"/>
  <c r="EG41" i="8"/>
  <c r="DV40" i="8"/>
  <c r="EG48" i="8"/>
  <c r="DR38" i="8"/>
  <c r="DZ21" i="8"/>
  <c r="DO21" i="8"/>
  <c r="DS32" i="8"/>
  <c r="ED32" i="8"/>
  <c r="EC58" i="8"/>
  <c r="BN32" i="8"/>
  <c r="BN38" i="8"/>
  <c r="EA32" i="8"/>
  <c r="DP32" i="8"/>
  <c r="EF21" i="8"/>
  <c r="DU21" i="8"/>
  <c r="DX32" i="8"/>
  <c r="DM32" i="8"/>
  <c r="BN45" i="8"/>
  <c r="DY58" i="8"/>
  <c r="DX27" i="8"/>
  <c r="DV45" i="8"/>
  <c r="EE55" i="8"/>
  <c r="DN42" i="8"/>
  <c r="DY42" i="8"/>
  <c r="ED21" i="8"/>
  <c r="DS21" i="8"/>
  <c r="DR59" i="8"/>
  <c r="BN34" i="8"/>
  <c r="EB48" i="8"/>
  <c r="EA29" i="8"/>
  <c r="DN45" i="8"/>
  <c r="BN40" i="8"/>
  <c r="DN32" i="8"/>
  <c r="BN55" i="8"/>
  <c r="EA34" i="8"/>
  <c r="EG36" i="8"/>
  <c r="DR32" i="8"/>
  <c r="EC32" i="8"/>
  <c r="DV21" i="8"/>
  <c r="EG21" i="8"/>
  <c r="DX21" i="8"/>
  <c r="DM21" i="8"/>
  <c r="EE21" i="8"/>
  <c r="DT21" i="8"/>
  <c r="CP34" i="8"/>
  <c r="CJ34" i="8" s="1"/>
  <c r="V53" i="9"/>
  <c r="V45" i="9"/>
  <c r="CP59" i="8"/>
  <c r="CJ59" i="8" s="1"/>
  <c r="CN51" i="8"/>
  <c r="CL51" i="8"/>
  <c r="BV17" i="8"/>
  <c r="V11" i="9"/>
  <c r="CN17" i="8"/>
  <c r="CL17" i="8"/>
  <c r="CY34" i="8"/>
  <c r="CN35" i="8"/>
  <c r="DA50" i="8"/>
  <c r="CX34" i="8"/>
  <c r="CZ34" i="8"/>
  <c r="BQ52" i="8"/>
  <c r="DA52" i="8" s="1"/>
  <c r="CZ35" i="8"/>
  <c r="CU11" i="2"/>
  <c r="CS44" i="2"/>
  <c r="CH44" i="2"/>
  <c r="CU32" i="2"/>
  <c r="CJ32" i="2"/>
  <c r="CW23" i="2"/>
  <c r="CJ47" i="2"/>
  <c r="CU47" i="2"/>
  <c r="CI19" i="2"/>
  <c r="CG14" i="2"/>
  <c r="CQ40" i="2"/>
  <c r="CF40" i="2"/>
  <c r="CT49" i="2"/>
  <c r="CI49" i="2"/>
  <c r="CG57" i="2"/>
  <c r="CR57" i="2"/>
  <c r="CR53" i="2"/>
  <c r="CG53" i="2"/>
  <c r="CS27" i="2"/>
  <c r="CH27" i="2"/>
  <c r="CR49" i="2"/>
  <c r="CG49" i="2"/>
  <c r="CT18" i="2"/>
  <c r="CI18" i="2"/>
  <c r="CY47" i="2"/>
  <c r="CN47" i="2"/>
  <c r="BF47" i="2"/>
  <c r="CP47" i="2"/>
  <c r="CE47" i="2"/>
  <c r="CK52" i="2"/>
  <c r="CV52" i="2"/>
  <c r="CF36" i="2"/>
  <c r="CQ36" i="2"/>
  <c r="CU49" i="2"/>
  <c r="CJ49" i="2"/>
  <c r="CQ18" i="2"/>
  <c r="CF18" i="2"/>
  <c r="CK49" i="2"/>
  <c r="CV49" i="2"/>
  <c r="CN49" i="2"/>
  <c r="CE49" i="2"/>
  <c r="CY49" i="2"/>
  <c r="BF49" i="2"/>
  <c r="CP49" i="2"/>
  <c r="CQ32" i="2"/>
  <c r="CF32" i="2"/>
  <c r="CL47" i="2"/>
  <c r="CW47" i="2"/>
  <c r="CR28" i="2"/>
  <c r="CG28" i="2"/>
  <c r="CQ47" i="2"/>
  <c r="CF47" i="2"/>
  <c r="CG40" i="2"/>
  <c r="CR40" i="2"/>
  <c r="CN29" i="2"/>
  <c r="BF29" i="2"/>
  <c r="CY29" i="2"/>
  <c r="CE29" i="2"/>
  <c r="CP29" i="2"/>
  <c r="CM48" i="2"/>
  <c r="CX48" i="2"/>
  <c r="CI57" i="2"/>
  <c r="CT57" i="2"/>
  <c r="CJ27" i="2"/>
  <c r="CU27" i="2"/>
  <c r="CJ19" i="2"/>
  <c r="CU19" i="2"/>
  <c r="CG18" i="2"/>
  <c r="CR18" i="2"/>
  <c r="CM56" i="2"/>
  <c r="CX56" i="2"/>
  <c r="CI29" i="2"/>
  <c r="CT29" i="2"/>
  <c r="CR47" i="2"/>
  <c r="CG47" i="2"/>
  <c r="CV57" i="2"/>
  <c r="CK57" i="2"/>
  <c r="CJ40" i="2"/>
  <c r="CU40" i="2"/>
  <c r="CK48" i="2"/>
  <c r="CV48" i="2"/>
  <c r="CH57" i="2"/>
  <c r="CS57" i="2"/>
  <c r="CU29" i="2"/>
  <c r="CJ29" i="2"/>
  <c r="CX36" i="2"/>
  <c r="CM36" i="2"/>
  <c r="CG46" i="2"/>
  <c r="CR46" i="2"/>
  <c r="CQ56" i="2"/>
  <c r="CF56" i="2"/>
  <c r="CF53" i="2"/>
  <c r="CQ53" i="2"/>
  <c r="CG36" i="2"/>
  <c r="CR36" i="2"/>
  <c r="CK56" i="2"/>
  <c r="CV56" i="2"/>
  <c r="CM29" i="2"/>
  <c r="CX29" i="2"/>
  <c r="CE48" i="2"/>
  <c r="CY48" i="2"/>
  <c r="CP48" i="2"/>
  <c r="BF48" i="2"/>
  <c r="CN48" i="2"/>
  <c r="CL44" i="2"/>
  <c r="CW44" i="2"/>
  <c r="CW57" i="2"/>
  <c r="CL57" i="2"/>
  <c r="CN56" i="2"/>
  <c r="CP56" i="2"/>
  <c r="BF56" i="2"/>
  <c r="CE56" i="2"/>
  <c r="CY56" i="2"/>
  <c r="CS48" i="2"/>
  <c r="CH48" i="2"/>
  <c r="CK44" i="2"/>
  <c r="CV44" i="2"/>
  <c r="CQ28" i="2"/>
  <c r="CF28" i="2"/>
  <c r="CI52" i="2"/>
  <c r="CT52" i="2"/>
  <c r="CY36" i="2"/>
  <c r="BF36" i="2"/>
  <c r="CE36" i="2"/>
  <c r="CP36" i="2"/>
  <c r="CN36" i="2"/>
  <c r="CG32" i="2"/>
  <c r="CR32" i="2"/>
  <c r="CL29" i="2"/>
  <c r="CW29" i="2"/>
  <c r="CH36" i="2"/>
  <c r="CS36" i="2"/>
  <c r="CW56" i="2"/>
  <c r="CL56" i="2"/>
  <c r="CW18" i="2"/>
  <c r="CL18" i="2"/>
  <c r="CS52" i="2"/>
  <c r="CH52" i="2"/>
  <c r="CG48" i="2"/>
  <c r="CR48" i="2"/>
  <c r="CF23" i="2"/>
  <c r="CQ23" i="2"/>
  <c r="CS23" i="2"/>
  <c r="CH23" i="2"/>
  <c r="CH56" i="2"/>
  <c r="CS56" i="2"/>
  <c r="CU23" i="2"/>
  <c r="CJ23" i="2"/>
  <c r="CH28" i="2"/>
  <c r="CS28" i="2"/>
  <c r="CT23" i="2"/>
  <c r="CI23" i="2"/>
  <c r="CK29" i="2"/>
  <c r="CV29" i="2"/>
  <c r="CK36" i="2"/>
  <c r="CV36" i="2"/>
  <c r="CH29" i="2"/>
  <c r="CS29" i="2"/>
  <c r="CW28" i="2"/>
  <c r="CL28" i="2"/>
  <c r="CX44" i="2"/>
  <c r="CM44" i="2"/>
  <c r="CM18" i="2"/>
  <c r="CX18" i="2"/>
  <c r="CT56" i="2"/>
  <c r="CI56" i="2"/>
  <c r="CR27" i="2"/>
  <c r="CG27" i="2"/>
  <c r="CT40" i="2"/>
  <c r="CI40" i="2"/>
  <c r="CX52" i="2"/>
  <c r="CM52" i="2"/>
  <c r="CW46" i="2"/>
  <c r="CL46" i="2"/>
  <c r="CX23" i="2"/>
  <c r="CM23" i="2"/>
  <c r="CK40" i="2"/>
  <c r="CV40" i="2"/>
  <c r="CT47" i="2"/>
  <c r="CI47" i="2"/>
  <c r="CE53" i="2"/>
  <c r="CY53" i="2"/>
  <c r="CN53" i="2"/>
  <c r="CP53" i="2"/>
  <c r="BF53" i="2"/>
  <c r="CI46" i="2"/>
  <c r="CT46" i="2"/>
  <c r="CF52" i="2"/>
  <c r="CQ52" i="2"/>
  <c r="CW36" i="2"/>
  <c r="CL36" i="2"/>
  <c r="CK23" i="2"/>
  <c r="CV23" i="2"/>
  <c r="CP52" i="2"/>
  <c r="CY52" i="2"/>
  <c r="BF52" i="2"/>
  <c r="CE52" i="2"/>
  <c r="CN52" i="2"/>
  <c r="CK28" i="2"/>
  <c r="CV28" i="2"/>
  <c r="CP44" i="2"/>
  <c r="BF44" i="2"/>
  <c r="CN44" i="2"/>
  <c r="CY44" i="2"/>
  <c r="CE44" i="2"/>
  <c r="CH19" i="2"/>
  <c r="CS19" i="2"/>
  <c r="CE18" i="2"/>
  <c r="CY18" i="2"/>
  <c r="CN18" i="2"/>
  <c r="BF18" i="2"/>
  <c r="CP18" i="2"/>
  <c r="CE46" i="2"/>
  <c r="CY46" i="2"/>
  <c r="CN46" i="2"/>
  <c r="BF46" i="2"/>
  <c r="CP46" i="2"/>
  <c r="CV19" i="2"/>
  <c r="CK19" i="2"/>
  <c r="CF44" i="2"/>
  <c r="CQ44" i="2"/>
  <c r="CW40" i="2"/>
  <c r="CL40" i="2"/>
  <c r="CJ52" i="2"/>
  <c r="CU52" i="2"/>
  <c r="CS53" i="2"/>
  <c r="CH53" i="2"/>
  <c r="CF49" i="2"/>
  <c r="CQ49" i="2"/>
  <c r="CH46" i="2"/>
  <c r="CS46" i="2"/>
  <c r="CT28" i="2"/>
  <c r="CI28" i="2"/>
  <c r="CN23" i="2"/>
  <c r="CE23" i="2"/>
  <c r="BF23" i="2"/>
  <c r="CY23" i="2"/>
  <c r="CP23" i="2"/>
  <c r="CS40" i="2"/>
  <c r="CH40" i="2"/>
  <c r="CG19" i="2"/>
  <c r="CR19" i="2"/>
  <c r="CX53" i="2"/>
  <c r="CM53" i="2"/>
  <c r="CP27" i="2"/>
  <c r="CN27" i="2"/>
  <c r="CY27" i="2"/>
  <c r="BF27" i="2"/>
  <c r="CE27" i="2"/>
  <c r="CR23" i="2"/>
  <c r="CG23" i="2"/>
  <c r="CU46" i="2"/>
  <c r="CJ46" i="2"/>
  <c r="CK18" i="2"/>
  <c r="CV18" i="2"/>
  <c r="CW52" i="2"/>
  <c r="CL52" i="2"/>
  <c r="CM28" i="2"/>
  <c r="CX28" i="2"/>
  <c r="CV32" i="2"/>
  <c r="CK32" i="2"/>
  <c r="CH49" i="2"/>
  <c r="CS49" i="2"/>
  <c r="CJ57" i="2"/>
  <c r="CU57" i="2"/>
  <c r="CM46" i="2"/>
  <c r="CX46" i="2"/>
  <c r="CW49" i="2"/>
  <c r="CL49" i="2"/>
  <c r="CU44" i="2"/>
  <c r="CJ44" i="2"/>
  <c r="CM40" i="2"/>
  <c r="CX40" i="2"/>
  <c r="CX19" i="2"/>
  <c r="CM19" i="2"/>
  <c r="CE32" i="2"/>
  <c r="BF32" i="2"/>
  <c r="CP32" i="2"/>
  <c r="CN32" i="2"/>
  <c r="CY32" i="2"/>
  <c r="CI27" i="2"/>
  <c r="CT27" i="2"/>
  <c r="CJ18" i="2"/>
  <c r="CU18" i="2"/>
  <c r="CV53" i="2"/>
  <c r="CK53" i="2"/>
  <c r="CF46" i="2"/>
  <c r="CQ46" i="2"/>
  <c r="CS18" i="2"/>
  <c r="CH18" i="2"/>
  <c r="CX27" i="2"/>
  <c r="CM27" i="2"/>
  <c r="CF29" i="2"/>
  <c r="CQ29" i="2"/>
  <c r="CH47" i="2"/>
  <c r="CS47" i="2"/>
  <c r="CW48" i="2"/>
  <c r="CL48" i="2"/>
  <c r="CN57" i="2"/>
  <c r="CP57" i="2"/>
  <c r="CE57" i="2"/>
  <c r="BF57" i="2"/>
  <c r="CY57" i="2"/>
  <c r="CL53" i="2"/>
  <c r="CW53" i="2"/>
  <c r="BF28" i="2"/>
  <c r="CP28" i="2"/>
  <c r="CE28" i="2"/>
  <c r="CY28" i="2"/>
  <c r="CN28" i="2"/>
  <c r="CV46" i="2"/>
  <c r="CK46" i="2"/>
  <c r="CT32" i="2"/>
  <c r="CI32" i="2"/>
  <c r="CV27" i="2"/>
  <c r="CK27" i="2"/>
  <c r="CT44" i="2"/>
  <c r="CI44" i="2"/>
  <c r="CQ48" i="2"/>
  <c r="CF48" i="2"/>
  <c r="CP40" i="2"/>
  <c r="BF40" i="2"/>
  <c r="CE40" i="2"/>
  <c r="CY40" i="2"/>
  <c r="CN40" i="2"/>
  <c r="CU56" i="2"/>
  <c r="CJ56" i="2"/>
  <c r="CY19" i="2"/>
  <c r="CP19" i="2"/>
  <c r="CE19" i="2"/>
  <c r="CN19" i="2"/>
  <c r="BF19" i="2"/>
  <c r="CI36" i="2"/>
  <c r="CT36" i="2"/>
  <c r="CM47" i="2"/>
  <c r="CX47" i="2"/>
  <c r="CG29" i="2"/>
  <c r="CR29" i="2"/>
  <c r="CU36" i="2"/>
  <c r="CJ36" i="2"/>
  <c r="CW19" i="2"/>
  <c r="CL19" i="2"/>
  <c r="CV47" i="2"/>
  <c r="CK47" i="2"/>
  <c r="CF19" i="2"/>
  <c r="CQ19" i="2"/>
  <c r="CF57" i="2"/>
  <c r="CQ57" i="2"/>
  <c r="CX49" i="2"/>
  <c r="CM49" i="2"/>
  <c r="CM57" i="2"/>
  <c r="CX57" i="2"/>
  <c r="CL27" i="2"/>
  <c r="CW27" i="2"/>
  <c r="CT53" i="2"/>
  <c r="CI53" i="2"/>
  <c r="CG56" i="2"/>
  <c r="CR56" i="2"/>
  <c r="CX32" i="2"/>
  <c r="CM32" i="2"/>
  <c r="CT48" i="2"/>
  <c r="CI48" i="2"/>
  <c r="CG44" i="2"/>
  <c r="CR44" i="2"/>
  <c r="CU28" i="2"/>
  <c r="CJ28" i="2"/>
  <c r="EF15" i="8"/>
  <c r="DU15" i="8"/>
  <c r="EF36" i="8"/>
  <c r="DU36" i="8"/>
  <c r="CL35" i="8"/>
  <c r="DS36" i="8"/>
  <c r="DU31" i="8"/>
  <c r="EG17" i="8"/>
  <c r="DM50" i="8"/>
  <c r="DO36" i="8"/>
  <c r="DZ36" i="8"/>
  <c r="ED41" i="8"/>
  <c r="DS41" i="8"/>
  <c r="DY40" i="8"/>
  <c r="DN40" i="8"/>
  <c r="EF20" i="8"/>
  <c r="DU20" i="8"/>
  <c r="DT41" i="8"/>
  <c r="EE41" i="8"/>
  <c r="DX56" i="8"/>
  <c r="EG56" i="8"/>
  <c r="DM56" i="8"/>
  <c r="DV56" i="8"/>
  <c r="EF42" i="8"/>
  <c r="DU42" i="8"/>
  <c r="CN34" i="8"/>
  <c r="CL34" i="8"/>
  <c r="ED44" i="8"/>
  <c r="DM26" i="8"/>
  <c r="DN15" i="8"/>
  <c r="BN50" i="8"/>
  <c r="DY50" i="8"/>
  <c r="EA41" i="8"/>
  <c r="DP41" i="8"/>
  <c r="DU40" i="8"/>
  <c r="EF40" i="8"/>
  <c r="BN36" i="8"/>
  <c r="DX36" i="8"/>
  <c r="DM36" i="8"/>
  <c r="DS42" i="8"/>
  <c r="ED42" i="8"/>
  <c r="BV34" i="8"/>
  <c r="DB34" i="8"/>
  <c r="EC11" i="8"/>
  <c r="DT22" i="8"/>
  <c r="EB45" i="8"/>
  <c r="BN41" i="8"/>
  <c r="EG38" i="8"/>
  <c r="BN20" i="8"/>
  <c r="BN56" i="8"/>
  <c r="EB24" i="8"/>
  <c r="DY36" i="8"/>
  <c r="DN36" i="8"/>
  <c r="EA36" i="8"/>
  <c r="DP36" i="8"/>
  <c r="DX15" i="8"/>
  <c r="EG15" i="8"/>
  <c r="DV15" i="8"/>
  <c r="DM15" i="8"/>
  <c r="DX45" i="8"/>
  <c r="DM45" i="8"/>
  <c r="EG58" i="8"/>
  <c r="EC41" i="8"/>
  <c r="DR41" i="8"/>
  <c r="EA42" i="8"/>
  <c r="DP42" i="8"/>
  <c r="DA59" i="8"/>
  <c r="DU58" i="8"/>
  <c r="DU48" i="8"/>
  <c r="BN24" i="8"/>
  <c r="DP31" i="8"/>
  <c r="DY41" i="8"/>
  <c r="EA40" i="8"/>
  <c r="DP40" i="8"/>
  <c r="EC42" i="8"/>
  <c r="DR42" i="8"/>
  <c r="EG27" i="8"/>
  <c r="DA34" i="8"/>
  <c r="DV41" i="8"/>
  <c r="BN42" i="8"/>
  <c r="DV44" i="8"/>
  <c r="DV50" i="8"/>
  <c r="ED40" i="8"/>
  <c r="DS40" i="8"/>
  <c r="EB15" i="8"/>
  <c r="DQ15" i="8"/>
  <c r="EG45" i="8"/>
  <c r="BN26" i="8"/>
  <c r="EE50" i="8"/>
  <c r="DT50" i="8"/>
  <c r="DO56" i="8"/>
  <c r="DZ56" i="8"/>
  <c r="EB55" i="8"/>
  <c r="DQ55" i="8"/>
  <c r="DV38" i="8"/>
  <c r="EG31" i="8"/>
  <c r="ED24" i="8"/>
  <c r="DO50" i="8"/>
  <c r="EA20" i="8"/>
  <c r="DP20" i="8"/>
  <c r="DZ45" i="8"/>
  <c r="DO45" i="8"/>
  <c r="ED22" i="8"/>
  <c r="DS22" i="8"/>
  <c r="DU51" i="8"/>
  <c r="EF51" i="8"/>
  <c r="DM31" i="8"/>
  <c r="DX31" i="8"/>
  <c r="DP26" i="8"/>
  <c r="DN25" i="8"/>
  <c r="DQ24" i="8"/>
  <c r="EF56" i="8"/>
  <c r="DU56" i="8"/>
  <c r="DX22" i="8"/>
  <c r="DM22" i="8"/>
  <c r="EF22" i="8"/>
  <c r="DU22" i="8"/>
  <c r="EC48" i="8"/>
  <c r="DR48" i="8"/>
  <c r="DZ19" i="8"/>
  <c r="DO19" i="8"/>
  <c r="EA22" i="8"/>
  <c r="DP22" i="8"/>
  <c r="EG44" i="8"/>
  <c r="EC19" i="8"/>
  <c r="DR19" i="8"/>
  <c r="DX19" i="8"/>
  <c r="DM19" i="8"/>
  <c r="DX48" i="8"/>
  <c r="DM48" i="8"/>
  <c r="CB52" i="8"/>
  <c r="DR45" i="8"/>
  <c r="BN22" i="8"/>
  <c r="EG22" i="8"/>
  <c r="DY22" i="8"/>
  <c r="DN22" i="8"/>
  <c r="DR22" i="8"/>
  <c r="EC22" i="8"/>
  <c r="DO34" i="8"/>
  <c r="DZ34" i="8"/>
  <c r="DN34" i="8"/>
  <c r="DY34" i="8"/>
  <c r="EE19" i="8"/>
  <c r="DT19" i="8"/>
  <c r="DM29" i="8"/>
  <c r="DY48" i="8"/>
  <c r="DS48" i="8"/>
  <c r="ED48" i="8"/>
  <c r="EG55" i="8"/>
  <c r="ED34" i="8"/>
  <c r="DS34" i="8"/>
  <c r="EF19" i="8"/>
  <c r="DU19" i="8"/>
  <c r="EF50" i="8"/>
  <c r="DU50" i="8"/>
  <c r="ED55" i="8"/>
  <c r="DS55" i="8"/>
  <c r="CG44" i="8"/>
  <c r="BQ44" i="8"/>
  <c r="V38" i="9" s="1"/>
  <c r="DQ31" i="8"/>
  <c r="DQ45" i="8"/>
  <c r="DV31" i="8"/>
  <c r="EG26" i="8"/>
  <c r="EB44" i="8"/>
  <c r="DV48" i="8"/>
  <c r="DM17" i="8"/>
  <c r="EB50" i="8"/>
  <c r="DQ50" i="8"/>
  <c r="DY55" i="8"/>
  <c r="DN55" i="8"/>
  <c r="DM34" i="8"/>
  <c r="DX34" i="8"/>
  <c r="EG34" i="8"/>
  <c r="DV34" i="8"/>
  <c r="DP55" i="8"/>
  <c r="EA55" i="8"/>
  <c r="EC50" i="8"/>
  <c r="DR50" i="8"/>
  <c r="DV22" i="8"/>
  <c r="DV55" i="8"/>
  <c r="EG24" i="8"/>
  <c r="AA28" i="9"/>
  <c r="BU44" i="8"/>
  <c r="DB44" i="8" s="1"/>
  <c r="EC55" i="8"/>
  <c r="DU59" i="8"/>
  <c r="DQ44" i="8"/>
  <c r="BN48" i="8"/>
  <c r="EA23" i="8"/>
  <c r="DP23" i="8"/>
  <c r="DN19" i="8"/>
  <c r="DY19" i="8"/>
  <c r="DZ31" i="8"/>
  <c r="DO31" i="8"/>
  <c r="DX18" i="8"/>
  <c r="EG18" i="8"/>
  <c r="DV18" i="8"/>
  <c r="DM18" i="8"/>
  <c r="BN18" i="8"/>
  <c r="EB18" i="8"/>
  <c r="DQ18" i="8"/>
  <c r="EE18" i="8"/>
  <c r="DT18" i="8"/>
  <c r="BN17" i="8"/>
  <c r="DA19" i="8"/>
  <c r="BN58" i="8"/>
  <c r="DV33" i="8"/>
  <c r="BN33" i="8"/>
  <c r="DM33" i="8"/>
  <c r="EG33" i="8"/>
  <c r="DX33" i="8"/>
  <c r="ED18" i="8"/>
  <c r="DS18" i="8"/>
  <c r="DQ27" i="8"/>
  <c r="EB27" i="8"/>
  <c r="DO29" i="8"/>
  <c r="DZ29" i="8"/>
  <c r="EE38" i="8"/>
  <c r="DT38" i="8"/>
  <c r="EA38" i="8"/>
  <c r="DP38" i="8"/>
  <c r="EE25" i="8"/>
  <c r="DT25" i="8"/>
  <c r="EE20" i="8"/>
  <c r="DT20" i="8"/>
  <c r="DX25" i="8"/>
  <c r="DM25" i="8"/>
  <c r="DV17" i="8"/>
  <c r="EC17" i="8"/>
  <c r="DR17" i="8"/>
  <c r="DV58" i="8"/>
  <c r="EC25" i="8"/>
  <c r="DR25" i="8"/>
  <c r="BN31" i="8"/>
  <c r="EA33" i="8"/>
  <c r="DP33" i="8"/>
  <c r="DN26" i="8"/>
  <c r="DY26" i="8"/>
  <c r="DN44" i="8"/>
  <c r="DY44" i="8"/>
  <c r="BN44" i="8"/>
  <c r="DZ38" i="8"/>
  <c r="DO38" i="8"/>
  <c r="ED26" i="8"/>
  <c r="DS26" i="8"/>
  <c r="EG19" i="8"/>
  <c r="DV19" i="8"/>
  <c r="EB19" i="8"/>
  <c r="DQ19" i="8"/>
  <c r="DM38" i="8"/>
  <c r="DX38" i="8"/>
  <c r="ED25" i="8"/>
  <c r="DS25" i="8"/>
  <c r="BN25" i="8"/>
  <c r="EB38" i="8"/>
  <c r="DQ38" i="8"/>
  <c r="ED17" i="8"/>
  <c r="DS17" i="8"/>
  <c r="EF45" i="8"/>
  <c r="DU45" i="8"/>
  <c r="EA44" i="8"/>
  <c r="DP44" i="8"/>
  <c r="EE29" i="8"/>
  <c r="DT29" i="8"/>
  <c r="EC29" i="8"/>
  <c r="DR29" i="8"/>
  <c r="DQ58" i="8"/>
  <c r="EA53" i="8"/>
  <c r="CX59" i="8"/>
  <c r="DY38" i="8"/>
  <c r="DN38" i="8"/>
  <c r="EB29" i="8"/>
  <c r="DQ29" i="8"/>
  <c r="DV29" i="8"/>
  <c r="DZ44" i="8"/>
  <c r="DO44" i="8"/>
  <c r="DU23" i="8"/>
  <c r="EF23" i="8"/>
  <c r="EF18" i="8"/>
  <c r="DU18" i="8"/>
  <c r="EC31" i="8"/>
  <c r="DR31" i="8"/>
  <c r="DU25" i="8"/>
  <c r="EF25" i="8"/>
  <c r="EB58" i="8"/>
  <c r="EC44" i="8"/>
  <c r="DR44" i="8"/>
  <c r="DV20" i="8"/>
  <c r="DM20" i="8"/>
  <c r="DX20" i="8"/>
  <c r="EG20" i="8"/>
  <c r="DP25" i="8"/>
  <c r="EA25" i="8"/>
  <c r="DO33" i="8"/>
  <c r="DZ33" i="8"/>
  <c r="EB33" i="8"/>
  <c r="DQ33" i="8"/>
  <c r="EB17" i="8"/>
  <c r="DQ17" i="8"/>
  <c r="DO23" i="8"/>
  <c r="DZ23" i="8"/>
  <c r="DZ26" i="8"/>
  <c r="DO26" i="8"/>
  <c r="EA45" i="8"/>
  <c r="DP45" i="8"/>
  <c r="EB20" i="8"/>
  <c r="DQ20" i="8"/>
  <c r="DU38" i="8"/>
  <c r="EF38" i="8"/>
  <c r="EF29" i="8"/>
  <c r="DU29" i="8"/>
  <c r="EE17" i="8"/>
  <c r="DT17" i="8"/>
  <c r="BN29" i="8"/>
  <c r="DR33" i="8"/>
  <c r="EC33" i="8"/>
  <c r="EE26" i="8"/>
  <c r="DT26" i="8"/>
  <c r="DY33" i="8"/>
  <c r="DN33" i="8"/>
  <c r="EG29" i="8"/>
  <c r="DV27" i="8"/>
  <c r="DT16" i="8"/>
  <c r="DU26" i="8"/>
  <c r="EF26" i="8"/>
  <c r="EB26" i="8"/>
  <c r="DQ26" i="8"/>
  <c r="EF33" i="8"/>
  <c r="DU33" i="8"/>
  <c r="DN29" i="8"/>
  <c r="DY29" i="8"/>
  <c r="DX44" i="8"/>
  <c r="DM44" i="8"/>
  <c r="EG23" i="8"/>
  <c r="DV23" i="8"/>
  <c r="EB23" i="8"/>
  <c r="DQ23" i="8"/>
  <c r="ED29" i="8"/>
  <c r="DS29" i="8"/>
  <c r="DO25" i="8"/>
  <c r="DZ25" i="8"/>
  <c r="DP17" i="8"/>
  <c r="EA17" i="8"/>
  <c r="BN19" i="8"/>
  <c r="EE46" i="8"/>
  <c r="DT46" i="8"/>
  <c r="EB51" i="8"/>
  <c r="DQ51" i="8"/>
  <c r="ED58" i="8"/>
  <c r="DS58" i="8"/>
  <c r="DZ24" i="8"/>
  <c r="DO24" i="8"/>
  <c r="EB46" i="8"/>
  <c r="DQ46" i="8"/>
  <c r="BN46" i="8"/>
  <c r="DX46" i="8"/>
  <c r="EG46" i="8"/>
  <c r="DM46" i="8"/>
  <c r="DV46" i="8"/>
  <c r="DP58" i="8"/>
  <c r="CL59" i="8"/>
  <c r="DU54" i="8"/>
  <c r="EE57" i="8"/>
  <c r="DT57" i="8"/>
  <c r="EA24" i="8"/>
  <c r="DP24" i="8"/>
  <c r="DT24" i="8"/>
  <c r="EE24" i="8"/>
  <c r="DZ46" i="8"/>
  <c r="DO46" i="8"/>
  <c r="EC49" i="8"/>
  <c r="DR49" i="8"/>
  <c r="ED46" i="8"/>
  <c r="DS46" i="8"/>
  <c r="DR46" i="8"/>
  <c r="EC46" i="8"/>
  <c r="DU46" i="8"/>
  <c r="EF46" i="8"/>
  <c r="DQ39" i="8"/>
  <c r="EF24" i="8"/>
  <c r="DU24" i="8"/>
  <c r="DY24" i="8"/>
  <c r="DN24" i="8"/>
  <c r="DY46" i="8"/>
  <c r="DN46" i="8"/>
  <c r="EA37" i="8"/>
  <c r="DP37" i="8"/>
  <c r="DV16" i="8"/>
  <c r="BN16" i="8"/>
  <c r="DX16" i="8"/>
  <c r="EG16" i="8"/>
  <c r="DM16" i="8"/>
  <c r="EF52" i="8"/>
  <c r="DU52" i="8"/>
  <c r="EC27" i="8"/>
  <c r="DR27" i="8"/>
  <c r="DV57" i="8"/>
  <c r="EG57" i="8"/>
  <c r="DM57" i="8"/>
  <c r="BN57" i="8"/>
  <c r="DX57" i="8"/>
  <c r="EG37" i="8"/>
  <c r="DX37" i="8"/>
  <c r="DM37" i="8"/>
  <c r="DV37" i="8"/>
  <c r="BN37" i="8"/>
  <c r="DY39" i="8"/>
  <c r="DN39" i="8"/>
  <c r="DY59" i="8"/>
  <c r="DN59" i="8"/>
  <c r="EA51" i="8"/>
  <c r="DP51" i="8"/>
  <c r="EE54" i="8"/>
  <c r="DT54" i="8"/>
  <c r="DA17" i="8"/>
  <c r="DP27" i="8"/>
  <c r="EA27" i="8"/>
  <c r="DT59" i="8"/>
  <c r="EE59" i="8"/>
  <c r="EB16" i="8"/>
  <c r="DQ16" i="8"/>
  <c r="CB47" i="8"/>
  <c r="DY35" i="8"/>
  <c r="DN35" i="8"/>
  <c r="EE35" i="8"/>
  <c r="DT35" i="8"/>
  <c r="EA16" i="8"/>
  <c r="DP16" i="8"/>
  <c r="EE53" i="8"/>
  <c r="DT53" i="8"/>
  <c r="EB53" i="8"/>
  <c r="DQ53" i="8"/>
  <c r="DP52" i="8"/>
  <c r="EA52" i="8"/>
  <c r="DO58" i="8"/>
  <c r="DZ58" i="8"/>
  <c r="DQ54" i="8"/>
  <c r="EB54" i="8"/>
  <c r="EB57" i="8"/>
  <c r="DQ57" i="8"/>
  <c r="DA35" i="8"/>
  <c r="DY27" i="8"/>
  <c r="DN27" i="8"/>
  <c r="CZ51" i="8"/>
  <c r="DA51" i="8"/>
  <c r="ED51" i="8"/>
  <c r="DS51" i="8"/>
  <c r="DZ52" i="8"/>
  <c r="DO52" i="8"/>
  <c r="EG51" i="8"/>
  <c r="DV51" i="8"/>
  <c r="DX51" i="8"/>
  <c r="BN51" i="8"/>
  <c r="DM51" i="8"/>
  <c r="DU57" i="8"/>
  <c r="EF57" i="8"/>
  <c r="ED54" i="8"/>
  <c r="DS54" i="8"/>
  <c r="DX53" i="8"/>
  <c r="EG53" i="8"/>
  <c r="DM53" i="8"/>
  <c r="DV53" i="8"/>
  <c r="BN53" i="8"/>
  <c r="ED52" i="8"/>
  <c r="DS52" i="8"/>
  <c r="ED39" i="8"/>
  <c r="DS39" i="8"/>
  <c r="DZ51" i="8"/>
  <c r="DO51" i="8"/>
  <c r="EC57" i="8"/>
  <c r="DR57" i="8"/>
  <c r="DT49" i="8"/>
  <c r="EE49" i="8"/>
  <c r="EF35" i="8"/>
  <c r="DU35" i="8"/>
  <c r="DY54" i="8"/>
  <c r="DN54" i="8"/>
  <c r="EA57" i="8"/>
  <c r="DP57" i="8"/>
  <c r="DP35" i="8"/>
  <c r="EA35" i="8"/>
  <c r="DS27" i="8"/>
  <c r="ED27" i="8"/>
  <c r="DO16" i="8"/>
  <c r="DZ16" i="8"/>
  <c r="EG39" i="8"/>
  <c r="DX39" i="8"/>
  <c r="DV39" i="8"/>
  <c r="DM39" i="8"/>
  <c r="BN39" i="8"/>
  <c r="ED16" i="8"/>
  <c r="DS16" i="8"/>
  <c r="CG36" i="8"/>
  <c r="EF16" i="8"/>
  <c r="DU16" i="8"/>
  <c r="EC37" i="8"/>
  <c r="DR37" i="8"/>
  <c r="DZ57" i="8"/>
  <c r="DO57" i="8"/>
  <c r="ED57" i="8"/>
  <c r="DS57" i="8"/>
  <c r="EC52" i="8"/>
  <c r="DR52" i="8"/>
  <c r="DO53" i="8"/>
  <c r="DZ53" i="8"/>
  <c r="EE52" i="8"/>
  <c r="DT52" i="8"/>
  <c r="EA59" i="8"/>
  <c r="DP59" i="8"/>
  <c r="EF39" i="8"/>
  <c r="DU39" i="8"/>
  <c r="EF27" i="8"/>
  <c r="DU27" i="8"/>
  <c r="DX49" i="8"/>
  <c r="BN49" i="8"/>
  <c r="EG49" i="8"/>
  <c r="DM49" i="8"/>
  <c r="DV49" i="8"/>
  <c r="EB49" i="8"/>
  <c r="DQ49" i="8"/>
  <c r="DZ35" i="8"/>
  <c r="DO35" i="8"/>
  <c r="DY51" i="8"/>
  <c r="DN51" i="8"/>
  <c r="DZ37" i="8"/>
  <c r="DO37" i="8"/>
  <c r="DY49" i="8"/>
  <c r="DN49" i="8"/>
  <c r="CY17" i="8"/>
  <c r="EE39" i="8"/>
  <c r="DT39" i="8"/>
  <c r="EB35" i="8"/>
  <c r="DQ35" i="8"/>
  <c r="EG59" i="8"/>
  <c r="DX59" i="8"/>
  <c r="DM59" i="8"/>
  <c r="DV59" i="8"/>
  <c r="BN59" i="8"/>
  <c r="EF37" i="8"/>
  <c r="DU37" i="8"/>
  <c r="DY57" i="8"/>
  <c r="DN57" i="8"/>
  <c r="EG52" i="8"/>
  <c r="DX52" i="8"/>
  <c r="DM52" i="8"/>
  <c r="DV52" i="8"/>
  <c r="BN52" i="8"/>
  <c r="ED35" i="8"/>
  <c r="DS35" i="8"/>
  <c r="DZ54" i="8"/>
  <c r="DO54" i="8"/>
  <c r="DU53" i="8"/>
  <c r="EF53" i="8"/>
  <c r="EC16" i="8"/>
  <c r="DR16" i="8"/>
  <c r="DY37" i="8"/>
  <c r="DN37" i="8"/>
  <c r="EA49" i="8"/>
  <c r="DP49" i="8"/>
  <c r="EC35" i="8"/>
  <c r="DR35" i="8"/>
  <c r="EC53" i="8"/>
  <c r="DR53" i="8"/>
  <c r="EC54" i="8"/>
  <c r="DR54" i="8"/>
  <c r="CX17" i="8"/>
  <c r="DO49" i="8"/>
  <c r="DZ49" i="8"/>
  <c r="EB37" i="8"/>
  <c r="DQ37" i="8"/>
  <c r="ED59" i="8"/>
  <c r="DS59" i="8"/>
  <c r="EA39" i="8"/>
  <c r="DP39" i="8"/>
  <c r="DS53" i="8"/>
  <c r="ED53" i="8"/>
  <c r="DR39" i="8"/>
  <c r="EC39" i="8"/>
  <c r="EE37" i="8"/>
  <c r="DT37" i="8"/>
  <c r="EF49" i="8"/>
  <c r="DU49" i="8"/>
  <c r="BN54" i="8"/>
  <c r="EG54" i="8"/>
  <c r="DV54" i="8"/>
  <c r="DX54" i="8"/>
  <c r="DM54" i="8"/>
  <c r="DT51" i="8"/>
  <c r="EE51" i="8"/>
  <c r="DQ52" i="8"/>
  <c r="EB52" i="8"/>
  <c r="BQ47" i="8"/>
  <c r="DA47" i="8" s="1"/>
  <c r="CG47" i="8"/>
  <c r="DN53" i="8"/>
  <c r="DY53" i="8"/>
  <c r="DO59" i="8"/>
  <c r="DZ59" i="8"/>
  <c r="BN35" i="8"/>
  <c r="DM35" i="8"/>
  <c r="EG35" i="8"/>
  <c r="DX35" i="8"/>
  <c r="DV35" i="8"/>
  <c r="DO39" i="8"/>
  <c r="DZ39" i="8"/>
  <c r="DR51" i="8"/>
  <c r="EC51" i="8"/>
  <c r="DS37" i="8"/>
  <c r="ED37" i="8"/>
  <c r="EA54" i="8"/>
  <c r="DP54" i="8"/>
  <c r="DY16" i="8"/>
  <c r="DN16" i="8"/>
  <c r="DS49" i="8"/>
  <c r="ED49" i="8"/>
  <c r="DZ27" i="8"/>
  <c r="DO27" i="8"/>
  <c r="DQ59" i="8"/>
  <c r="EB59" i="8"/>
  <c r="BN27" i="8"/>
  <c r="Z41" i="9"/>
  <c r="Z46" i="9"/>
  <c r="CP11" i="2"/>
  <c r="BF11" i="2"/>
  <c r="CF46" i="8"/>
  <c r="Y40" i="9"/>
  <c r="CU22" i="2"/>
  <c r="CJ22" i="2"/>
  <c r="CE50" i="2"/>
  <c r="CY50" i="2"/>
  <c r="CN50" i="2"/>
  <c r="CP50" i="2"/>
  <c r="BF50" i="2"/>
  <c r="CG38" i="2"/>
  <c r="CR38" i="2"/>
  <c r="CX14" i="2"/>
  <c r="CM14" i="2"/>
  <c r="BU36" i="8"/>
  <c r="CT35" i="2"/>
  <c r="CI35" i="2"/>
  <c r="CF45" i="2"/>
  <c r="CQ45" i="2"/>
  <c r="CI24" i="2"/>
  <c r="CT24" i="2"/>
  <c r="CV14" i="2"/>
  <c r="CK14" i="2"/>
  <c r="EA14" i="8"/>
  <c r="DP14" i="8"/>
  <c r="ED13" i="8"/>
  <c r="DS13" i="8"/>
  <c r="CE38" i="2"/>
  <c r="CY38" i="2"/>
  <c r="BF38" i="2"/>
  <c r="CP38" i="2"/>
  <c r="CN38" i="2"/>
  <c r="CE58" i="2"/>
  <c r="CY58" i="2"/>
  <c r="CN58" i="2"/>
  <c r="CP58" i="2"/>
  <c r="BF58" i="2"/>
  <c r="CT26" i="2"/>
  <c r="CI26" i="2"/>
  <c r="CU21" i="2"/>
  <c r="CJ21" i="2"/>
  <c r="Z29" i="9"/>
  <c r="AA29" i="9" s="1"/>
  <c r="DB35" i="8"/>
  <c r="CF16" i="8"/>
  <c r="BQ16" i="8" s="1"/>
  <c r="Y10" i="9"/>
  <c r="Z53" i="9"/>
  <c r="AA53" i="9" s="1"/>
  <c r="DB59" i="8"/>
  <c r="CV20" i="2"/>
  <c r="CK20" i="2"/>
  <c r="DY13" i="8"/>
  <c r="DN13" i="8"/>
  <c r="DX13" i="8"/>
  <c r="EG13" i="8"/>
  <c r="DM13" i="8"/>
  <c r="DV13" i="8"/>
  <c r="BN13" i="8"/>
  <c r="CX31" i="2"/>
  <c r="CM31" i="2"/>
  <c r="CX11" i="2"/>
  <c r="CM11" i="2"/>
  <c r="CJ41" i="2"/>
  <c r="CU41" i="2"/>
  <c r="CU12" i="2"/>
  <c r="CJ12" i="2"/>
  <c r="CW22" i="2"/>
  <c r="CL22" i="2"/>
  <c r="CP14" i="2"/>
  <c r="CN14" i="2"/>
  <c r="BF14" i="2"/>
  <c r="CE14" i="2"/>
  <c r="CY14" i="2"/>
  <c r="CV37" i="2"/>
  <c r="CK37" i="2"/>
  <c r="CF39" i="8"/>
  <c r="BQ39" i="8" s="1"/>
  <c r="Y33" i="9"/>
  <c r="CH17" i="2"/>
  <c r="CS17" i="2"/>
  <c r="CS42" i="2"/>
  <c r="CH42" i="2"/>
  <c r="CY51" i="8"/>
  <c r="CH51" i="2"/>
  <c r="CS51" i="2"/>
  <c r="CP51" i="2"/>
  <c r="CN51" i="2"/>
  <c r="CY51" i="2"/>
  <c r="BF51" i="2"/>
  <c r="CE51" i="2"/>
  <c r="CH14" i="2"/>
  <c r="CS14" i="2"/>
  <c r="CK15" i="2"/>
  <c r="CV15" i="2"/>
  <c r="CH59" i="2"/>
  <c r="CS59" i="2"/>
  <c r="CU59" i="2"/>
  <c r="CJ59" i="2"/>
  <c r="CF31" i="8"/>
  <c r="CB31" i="8" s="1"/>
  <c r="Y25" i="9"/>
  <c r="CJ45" i="2"/>
  <c r="CU45" i="2"/>
  <c r="CI54" i="2"/>
  <c r="CT54" i="2"/>
  <c r="CU34" i="2"/>
  <c r="CJ34" i="2"/>
  <c r="CW34" i="2"/>
  <c r="CL34" i="2"/>
  <c r="CH21" i="2"/>
  <c r="CS21" i="2"/>
  <c r="CW24" i="2"/>
  <c r="CL24" i="2"/>
  <c r="CX24" i="2"/>
  <c r="CM24" i="2"/>
  <c r="CL33" i="2"/>
  <c r="CW33" i="2"/>
  <c r="CM33" i="2"/>
  <c r="CX33" i="2"/>
  <c r="CX12" i="2"/>
  <c r="CM12" i="2"/>
  <c r="CT13" i="2"/>
  <c r="CI13" i="2"/>
  <c r="CI30" i="2"/>
  <c r="CT30" i="2"/>
  <c r="CW30" i="2"/>
  <c r="CL30" i="2"/>
  <c r="CM16" i="2"/>
  <c r="CX16" i="2"/>
  <c r="CM38" i="2"/>
  <c r="CX38" i="2"/>
  <c r="CG52" i="8"/>
  <c r="CX55" i="2"/>
  <c r="CM55" i="2"/>
  <c r="ED12" i="8"/>
  <c r="DS12" i="8"/>
  <c r="CQ26" i="2"/>
  <c r="CF26" i="2"/>
  <c r="CX35" i="8"/>
  <c r="DX12" i="8"/>
  <c r="EG12" i="8"/>
  <c r="DM12" i="8"/>
  <c r="DV12" i="8"/>
  <c r="BN12" i="8"/>
  <c r="CF23" i="8"/>
  <c r="BQ23" i="8" s="1"/>
  <c r="Y17" i="9"/>
  <c r="DX14" i="8"/>
  <c r="EG14" i="8"/>
  <c r="DM14" i="8"/>
  <c r="DV14" i="8"/>
  <c r="BN14" i="8"/>
  <c r="CR11" i="2"/>
  <c r="CG11" i="2"/>
  <c r="CX17" i="2"/>
  <c r="CM17" i="2"/>
  <c r="CF20" i="8"/>
  <c r="CB20" i="8" s="1"/>
  <c r="Y14" i="9"/>
  <c r="CL59" i="2"/>
  <c r="CW59" i="2"/>
  <c r="DB50" i="8"/>
  <c r="Z44" i="9"/>
  <c r="CW11" i="2"/>
  <c r="CL11" i="2"/>
  <c r="EA13" i="8"/>
  <c r="DP13" i="8"/>
  <c r="EB11" i="8"/>
  <c r="DQ11" i="8"/>
  <c r="CF38" i="8"/>
  <c r="BQ38" i="8" s="1"/>
  <c r="Y32" i="9"/>
  <c r="CS31" i="2"/>
  <c r="CH31" i="2"/>
  <c r="CS50" i="2"/>
  <c r="CH50" i="2"/>
  <c r="CW42" i="2"/>
  <c r="CL42" i="2"/>
  <c r="EB12" i="8"/>
  <c r="DQ12" i="8"/>
  <c r="CX30" i="2"/>
  <c r="CM30" i="2"/>
  <c r="CI16" i="2"/>
  <c r="CT16" i="2"/>
  <c r="CS38" i="2"/>
  <c r="CH38" i="2"/>
  <c r="CG55" i="2"/>
  <c r="CR55" i="2"/>
  <c r="CJ55" i="2"/>
  <c r="CU55" i="2"/>
  <c r="EF12" i="8"/>
  <c r="DU12" i="8"/>
  <c r="EC12" i="8"/>
  <c r="DR12" i="8"/>
  <c r="CR43" i="2"/>
  <c r="CG43" i="2"/>
  <c r="CF43" i="8"/>
  <c r="CB43" i="8" s="1"/>
  <c r="Y37" i="9"/>
  <c r="CF21" i="8"/>
  <c r="CB21" i="8" s="1"/>
  <c r="Y15" i="9"/>
  <c r="CJ20" i="2"/>
  <c r="CU20" i="2"/>
  <c r="CE20" i="2"/>
  <c r="CY20" i="2"/>
  <c r="CN20" i="2"/>
  <c r="CP20" i="2"/>
  <c r="BF20" i="2"/>
  <c r="EE14" i="8"/>
  <c r="DT14" i="8"/>
  <c r="CL31" i="2"/>
  <c r="CW31" i="2"/>
  <c r="CF32" i="8"/>
  <c r="BQ32" i="8" s="1"/>
  <c r="Y26" i="9"/>
  <c r="CN41" i="2"/>
  <c r="CY41" i="2"/>
  <c r="BF41" i="2"/>
  <c r="CP41" i="2"/>
  <c r="CE41" i="2"/>
  <c r="CF13" i="8"/>
  <c r="BQ13" i="8" s="1"/>
  <c r="Y7" i="9"/>
  <c r="CX22" i="2"/>
  <c r="CM22" i="2"/>
  <c r="CL37" i="2"/>
  <c r="CW37" i="2"/>
  <c r="CR37" i="2"/>
  <c r="CG37" i="2"/>
  <c r="EF11" i="8"/>
  <c r="DU11" i="8"/>
  <c r="CI50" i="2"/>
  <c r="CT50" i="2"/>
  <c r="CF53" i="8"/>
  <c r="BQ53" i="8" s="1"/>
  <c r="Y47" i="9"/>
  <c r="CF28" i="8"/>
  <c r="CB28" i="8" s="1"/>
  <c r="Y22" i="9"/>
  <c r="CM42" i="2"/>
  <c r="CX42" i="2"/>
  <c r="BV51" i="8"/>
  <c r="CP19" i="8"/>
  <c r="CJ19" i="8" s="1"/>
  <c r="CL19" i="8"/>
  <c r="CY19" i="8"/>
  <c r="CX19" i="8"/>
  <c r="CZ19" i="8"/>
  <c r="BV19" i="8"/>
  <c r="V13" i="9"/>
  <c r="CN19" i="8"/>
  <c r="CU51" i="2"/>
  <c r="CJ51" i="2"/>
  <c r="CL51" i="2"/>
  <c r="CW51" i="2"/>
  <c r="CS13" i="2"/>
  <c r="CH13" i="2"/>
  <c r="CJ35" i="2"/>
  <c r="CU35" i="2"/>
  <c r="CR35" i="2"/>
  <c r="CG35" i="2"/>
  <c r="CR59" i="2"/>
  <c r="CG59" i="2"/>
  <c r="CX45" i="2"/>
  <c r="CM45" i="2"/>
  <c r="CI12" i="2"/>
  <c r="CT12" i="2"/>
  <c r="CT34" i="2"/>
  <c r="CI34" i="2"/>
  <c r="CR21" i="2"/>
  <c r="CG21" i="2"/>
  <c r="CU24" i="2"/>
  <c r="CJ24" i="2"/>
  <c r="CS24" i="2"/>
  <c r="CH24" i="2"/>
  <c r="CJ33" i="2"/>
  <c r="CU33" i="2"/>
  <c r="DY12" i="8"/>
  <c r="DN12" i="8"/>
  <c r="CR30" i="2"/>
  <c r="CG30" i="2"/>
  <c r="CV39" i="2"/>
  <c r="CK39" i="2"/>
  <c r="CR16" i="2"/>
  <c r="CG16" i="2"/>
  <c r="CS16" i="2"/>
  <c r="CH16" i="2"/>
  <c r="CH55" i="2"/>
  <c r="CS55" i="2"/>
  <c r="CP55" i="2"/>
  <c r="CE55" i="2"/>
  <c r="CY55" i="2"/>
  <c r="BF55" i="2"/>
  <c r="CN55" i="2"/>
  <c r="CF30" i="8"/>
  <c r="BQ30" i="8" s="1"/>
  <c r="Y24" i="9"/>
  <c r="CI58" i="2"/>
  <c r="CT58" i="2"/>
  <c r="CM26" i="2"/>
  <c r="CX26" i="2"/>
  <c r="CY35" i="8"/>
  <c r="BU26" i="8"/>
  <c r="CG26" i="8"/>
  <c r="CR31" i="2"/>
  <c r="CG31" i="2"/>
  <c r="CQ24" i="2"/>
  <c r="CF24" i="2"/>
  <c r="CQ39" i="2"/>
  <c r="CF39" i="2"/>
  <c r="CJ26" i="2"/>
  <c r="CU26" i="2"/>
  <c r="CR20" i="2"/>
  <c r="CG20" i="2"/>
  <c r="CI37" i="2"/>
  <c r="CT37" i="2"/>
  <c r="CE33" i="2"/>
  <c r="CY33" i="2"/>
  <c r="CN33" i="2"/>
  <c r="CP33" i="2"/>
  <c r="BF33" i="2"/>
  <c r="CF40" i="8"/>
  <c r="BQ40" i="8" s="1"/>
  <c r="Y34" i="9"/>
  <c r="CG22" i="2"/>
  <c r="CR22" i="2"/>
  <c r="CN37" i="2"/>
  <c r="CP37" i="2"/>
  <c r="BF37" i="2"/>
  <c r="CE37" i="2"/>
  <c r="CY37" i="2"/>
  <c r="DX11" i="8"/>
  <c r="EG11" i="8"/>
  <c r="DM11" i="8"/>
  <c r="BN11" i="8"/>
  <c r="CR50" i="2"/>
  <c r="CG50" i="2"/>
  <c r="CF48" i="8"/>
  <c r="CB48" i="8" s="1"/>
  <c r="Y42" i="9"/>
  <c r="CI17" i="2"/>
  <c r="CT17" i="2"/>
  <c r="CE42" i="2"/>
  <c r="CY42" i="2"/>
  <c r="CN42" i="2"/>
  <c r="BF42" i="2"/>
  <c r="CP42" i="2"/>
  <c r="CX51" i="8"/>
  <c r="CX51" i="2"/>
  <c r="CM51" i="2"/>
  <c r="CV51" i="2"/>
  <c r="CK51" i="2"/>
  <c r="CF37" i="8"/>
  <c r="CB37" i="8" s="1"/>
  <c r="Y31" i="9"/>
  <c r="CF33" i="8"/>
  <c r="CB33" i="8" s="1"/>
  <c r="Y27" i="9"/>
  <c r="CX35" i="2"/>
  <c r="CM35" i="2"/>
  <c r="CP35" i="2"/>
  <c r="CN35" i="2"/>
  <c r="BF35" i="2"/>
  <c r="CE35" i="2"/>
  <c r="CY35" i="2"/>
  <c r="CF15" i="2"/>
  <c r="CQ15" i="2"/>
  <c r="CW15" i="2"/>
  <c r="CL15" i="2"/>
  <c r="CK59" i="2"/>
  <c r="CV59" i="2"/>
  <c r="CT11" i="2"/>
  <c r="CL54" i="2"/>
  <c r="CW54" i="2"/>
  <c r="CM54" i="2"/>
  <c r="CX54" i="2"/>
  <c r="CK11" i="2"/>
  <c r="CR13" i="2"/>
  <c r="CG13" i="2"/>
  <c r="CH34" i="2"/>
  <c r="CS34" i="2"/>
  <c r="CM34" i="2"/>
  <c r="CX34" i="2"/>
  <c r="CF56" i="8"/>
  <c r="BQ56" i="8" s="1"/>
  <c r="Y50" i="9"/>
  <c r="CI25" i="2"/>
  <c r="CT25" i="2"/>
  <c r="CL21" i="2"/>
  <c r="CW21" i="2"/>
  <c r="CE21" i="2"/>
  <c r="CY21" i="2"/>
  <c r="CN21" i="2"/>
  <c r="CP21" i="2"/>
  <c r="BF21" i="2"/>
  <c r="CN24" i="2"/>
  <c r="CE24" i="2"/>
  <c r="CP24" i="2"/>
  <c r="CY24" i="2"/>
  <c r="BF24" i="2"/>
  <c r="CV33" i="2"/>
  <c r="CK33" i="2"/>
  <c r="CV12" i="2"/>
  <c r="CK12" i="2"/>
  <c r="CL39" i="2"/>
  <c r="CW39" i="2"/>
  <c r="CT39" i="2"/>
  <c r="CI39" i="2"/>
  <c r="CV16" i="2"/>
  <c r="CK16" i="2"/>
  <c r="CN16" i="2"/>
  <c r="CY16" i="2"/>
  <c r="CP16" i="2"/>
  <c r="BF16" i="2"/>
  <c r="CE16" i="2"/>
  <c r="CU38" i="2"/>
  <c r="CJ38" i="2"/>
  <c r="CL55" i="2"/>
  <c r="CW55" i="2"/>
  <c r="EE12" i="8"/>
  <c r="DT12" i="8"/>
  <c r="CS26" i="2"/>
  <c r="CH26" i="2"/>
  <c r="BV59" i="8"/>
  <c r="CM20" i="2"/>
  <c r="CX20" i="2"/>
  <c r="CM41" i="2"/>
  <c r="CX41" i="2"/>
  <c r="CH35" i="2"/>
  <c r="CS35" i="2"/>
  <c r="CQ34" i="2"/>
  <c r="CF34" i="2"/>
  <c r="CV25" i="2"/>
  <c r="CK25" i="2"/>
  <c r="CR58" i="2"/>
  <c r="CG58" i="2"/>
  <c r="CP43" i="2"/>
  <c r="CN43" i="2"/>
  <c r="CE43" i="2"/>
  <c r="BF43" i="2"/>
  <c r="CY43" i="2"/>
  <c r="CW14" i="2"/>
  <c r="CL14" i="2"/>
  <c r="CH20" i="2"/>
  <c r="CS20" i="2"/>
  <c r="CF60" i="8"/>
  <c r="CB60" i="8" s="1"/>
  <c r="Y54" i="9"/>
  <c r="DA60" i="8"/>
  <c r="CF57" i="8"/>
  <c r="CB57" i="8" s="1"/>
  <c r="Y51" i="9"/>
  <c r="CK21" i="2"/>
  <c r="CV21" i="2"/>
  <c r="DT60" i="2"/>
  <c r="AA54" i="7" s="1"/>
  <c r="Z54" i="7"/>
  <c r="BQ26" i="8"/>
  <c r="CQ20" i="2"/>
  <c r="CF20" i="2"/>
  <c r="CI31" i="2"/>
  <c r="CT31" i="2"/>
  <c r="CW41" i="2"/>
  <c r="CL41" i="2"/>
  <c r="CF58" i="8"/>
  <c r="BQ58" i="8" s="1"/>
  <c r="Y52" i="9"/>
  <c r="CI42" i="2"/>
  <c r="CT42" i="2"/>
  <c r="CT43" i="2"/>
  <c r="CI43" i="2"/>
  <c r="CF42" i="8"/>
  <c r="CB42" i="8" s="1"/>
  <c r="Y36" i="9"/>
  <c r="DZ14" i="8"/>
  <c r="DO14" i="8"/>
  <c r="CY13" i="2"/>
  <c r="CE13" i="2"/>
  <c r="CN13" i="2"/>
  <c r="CP13" i="2"/>
  <c r="BF13" i="2"/>
  <c r="CF18" i="8"/>
  <c r="BQ18" i="8" s="1"/>
  <c r="Y12" i="9"/>
  <c r="BQ36" i="8"/>
  <c r="EF13" i="8"/>
  <c r="DU13" i="8"/>
  <c r="DT11" i="8"/>
  <c r="EE11" i="8"/>
  <c r="CJ31" i="2"/>
  <c r="CU31" i="2"/>
  <c r="CT41" i="2"/>
  <c r="CI41" i="2"/>
  <c r="CR12" i="2"/>
  <c r="CG12" i="2"/>
  <c r="CT22" i="2"/>
  <c r="CI22" i="2"/>
  <c r="CQ22" i="2"/>
  <c r="CF22" i="2"/>
  <c r="DZ13" i="8"/>
  <c r="DO13" i="8"/>
  <c r="CX37" i="2"/>
  <c r="CM37" i="2"/>
  <c r="CK50" i="2"/>
  <c r="CV50" i="2"/>
  <c r="CQ50" i="2"/>
  <c r="CF50" i="2"/>
  <c r="CR17" i="2"/>
  <c r="CG17" i="2"/>
  <c r="CR42" i="2"/>
  <c r="CG42" i="2"/>
  <c r="CW12" i="2"/>
  <c r="CL12" i="2"/>
  <c r="CW35" i="2"/>
  <c r="CL35" i="2"/>
  <c r="CR15" i="2"/>
  <c r="CG15" i="2"/>
  <c r="CU15" i="2"/>
  <c r="CJ15" i="2"/>
  <c r="CP59" i="2"/>
  <c r="CN59" i="2"/>
  <c r="BF59" i="2"/>
  <c r="CY59" i="2"/>
  <c r="CE59" i="2"/>
  <c r="CN45" i="2"/>
  <c r="CP45" i="2"/>
  <c r="CY45" i="2"/>
  <c r="BF45" i="2"/>
  <c r="CE45" i="2"/>
  <c r="CQ54" i="2"/>
  <c r="CF54" i="2"/>
  <c r="CF25" i="8"/>
  <c r="CB25" i="8" s="1"/>
  <c r="Y19" i="9"/>
  <c r="CK34" i="2"/>
  <c r="CV34" i="2"/>
  <c r="CX25" i="2"/>
  <c r="CM25" i="2"/>
  <c r="CS25" i="2"/>
  <c r="CH25" i="2"/>
  <c r="CQ21" i="2"/>
  <c r="CF21" i="2"/>
  <c r="CM21" i="2"/>
  <c r="CX21" i="2"/>
  <c r="CF12" i="8"/>
  <c r="CB12" i="8" s="1"/>
  <c r="Y6" i="9"/>
  <c r="CQ33" i="2"/>
  <c r="CF33" i="2"/>
  <c r="CF49" i="8"/>
  <c r="CB49" i="8" s="1"/>
  <c r="Y43" i="9"/>
  <c r="CU30" i="2"/>
  <c r="CJ30" i="2"/>
  <c r="CH39" i="2"/>
  <c r="CS39" i="2"/>
  <c r="CI38" i="2"/>
  <c r="CT38" i="2"/>
  <c r="CQ55" i="2"/>
  <c r="CF55" i="2"/>
  <c r="CU58" i="2"/>
  <c r="CJ58" i="2"/>
  <c r="CV26" i="2"/>
  <c r="CK26" i="2"/>
  <c r="CW26" i="2"/>
  <c r="CL26" i="2"/>
  <c r="CQ12" i="2"/>
  <c r="CF12" i="2"/>
  <c r="CF29" i="8"/>
  <c r="CB29" i="8" s="1"/>
  <c r="Y23" i="9"/>
  <c r="CU42" i="2"/>
  <c r="CJ42" i="2"/>
  <c r="Z45" i="9"/>
  <c r="DB51" i="8"/>
  <c r="CI15" i="2"/>
  <c r="CT15" i="2"/>
  <c r="CV45" i="2"/>
  <c r="CK45" i="2"/>
  <c r="CF41" i="8"/>
  <c r="CB41" i="8" s="1"/>
  <c r="Y35" i="9"/>
  <c r="CV24" i="2"/>
  <c r="CK24" i="2"/>
  <c r="CP30" i="2"/>
  <c r="CE30" i="2"/>
  <c r="CY30" i="2"/>
  <c r="CN30" i="2"/>
  <c r="BF30" i="2"/>
  <c r="CF22" i="8"/>
  <c r="BQ22" i="8" s="1"/>
  <c r="Y16" i="9"/>
  <c r="CU14" i="2"/>
  <c r="CJ14" i="2"/>
  <c r="CF41" i="2"/>
  <c r="CQ41" i="2"/>
  <c r="CL17" i="2"/>
  <c r="CW17" i="2"/>
  <c r="EB14" i="8"/>
  <c r="DQ14" i="8"/>
  <c r="CP12" i="2"/>
  <c r="CY12" i="2"/>
  <c r="CN12" i="2"/>
  <c r="BF12" i="2"/>
  <c r="CF54" i="8"/>
  <c r="BQ54" i="8" s="1"/>
  <c r="Y48" i="9"/>
  <c r="CK31" i="2"/>
  <c r="CV31" i="2"/>
  <c r="EF14" i="8"/>
  <c r="DU14" i="8"/>
  <c r="DZ11" i="8"/>
  <c r="DO11" i="8"/>
  <c r="CX43" i="2"/>
  <c r="CM43" i="2"/>
  <c r="CM13" i="2"/>
  <c r="CX13" i="2"/>
  <c r="CW20" i="2"/>
  <c r="CL20" i="2"/>
  <c r="CF31" i="2"/>
  <c r="CQ31" i="2"/>
  <c r="CV41" i="2"/>
  <c r="CK41" i="2"/>
  <c r="CP22" i="2"/>
  <c r="CN22" i="2"/>
  <c r="CY22" i="2"/>
  <c r="BF22" i="2"/>
  <c r="CE22" i="2"/>
  <c r="CS37" i="2"/>
  <c r="CH37" i="2"/>
  <c r="CP50" i="8"/>
  <c r="CJ50" i="8" s="1"/>
  <c r="CZ50" i="8"/>
  <c r="CX50" i="8"/>
  <c r="V44" i="9"/>
  <c r="BV50" i="8"/>
  <c r="CY50" i="8"/>
  <c r="CN50" i="8"/>
  <c r="CL50" i="8"/>
  <c r="DP11" i="8"/>
  <c r="EA11" i="8"/>
  <c r="CP17" i="2"/>
  <c r="CE17" i="2"/>
  <c r="CY17" i="2"/>
  <c r="CN17" i="2"/>
  <c r="BF17" i="2"/>
  <c r="CQ42" i="2"/>
  <c r="CF42" i="2"/>
  <c r="CR51" i="2"/>
  <c r="CG51" i="2"/>
  <c r="Z13" i="9"/>
  <c r="DB19" i="8"/>
  <c r="DX60" i="2"/>
  <c r="AC54" i="7" s="1"/>
  <c r="AB54" i="7"/>
  <c r="CV13" i="2"/>
  <c r="CK13" i="2"/>
  <c r="CK35" i="2"/>
  <c r="CV35" i="2"/>
  <c r="CX15" i="2"/>
  <c r="CM15" i="2"/>
  <c r="CX59" i="2"/>
  <c r="CM59" i="2"/>
  <c r="CF59" i="2"/>
  <c r="CQ59" i="2"/>
  <c r="CI45" i="2"/>
  <c r="CT45" i="2"/>
  <c r="CR45" i="2"/>
  <c r="CG45" i="2"/>
  <c r="CE54" i="2"/>
  <c r="CY54" i="2"/>
  <c r="CP54" i="2"/>
  <c r="BF54" i="2"/>
  <c r="CN54" i="2"/>
  <c r="CS54" i="2"/>
  <c r="CH54" i="2"/>
  <c r="EC13" i="8"/>
  <c r="DR13" i="8"/>
  <c r="CG34" i="2"/>
  <c r="CR34" i="2"/>
  <c r="CE34" i="2"/>
  <c r="CY34" i="2"/>
  <c r="CN34" i="2"/>
  <c r="BF34" i="2"/>
  <c r="CP34" i="2"/>
  <c r="CF45" i="8"/>
  <c r="CB45" i="8" s="1"/>
  <c r="Y39" i="9"/>
  <c r="CL25" i="2"/>
  <c r="CW25" i="2"/>
  <c r="CG25" i="2"/>
  <c r="CR25" i="2"/>
  <c r="CT21" i="2"/>
  <c r="CI21" i="2"/>
  <c r="CS33" i="2"/>
  <c r="CH33" i="2"/>
  <c r="CH11" i="2"/>
  <c r="CS11" i="2"/>
  <c r="CF11" i="8"/>
  <c r="Y5" i="9"/>
  <c r="CS30" i="2"/>
  <c r="CH30" i="2"/>
  <c r="CF30" i="2"/>
  <c r="CQ30" i="2"/>
  <c r="CJ39" i="2"/>
  <c r="CU39" i="2"/>
  <c r="CP39" i="2"/>
  <c r="CE39" i="2"/>
  <c r="CY39" i="2"/>
  <c r="BF39" i="2"/>
  <c r="CN39" i="2"/>
  <c r="CW16" i="2"/>
  <c r="CL16" i="2"/>
  <c r="CQ38" i="2"/>
  <c r="CF38" i="2"/>
  <c r="CL38" i="2"/>
  <c r="CW38" i="2"/>
  <c r="CV55" i="2"/>
  <c r="CK55" i="2"/>
  <c r="DS11" i="8"/>
  <c r="ED11" i="8"/>
  <c r="CQ58" i="2"/>
  <c r="CF58" i="2"/>
  <c r="CM58" i="2"/>
  <c r="CX58" i="2"/>
  <c r="CE26" i="2"/>
  <c r="CY26" i="2"/>
  <c r="CP26" i="2"/>
  <c r="CN26" i="2"/>
  <c r="BF26" i="2"/>
  <c r="CZ59" i="8"/>
  <c r="CU43" i="2"/>
  <c r="CJ43" i="2"/>
  <c r="CJ25" i="2"/>
  <c r="CU25" i="2"/>
  <c r="DY14" i="8"/>
  <c r="DN14" i="8"/>
  <c r="CR41" i="2"/>
  <c r="CG41" i="2"/>
  <c r="CU50" i="2"/>
  <c r="CJ50" i="2"/>
  <c r="EC14" i="8"/>
  <c r="DR14" i="8"/>
  <c r="CF51" i="2"/>
  <c r="CQ51" i="2"/>
  <c r="CQ11" i="2"/>
  <c r="CF11" i="2"/>
  <c r="CV54" i="2"/>
  <c r="CK54" i="2"/>
  <c r="CT33" i="2"/>
  <c r="CI33" i="2"/>
  <c r="CV38" i="2"/>
  <c r="CK38" i="2"/>
  <c r="CK58" i="2"/>
  <c r="CV58" i="2"/>
  <c r="CL13" i="2"/>
  <c r="CW13" i="2"/>
  <c r="EE13" i="8"/>
  <c r="DT13" i="8"/>
  <c r="CS45" i="2"/>
  <c r="CH45" i="2"/>
  <c r="CH43" i="2"/>
  <c r="CS43" i="2"/>
  <c r="DZ12" i="8"/>
  <c r="DO12" i="8"/>
  <c r="CU17" i="2"/>
  <c r="CJ17" i="2"/>
  <c r="CK22" i="2"/>
  <c r="CV22" i="2"/>
  <c r="CJ37" i="2"/>
  <c r="CU37" i="2"/>
  <c r="CF27" i="8"/>
  <c r="CB27" i="8" s="1"/>
  <c r="Y21" i="9"/>
  <c r="CK43" i="2"/>
  <c r="CV43" i="2"/>
  <c r="CF15" i="8"/>
  <c r="CB15" i="8" s="1"/>
  <c r="Y9" i="9"/>
  <c r="CL43" i="2"/>
  <c r="CW43" i="2"/>
  <c r="CF43" i="2"/>
  <c r="CQ43" i="2"/>
  <c r="CB26" i="8"/>
  <c r="CI20" i="2"/>
  <c r="CT20" i="2"/>
  <c r="CT14" i="2"/>
  <c r="CI14" i="2"/>
  <c r="CP31" i="2"/>
  <c r="CN31" i="2"/>
  <c r="CE31" i="2"/>
  <c r="BF31" i="2"/>
  <c r="CY31" i="2"/>
  <c r="CH41" i="2"/>
  <c r="CS41" i="2"/>
  <c r="CH22" i="2"/>
  <c r="CS22" i="2"/>
  <c r="CQ13" i="2"/>
  <c r="CF13" i="2"/>
  <c r="CF37" i="2"/>
  <c r="CQ37" i="2"/>
  <c r="DB17" i="8"/>
  <c r="Z11" i="9"/>
  <c r="CM50" i="2"/>
  <c r="CX50" i="2"/>
  <c r="CW50" i="2"/>
  <c r="CL50" i="2"/>
  <c r="CQ17" i="2"/>
  <c r="CF17" i="2"/>
  <c r="CV17" i="2"/>
  <c r="CK17" i="2"/>
  <c r="CK42" i="2"/>
  <c r="CV42" i="2"/>
  <c r="CT51" i="2"/>
  <c r="CI51" i="2"/>
  <c r="CF55" i="8"/>
  <c r="CB55" i="8" s="1"/>
  <c r="Y49" i="9"/>
  <c r="CQ35" i="2"/>
  <c r="CF35" i="2"/>
  <c r="CP15" i="2"/>
  <c r="CE15" i="2"/>
  <c r="CN15" i="2"/>
  <c r="CY15" i="2"/>
  <c r="BF15" i="2"/>
  <c r="CS15" i="2"/>
  <c r="CH15" i="2"/>
  <c r="CT59" i="2"/>
  <c r="CI59" i="2"/>
  <c r="ED14" i="8"/>
  <c r="DS14" i="8"/>
  <c r="CL45" i="2"/>
  <c r="CW45" i="2"/>
  <c r="CU54" i="2"/>
  <c r="CJ54" i="2"/>
  <c r="CG54" i="2"/>
  <c r="CR54" i="2"/>
  <c r="CF24" i="8"/>
  <c r="Y18" i="9"/>
  <c r="CF14" i="8"/>
  <c r="CB14" i="8" s="1"/>
  <c r="Y8" i="9"/>
  <c r="CQ25" i="2"/>
  <c r="CF25" i="2"/>
  <c r="CP25" i="2"/>
  <c r="CE25" i="2"/>
  <c r="CY25" i="2"/>
  <c r="BF25" i="2"/>
  <c r="CN25" i="2"/>
  <c r="CG24" i="2"/>
  <c r="CR24" i="2"/>
  <c r="CG33" i="2"/>
  <c r="CR33" i="2"/>
  <c r="CK30" i="2"/>
  <c r="CV30" i="2"/>
  <c r="CR39" i="2"/>
  <c r="CG39" i="2"/>
  <c r="CX39" i="2"/>
  <c r="CM39" i="2"/>
  <c r="CF16" i="2"/>
  <c r="CQ16" i="2"/>
  <c r="CT55" i="2"/>
  <c r="CI55" i="2"/>
  <c r="CW58" i="2"/>
  <c r="CL58" i="2"/>
  <c r="CS58" i="2"/>
  <c r="CH58" i="2"/>
  <c r="CG26" i="2"/>
  <c r="CR26" i="2"/>
  <c r="CY59" i="8"/>
  <c r="CZ17" i="8"/>
  <c r="BV35" i="8"/>
  <c r="DU46" i="2" l="1"/>
  <c r="DV46" i="2" s="1"/>
  <c r="DQ49" i="2"/>
  <c r="DR49" i="2" s="1"/>
  <c r="DU11" i="2"/>
  <c r="DV11" i="2" s="1"/>
  <c r="DQ5" i="2"/>
  <c r="DQ3" i="2"/>
  <c r="DQ11" i="2"/>
  <c r="DR11" i="2" s="1"/>
  <c r="DT11" i="2" s="1"/>
  <c r="DQ6" i="2"/>
  <c r="CR35" i="8"/>
  <c r="R29" i="9" s="1"/>
  <c r="CU35" i="8" s="1"/>
  <c r="CS51" i="8"/>
  <c r="S45" i="9" s="1"/>
  <c r="CV51" i="8" s="1"/>
  <c r="CR51" i="8"/>
  <c r="R45" i="9" s="1"/>
  <c r="CU51" i="8" s="1"/>
  <c r="AA45" i="9"/>
  <c r="CS59" i="8"/>
  <c r="S53" i="9" s="1"/>
  <c r="CV59" i="8" s="1"/>
  <c r="AA11" i="9"/>
  <c r="CR17" i="8"/>
  <c r="R11" i="9" s="1"/>
  <c r="CU17" i="8" s="1"/>
  <c r="CS17" i="8"/>
  <c r="S11" i="9" s="1"/>
  <c r="CV17" i="8" s="1"/>
  <c r="Z38" i="9"/>
  <c r="AA38" i="9" s="1"/>
  <c r="BV44" i="8"/>
  <c r="CY44" i="8"/>
  <c r="CL44" i="8"/>
  <c r="CZ44" i="8"/>
  <c r="CN44" i="8"/>
  <c r="DA44" i="8"/>
  <c r="CX44" i="8"/>
  <c r="CP44" i="8"/>
  <c r="CJ44" i="8" s="1"/>
  <c r="CY52" i="8"/>
  <c r="EK34" i="8"/>
  <c r="CZ52" i="8"/>
  <c r="V46" i="9"/>
  <c r="AA46" i="9" s="1"/>
  <c r="EJ34" i="8"/>
  <c r="BV52" i="8"/>
  <c r="CX52" i="8"/>
  <c r="CL52" i="8"/>
  <c r="EM34" i="8"/>
  <c r="EI34" i="8"/>
  <c r="EY34" i="8" s="1"/>
  <c r="EZ34" i="8" s="1"/>
  <c r="CN52" i="8"/>
  <c r="CP52" i="8"/>
  <c r="CJ52" i="8" s="1"/>
  <c r="DC34" i="8"/>
  <c r="CR34" i="8"/>
  <c r="R28" i="9" s="1"/>
  <c r="CU34" i="8" s="1"/>
  <c r="DB52" i="8"/>
  <c r="EJ35" i="8"/>
  <c r="CS34" i="8"/>
  <c r="S28" i="9" s="1"/>
  <c r="CV34" i="8" s="1"/>
  <c r="CR59" i="8"/>
  <c r="R53" i="9" s="1"/>
  <c r="DU52" i="2"/>
  <c r="DV52" i="2" s="1"/>
  <c r="AB46" i="7" s="1"/>
  <c r="DQ29" i="2"/>
  <c r="DR29" i="2" s="1"/>
  <c r="Z23" i="7" s="1"/>
  <c r="DQ12" i="2"/>
  <c r="DR12" i="2" s="1"/>
  <c r="DT12" i="2" s="1"/>
  <c r="AA6" i="7" s="1"/>
  <c r="DU35" i="2"/>
  <c r="DV35" i="2" s="1"/>
  <c r="DX35" i="2" s="1"/>
  <c r="AC29" i="7" s="1"/>
  <c r="DQ28" i="2"/>
  <c r="DR28" i="2" s="1"/>
  <c r="DU57" i="2"/>
  <c r="DV57" i="2" s="1"/>
  <c r="DQ32" i="2"/>
  <c r="DR32" i="2" s="1"/>
  <c r="DU18" i="2"/>
  <c r="DV18" i="2" s="1"/>
  <c r="DQ36" i="2"/>
  <c r="DR36" i="2" s="1"/>
  <c r="DQ48" i="2"/>
  <c r="DR48" i="2" s="1"/>
  <c r="DU49" i="2"/>
  <c r="DV49" i="2" s="1"/>
  <c r="DU47" i="2"/>
  <c r="DV47" i="2" s="1"/>
  <c r="DQ26" i="2"/>
  <c r="DR26" i="2" s="1"/>
  <c r="DT26" i="2" s="1"/>
  <c r="AA20" i="7" s="1"/>
  <c r="DQ40" i="2"/>
  <c r="DR40" i="2" s="1"/>
  <c r="DU28" i="2"/>
  <c r="DV28" i="2" s="1"/>
  <c r="DQ23" i="2"/>
  <c r="DR23" i="2" s="1"/>
  <c r="DX46" i="2"/>
  <c r="AC40" i="7" s="1"/>
  <c r="AB40" i="7"/>
  <c r="DQ54" i="2"/>
  <c r="DR54" i="2" s="1"/>
  <c r="Z48" i="7" s="1"/>
  <c r="DT29" i="2"/>
  <c r="AA23" i="7" s="1"/>
  <c r="DU43" i="2"/>
  <c r="DV43" i="2" s="1"/>
  <c r="AB37" i="7" s="1"/>
  <c r="DQ18" i="2"/>
  <c r="DR18" i="2" s="1"/>
  <c r="DU53" i="2"/>
  <c r="DV53" i="2" s="1"/>
  <c r="DQ56" i="2"/>
  <c r="DR56" i="2" s="1"/>
  <c r="DU40" i="2"/>
  <c r="DV40" i="2" s="1"/>
  <c r="DQ27" i="2"/>
  <c r="DR27" i="2" s="1"/>
  <c r="DU19" i="2"/>
  <c r="DV19" i="2" s="1"/>
  <c r="DU44" i="2"/>
  <c r="DV44" i="2" s="1"/>
  <c r="DU29" i="2"/>
  <c r="DV29" i="2" s="1"/>
  <c r="DU32" i="2"/>
  <c r="DV32" i="2" s="1"/>
  <c r="DU23" i="2"/>
  <c r="DV23" i="2" s="1"/>
  <c r="DU56" i="2"/>
  <c r="DV56" i="2" s="1"/>
  <c r="DU48" i="2"/>
  <c r="DV48" i="2" s="1"/>
  <c r="DQ42" i="2"/>
  <c r="DR42" i="2" s="1"/>
  <c r="Z36" i="7" s="1"/>
  <c r="DQ19" i="2"/>
  <c r="DR19" i="2" s="1"/>
  <c r="DT49" i="2"/>
  <c r="AA43" i="7" s="1"/>
  <c r="Z43" i="7"/>
  <c r="DQ41" i="2"/>
  <c r="DR41" i="2" s="1"/>
  <c r="DT41" i="2" s="1"/>
  <c r="AA35" i="7" s="1"/>
  <c r="DQ57" i="2"/>
  <c r="DR57" i="2" s="1"/>
  <c r="DU27" i="2"/>
  <c r="DV27" i="2" s="1"/>
  <c r="DQ46" i="2"/>
  <c r="DR46" i="2" s="1"/>
  <c r="DQ44" i="2"/>
  <c r="DR44" i="2" s="1"/>
  <c r="DQ52" i="2"/>
  <c r="DR52" i="2" s="1"/>
  <c r="DQ53" i="2"/>
  <c r="DR53" i="2" s="1"/>
  <c r="DU36" i="2"/>
  <c r="DV36" i="2" s="1"/>
  <c r="DQ47" i="2"/>
  <c r="DR47" i="2" s="1"/>
  <c r="DA36" i="8"/>
  <c r="BV47" i="8"/>
  <c r="CS35" i="8"/>
  <c r="S29" i="9" s="1"/>
  <c r="CV35" i="8" s="1"/>
  <c r="V41" i="9"/>
  <c r="AA41" i="9" s="1"/>
  <c r="BQ45" i="8"/>
  <c r="CP45" i="8" s="1"/>
  <c r="CJ45" i="8" s="1"/>
  <c r="CL47" i="8"/>
  <c r="CY47" i="8"/>
  <c r="CX47" i="8"/>
  <c r="CZ47" i="8"/>
  <c r="CN47" i="8"/>
  <c r="CP47" i="8"/>
  <c r="CJ47" i="8" s="1"/>
  <c r="BQ48" i="8"/>
  <c r="CP48" i="8" s="1"/>
  <c r="CJ48" i="8" s="1"/>
  <c r="EK19" i="8"/>
  <c r="CB13" i="8"/>
  <c r="BQ12" i="8"/>
  <c r="V6" i="9" s="1"/>
  <c r="DA26" i="8"/>
  <c r="EJ59" i="8"/>
  <c r="CB39" i="8"/>
  <c r="BQ27" i="8"/>
  <c r="CL27" i="8" s="1"/>
  <c r="BQ14" i="8"/>
  <c r="CP14" i="8" s="1"/>
  <c r="CJ14" i="8" s="1"/>
  <c r="EJ50" i="8"/>
  <c r="BQ20" i="8"/>
  <c r="CN20" i="8" s="1"/>
  <c r="AA44" i="9"/>
  <c r="CB56" i="8"/>
  <c r="BQ43" i="8"/>
  <c r="CP43" i="8" s="1"/>
  <c r="CJ43" i="8" s="1"/>
  <c r="CB38" i="8"/>
  <c r="EK17" i="8"/>
  <c r="CB54" i="8"/>
  <c r="BQ25" i="8"/>
  <c r="CN25" i="8" s="1"/>
  <c r="CB18" i="8"/>
  <c r="CB16" i="8"/>
  <c r="DB47" i="8"/>
  <c r="BQ37" i="8"/>
  <c r="V31" i="9" s="1"/>
  <c r="BQ15" i="8"/>
  <c r="BQ41" i="8"/>
  <c r="CP56" i="8"/>
  <c r="CJ56" i="8" s="1"/>
  <c r="CL56" i="8"/>
  <c r="CN56" i="8"/>
  <c r="V50" i="9"/>
  <c r="CP38" i="8"/>
  <c r="CJ38" i="8" s="1"/>
  <c r="CN38" i="8"/>
  <c r="CL38" i="8"/>
  <c r="V32" i="9"/>
  <c r="CP39" i="8"/>
  <c r="CJ39" i="8" s="1"/>
  <c r="CN39" i="8"/>
  <c r="V33" i="9"/>
  <c r="CL39" i="8"/>
  <c r="CP13" i="8"/>
  <c r="CJ13" i="8" s="1"/>
  <c r="CN13" i="8"/>
  <c r="CL13" i="8"/>
  <c r="V7" i="9"/>
  <c r="CN54" i="8"/>
  <c r="CL54" i="8"/>
  <c r="CP54" i="8"/>
  <c r="CJ54" i="8" s="1"/>
  <c r="V48" i="9"/>
  <c r="CP53" i="8"/>
  <c r="CJ53" i="8" s="1"/>
  <c r="CN53" i="8"/>
  <c r="CL53" i="8"/>
  <c r="V47" i="9"/>
  <c r="DQ45" i="2"/>
  <c r="DR45" i="2" s="1"/>
  <c r="BU45" i="8"/>
  <c r="CG45" i="8"/>
  <c r="CG22" i="8"/>
  <c r="BU22" i="8"/>
  <c r="CY22" i="8" s="1"/>
  <c r="DU59" i="2"/>
  <c r="DV59" i="2" s="1"/>
  <c r="CP58" i="8"/>
  <c r="CJ58" i="8" s="1"/>
  <c r="V52" i="9"/>
  <c r="CL58" i="8"/>
  <c r="CN58" i="8"/>
  <c r="CP26" i="8"/>
  <c r="CJ26" i="8" s="1"/>
  <c r="CX26" i="8"/>
  <c r="CY26" i="8"/>
  <c r="V20" i="9"/>
  <c r="BV26" i="8"/>
  <c r="CL26" i="8"/>
  <c r="CN26" i="8"/>
  <c r="CZ26" i="8"/>
  <c r="CP40" i="8"/>
  <c r="CJ40" i="8" s="1"/>
  <c r="V34" i="9"/>
  <c r="CN40" i="8"/>
  <c r="CL40" i="8"/>
  <c r="CP30" i="8"/>
  <c r="CJ30" i="8" s="1"/>
  <c r="CN30" i="8"/>
  <c r="CL30" i="8"/>
  <c r="V24" i="9"/>
  <c r="CS19" i="8"/>
  <c r="S13" i="9" s="1"/>
  <c r="CV19" i="8" s="1"/>
  <c r="CR19" i="8"/>
  <c r="R13" i="9" s="1"/>
  <c r="BU28" i="8"/>
  <c r="CG28" i="8"/>
  <c r="DU41" i="2"/>
  <c r="DV41" i="2" s="1"/>
  <c r="BU32" i="8"/>
  <c r="DA32" i="8" s="1"/>
  <c r="CG32" i="8"/>
  <c r="CG21" i="8"/>
  <c r="BU21" i="8"/>
  <c r="DU12" i="2"/>
  <c r="DV12" i="2" s="1"/>
  <c r="BU29" i="8"/>
  <c r="CG29" i="8"/>
  <c r="CG58" i="8"/>
  <c r="BU58" i="8"/>
  <c r="DA58" i="8" s="1"/>
  <c r="BU57" i="8"/>
  <c r="CG57" i="8"/>
  <c r="DU37" i="2"/>
  <c r="DV37" i="2" s="1"/>
  <c r="BU40" i="8"/>
  <c r="BV40" i="8" s="1"/>
  <c r="CG40" i="8"/>
  <c r="BU30" i="8"/>
  <c r="CY30" i="8" s="1"/>
  <c r="CG30" i="8"/>
  <c r="DQ20" i="2"/>
  <c r="DR20" i="2" s="1"/>
  <c r="EM17" i="8"/>
  <c r="DQ38" i="2"/>
  <c r="DR38" i="2" s="1"/>
  <c r="DU50" i="2"/>
  <c r="DV50" i="2" s="1"/>
  <c r="DU16" i="2"/>
  <c r="DV16" i="2" s="1"/>
  <c r="DQ25" i="2"/>
  <c r="DR25" i="2" s="1"/>
  <c r="CG14" i="8"/>
  <c r="BU14" i="8"/>
  <c r="DU15" i="2"/>
  <c r="DV15" i="2" s="1"/>
  <c r="BU27" i="8"/>
  <c r="CG27" i="8"/>
  <c r="BQ49" i="8"/>
  <c r="DU45" i="2"/>
  <c r="DV45" i="2" s="1"/>
  <c r="BU18" i="8"/>
  <c r="DA18" i="8" s="1"/>
  <c r="CG18" i="8"/>
  <c r="BQ42" i="8"/>
  <c r="BQ60" i="8"/>
  <c r="DU21" i="2"/>
  <c r="DV21" i="2" s="1"/>
  <c r="BQ33" i="8"/>
  <c r="EI51" i="8"/>
  <c r="DC51" i="8"/>
  <c r="EM51" i="8"/>
  <c r="AA13" i="9"/>
  <c r="CG20" i="8"/>
  <c r="BU20" i="8"/>
  <c r="DU51" i="2"/>
  <c r="DV51" i="2" s="1"/>
  <c r="CP16" i="8"/>
  <c r="CJ16" i="8" s="1"/>
  <c r="V10" i="9"/>
  <c r="CL16" i="8"/>
  <c r="CN16" i="8"/>
  <c r="DC17" i="8"/>
  <c r="DQ58" i="2"/>
  <c r="DR58" i="2" s="1"/>
  <c r="BU24" i="8"/>
  <c r="CG24" i="8"/>
  <c r="BU11" i="8"/>
  <c r="CG11" i="8"/>
  <c r="Z20" i="9"/>
  <c r="DB26" i="8"/>
  <c r="DU25" i="2"/>
  <c r="DV25" i="2" s="1"/>
  <c r="DQ31" i="2"/>
  <c r="DR31" i="2" s="1"/>
  <c r="BU15" i="8"/>
  <c r="CG15" i="8"/>
  <c r="DQ39" i="2"/>
  <c r="DR39" i="2" s="1"/>
  <c r="BQ11" i="8"/>
  <c r="DQ17" i="2"/>
  <c r="DR17" i="2" s="1"/>
  <c r="BU37" i="8"/>
  <c r="CG37" i="8"/>
  <c r="DU42" i="2"/>
  <c r="DV42" i="2" s="1"/>
  <c r="DU33" i="2"/>
  <c r="DV33" i="2" s="1"/>
  <c r="EM59" i="8"/>
  <c r="BU16" i="8"/>
  <c r="CZ16" i="8" s="1"/>
  <c r="CG16" i="8"/>
  <c r="EI17" i="8"/>
  <c r="EJ17" i="8"/>
  <c r="BU46" i="8"/>
  <c r="CG46" i="8"/>
  <c r="CP22" i="8"/>
  <c r="CJ22" i="8" s="1"/>
  <c r="CN22" i="8"/>
  <c r="CL22" i="8"/>
  <c r="V16" i="9"/>
  <c r="CG55" i="8"/>
  <c r="BU55" i="8"/>
  <c r="DU34" i="2"/>
  <c r="DV34" i="2" s="1"/>
  <c r="DQ22" i="2"/>
  <c r="DR22" i="2" s="1"/>
  <c r="CB24" i="8"/>
  <c r="DU26" i="2"/>
  <c r="DV26" i="2" s="1"/>
  <c r="DU39" i="2"/>
  <c r="DV39" i="2" s="1"/>
  <c r="CB11" i="8"/>
  <c r="DU17" i="2"/>
  <c r="DV17" i="2" s="1"/>
  <c r="EI50" i="8"/>
  <c r="EM50" i="8"/>
  <c r="DC50" i="8"/>
  <c r="BU54" i="8"/>
  <c r="CX54" i="8" s="1"/>
  <c r="CG54" i="8"/>
  <c r="DQ30" i="2"/>
  <c r="DR30" i="2" s="1"/>
  <c r="BU41" i="8"/>
  <c r="CG41" i="8"/>
  <c r="BU25" i="8"/>
  <c r="CG25" i="8"/>
  <c r="DQ59" i="2"/>
  <c r="DR59" i="2" s="1"/>
  <c r="DU13" i="2"/>
  <c r="DV13" i="2" s="1"/>
  <c r="DQ35" i="2"/>
  <c r="DR35" i="2" s="1"/>
  <c r="BQ28" i="8"/>
  <c r="BQ21" i="8"/>
  <c r="DC59" i="8"/>
  <c r="CG31" i="8"/>
  <c r="BU31" i="8"/>
  <c r="DQ14" i="2"/>
  <c r="DR14" i="2" s="1"/>
  <c r="DQ50" i="2"/>
  <c r="DR50" i="2" s="1"/>
  <c r="DQ24" i="2"/>
  <c r="DR24" i="2" s="1"/>
  <c r="DQ37" i="2"/>
  <c r="DR37" i="2" s="1"/>
  <c r="CG23" i="8"/>
  <c r="BU23" i="8"/>
  <c r="CX23" i="8" s="1"/>
  <c r="DQ15" i="2"/>
  <c r="DR15" i="2" s="1"/>
  <c r="EK59" i="8"/>
  <c r="BQ55" i="8"/>
  <c r="DU31" i="2"/>
  <c r="DV31" i="2" s="1"/>
  <c r="DQ34" i="2"/>
  <c r="DR34" i="2" s="1"/>
  <c r="EK50" i="8"/>
  <c r="DU22" i="2"/>
  <c r="DV22" i="2" s="1"/>
  <c r="CB22" i="8"/>
  <c r="DU30" i="2"/>
  <c r="DV30" i="2" s="1"/>
  <c r="BQ29" i="8"/>
  <c r="BU12" i="8"/>
  <c r="CG12" i="8"/>
  <c r="CP36" i="8"/>
  <c r="CJ36" i="8" s="1"/>
  <c r="CN36" i="8"/>
  <c r="CL36" i="8"/>
  <c r="CX36" i="8"/>
  <c r="CY36" i="8"/>
  <c r="CZ36" i="8"/>
  <c r="BV36" i="8"/>
  <c r="V30" i="9"/>
  <c r="BQ57" i="8"/>
  <c r="DQ43" i="2"/>
  <c r="DR43" i="2" s="1"/>
  <c r="DQ16" i="2"/>
  <c r="DR16" i="2" s="1"/>
  <c r="DQ21" i="2"/>
  <c r="DR21" i="2" s="1"/>
  <c r="CG48" i="8"/>
  <c r="BU48" i="8"/>
  <c r="DQ55" i="2"/>
  <c r="DR55" i="2" s="1"/>
  <c r="EI19" i="8"/>
  <c r="DC19" i="8"/>
  <c r="EM19" i="8"/>
  <c r="CB53" i="8"/>
  <c r="BU43" i="8"/>
  <c r="CG43" i="8"/>
  <c r="EI59" i="8"/>
  <c r="EJ51" i="8"/>
  <c r="EK51" i="8"/>
  <c r="BQ24" i="8"/>
  <c r="Z20" i="7"/>
  <c r="DU54" i="2"/>
  <c r="DV54" i="2" s="1"/>
  <c r="CR50" i="8"/>
  <c r="R44" i="9" s="1"/>
  <c r="CS50" i="8"/>
  <c r="S44" i="9" s="1"/>
  <c r="CV50" i="8" s="1"/>
  <c r="BU49" i="8"/>
  <c r="CG49" i="8"/>
  <c r="CP18" i="8"/>
  <c r="CJ18" i="8" s="1"/>
  <c r="V12" i="9"/>
  <c r="CN18" i="8"/>
  <c r="CL18" i="8"/>
  <c r="DQ13" i="2"/>
  <c r="DR13" i="2" s="1"/>
  <c r="DT13" i="2" s="1"/>
  <c r="CG42" i="8"/>
  <c r="BU42" i="8"/>
  <c r="CB58" i="8"/>
  <c r="BU60" i="8"/>
  <c r="CG60" i="8"/>
  <c r="DU24" i="2"/>
  <c r="DV24" i="2" s="1"/>
  <c r="BU56" i="8"/>
  <c r="CZ56" i="8" s="1"/>
  <c r="CG56" i="8"/>
  <c r="CG33" i="8"/>
  <c r="BU33" i="8"/>
  <c r="CB40" i="8"/>
  <c r="DQ33" i="2"/>
  <c r="DR33" i="2" s="1"/>
  <c r="CB30" i="8"/>
  <c r="DU55" i="2"/>
  <c r="DV55" i="2" s="1"/>
  <c r="EJ19" i="8"/>
  <c r="CG13" i="8"/>
  <c r="BU13" i="8"/>
  <c r="CZ13" i="8" s="1"/>
  <c r="CB32" i="8"/>
  <c r="DU20" i="2"/>
  <c r="DV20" i="2" s="1"/>
  <c r="BU38" i="8"/>
  <c r="DA38" i="8" s="1"/>
  <c r="CG38" i="8"/>
  <c r="CB23" i="8"/>
  <c r="EI35" i="8"/>
  <c r="DC35" i="8"/>
  <c r="EM35" i="8"/>
  <c r="DQ51" i="2"/>
  <c r="DR51" i="2" s="1"/>
  <c r="CG39" i="8"/>
  <c r="BU39" i="8"/>
  <c r="DA39" i="8" s="1"/>
  <c r="DU38" i="2"/>
  <c r="DV38" i="2" s="1"/>
  <c r="DB36" i="8"/>
  <c r="Z30" i="9"/>
  <c r="CG53" i="8"/>
  <c r="BU53" i="8"/>
  <c r="CZ53" i="8" s="1"/>
  <c r="CP32" i="8"/>
  <c r="CJ32" i="8" s="1"/>
  <c r="V26" i="9"/>
  <c r="CL32" i="8"/>
  <c r="CN32" i="8"/>
  <c r="CP23" i="8"/>
  <c r="CJ23" i="8" s="1"/>
  <c r="CN23" i="8"/>
  <c r="V17" i="9"/>
  <c r="CL23" i="8"/>
  <c r="DU14" i="2"/>
  <c r="DV14" i="2" s="1"/>
  <c r="DU58" i="2"/>
  <c r="DV58" i="2" s="1"/>
  <c r="BQ46" i="8"/>
  <c r="BQ31" i="8"/>
  <c r="EK35" i="8"/>
  <c r="CB46" i="8"/>
  <c r="DX52" i="2" l="1"/>
  <c r="AC46" i="7" s="1"/>
  <c r="DT54" i="2"/>
  <c r="AA48" i="7" s="1"/>
  <c r="DT42" i="2"/>
  <c r="AA36" i="7" s="1"/>
  <c r="Z6" i="7"/>
  <c r="T45" i="9"/>
  <c r="DX43" i="2"/>
  <c r="AC37" i="7" s="1"/>
  <c r="T53" i="9"/>
  <c r="T11" i="9"/>
  <c r="EV34" i="8"/>
  <c r="EW34" i="8" s="1"/>
  <c r="DC44" i="8"/>
  <c r="EM44" i="8"/>
  <c r="EJ44" i="8"/>
  <c r="EK44" i="8"/>
  <c r="CS44" i="8"/>
  <c r="S38" i="9" s="1"/>
  <c r="CV44" i="8" s="1"/>
  <c r="EI44" i="8"/>
  <c r="EY44" i="8" s="1"/>
  <c r="EZ44" i="8" s="1"/>
  <c r="CR44" i="8"/>
  <c r="R38" i="9" s="1"/>
  <c r="CU44" i="8" s="1"/>
  <c r="CY14" i="8"/>
  <c r="CP27" i="8"/>
  <c r="CJ27" i="8" s="1"/>
  <c r="DC52" i="8"/>
  <c r="CS52" i="8"/>
  <c r="S46" i="9" s="1"/>
  <c r="CV52" i="8" s="1"/>
  <c r="EK52" i="8"/>
  <c r="CL48" i="8"/>
  <c r="CZ25" i="8"/>
  <c r="V8" i="9"/>
  <c r="CL14" i="8"/>
  <c r="CR52" i="8"/>
  <c r="R46" i="9" s="1"/>
  <c r="CU52" i="8" s="1"/>
  <c r="CL25" i="8"/>
  <c r="CN14" i="8"/>
  <c r="EM52" i="8"/>
  <c r="EI52" i="8"/>
  <c r="EY52" i="8" s="1"/>
  <c r="EZ52" i="8" s="1"/>
  <c r="V39" i="9"/>
  <c r="EJ52" i="8"/>
  <c r="CX14" i="8"/>
  <c r="EV35" i="8"/>
  <c r="EW35" i="8" s="1"/>
  <c r="CZ14" i="8"/>
  <c r="CN45" i="8"/>
  <c r="CL45" i="8"/>
  <c r="BV14" i="8"/>
  <c r="DA21" i="8"/>
  <c r="CX18" i="8"/>
  <c r="CZ11" i="8"/>
  <c r="CZ18" i="8"/>
  <c r="EM47" i="8"/>
  <c r="EV59" i="8"/>
  <c r="EW59" i="8" s="1"/>
  <c r="CU59" i="8"/>
  <c r="DA45" i="8"/>
  <c r="CL43" i="8"/>
  <c r="BV37" i="8"/>
  <c r="CL37" i="8"/>
  <c r="T28" i="9"/>
  <c r="CY32" i="8"/>
  <c r="CX32" i="8"/>
  <c r="CP20" i="8"/>
  <c r="CJ20" i="8" s="1"/>
  <c r="EV19" i="8"/>
  <c r="EW19" i="8" s="1"/>
  <c r="V5" i="9"/>
  <c r="CY11" i="8"/>
  <c r="CN48" i="8"/>
  <c r="DA55" i="8"/>
  <c r="V42" i="9"/>
  <c r="DA27" i="8"/>
  <c r="EK47" i="8"/>
  <c r="CN27" i="8"/>
  <c r="BV27" i="8"/>
  <c r="EV17" i="8"/>
  <c r="EW17" i="8" s="1"/>
  <c r="V21" i="9"/>
  <c r="DA48" i="8"/>
  <c r="CN43" i="8"/>
  <c r="CX15" i="8"/>
  <c r="BV18" i="8"/>
  <c r="CX37" i="8"/>
  <c r="DA46" i="8"/>
  <c r="CY18" i="8"/>
  <c r="DA24" i="8"/>
  <c r="CY37" i="8"/>
  <c r="V37" i="9"/>
  <c r="DA43" i="8"/>
  <c r="EJ47" i="8"/>
  <c r="CS47" i="8"/>
  <c r="S41" i="9" s="1"/>
  <c r="CV47" i="8" s="1"/>
  <c r="Z35" i="7"/>
  <c r="AB29" i="7"/>
  <c r="DT44" i="2"/>
  <c r="AA38" i="7" s="1"/>
  <c r="Z38" i="7"/>
  <c r="Z40" i="7"/>
  <c r="DT46" i="2"/>
  <c r="AA40" i="7" s="1"/>
  <c r="AB42" i="7"/>
  <c r="DX48" i="2"/>
  <c r="AC42" i="7" s="1"/>
  <c r="DX40" i="2"/>
  <c r="AC34" i="7" s="1"/>
  <c r="AB34" i="7"/>
  <c r="Z42" i="7"/>
  <c r="DT48" i="2"/>
  <c r="AA42" i="7" s="1"/>
  <c r="DX27" i="2"/>
  <c r="AC21" i="7" s="1"/>
  <c r="AB21" i="7"/>
  <c r="DX56" i="2"/>
  <c r="AC50" i="7" s="1"/>
  <c r="AB50" i="7"/>
  <c r="DT56" i="2"/>
  <c r="AA50" i="7" s="1"/>
  <c r="Z50" i="7"/>
  <c r="Z30" i="7"/>
  <c r="DT36" i="2"/>
  <c r="AA30" i="7" s="1"/>
  <c r="Z51" i="7"/>
  <c r="DT57" i="2"/>
  <c r="AA51" i="7" s="1"/>
  <c r="AB17" i="7"/>
  <c r="DX23" i="2"/>
  <c r="AC17" i="7" s="1"/>
  <c r="AB47" i="7"/>
  <c r="DX53" i="2"/>
  <c r="AC47" i="7" s="1"/>
  <c r="DT23" i="2"/>
  <c r="AA17" i="7" s="1"/>
  <c r="Z17" i="7"/>
  <c r="DX18" i="2"/>
  <c r="AC12" i="7" s="1"/>
  <c r="AB12" i="7"/>
  <c r="DT47" i="2"/>
  <c r="AA41" i="7" s="1"/>
  <c r="Z41" i="7"/>
  <c r="AB26" i="7"/>
  <c r="DX32" i="2"/>
  <c r="AC26" i="7" s="1"/>
  <c r="Z12" i="7"/>
  <c r="DT18" i="2"/>
  <c r="AA12" i="7" s="1"/>
  <c r="DX28" i="2"/>
  <c r="AC22" i="7" s="1"/>
  <c r="AB22" i="7"/>
  <c r="Z26" i="7"/>
  <c r="DT32" i="2"/>
  <c r="AA26" i="7" s="1"/>
  <c r="DX36" i="2"/>
  <c r="AC30" i="7" s="1"/>
  <c r="AB30" i="7"/>
  <c r="DX29" i="2"/>
  <c r="AC23" i="7" s="1"/>
  <c r="AB23" i="7"/>
  <c r="Z34" i="7"/>
  <c r="DT40" i="2"/>
  <c r="AA34" i="7" s="1"/>
  <c r="DX57" i="2"/>
  <c r="AC51" i="7" s="1"/>
  <c r="AB51" i="7"/>
  <c r="Z47" i="7"/>
  <c r="DT53" i="2"/>
  <c r="AA47" i="7" s="1"/>
  <c r="AB38" i="7"/>
  <c r="DX44" i="2"/>
  <c r="AC38" i="7" s="1"/>
  <c r="Z22" i="7"/>
  <c r="DT28" i="2"/>
  <c r="AA22" i="7" s="1"/>
  <c r="DT52" i="2"/>
  <c r="AA46" i="7" s="1"/>
  <c r="Z46" i="7"/>
  <c r="Z13" i="7"/>
  <c r="DT19" i="2"/>
  <c r="AA13" i="7" s="1"/>
  <c r="AB13" i="7"/>
  <c r="DX19" i="2"/>
  <c r="AC13" i="7" s="1"/>
  <c r="DX47" i="2"/>
  <c r="AC41" i="7" s="1"/>
  <c r="AB41" i="7"/>
  <c r="Z21" i="7"/>
  <c r="DT27" i="2"/>
  <c r="AA21" i="7" s="1"/>
  <c r="DX49" i="2"/>
  <c r="AC43" i="7" s="1"/>
  <c r="AB43" i="7"/>
  <c r="BV20" i="8"/>
  <c r="DA57" i="8"/>
  <c r="EV50" i="8"/>
  <c r="EW50" i="8" s="1"/>
  <c r="CL12" i="8"/>
  <c r="CY15" i="8"/>
  <c r="CP25" i="8"/>
  <c r="CJ25" i="8" s="1"/>
  <c r="EI47" i="8"/>
  <c r="EY47" i="8" s="1"/>
  <c r="EZ47" i="8" s="1"/>
  <c r="CX20" i="8"/>
  <c r="CN12" i="8"/>
  <c r="DA20" i="8"/>
  <c r="DA30" i="8"/>
  <c r="CY12" i="8"/>
  <c r="CR47" i="8"/>
  <c r="R41" i="9" s="1"/>
  <c r="CU47" i="8" s="1"/>
  <c r="CP12" i="8"/>
  <c r="CJ12" i="8" s="1"/>
  <c r="CZ58" i="8"/>
  <c r="DC47" i="8"/>
  <c r="V19" i="9"/>
  <c r="V14" i="9"/>
  <c r="CZ20" i="8"/>
  <c r="BV32" i="8"/>
  <c r="CY20" i="8"/>
  <c r="CL20" i="8"/>
  <c r="CZ32" i="8"/>
  <c r="CX45" i="8"/>
  <c r="T29" i="9"/>
  <c r="BV30" i="8"/>
  <c r="CX27" i="8"/>
  <c r="CZ37" i="8"/>
  <c r="CN37" i="8"/>
  <c r="DA41" i="8"/>
  <c r="DA49" i="8"/>
  <c r="CP37" i="8"/>
  <c r="CJ37" i="8" s="1"/>
  <c r="DA15" i="8"/>
  <c r="DA31" i="8"/>
  <c r="CY48" i="8"/>
  <c r="CY27" i="8"/>
  <c r="CZ27" i="8"/>
  <c r="CU50" i="8"/>
  <c r="T44" i="9"/>
  <c r="CN15" i="8"/>
  <c r="BV43" i="8"/>
  <c r="CU19" i="8"/>
  <c r="T13" i="9"/>
  <c r="DA16" i="8"/>
  <c r="CX48" i="8"/>
  <c r="CP15" i="8"/>
  <c r="CJ15" i="8" s="1"/>
  <c r="DA28" i="8"/>
  <c r="CL41" i="8"/>
  <c r="CY39" i="8"/>
  <c r="DA25" i="8"/>
  <c r="CN41" i="8"/>
  <c r="CX53" i="8"/>
  <c r="DA53" i="8"/>
  <c r="DA29" i="8"/>
  <c r="DA33" i="8"/>
  <c r="V35" i="9"/>
  <c r="CY13" i="8"/>
  <c r="DA23" i="8"/>
  <c r="BV23" i="8"/>
  <c r="EJ36" i="8"/>
  <c r="CX41" i="8"/>
  <c r="BV38" i="8"/>
  <c r="DA37" i="8"/>
  <c r="DA40" i="8"/>
  <c r="BV48" i="8"/>
  <c r="CZ23" i="8"/>
  <c r="CX56" i="8"/>
  <c r="DA56" i="8"/>
  <c r="CL15" i="8"/>
  <c r="CZ41" i="8"/>
  <c r="CX40" i="8"/>
  <c r="CP41" i="8"/>
  <c r="CJ41" i="8" s="1"/>
  <c r="CX16" i="8"/>
  <c r="CY23" i="8"/>
  <c r="CZ48" i="8"/>
  <c r="V9" i="9"/>
  <c r="DA42" i="8"/>
  <c r="CX22" i="8"/>
  <c r="DA22" i="8"/>
  <c r="CY38" i="8"/>
  <c r="DA54" i="8"/>
  <c r="AB52" i="7"/>
  <c r="DX58" i="2"/>
  <c r="AC52" i="7" s="1"/>
  <c r="DX55" i="2"/>
  <c r="AC49" i="7" s="1"/>
  <c r="AB49" i="7"/>
  <c r="Z43" i="9"/>
  <c r="DB49" i="8"/>
  <c r="AB24" i="7"/>
  <c r="DX30" i="2"/>
  <c r="AC24" i="7" s="1"/>
  <c r="DX13" i="2"/>
  <c r="AC7" i="7" s="1"/>
  <c r="AB7" i="7"/>
  <c r="EY17" i="8"/>
  <c r="EZ17" i="8" s="1"/>
  <c r="Z9" i="9"/>
  <c r="DB15" i="8"/>
  <c r="EI26" i="8"/>
  <c r="EM26" i="8"/>
  <c r="DC26" i="8"/>
  <c r="CX25" i="8"/>
  <c r="AB8" i="7"/>
  <c r="DX14" i="2"/>
  <c r="AC8" i="7" s="1"/>
  <c r="CR23" i="8"/>
  <c r="R17" i="9" s="1"/>
  <c r="CS23" i="8"/>
  <c r="S17" i="9" s="1"/>
  <c r="CV23" i="8" s="1"/>
  <c r="CR32" i="8"/>
  <c r="R26" i="9" s="1"/>
  <c r="CS32" i="8"/>
  <c r="S26" i="9" s="1"/>
  <c r="CV32" i="8" s="1"/>
  <c r="EY19" i="8"/>
  <c r="EZ19" i="8" s="1"/>
  <c r="DT21" i="2"/>
  <c r="AA15" i="7" s="1"/>
  <c r="Z15" i="7"/>
  <c r="EI36" i="8"/>
  <c r="EM36" i="8"/>
  <c r="DC36" i="8"/>
  <c r="Z18" i="7"/>
  <c r="DT24" i="2"/>
  <c r="AA18" i="7" s="1"/>
  <c r="DT59" i="2"/>
  <c r="AA53" i="7" s="1"/>
  <c r="Z53" i="7"/>
  <c r="DX39" i="2"/>
  <c r="AC33" i="7" s="1"/>
  <c r="AB33" i="7"/>
  <c r="DT31" i="2"/>
  <c r="AA25" i="7" s="1"/>
  <c r="Z25" i="7"/>
  <c r="Z18" i="9"/>
  <c r="DB24" i="8"/>
  <c r="Z12" i="9"/>
  <c r="AA12" i="9" s="1"/>
  <c r="DB18" i="8"/>
  <c r="DT25" i="2"/>
  <c r="AA19" i="7" s="1"/>
  <c r="Z19" i="7"/>
  <c r="Z51" i="9"/>
  <c r="DB57" i="8"/>
  <c r="CR30" i="8"/>
  <c r="R24" i="9" s="1"/>
  <c r="CS30" i="8"/>
  <c r="S24" i="9" s="1"/>
  <c r="CV30" i="8" s="1"/>
  <c r="CR40" i="8"/>
  <c r="R34" i="9" s="1"/>
  <c r="CS40" i="8"/>
  <c r="S34" i="9" s="1"/>
  <c r="CV40" i="8" s="1"/>
  <c r="CS26" i="8"/>
  <c r="S20" i="9" s="1"/>
  <c r="CV26" i="8" s="1"/>
  <c r="CR26" i="8"/>
  <c r="R20" i="9" s="1"/>
  <c r="CR58" i="8"/>
  <c r="R52" i="9" s="1"/>
  <c r="CS58" i="8"/>
  <c r="S52" i="9" s="1"/>
  <c r="CV58" i="8" s="1"/>
  <c r="CY53" i="8"/>
  <c r="CZ54" i="8"/>
  <c r="BV13" i="8"/>
  <c r="BV56" i="8"/>
  <c r="AB32" i="7"/>
  <c r="DX38" i="2"/>
  <c r="AC32" i="7" s="1"/>
  <c r="AB18" i="7"/>
  <c r="DX24" i="2"/>
  <c r="AC18" i="7" s="1"/>
  <c r="Z5" i="7"/>
  <c r="AA5" i="7"/>
  <c r="DT37" i="2"/>
  <c r="AA31" i="7" s="1"/>
  <c r="Z31" i="7"/>
  <c r="AB36" i="7"/>
  <c r="DX42" i="2"/>
  <c r="AC36" i="7" s="1"/>
  <c r="DB45" i="8"/>
  <c r="Z39" i="9"/>
  <c r="BV54" i="8"/>
  <c r="Z33" i="9"/>
  <c r="AA33" i="9" s="1"/>
  <c r="DB39" i="8"/>
  <c r="DB38" i="8"/>
  <c r="Z32" i="9"/>
  <c r="AA32" i="9" s="1"/>
  <c r="DT33" i="2"/>
  <c r="AA27" i="7" s="1"/>
  <c r="Z27" i="7"/>
  <c r="Z54" i="9"/>
  <c r="DB60" i="8"/>
  <c r="DT16" i="2"/>
  <c r="AA10" i="7" s="1"/>
  <c r="Z10" i="7"/>
  <c r="CP21" i="8"/>
  <c r="CJ21" i="8" s="1"/>
  <c r="CL21" i="8"/>
  <c r="CX21" i="8"/>
  <c r="CN21" i="8"/>
  <c r="CY21" i="8"/>
  <c r="CZ21" i="8"/>
  <c r="BV21" i="8"/>
  <c r="V15" i="9"/>
  <c r="CX12" i="8"/>
  <c r="DX26" i="2"/>
  <c r="AC20" i="7" s="1"/>
  <c r="AB20" i="7"/>
  <c r="Z10" i="9"/>
  <c r="AA10" i="9" s="1"/>
  <c r="DB16" i="8"/>
  <c r="Z31" i="9"/>
  <c r="AA31" i="9" s="1"/>
  <c r="DB37" i="8"/>
  <c r="DT58" i="2"/>
  <c r="AA52" i="7" s="1"/>
  <c r="Z52" i="7"/>
  <c r="CY16" i="8"/>
  <c r="DX45" i="2"/>
  <c r="AC39" i="7" s="1"/>
  <c r="AB39" i="7"/>
  <c r="DT20" i="2"/>
  <c r="AA14" i="7" s="1"/>
  <c r="Z14" i="7"/>
  <c r="DB58" i="8"/>
  <c r="Z52" i="9"/>
  <c r="AA52" i="9" s="1"/>
  <c r="Z26" i="9"/>
  <c r="AA26" i="9" s="1"/>
  <c r="DB32" i="8"/>
  <c r="EK26" i="8"/>
  <c r="DX59" i="2"/>
  <c r="AC53" i="7" s="1"/>
  <c r="AB53" i="7"/>
  <c r="CY54" i="8"/>
  <c r="BV39" i="8"/>
  <c r="CZ38" i="8"/>
  <c r="CY56" i="8"/>
  <c r="AB14" i="7"/>
  <c r="DX20" i="2"/>
  <c r="AC14" i="7" s="1"/>
  <c r="EY59" i="8"/>
  <c r="EZ59" i="8" s="1"/>
  <c r="DB25" i="8"/>
  <c r="Z19" i="9"/>
  <c r="CR16" i="8"/>
  <c r="R10" i="9" s="1"/>
  <c r="CS16" i="8"/>
  <c r="S10" i="9" s="1"/>
  <c r="CV16" i="8" s="1"/>
  <c r="DX41" i="2"/>
  <c r="AC35" i="7" s="1"/>
  <c r="AB35" i="7"/>
  <c r="DB22" i="8"/>
  <c r="Z16" i="9"/>
  <c r="AA16" i="9" s="1"/>
  <c r="Z39" i="7"/>
  <c r="DT45" i="2"/>
  <c r="AA39" i="7" s="1"/>
  <c r="DB53" i="8"/>
  <c r="Z47" i="9"/>
  <c r="AA47" i="9" s="1"/>
  <c r="DT51" i="2"/>
  <c r="AA45" i="7" s="1"/>
  <c r="Z45" i="7"/>
  <c r="DB33" i="8"/>
  <c r="Z27" i="9"/>
  <c r="Z36" i="9"/>
  <c r="DB42" i="8"/>
  <c r="CP57" i="8"/>
  <c r="CJ57" i="8" s="1"/>
  <c r="CN57" i="8"/>
  <c r="CZ57" i="8"/>
  <c r="BV57" i="8"/>
  <c r="CY57" i="8"/>
  <c r="V51" i="9"/>
  <c r="CX57" i="8"/>
  <c r="CL57" i="8"/>
  <c r="CR36" i="8"/>
  <c r="R30" i="9" s="1"/>
  <c r="CS36" i="8"/>
  <c r="S30" i="9" s="1"/>
  <c r="CV36" i="8" s="1"/>
  <c r="DT50" i="2"/>
  <c r="AA44" i="7" s="1"/>
  <c r="Z44" i="7"/>
  <c r="CZ12" i="8"/>
  <c r="CR22" i="8"/>
  <c r="R16" i="9" s="1"/>
  <c r="CS22" i="8"/>
  <c r="S16" i="9" s="1"/>
  <c r="CV22" i="8" s="1"/>
  <c r="DT17" i="2"/>
  <c r="AA11" i="7" s="1"/>
  <c r="Z11" i="7"/>
  <c r="DX51" i="2"/>
  <c r="AC45" i="7" s="1"/>
  <c r="AB45" i="7"/>
  <c r="CP33" i="8"/>
  <c r="CJ33" i="8" s="1"/>
  <c r="CZ33" i="8"/>
  <c r="CX33" i="8"/>
  <c r="CY33" i="8"/>
  <c r="BV33" i="8"/>
  <c r="V27" i="9"/>
  <c r="CN33" i="8"/>
  <c r="CL33" i="8"/>
  <c r="DX16" i="2"/>
  <c r="AC10" i="7" s="1"/>
  <c r="AB10" i="7"/>
  <c r="DB30" i="8"/>
  <c r="Z24" i="9"/>
  <c r="AA24" i="9" s="1"/>
  <c r="CZ30" i="8"/>
  <c r="BV58" i="8"/>
  <c r="CR54" i="8"/>
  <c r="R48" i="9" s="1"/>
  <c r="CS54" i="8"/>
  <c r="S48" i="9" s="1"/>
  <c r="CV54" i="8" s="1"/>
  <c r="CX39" i="8"/>
  <c r="CX38" i="8"/>
  <c r="AB48" i="7"/>
  <c r="DX54" i="2"/>
  <c r="AC48" i="7" s="1"/>
  <c r="CP55" i="8"/>
  <c r="CJ55" i="8" s="1"/>
  <c r="CN55" i="8"/>
  <c r="CL55" i="8"/>
  <c r="CZ55" i="8"/>
  <c r="CY55" i="8"/>
  <c r="CX55" i="8"/>
  <c r="V49" i="9"/>
  <c r="BV55" i="8"/>
  <c r="EY51" i="8"/>
  <c r="EZ51" i="8" s="1"/>
  <c r="CP31" i="8"/>
  <c r="CJ31" i="8" s="1"/>
  <c r="CN31" i="8"/>
  <c r="CY31" i="8"/>
  <c r="CZ31" i="8"/>
  <c r="CX31" i="8"/>
  <c r="BV31" i="8"/>
  <c r="V25" i="9"/>
  <c r="CL31" i="8"/>
  <c r="Z7" i="9"/>
  <c r="AA7" i="9" s="1"/>
  <c r="DB13" i="8"/>
  <c r="Z37" i="9"/>
  <c r="DB43" i="8"/>
  <c r="Z49" i="7"/>
  <c r="DT55" i="2"/>
  <c r="AA49" i="7" s="1"/>
  <c r="AA30" i="9"/>
  <c r="DT15" i="2"/>
  <c r="AA9" i="7" s="1"/>
  <c r="Z9" i="7"/>
  <c r="BV45" i="8"/>
  <c r="Z29" i="7"/>
  <c r="DT35" i="2"/>
  <c r="AA29" i="7" s="1"/>
  <c r="DB41" i="8"/>
  <c r="Z35" i="9"/>
  <c r="DT22" i="2"/>
  <c r="AA16" i="7" s="1"/>
  <c r="Z16" i="7"/>
  <c r="CP11" i="8"/>
  <c r="CJ11" i="8" s="1"/>
  <c r="CX11" i="8"/>
  <c r="BV11" i="8"/>
  <c r="CN11" i="8"/>
  <c r="CL11" i="8"/>
  <c r="DA11" i="8"/>
  <c r="DB20" i="8"/>
  <c r="Z14" i="9"/>
  <c r="DX21" i="2"/>
  <c r="AC15" i="7" s="1"/>
  <c r="AB15" i="7"/>
  <c r="Z21" i="9"/>
  <c r="DB27" i="8"/>
  <c r="CY43" i="8"/>
  <c r="Z23" i="9"/>
  <c r="DB29" i="8"/>
  <c r="DB28" i="8"/>
  <c r="Z22" i="9"/>
  <c r="CR53" i="8"/>
  <c r="R47" i="9" s="1"/>
  <c r="CS53" i="8"/>
  <c r="S47" i="9" s="1"/>
  <c r="CV53" i="8" s="1"/>
  <c r="CX13" i="8"/>
  <c r="CZ39" i="8"/>
  <c r="DT43" i="2"/>
  <c r="AA37" i="7" s="1"/>
  <c r="Z37" i="7"/>
  <c r="CP28" i="8"/>
  <c r="CJ28" i="8" s="1"/>
  <c r="CN28" i="8"/>
  <c r="CL28" i="8"/>
  <c r="CX28" i="8"/>
  <c r="CY28" i="8"/>
  <c r="CZ28" i="8"/>
  <c r="BV28" i="8"/>
  <c r="V22" i="9"/>
  <c r="Z48" i="9"/>
  <c r="AA48" i="9" s="1"/>
  <c r="DB54" i="8"/>
  <c r="DX11" i="2"/>
  <c r="AC5" i="7" s="1"/>
  <c r="AB5" i="7"/>
  <c r="AA7" i="7"/>
  <c r="Z7" i="7"/>
  <c r="CS18" i="8"/>
  <c r="S12" i="9" s="1"/>
  <c r="CV18" i="8" s="1"/>
  <c r="CR18" i="8"/>
  <c r="R12" i="9" s="1"/>
  <c r="CP24" i="8"/>
  <c r="CJ24" i="8" s="1"/>
  <c r="CX24" i="8"/>
  <c r="CY24" i="8"/>
  <c r="CZ24" i="8"/>
  <c r="V18" i="9"/>
  <c r="BV24" i="8"/>
  <c r="CN24" i="8"/>
  <c r="CL24" i="8"/>
  <c r="DB12" i="8"/>
  <c r="Z6" i="9"/>
  <c r="AA6" i="9" s="1"/>
  <c r="Z28" i="7"/>
  <c r="DT34" i="2"/>
  <c r="AA28" i="7" s="1"/>
  <c r="Z17" i="9"/>
  <c r="AA17" i="9" s="1"/>
  <c r="DB23" i="8"/>
  <c r="CZ45" i="8"/>
  <c r="BV15" i="8"/>
  <c r="Z8" i="7"/>
  <c r="DT14" i="2"/>
  <c r="AA8" i="7" s="1"/>
  <c r="AF28" i="9"/>
  <c r="FB34" i="8"/>
  <c r="AG28" i="9" s="1"/>
  <c r="DT30" i="2"/>
  <c r="AA24" i="7" s="1"/>
  <c r="Z24" i="7"/>
  <c r="EY50" i="8"/>
  <c r="EZ50" i="8" s="1"/>
  <c r="DX34" i="2"/>
  <c r="AC28" i="7" s="1"/>
  <c r="AB28" i="7"/>
  <c r="BV22" i="8"/>
  <c r="Z40" i="9"/>
  <c r="DB46" i="8"/>
  <c r="DT39" i="2"/>
  <c r="AA33" i="7" s="1"/>
  <c r="Z33" i="7"/>
  <c r="BV16" i="8"/>
  <c r="CP60" i="8"/>
  <c r="CJ60" i="8" s="1"/>
  <c r="CY60" i="8"/>
  <c r="CX60" i="8"/>
  <c r="CZ60" i="8"/>
  <c r="BV60" i="8"/>
  <c r="V54" i="9"/>
  <c r="CN60" i="8"/>
  <c r="CL60" i="8"/>
  <c r="AB9" i="7"/>
  <c r="DX15" i="2"/>
  <c r="AC9" i="7" s="1"/>
  <c r="AB44" i="7"/>
  <c r="DX50" i="2"/>
  <c r="AC44" i="7" s="1"/>
  <c r="CX43" i="8"/>
  <c r="Z34" i="9"/>
  <c r="AA34" i="9" s="1"/>
  <c r="DB40" i="8"/>
  <c r="AB6" i="7"/>
  <c r="DX12" i="2"/>
  <c r="AC6" i="7" s="1"/>
  <c r="CX30" i="8"/>
  <c r="CZ40" i="8"/>
  <c r="AA20" i="9"/>
  <c r="CX58" i="8"/>
  <c r="BV25" i="8"/>
  <c r="BV41" i="8"/>
  <c r="DA12" i="8"/>
  <c r="DX22" i="2"/>
  <c r="AC16" i="7" s="1"/>
  <c r="AB16" i="7"/>
  <c r="DX25" i="2"/>
  <c r="AC19" i="7" s="1"/>
  <c r="AB19" i="7"/>
  <c r="CP49" i="8"/>
  <c r="CJ49" i="8" s="1"/>
  <c r="CX49" i="8"/>
  <c r="CY49" i="8"/>
  <c r="CZ49" i="8"/>
  <c r="BV49" i="8"/>
  <c r="V43" i="9"/>
  <c r="CL49" i="8"/>
  <c r="CN49" i="8"/>
  <c r="CP46" i="8"/>
  <c r="CJ46" i="8" s="1"/>
  <c r="CN46" i="8"/>
  <c r="CL46" i="8"/>
  <c r="CY46" i="8"/>
  <c r="CZ46" i="8"/>
  <c r="CX46" i="8"/>
  <c r="BV46" i="8"/>
  <c r="V40" i="9"/>
  <c r="EY35" i="8"/>
  <c r="EZ35" i="8" s="1"/>
  <c r="DB56" i="8"/>
  <c r="Z50" i="9"/>
  <c r="AA50" i="9" s="1"/>
  <c r="EV51" i="8"/>
  <c r="EW51" i="8" s="1"/>
  <c r="DB48" i="8"/>
  <c r="Z42" i="9"/>
  <c r="EK36" i="8"/>
  <c r="CP29" i="8"/>
  <c r="CJ29" i="8" s="1"/>
  <c r="CL29" i="8"/>
  <c r="CN29" i="8"/>
  <c r="CX29" i="8"/>
  <c r="CY29" i="8"/>
  <c r="CZ29" i="8"/>
  <c r="BV29" i="8"/>
  <c r="V23" i="9"/>
  <c r="DX31" i="2"/>
  <c r="AC25" i="7" s="1"/>
  <c r="AB25" i="7"/>
  <c r="CY45" i="8"/>
  <c r="CZ15" i="8"/>
  <c r="Z25" i="9"/>
  <c r="DB31" i="8"/>
  <c r="BV12" i="8"/>
  <c r="DX17" i="2"/>
  <c r="AC11" i="7" s="1"/>
  <c r="AB11" i="7"/>
  <c r="Z49" i="9"/>
  <c r="DB55" i="8"/>
  <c r="CZ22" i="8"/>
  <c r="DX33" i="2"/>
  <c r="AC27" i="7" s="1"/>
  <c r="AB27" i="7"/>
  <c r="Z5" i="9"/>
  <c r="DB11" i="8"/>
  <c r="CP42" i="8"/>
  <c r="CJ42" i="8" s="1"/>
  <c r="CX42" i="8"/>
  <c r="CY42" i="8"/>
  <c r="CZ42" i="8"/>
  <c r="BV42" i="8"/>
  <c r="V36" i="9"/>
  <c r="CL42" i="8"/>
  <c r="CN42" i="8"/>
  <c r="DB14" i="8"/>
  <c r="Z8" i="9"/>
  <c r="DA14" i="8"/>
  <c r="DT38" i="2"/>
  <c r="AA32" i="7" s="1"/>
  <c r="Z32" i="7"/>
  <c r="CZ43" i="8"/>
  <c r="DX37" i="2"/>
  <c r="AC31" i="7" s="1"/>
  <c r="AB31" i="7"/>
  <c r="Z15" i="9"/>
  <c r="DB21" i="8"/>
  <c r="CY40" i="8"/>
  <c r="EJ26" i="8"/>
  <c r="CY58" i="8"/>
  <c r="CY25" i="8"/>
  <c r="CY41" i="8"/>
  <c r="BV53" i="8"/>
  <c r="DA13" i="8"/>
  <c r="CR13" i="8"/>
  <c r="R7" i="9" s="1"/>
  <c r="CS13" i="8"/>
  <c r="S7" i="9" s="1"/>
  <c r="CV13" i="8" s="1"/>
  <c r="CR39" i="8"/>
  <c r="R33" i="9" s="1"/>
  <c r="CS39" i="8"/>
  <c r="S33" i="9" s="1"/>
  <c r="CV39" i="8" s="1"/>
  <c r="CR38" i="8"/>
  <c r="R32" i="9" s="1"/>
  <c r="CS38" i="8"/>
  <c r="S32" i="9" s="1"/>
  <c r="CV38" i="8" s="1"/>
  <c r="CS56" i="8"/>
  <c r="S50" i="9" s="1"/>
  <c r="CV56" i="8" s="1"/>
  <c r="CR56" i="8"/>
  <c r="R50" i="9" s="1"/>
  <c r="CS11" i="8" l="1"/>
  <c r="S5" i="9" s="1"/>
  <c r="CV11" i="8" s="1"/>
  <c r="FC34" i="8"/>
  <c r="FD34" i="8" s="1"/>
  <c r="AH28" i="9" s="1"/>
  <c r="EV44" i="8"/>
  <c r="EW44" i="8" s="1"/>
  <c r="CR45" i="8"/>
  <c r="R39" i="9" s="1"/>
  <c r="CU45" i="8" s="1"/>
  <c r="AA8" i="9"/>
  <c r="FC35" i="8"/>
  <c r="FD35" i="8" s="1"/>
  <c r="AH29" i="9" s="1"/>
  <c r="CS27" i="8"/>
  <c r="S21" i="9" s="1"/>
  <c r="CV27" i="8" s="1"/>
  <c r="T38" i="9"/>
  <c r="EV52" i="8"/>
  <c r="EW52" i="8" s="1"/>
  <c r="CR14" i="8"/>
  <c r="R8" i="9" s="1"/>
  <c r="CU14" i="8" s="1"/>
  <c r="EJ23" i="8"/>
  <c r="EI14" i="8"/>
  <c r="EY14" i="8" s="1"/>
  <c r="EZ14" i="8" s="1"/>
  <c r="CR48" i="8"/>
  <c r="R42" i="9" s="1"/>
  <c r="CU48" i="8" s="1"/>
  <c r="CS14" i="8"/>
  <c r="S8" i="9" s="1"/>
  <c r="CV14" i="8" s="1"/>
  <c r="AA23" i="9"/>
  <c r="T46" i="9"/>
  <c r="CS45" i="8"/>
  <c r="S39" i="9" s="1"/>
  <c r="CV45" i="8" s="1"/>
  <c r="CS43" i="8"/>
  <c r="S37" i="9" s="1"/>
  <c r="CV43" i="8" s="1"/>
  <c r="CR25" i="8"/>
  <c r="R19" i="9" s="1"/>
  <c r="CU25" i="8" s="1"/>
  <c r="EJ14" i="8"/>
  <c r="EM14" i="8"/>
  <c r="EK11" i="8"/>
  <c r="EK14" i="8"/>
  <c r="CR43" i="8"/>
  <c r="R37" i="9" s="1"/>
  <c r="CU43" i="8" s="1"/>
  <c r="CR27" i="8"/>
  <c r="R21" i="9" s="1"/>
  <c r="CU27" i="8" s="1"/>
  <c r="AA39" i="9"/>
  <c r="AA19" i="9"/>
  <c r="EK37" i="8"/>
  <c r="AA21" i="9"/>
  <c r="CS48" i="8"/>
  <c r="S42" i="9" s="1"/>
  <c r="CV48" i="8" s="1"/>
  <c r="AA14" i="9"/>
  <c r="FC59" i="8"/>
  <c r="FD59" i="8" s="1"/>
  <c r="FF59" i="8" s="1"/>
  <c r="AI53" i="9" s="1"/>
  <c r="EJ32" i="8"/>
  <c r="AA42" i="9"/>
  <c r="AA51" i="9"/>
  <c r="AA18" i="9"/>
  <c r="CR20" i="8"/>
  <c r="R14" i="9" s="1"/>
  <c r="CU20" i="8" s="1"/>
  <c r="AA54" i="9"/>
  <c r="EJ27" i="8"/>
  <c r="CS25" i="8"/>
  <c r="S19" i="9" s="1"/>
  <c r="CV25" i="8" s="1"/>
  <c r="DC56" i="8"/>
  <c r="FC50" i="8"/>
  <c r="FD50" i="8" s="1"/>
  <c r="FF50" i="8" s="1"/>
  <c r="AI44" i="9" s="1"/>
  <c r="EV47" i="8"/>
  <c r="EW47" i="8" s="1"/>
  <c r="AA37" i="9"/>
  <c r="EI37" i="8"/>
  <c r="EY37" i="8" s="1"/>
  <c r="EZ37" i="8" s="1"/>
  <c r="EJ37" i="8"/>
  <c r="EM37" i="8"/>
  <c r="CR37" i="8"/>
  <c r="R31" i="9" s="1"/>
  <c r="CU37" i="8" s="1"/>
  <c r="DC37" i="8"/>
  <c r="EI27" i="8"/>
  <c r="EY27" i="8" s="1"/>
  <c r="EZ27" i="8" s="1"/>
  <c r="EM27" i="8"/>
  <c r="DC27" i="8"/>
  <c r="EK27" i="8"/>
  <c r="EK23" i="8"/>
  <c r="FC19" i="8"/>
  <c r="FD19" i="8" s="1"/>
  <c r="FF19" i="8" s="1"/>
  <c r="AI13" i="9" s="1"/>
  <c r="CS20" i="8"/>
  <c r="S14" i="9" s="1"/>
  <c r="CV20" i="8" s="1"/>
  <c r="EI20" i="8"/>
  <c r="EY20" i="8" s="1"/>
  <c r="EZ20" i="8" s="1"/>
  <c r="DC18" i="8"/>
  <c r="EK15" i="8"/>
  <c r="CR15" i="8"/>
  <c r="R9" i="9" s="1"/>
  <c r="CU15" i="8" s="1"/>
  <c r="CR12" i="8"/>
  <c r="R6" i="9" s="1"/>
  <c r="CU12" i="8" s="1"/>
  <c r="CS15" i="8"/>
  <c r="S9" i="9" s="1"/>
  <c r="CV15" i="8" s="1"/>
  <c r="EV36" i="8"/>
  <c r="EW36" i="8" s="1"/>
  <c r="FC17" i="8"/>
  <c r="FD17" i="8" s="1"/>
  <c r="AH11" i="9" s="1"/>
  <c r="EK60" i="8"/>
  <c r="EM18" i="8"/>
  <c r="EI18" i="8"/>
  <c r="EY18" i="8" s="1"/>
  <c r="EZ18" i="8" s="1"/>
  <c r="DC32" i="8"/>
  <c r="CR41" i="8"/>
  <c r="R35" i="9" s="1"/>
  <c r="CU41" i="8" s="1"/>
  <c r="EJ18" i="8"/>
  <c r="EK18" i="8"/>
  <c r="EJ13" i="8"/>
  <c r="CR11" i="8"/>
  <c r="EK12" i="8"/>
  <c r="CS12" i="8"/>
  <c r="S6" i="9" s="1"/>
  <c r="CV12" i="8" s="1"/>
  <c r="T41" i="9"/>
  <c r="EJ20" i="8"/>
  <c r="EM32" i="8"/>
  <c r="CS37" i="8"/>
  <c r="S31" i="9" s="1"/>
  <c r="CV37" i="8" s="1"/>
  <c r="EI32" i="8"/>
  <c r="EY32" i="8" s="1"/>
  <c r="EZ32" i="8" s="1"/>
  <c r="CS41" i="8"/>
  <c r="S35" i="9" s="1"/>
  <c r="CV41" i="8" s="1"/>
  <c r="EM20" i="8"/>
  <c r="EK20" i="8"/>
  <c r="EJ30" i="8"/>
  <c r="EK32" i="8"/>
  <c r="EJ25" i="8"/>
  <c r="DC20" i="8"/>
  <c r="EM45" i="8"/>
  <c r="EK48" i="8"/>
  <c r="EJ16" i="8"/>
  <c r="EJ40" i="8"/>
  <c r="EK22" i="8"/>
  <c r="EJ48" i="8"/>
  <c r="AA43" i="9"/>
  <c r="EJ15" i="8"/>
  <c r="EM48" i="8"/>
  <c r="DC23" i="8"/>
  <c r="EK39" i="8"/>
  <c r="EJ56" i="8"/>
  <c r="EI48" i="8"/>
  <c r="EY48" i="8" s="1"/>
  <c r="EZ48" i="8" s="1"/>
  <c r="EK38" i="8"/>
  <c r="EJ53" i="8"/>
  <c r="DC48" i="8"/>
  <c r="EM23" i="8"/>
  <c r="AA9" i="9"/>
  <c r="EJ58" i="8"/>
  <c r="DC14" i="8"/>
  <c r="EI23" i="8"/>
  <c r="EY23" i="8" s="1"/>
  <c r="EZ23" i="8" s="1"/>
  <c r="EJ54" i="8"/>
  <c r="EJ12" i="8"/>
  <c r="CU38" i="8"/>
  <c r="T32" i="9"/>
  <c r="EJ41" i="8"/>
  <c r="CU40" i="8"/>
  <c r="T34" i="9"/>
  <c r="EK25" i="8"/>
  <c r="EI53" i="8"/>
  <c r="EY53" i="8" s="1"/>
  <c r="EZ53" i="8" s="1"/>
  <c r="CU16" i="8"/>
  <c r="T10" i="9"/>
  <c r="EK43" i="8"/>
  <c r="AA36" i="9"/>
  <c r="EK46" i="8"/>
  <c r="EJ39" i="8"/>
  <c r="DC41" i="8"/>
  <c r="EI54" i="8"/>
  <c r="EY54" i="8" s="1"/>
  <c r="EZ54" i="8" s="1"/>
  <c r="CU18" i="8"/>
  <c r="T12" i="9"/>
  <c r="CU30" i="8"/>
  <c r="T24" i="9"/>
  <c r="CU32" i="8"/>
  <c r="T26" i="9"/>
  <c r="EJ38" i="8"/>
  <c r="AA22" i="9"/>
  <c r="CU54" i="8"/>
  <c r="T48" i="9"/>
  <c r="AA15" i="9"/>
  <c r="CU22" i="8"/>
  <c r="T16" i="9"/>
  <c r="CU39" i="8"/>
  <c r="T33" i="9"/>
  <c r="EJ29" i="8"/>
  <c r="EJ49" i="8"/>
  <c r="AA35" i="9"/>
  <c r="EK57" i="8"/>
  <c r="CU58" i="8"/>
  <c r="T52" i="9"/>
  <c r="CU23" i="8"/>
  <c r="T17" i="9"/>
  <c r="EJ42" i="8"/>
  <c r="EK28" i="8"/>
  <c r="CU53" i="8"/>
  <c r="T47" i="9"/>
  <c r="EK30" i="8"/>
  <c r="CU26" i="8"/>
  <c r="T20" i="9"/>
  <c r="CU56" i="8"/>
  <c r="T50" i="9"/>
  <c r="EJ45" i="8"/>
  <c r="EJ33" i="8"/>
  <c r="CU36" i="8"/>
  <c r="T30" i="9"/>
  <c r="EJ21" i="8"/>
  <c r="EI31" i="8"/>
  <c r="DC31" i="8"/>
  <c r="EM31" i="8"/>
  <c r="FF34" i="8"/>
  <c r="AI28" i="9" s="1"/>
  <c r="EJ46" i="8"/>
  <c r="EK45" i="8"/>
  <c r="CR24" i="8"/>
  <c r="R18" i="9" s="1"/>
  <c r="CS24" i="8"/>
  <c r="S18" i="9" s="1"/>
  <c r="CV24" i="8" s="1"/>
  <c r="AA5" i="9"/>
  <c r="EK31" i="8"/>
  <c r="EJ57" i="8"/>
  <c r="EI41" i="8"/>
  <c r="DC45" i="8"/>
  <c r="EK54" i="8"/>
  <c r="EY36" i="8"/>
  <c r="EZ36" i="8" s="1"/>
  <c r="EY26" i="8"/>
  <c r="EZ26" i="8" s="1"/>
  <c r="EI22" i="8"/>
  <c r="DC54" i="8"/>
  <c r="EI24" i="8"/>
  <c r="EM24" i="8"/>
  <c r="DC24" i="8"/>
  <c r="CR33" i="8"/>
  <c r="R27" i="9" s="1"/>
  <c r="CS33" i="8"/>
  <c r="S27" i="9" s="1"/>
  <c r="CV33" i="8" s="1"/>
  <c r="EM22" i="8"/>
  <c r="EK42" i="8"/>
  <c r="EK29" i="8"/>
  <c r="EK49" i="8"/>
  <c r="EI58" i="8"/>
  <c r="EM58" i="8"/>
  <c r="DC58" i="8"/>
  <c r="EI43" i="8"/>
  <c r="DC43" i="8"/>
  <c r="EM43" i="8"/>
  <c r="CR28" i="8"/>
  <c r="R22" i="9" s="1"/>
  <c r="CS28" i="8"/>
  <c r="S22" i="9" s="1"/>
  <c r="CV28" i="8" s="1"/>
  <c r="EJ31" i="8"/>
  <c r="CS55" i="8"/>
  <c r="S49" i="9" s="1"/>
  <c r="CV55" i="8" s="1"/>
  <c r="CR55" i="8"/>
  <c r="R49" i="9" s="1"/>
  <c r="EK21" i="8"/>
  <c r="EK58" i="8"/>
  <c r="EI45" i="8"/>
  <c r="AF41" i="9"/>
  <c r="FB47" i="8"/>
  <c r="AG41" i="9" s="1"/>
  <c r="DC40" i="8"/>
  <c r="EK41" i="8"/>
  <c r="EM54" i="8"/>
  <c r="EM11" i="8"/>
  <c r="DC11" i="8"/>
  <c r="AA27" i="9"/>
  <c r="FB52" i="8"/>
  <c r="AG46" i="9" s="1"/>
  <c r="AF46" i="9"/>
  <c r="EM40" i="8"/>
  <c r="AF11" i="9"/>
  <c r="FB17" i="8"/>
  <c r="AG11" i="9" s="1"/>
  <c r="EI42" i="8"/>
  <c r="EM42" i="8"/>
  <c r="DC42" i="8"/>
  <c r="EI29" i="8"/>
  <c r="DC29" i="8"/>
  <c r="EM29" i="8"/>
  <c r="CR46" i="8"/>
  <c r="R40" i="9" s="1"/>
  <c r="CS46" i="8"/>
  <c r="S40" i="9" s="1"/>
  <c r="CV46" i="8" s="1"/>
  <c r="EI49" i="8"/>
  <c r="DC49" i="8"/>
  <c r="EM49" i="8"/>
  <c r="EK40" i="8"/>
  <c r="EI60" i="8"/>
  <c r="EM60" i="8"/>
  <c r="DC60" i="8"/>
  <c r="EI13" i="8"/>
  <c r="EM13" i="8"/>
  <c r="DC13" i="8"/>
  <c r="CR31" i="8"/>
  <c r="R25" i="9" s="1"/>
  <c r="CS31" i="8"/>
  <c r="S25" i="9" s="1"/>
  <c r="CV31" i="8" s="1"/>
  <c r="AA49" i="9"/>
  <c r="EV26" i="8"/>
  <c r="EW26" i="8" s="1"/>
  <c r="EI40" i="8"/>
  <c r="EJ22" i="8"/>
  <c r="EM56" i="8"/>
  <c r="EK13" i="8"/>
  <c r="AF44" i="9"/>
  <c r="FB50" i="8"/>
  <c r="AG44" i="9" s="1"/>
  <c r="AA40" i="9"/>
  <c r="CR49" i="8"/>
  <c r="R43" i="9" s="1"/>
  <c r="CS49" i="8"/>
  <c r="S43" i="9" s="1"/>
  <c r="CV49" i="8" s="1"/>
  <c r="EI30" i="8"/>
  <c r="DC30" i="8"/>
  <c r="EM30" i="8"/>
  <c r="EJ60" i="8"/>
  <c r="FC51" i="8"/>
  <c r="FD51" i="8" s="1"/>
  <c r="EI55" i="8"/>
  <c r="DC55" i="8"/>
  <c r="EM55" i="8"/>
  <c r="EI38" i="8"/>
  <c r="EM38" i="8"/>
  <c r="DC38" i="8"/>
  <c r="CR57" i="8"/>
  <c r="R51" i="9" s="1"/>
  <c r="CS57" i="8"/>
  <c r="S51" i="9" s="1"/>
  <c r="CV57" i="8" s="1"/>
  <c r="EI21" i="8"/>
  <c r="DC21" i="8"/>
  <c r="EM21" i="8"/>
  <c r="EM15" i="8"/>
  <c r="FB19" i="8"/>
  <c r="AG13" i="9" s="1"/>
  <c r="AF13" i="9"/>
  <c r="EK53" i="8"/>
  <c r="DC16" i="8"/>
  <c r="EI56" i="8"/>
  <c r="FB35" i="8"/>
  <c r="AG29" i="9" s="1"/>
  <c r="AF29" i="9"/>
  <c r="CS60" i="8"/>
  <c r="CR60" i="8"/>
  <c r="EK24" i="8"/>
  <c r="EJ28" i="8"/>
  <c r="AA25" i="9"/>
  <c r="FB51" i="8"/>
  <c r="AG45" i="9" s="1"/>
  <c r="AF45" i="9"/>
  <c r="EJ55" i="8"/>
  <c r="EI39" i="8"/>
  <c r="DC39" i="8"/>
  <c r="EM39" i="8"/>
  <c r="EI33" i="8"/>
  <c r="DC33" i="8"/>
  <c r="EM33" i="8"/>
  <c r="FB59" i="8"/>
  <c r="AG53" i="9" s="1"/>
  <c r="AF53" i="9"/>
  <c r="DC15" i="8"/>
  <c r="EI25" i="8"/>
  <c r="DC25" i="8"/>
  <c r="EM25" i="8"/>
  <c r="EM16" i="8"/>
  <c r="EM53" i="8"/>
  <c r="CU13" i="8"/>
  <c r="T7" i="9"/>
  <c r="CS42" i="8"/>
  <c r="S36" i="9" s="1"/>
  <c r="CV42" i="8" s="1"/>
  <c r="CR42" i="8"/>
  <c r="R36" i="9" s="1"/>
  <c r="CR29" i="8"/>
  <c r="R23" i="9" s="1"/>
  <c r="CS29" i="8"/>
  <c r="S23" i="9" s="1"/>
  <c r="CV29" i="8" s="1"/>
  <c r="EI46" i="8"/>
  <c r="EM46" i="8"/>
  <c r="DC46" i="8"/>
  <c r="EJ24" i="8"/>
  <c r="EI28" i="8"/>
  <c r="EM28" i="8"/>
  <c r="DC28" i="8"/>
  <c r="EJ43" i="8"/>
  <c r="EK55" i="8"/>
  <c r="EK33" i="8"/>
  <c r="EI57" i="8"/>
  <c r="DC57" i="8"/>
  <c r="EM57" i="8"/>
  <c r="FB44" i="8"/>
  <c r="AG38" i="9" s="1"/>
  <c r="AF38" i="9"/>
  <c r="EK56" i="8"/>
  <c r="EI12" i="8"/>
  <c r="DC12" i="8"/>
  <c r="EM12" i="8"/>
  <c r="CR21" i="8"/>
  <c r="R15" i="9" s="1"/>
  <c r="CS21" i="8"/>
  <c r="S15" i="9" s="1"/>
  <c r="CV21" i="8" s="1"/>
  <c r="EM41" i="8"/>
  <c r="EI15" i="8"/>
  <c r="EI16" i="8"/>
  <c r="DC22" i="8"/>
  <c r="DC53" i="8"/>
  <c r="EK16" i="8"/>
  <c r="FC44" i="8" l="1"/>
  <c r="FD44" i="8" s="1"/>
  <c r="AH38" i="9" s="1"/>
  <c r="FF35" i="8"/>
  <c r="AI29" i="9" s="1"/>
  <c r="FC52" i="8"/>
  <c r="FD52" i="8" s="1"/>
  <c r="FF52" i="8" s="1"/>
  <c r="AI46" i="9" s="1"/>
  <c r="EV23" i="8"/>
  <c r="EW23" i="8" s="1"/>
  <c r="T8" i="9"/>
  <c r="EV14" i="8"/>
  <c r="EW14" i="8" s="1"/>
  <c r="AH53" i="9"/>
  <c r="T39" i="9"/>
  <c r="EW11" i="8"/>
  <c r="T37" i="9"/>
  <c r="EV27" i="8"/>
  <c r="EW27" i="8" s="1"/>
  <c r="T21" i="9"/>
  <c r="AH13" i="9"/>
  <c r="EV37" i="8"/>
  <c r="EW37" i="8" s="1"/>
  <c r="T42" i="9"/>
  <c r="EV60" i="8"/>
  <c r="EW60" i="8" s="1"/>
  <c r="AH44" i="9"/>
  <c r="FC47" i="8"/>
  <c r="FD47" i="8" s="1"/>
  <c r="FF47" i="8" s="1"/>
  <c r="AI41" i="9" s="1"/>
  <c r="EV32" i="8"/>
  <c r="EW32" i="8" s="1"/>
  <c r="EV15" i="8"/>
  <c r="EW15" i="8" s="1"/>
  <c r="EV22" i="8"/>
  <c r="EW22" i="8" s="1"/>
  <c r="EV16" i="8"/>
  <c r="EW16" i="8" s="1"/>
  <c r="T19" i="9"/>
  <c r="EV20" i="8"/>
  <c r="EW20" i="8" s="1"/>
  <c r="EV56" i="8"/>
  <c r="EW56" i="8" s="1"/>
  <c r="EV30" i="8"/>
  <c r="EW30" i="8" s="1"/>
  <c r="T14" i="9"/>
  <c r="EV18" i="8"/>
  <c r="EW18" i="8" s="1"/>
  <c r="T9" i="9"/>
  <c r="EW12" i="8"/>
  <c r="FF17" i="8"/>
  <c r="AI11" i="9" s="1"/>
  <c r="EV25" i="8"/>
  <c r="EW25" i="8" s="1"/>
  <c r="EV54" i="8"/>
  <c r="EW54" i="8" s="1"/>
  <c r="FC36" i="8"/>
  <c r="FD36" i="8" s="1"/>
  <c r="FF36" i="8" s="1"/>
  <c r="AI30" i="9" s="1"/>
  <c r="EV49" i="8"/>
  <c r="EW49" i="8" s="1"/>
  <c r="EV13" i="8"/>
  <c r="EW13" i="8" s="1"/>
  <c r="T31" i="9"/>
  <c r="T6" i="9"/>
  <c r="EV40" i="8"/>
  <c r="EW40" i="8" s="1"/>
  <c r="T35" i="9"/>
  <c r="EV48" i="8"/>
  <c r="EV38" i="8"/>
  <c r="EW38" i="8" s="1"/>
  <c r="EV45" i="8"/>
  <c r="EW45" i="8" s="1"/>
  <c r="EV57" i="8"/>
  <c r="EW57" i="8" s="1"/>
  <c r="EV43" i="8"/>
  <c r="EW43" i="8" s="1"/>
  <c r="EV28" i="8"/>
  <c r="EW28" i="8" s="1"/>
  <c r="EV39" i="8"/>
  <c r="EW39" i="8" s="1"/>
  <c r="EV53" i="8"/>
  <c r="EW53" i="8" s="1"/>
  <c r="EV46" i="8"/>
  <c r="EW46" i="8" s="1"/>
  <c r="EV41" i="8"/>
  <c r="EW41" i="8" s="1"/>
  <c r="EV58" i="8"/>
  <c r="EW58" i="8" s="1"/>
  <c r="EV33" i="8"/>
  <c r="EW33" i="8" s="1"/>
  <c r="EV42" i="8"/>
  <c r="EW42" i="8" s="1"/>
  <c r="CU21" i="8"/>
  <c r="T15" i="9"/>
  <c r="CU31" i="8"/>
  <c r="T25" i="9"/>
  <c r="CU29" i="8"/>
  <c r="T23" i="9"/>
  <c r="EV31" i="8"/>
  <c r="EW31" i="8" s="1"/>
  <c r="CU42" i="8"/>
  <c r="T36" i="9"/>
  <c r="EV21" i="8"/>
  <c r="EW21" i="8" s="1"/>
  <c r="CU28" i="8"/>
  <c r="T22" i="9"/>
  <c r="EV29" i="8"/>
  <c r="EW29" i="8" s="1"/>
  <c r="CU55" i="8"/>
  <c r="T49" i="9"/>
  <c r="CU57" i="8"/>
  <c r="T51" i="9"/>
  <c r="CU49" i="8"/>
  <c r="T43" i="9"/>
  <c r="CU46" i="8"/>
  <c r="T40" i="9"/>
  <c r="CU24" i="8"/>
  <c r="T18" i="9"/>
  <c r="CU33" i="8"/>
  <c r="T27" i="9"/>
  <c r="EV24" i="8"/>
  <c r="EW24" i="8" s="1"/>
  <c r="EY28" i="8"/>
  <c r="EZ28" i="8" s="1"/>
  <c r="EY39" i="8"/>
  <c r="EZ39" i="8" s="1"/>
  <c r="EY38" i="8"/>
  <c r="EZ38" i="8" s="1"/>
  <c r="EY42" i="8"/>
  <c r="EZ42" i="8" s="1"/>
  <c r="EY24" i="8"/>
  <c r="EZ24" i="8" s="1"/>
  <c r="FB27" i="8"/>
  <c r="AG21" i="9" s="1"/>
  <c r="AF21" i="9"/>
  <c r="EY57" i="8"/>
  <c r="EZ57" i="8" s="1"/>
  <c r="EY40" i="8"/>
  <c r="EZ40" i="8" s="1"/>
  <c r="EY60" i="8"/>
  <c r="EZ60" i="8" s="1"/>
  <c r="AF17" i="9"/>
  <c r="FB23" i="8"/>
  <c r="AG17" i="9" s="1"/>
  <c r="FB14" i="8"/>
  <c r="AG8" i="9" s="1"/>
  <c r="AF8" i="9"/>
  <c r="FB54" i="8"/>
  <c r="AG48" i="9" s="1"/>
  <c r="AF48" i="9"/>
  <c r="EY43" i="8"/>
  <c r="EZ43" i="8" s="1"/>
  <c r="FB36" i="8"/>
  <c r="AG30" i="9" s="1"/>
  <c r="AF30" i="9"/>
  <c r="FB32" i="8"/>
  <c r="AG26" i="9" s="1"/>
  <c r="AF26" i="9"/>
  <c r="AF12" i="9"/>
  <c r="FB18" i="8"/>
  <c r="AG12" i="9" s="1"/>
  <c r="EY30" i="8"/>
  <c r="EZ30" i="8" s="1"/>
  <c r="FF51" i="8"/>
  <c r="AI45" i="9" s="1"/>
  <c r="AH45" i="9"/>
  <c r="EY29" i="8"/>
  <c r="EZ29" i="8" s="1"/>
  <c r="EY22" i="8"/>
  <c r="EZ22" i="8" s="1"/>
  <c r="EY21" i="8"/>
  <c r="EZ21" i="8" s="1"/>
  <c r="CU11" i="8"/>
  <c r="AF47" i="9"/>
  <c r="FB53" i="8"/>
  <c r="AG47" i="9" s="1"/>
  <c r="EY16" i="8"/>
  <c r="EZ16" i="8" s="1"/>
  <c r="EY15" i="8"/>
  <c r="EZ15" i="8" s="1"/>
  <c r="EY25" i="8"/>
  <c r="EZ25" i="8" s="1"/>
  <c r="EY33" i="8"/>
  <c r="EZ33" i="8" s="1"/>
  <c r="EY56" i="8"/>
  <c r="EZ56" i="8" s="1"/>
  <c r="FB37" i="8"/>
  <c r="AG31" i="9" s="1"/>
  <c r="AF31" i="9"/>
  <c r="FB20" i="8"/>
  <c r="AG14" i="9" s="1"/>
  <c r="AF14" i="9"/>
  <c r="EY49" i="8"/>
  <c r="EZ49" i="8" s="1"/>
  <c r="EY45" i="8"/>
  <c r="EZ45" i="8" s="1"/>
  <c r="EY58" i="8"/>
  <c r="EZ58" i="8" s="1"/>
  <c r="AF20" i="9"/>
  <c r="FB26" i="8"/>
  <c r="AG20" i="9" s="1"/>
  <c r="EY12" i="8"/>
  <c r="EZ12" i="8" s="1"/>
  <c r="FB48" i="8"/>
  <c r="AG42" i="9" s="1"/>
  <c r="AF42" i="9"/>
  <c r="EY55" i="8"/>
  <c r="EZ55" i="8" s="1"/>
  <c r="EV55" i="8"/>
  <c r="EW55" i="8" s="1"/>
  <c r="EY46" i="8"/>
  <c r="EZ46" i="8" s="1"/>
  <c r="EY13" i="8"/>
  <c r="EZ13" i="8" s="1"/>
  <c r="FC26" i="8"/>
  <c r="FD26" i="8" s="1"/>
  <c r="EY41" i="8"/>
  <c r="EZ41" i="8" s="1"/>
  <c r="EY31" i="8"/>
  <c r="EZ31" i="8" s="1"/>
  <c r="FC23" i="8" l="1"/>
  <c r="FD23" i="8" s="1"/>
  <c r="FF23" i="8" s="1"/>
  <c r="AI17" i="9" s="1"/>
  <c r="FF44" i="8"/>
  <c r="AI38" i="9" s="1"/>
  <c r="FC37" i="8"/>
  <c r="FD37" i="8" s="1"/>
  <c r="FF37" i="8" s="1"/>
  <c r="AI31" i="9" s="1"/>
  <c r="FC56" i="8"/>
  <c r="FD56" i="8" s="1"/>
  <c r="FF56" i="8" s="1"/>
  <c r="AI50" i="9" s="1"/>
  <c r="AH46" i="9"/>
  <c r="FC14" i="8"/>
  <c r="FD14" i="8" s="1"/>
  <c r="AH8" i="9" s="1"/>
  <c r="FD11" i="8"/>
  <c r="AH41" i="9"/>
  <c r="FC27" i="8"/>
  <c r="FD27" i="8" s="1"/>
  <c r="AH21" i="9" s="1"/>
  <c r="FC60" i="8"/>
  <c r="FD60" i="8" s="1"/>
  <c r="FF60" i="8" s="1"/>
  <c r="AI54" i="9" s="1"/>
  <c r="FC12" i="8"/>
  <c r="FD12" i="8" s="1"/>
  <c r="AH6" i="9" s="1"/>
  <c r="FC22" i="8"/>
  <c r="FD22" i="8" s="1"/>
  <c r="FF22" i="8" s="1"/>
  <c r="AI16" i="9" s="1"/>
  <c r="FC15" i="8"/>
  <c r="FD15" i="8" s="1"/>
  <c r="FF15" i="8" s="1"/>
  <c r="AI9" i="9" s="1"/>
  <c r="FC32" i="8"/>
  <c r="FD32" i="8" s="1"/>
  <c r="FF32" i="8" s="1"/>
  <c r="AI26" i="9" s="1"/>
  <c r="FC49" i="8"/>
  <c r="FD49" i="8" s="1"/>
  <c r="AH43" i="9" s="1"/>
  <c r="FC53" i="8"/>
  <c r="FD53" i="8" s="1"/>
  <c r="AH47" i="9" s="1"/>
  <c r="FC25" i="8"/>
  <c r="FD25" i="8" s="1"/>
  <c r="FF25" i="8" s="1"/>
  <c r="AI19" i="9" s="1"/>
  <c r="FC16" i="8"/>
  <c r="FD16" i="8" s="1"/>
  <c r="AH10" i="9" s="1"/>
  <c r="FC54" i="8"/>
  <c r="FD54" i="8" s="1"/>
  <c r="AH48" i="9" s="1"/>
  <c r="FC20" i="8"/>
  <c r="FD20" i="8" s="1"/>
  <c r="AH14" i="9" s="1"/>
  <c r="FC40" i="8"/>
  <c r="FD40" i="8" s="1"/>
  <c r="FF40" i="8" s="1"/>
  <c r="AI34" i="9" s="1"/>
  <c r="FC33" i="8"/>
  <c r="FD33" i="8" s="1"/>
  <c r="AH27" i="9" s="1"/>
  <c r="FC45" i="8"/>
  <c r="FD45" i="8" s="1"/>
  <c r="AH39" i="9" s="1"/>
  <c r="AH30" i="9"/>
  <c r="FC30" i="8"/>
  <c r="FD30" i="8" s="1"/>
  <c r="AH24" i="9" s="1"/>
  <c r="FC18" i="8"/>
  <c r="FD18" i="8" s="1"/>
  <c r="FF18" i="8" s="1"/>
  <c r="AI12" i="9" s="1"/>
  <c r="FC38" i="8"/>
  <c r="FD38" i="8" s="1"/>
  <c r="AH32" i="9" s="1"/>
  <c r="FC13" i="8"/>
  <c r="FD13" i="8" s="1"/>
  <c r="FF13" i="8" s="1"/>
  <c r="AI7" i="9" s="1"/>
  <c r="FC24" i="8"/>
  <c r="FD24" i="8" s="1"/>
  <c r="AH18" i="9" s="1"/>
  <c r="FC46" i="8"/>
  <c r="FD46" i="8" s="1"/>
  <c r="FF46" i="8" s="1"/>
  <c r="AI40" i="9" s="1"/>
  <c r="FC21" i="8"/>
  <c r="FD21" i="8" s="1"/>
  <c r="FF21" i="8" s="1"/>
  <c r="AI15" i="9" s="1"/>
  <c r="T55" i="9"/>
  <c r="FC57" i="8"/>
  <c r="FD57" i="8" s="1"/>
  <c r="FF57" i="8" s="1"/>
  <c r="AI51" i="9" s="1"/>
  <c r="EW48" i="8"/>
  <c r="FC48" i="8"/>
  <c r="FD48" i="8" s="1"/>
  <c r="FC58" i="8"/>
  <c r="FD58" i="8" s="1"/>
  <c r="AH52" i="9" s="1"/>
  <c r="FC43" i="8"/>
  <c r="FD43" i="8" s="1"/>
  <c r="AH37" i="9" s="1"/>
  <c r="FC39" i="8"/>
  <c r="FD39" i="8" s="1"/>
  <c r="AH33" i="9" s="1"/>
  <c r="FC55" i="8"/>
  <c r="FD55" i="8" s="1"/>
  <c r="AH49" i="9" s="1"/>
  <c r="FC28" i="8"/>
  <c r="FD28" i="8" s="1"/>
  <c r="FF28" i="8" s="1"/>
  <c r="AI22" i="9" s="1"/>
  <c r="FC42" i="8"/>
  <c r="FD42" i="8" s="1"/>
  <c r="AH36" i="9" s="1"/>
  <c r="FC41" i="8"/>
  <c r="FD41" i="8" s="1"/>
  <c r="AH35" i="9" s="1"/>
  <c r="FC31" i="8"/>
  <c r="FD31" i="8" s="1"/>
  <c r="FF31" i="8" s="1"/>
  <c r="AI25" i="9" s="1"/>
  <c r="FC29" i="8"/>
  <c r="FD29" i="8" s="1"/>
  <c r="FF29" i="8" s="1"/>
  <c r="AI23" i="9" s="1"/>
  <c r="FB43" i="8"/>
  <c r="AG37" i="9" s="1"/>
  <c r="AF37" i="9"/>
  <c r="FB40" i="8"/>
  <c r="AG34" i="9" s="1"/>
  <c r="AF34" i="9"/>
  <c r="FF26" i="8"/>
  <c r="AI20" i="9" s="1"/>
  <c r="AH20" i="9"/>
  <c r="FB29" i="8"/>
  <c r="AG23" i="9" s="1"/>
  <c r="AF23" i="9"/>
  <c r="FB38" i="8"/>
  <c r="AG32" i="9" s="1"/>
  <c r="AF32" i="9"/>
  <c r="FB22" i="8"/>
  <c r="AG16" i="9" s="1"/>
  <c r="AF16" i="9"/>
  <c r="FB60" i="8"/>
  <c r="AG54" i="9" s="1"/>
  <c r="AF54" i="9"/>
  <c r="FB24" i="8"/>
  <c r="AG18" i="9" s="1"/>
  <c r="AF18" i="9"/>
  <c r="AF33" i="9"/>
  <c r="FB39" i="8"/>
  <c r="AG33" i="9" s="1"/>
  <c r="AF9" i="9"/>
  <c r="FB15" i="8"/>
  <c r="AG9" i="9" s="1"/>
  <c r="FB45" i="8"/>
  <c r="AG39" i="9" s="1"/>
  <c r="AF39" i="9"/>
  <c r="FB56" i="8"/>
  <c r="AG50" i="9" s="1"/>
  <c r="AF50" i="9"/>
  <c r="FB16" i="8"/>
  <c r="AG10" i="9" s="1"/>
  <c r="AF10" i="9"/>
  <c r="AF36" i="9"/>
  <c r="FB42" i="8"/>
  <c r="AG36" i="9" s="1"/>
  <c r="FB28" i="8"/>
  <c r="AG22" i="9" s="1"/>
  <c r="AF22" i="9"/>
  <c r="FB30" i="8"/>
  <c r="AG24" i="9" s="1"/>
  <c r="AF24" i="9"/>
  <c r="AF49" i="9"/>
  <c r="FB55" i="8"/>
  <c r="AG49" i="9" s="1"/>
  <c r="AF25" i="9"/>
  <c r="FB31" i="8"/>
  <c r="AG25" i="9" s="1"/>
  <c r="AF27" i="9"/>
  <c r="FB33" i="8"/>
  <c r="AG27" i="9" s="1"/>
  <c r="AF35" i="9"/>
  <c r="FB41" i="8"/>
  <c r="AG35" i="9" s="1"/>
  <c r="FB12" i="8"/>
  <c r="AG6" i="9" s="1"/>
  <c r="AF6" i="9"/>
  <c r="AF43" i="9"/>
  <c r="FB49" i="8"/>
  <c r="AG43" i="9" s="1"/>
  <c r="AF52" i="9"/>
  <c r="FB58" i="8"/>
  <c r="AG52" i="9" s="1"/>
  <c r="FB13" i="8"/>
  <c r="AG7" i="9" s="1"/>
  <c r="AF7" i="9"/>
  <c r="FB21" i="8"/>
  <c r="AG15" i="9" s="1"/>
  <c r="AF15" i="9"/>
  <c r="AF5" i="9"/>
  <c r="FB11" i="8"/>
  <c r="AG5" i="9" s="1"/>
  <c r="FB46" i="8"/>
  <c r="AG40" i="9" s="1"/>
  <c r="AF40" i="9"/>
  <c r="AF19" i="9"/>
  <c r="FB25" i="8"/>
  <c r="AG19" i="9" s="1"/>
  <c r="AF51" i="9"/>
  <c r="FB57" i="8"/>
  <c r="AG51" i="9" s="1"/>
  <c r="AH17" i="9" l="1"/>
  <c r="AH5" i="9"/>
  <c r="FF11" i="8"/>
  <c r="AI5" i="9" s="1"/>
  <c r="AH31" i="9"/>
  <c r="AH50" i="9"/>
  <c r="FF14" i="8"/>
  <c r="AI8" i="9" s="1"/>
  <c r="FF27" i="8"/>
  <c r="AI21" i="9" s="1"/>
  <c r="FF12" i="8"/>
  <c r="AI6" i="9" s="1"/>
  <c r="AH54" i="9"/>
  <c r="AH16" i="9"/>
  <c r="AH9" i="9"/>
  <c r="FF53" i="8"/>
  <c r="AI47" i="9" s="1"/>
  <c r="FF49" i="8"/>
  <c r="AI43" i="9" s="1"/>
  <c r="AH26" i="9"/>
  <c r="AH19" i="9"/>
  <c r="FF16" i="8"/>
  <c r="AI10" i="9" s="1"/>
  <c r="FF54" i="8"/>
  <c r="AI48" i="9" s="1"/>
  <c r="AH34" i="9"/>
  <c r="FF33" i="8"/>
  <c r="AI27" i="9" s="1"/>
  <c r="FF20" i="8"/>
  <c r="AI14" i="9" s="1"/>
  <c r="AH7" i="9"/>
  <c r="FF45" i="8"/>
  <c r="AI39" i="9" s="1"/>
  <c r="FF43" i="8"/>
  <c r="AI37" i="9" s="1"/>
  <c r="AH12" i="9"/>
  <c r="AH40" i="9"/>
  <c r="FF39" i="8"/>
  <c r="AI33" i="9" s="1"/>
  <c r="FF38" i="8"/>
  <c r="AI32" i="9" s="1"/>
  <c r="FF30" i="8"/>
  <c r="AI24" i="9" s="1"/>
  <c r="AH23" i="9"/>
  <c r="FF24" i="8"/>
  <c r="AI18" i="9" s="1"/>
  <c r="AH15" i="9"/>
  <c r="FF55" i="8"/>
  <c r="AI49" i="9" s="1"/>
  <c r="FF58" i="8"/>
  <c r="AI52" i="9" s="1"/>
  <c r="AH51" i="9"/>
  <c r="AH22" i="9"/>
  <c r="FF48" i="8"/>
  <c r="AI42" i="9" s="1"/>
  <c r="AH42" i="9"/>
  <c r="FF42" i="8"/>
  <c r="AI36" i="9" s="1"/>
  <c r="FF41" i="8"/>
  <c r="AI35" i="9" s="1"/>
  <c r="AH25" i="9"/>
</calcChain>
</file>

<file path=xl/sharedStrings.xml><?xml version="1.0" encoding="utf-8"?>
<sst xmlns="http://schemas.openxmlformats.org/spreadsheetml/2006/main" count="565" uniqueCount="200">
  <si>
    <r>
      <t>SiO</t>
    </r>
    <r>
      <rPr>
        <vertAlign val="subscript"/>
        <sz val="11"/>
        <color theme="1"/>
        <rFont val="Calibri"/>
        <family val="2"/>
        <scheme val="minor"/>
      </rPr>
      <t>2</t>
    </r>
  </si>
  <si>
    <r>
      <t>TiO</t>
    </r>
    <r>
      <rPr>
        <vertAlign val="subscript"/>
        <sz val="11"/>
        <color theme="1"/>
        <rFont val="Calibri"/>
        <family val="2"/>
        <scheme val="minor"/>
      </rPr>
      <t>2</t>
    </r>
  </si>
  <si>
    <r>
      <t>Al</t>
    </r>
    <r>
      <rPr>
        <vertAlign val="subscript"/>
        <sz val="11"/>
        <color theme="1"/>
        <rFont val="Calibri"/>
        <family val="2"/>
        <scheme val="minor"/>
      </rPr>
      <t>2</t>
    </r>
    <r>
      <rPr>
        <sz val="12"/>
        <color theme="1"/>
        <rFont val="Calibri"/>
        <family val="2"/>
        <scheme val="minor"/>
      </rPr>
      <t>O</t>
    </r>
    <r>
      <rPr>
        <vertAlign val="subscript"/>
        <sz val="11"/>
        <color theme="1"/>
        <rFont val="Calibri"/>
        <family val="2"/>
        <scheme val="minor"/>
      </rPr>
      <t>3</t>
    </r>
  </si>
  <si>
    <t>MgO</t>
  </si>
  <si>
    <t>MnO</t>
  </si>
  <si>
    <t>FeO</t>
  </si>
  <si>
    <r>
      <t>Fe</t>
    </r>
    <r>
      <rPr>
        <vertAlign val="subscript"/>
        <sz val="11"/>
        <color theme="1"/>
        <rFont val="Calibri"/>
        <family val="2"/>
        <scheme val="minor"/>
      </rPr>
      <t>2</t>
    </r>
    <r>
      <rPr>
        <sz val="12"/>
        <color theme="1"/>
        <rFont val="Calibri"/>
        <family val="2"/>
        <scheme val="minor"/>
      </rPr>
      <t>O</t>
    </r>
    <r>
      <rPr>
        <vertAlign val="subscript"/>
        <sz val="11"/>
        <color theme="1"/>
        <rFont val="Calibri"/>
        <family val="2"/>
        <scheme val="minor"/>
      </rPr>
      <t>3</t>
    </r>
  </si>
  <si>
    <t>CaO</t>
  </si>
  <si>
    <r>
      <t>Na</t>
    </r>
    <r>
      <rPr>
        <vertAlign val="subscript"/>
        <sz val="11"/>
        <color theme="1"/>
        <rFont val="Calibri"/>
        <family val="2"/>
        <scheme val="minor"/>
      </rPr>
      <t>2</t>
    </r>
    <r>
      <rPr>
        <sz val="12"/>
        <color theme="1"/>
        <rFont val="Calibri"/>
        <family val="2"/>
        <scheme val="minor"/>
      </rPr>
      <t>O</t>
    </r>
  </si>
  <si>
    <r>
      <t>K</t>
    </r>
    <r>
      <rPr>
        <vertAlign val="subscript"/>
        <sz val="11"/>
        <color theme="1"/>
        <rFont val="Calibri"/>
        <family val="2"/>
        <scheme val="minor"/>
      </rPr>
      <t>2</t>
    </r>
    <r>
      <rPr>
        <sz val="12"/>
        <color theme="1"/>
        <rFont val="Calibri"/>
        <family val="2"/>
        <scheme val="minor"/>
      </rPr>
      <t>O</t>
    </r>
  </si>
  <si>
    <r>
      <t>P</t>
    </r>
    <r>
      <rPr>
        <vertAlign val="subscript"/>
        <sz val="11"/>
        <color theme="1"/>
        <rFont val="Calibri"/>
        <family val="2"/>
        <scheme val="minor"/>
      </rPr>
      <t>2</t>
    </r>
    <r>
      <rPr>
        <sz val="12"/>
        <color theme="1"/>
        <rFont val="Calibri"/>
        <family val="2"/>
        <scheme val="minor"/>
      </rPr>
      <t>O</t>
    </r>
    <r>
      <rPr>
        <vertAlign val="subscript"/>
        <sz val="11"/>
        <color theme="1"/>
        <rFont val="Calibri"/>
        <family val="2"/>
        <scheme val="minor"/>
      </rPr>
      <t>5</t>
    </r>
  </si>
  <si>
    <r>
      <t>H</t>
    </r>
    <r>
      <rPr>
        <vertAlign val="subscript"/>
        <sz val="11"/>
        <color theme="1"/>
        <rFont val="Calibri"/>
        <family val="2"/>
        <scheme val="minor"/>
      </rPr>
      <t>2</t>
    </r>
    <r>
      <rPr>
        <sz val="12"/>
        <color theme="1"/>
        <rFont val="Calibri"/>
        <family val="2"/>
        <scheme val="minor"/>
      </rPr>
      <t>O</t>
    </r>
  </si>
  <si>
    <t>Total</t>
  </si>
  <si>
    <t>Ti</t>
  </si>
  <si>
    <t>Si</t>
  </si>
  <si>
    <t>Al</t>
  </si>
  <si>
    <t>Mg</t>
  </si>
  <si>
    <t>Mn</t>
  </si>
  <si>
    <t>Fe</t>
  </si>
  <si>
    <t>Ca</t>
  </si>
  <si>
    <t>Na</t>
  </si>
  <si>
    <t>K</t>
  </si>
  <si>
    <t>P</t>
  </si>
  <si>
    <t>H</t>
  </si>
  <si>
    <t>O</t>
  </si>
  <si>
    <t>Atomic Mass</t>
  </si>
  <si>
    <t>Charge</t>
  </si>
  <si>
    <t>Molar Mass</t>
  </si>
  <si>
    <r>
      <t>AlO</t>
    </r>
    <r>
      <rPr>
        <vertAlign val="subscript"/>
        <sz val="11"/>
        <color theme="1"/>
        <rFont val="Calibri"/>
        <family val="2"/>
        <scheme val="minor"/>
      </rPr>
      <t>3/2</t>
    </r>
  </si>
  <si>
    <r>
      <t>FeO</t>
    </r>
    <r>
      <rPr>
        <vertAlign val="subscript"/>
        <sz val="11"/>
        <color theme="1"/>
        <rFont val="Calibri"/>
        <family val="2"/>
        <scheme val="minor"/>
      </rPr>
      <t>3/2</t>
    </r>
  </si>
  <si>
    <r>
      <t>NaO</t>
    </r>
    <r>
      <rPr>
        <vertAlign val="subscript"/>
        <sz val="11"/>
        <color theme="1"/>
        <rFont val="Calibri"/>
        <family val="2"/>
        <scheme val="minor"/>
      </rPr>
      <t>1/2</t>
    </r>
  </si>
  <si>
    <r>
      <t>KO</t>
    </r>
    <r>
      <rPr>
        <vertAlign val="subscript"/>
        <sz val="11"/>
        <color theme="1"/>
        <rFont val="Calibri"/>
        <family val="2"/>
        <scheme val="minor"/>
      </rPr>
      <t>1/2</t>
    </r>
  </si>
  <si>
    <r>
      <t>PO</t>
    </r>
    <r>
      <rPr>
        <vertAlign val="subscript"/>
        <sz val="11"/>
        <color theme="1"/>
        <rFont val="Calibri"/>
        <family val="2"/>
        <scheme val="minor"/>
      </rPr>
      <t>5/2</t>
    </r>
  </si>
  <si>
    <r>
      <t>HO</t>
    </r>
    <r>
      <rPr>
        <vertAlign val="subscript"/>
        <sz val="11"/>
        <color theme="1"/>
        <rFont val="Calibri"/>
        <family val="2"/>
        <scheme val="minor"/>
      </rPr>
      <t>1/2</t>
    </r>
  </si>
  <si>
    <t>SiO2</t>
  </si>
  <si>
    <t>TiO2</t>
  </si>
  <si>
    <t>Al2O3</t>
  </si>
  <si>
    <t>Na2O</t>
  </si>
  <si>
    <t>K2O</t>
  </si>
  <si>
    <t>H2O</t>
  </si>
  <si>
    <r>
      <t>Ideal (</t>
    </r>
    <r>
      <rPr>
        <sz val="12"/>
        <color theme="1"/>
        <rFont val="Symbol"/>
        <family val="1"/>
        <charset val="2"/>
      </rPr>
      <t>D</t>
    </r>
    <r>
      <rPr>
        <sz val="12"/>
        <color theme="1"/>
        <rFont val="Calibri"/>
        <family val="2"/>
        <scheme val="minor"/>
      </rPr>
      <t>G</t>
    </r>
    <r>
      <rPr>
        <vertAlign val="superscript"/>
        <sz val="12"/>
        <color theme="1"/>
        <rFont val="Calibri (Body)"/>
      </rPr>
      <t>o</t>
    </r>
    <r>
      <rPr>
        <sz val="12"/>
        <color theme="1"/>
        <rFont val="Calibri"/>
        <family val="2"/>
        <scheme val="minor"/>
      </rPr>
      <t xml:space="preserve"> O+M)</t>
    </r>
  </si>
  <si>
    <r>
      <t>Non-ideal (</t>
    </r>
    <r>
      <rPr>
        <sz val="12"/>
        <color theme="1"/>
        <rFont val="Symbol"/>
        <family val="1"/>
        <charset val="2"/>
      </rPr>
      <t>D</t>
    </r>
    <r>
      <rPr>
        <sz val="12"/>
        <color theme="1"/>
        <rFont val="Calibri"/>
        <family val="2"/>
        <scheme val="minor"/>
      </rPr>
      <t>G</t>
    </r>
    <r>
      <rPr>
        <vertAlign val="superscript"/>
        <sz val="12"/>
        <color theme="1"/>
        <rFont val="Calibri (Body)"/>
      </rPr>
      <t>o</t>
    </r>
    <r>
      <rPr>
        <sz val="12"/>
        <color theme="1"/>
        <rFont val="Calibri"/>
        <family val="2"/>
        <scheme val="minor"/>
      </rPr>
      <t xml:space="preserve"> O+M)</t>
    </r>
  </si>
  <si>
    <t>Coefficent</t>
  </si>
  <si>
    <t>Std. Error</t>
  </si>
  <si>
    <t>A</t>
  </si>
  <si>
    <t>-</t>
  </si>
  <si>
    <t>B'</t>
  </si>
  <si>
    <t>C</t>
  </si>
  <si>
    <r>
      <rPr>
        <i/>
        <sz val="12"/>
        <color theme="1"/>
        <rFont val="Calibri"/>
        <family val="2"/>
        <scheme val="minor"/>
      </rPr>
      <t>A</t>
    </r>
    <r>
      <rPr>
        <vertAlign val="subscript"/>
        <sz val="12"/>
        <color theme="1"/>
        <rFont val="Calibri (Body)"/>
      </rPr>
      <t>Si</t>
    </r>
  </si>
  <si>
    <r>
      <rPr>
        <i/>
        <sz val="12"/>
        <color theme="1"/>
        <rFont val="Calibri"/>
        <family val="2"/>
        <scheme val="minor"/>
      </rPr>
      <t>A</t>
    </r>
    <r>
      <rPr>
        <vertAlign val="subscript"/>
        <sz val="12"/>
        <color theme="1"/>
        <rFont val="Calibri (Body)"/>
      </rPr>
      <t>Ti</t>
    </r>
  </si>
  <si>
    <r>
      <rPr>
        <i/>
        <sz val="12"/>
        <color theme="1"/>
        <rFont val="Calibri"/>
        <family val="2"/>
        <scheme val="minor"/>
      </rPr>
      <t>A</t>
    </r>
    <r>
      <rPr>
        <vertAlign val="subscript"/>
        <sz val="12"/>
        <color theme="1"/>
        <rFont val="Calibri (Body)"/>
      </rPr>
      <t>Al</t>
    </r>
  </si>
  <si>
    <r>
      <rPr>
        <i/>
        <sz val="12"/>
        <color theme="1"/>
        <rFont val="Calibri"/>
        <family val="2"/>
        <scheme val="minor"/>
      </rPr>
      <t>A</t>
    </r>
    <r>
      <rPr>
        <vertAlign val="subscript"/>
        <sz val="12"/>
        <color theme="1"/>
        <rFont val="Calibri (Body)"/>
      </rPr>
      <t>Mg</t>
    </r>
  </si>
  <si>
    <r>
      <rPr>
        <i/>
        <sz val="12"/>
        <color theme="1"/>
        <rFont val="Calibri"/>
        <family val="2"/>
        <scheme val="minor"/>
      </rPr>
      <t>A</t>
    </r>
    <r>
      <rPr>
        <vertAlign val="subscript"/>
        <sz val="12"/>
        <color theme="1"/>
        <rFont val="Calibri (Body)"/>
      </rPr>
      <t>Ca</t>
    </r>
  </si>
  <si>
    <r>
      <rPr>
        <i/>
        <sz val="12"/>
        <color theme="1"/>
        <rFont val="Calibri"/>
        <family val="2"/>
        <scheme val="minor"/>
      </rPr>
      <t>A</t>
    </r>
    <r>
      <rPr>
        <vertAlign val="subscript"/>
        <sz val="12"/>
        <color theme="1"/>
        <rFont val="Calibri (Body)"/>
      </rPr>
      <t>Fe</t>
    </r>
  </si>
  <si>
    <r>
      <rPr>
        <i/>
        <sz val="12"/>
        <color theme="1"/>
        <rFont val="Calibri"/>
        <family val="2"/>
        <scheme val="minor"/>
      </rPr>
      <t>A</t>
    </r>
    <r>
      <rPr>
        <vertAlign val="subscript"/>
        <sz val="12"/>
        <color theme="1"/>
        <rFont val="Calibri (Body)"/>
      </rPr>
      <t>Na</t>
    </r>
  </si>
  <si>
    <r>
      <rPr>
        <i/>
        <sz val="12"/>
        <color theme="1"/>
        <rFont val="Calibri"/>
        <family val="2"/>
        <scheme val="minor"/>
      </rPr>
      <t>A</t>
    </r>
    <r>
      <rPr>
        <vertAlign val="subscript"/>
        <sz val="12"/>
        <color theme="1"/>
        <rFont val="Calibri (Body)"/>
      </rPr>
      <t>K</t>
    </r>
  </si>
  <si>
    <r>
      <rPr>
        <i/>
        <sz val="12"/>
        <color theme="1"/>
        <rFont val="Calibri"/>
        <family val="2"/>
        <scheme val="minor"/>
      </rPr>
      <t>A</t>
    </r>
    <r>
      <rPr>
        <vertAlign val="subscript"/>
        <sz val="12"/>
        <color theme="1"/>
        <rFont val="Calibri (Body)"/>
      </rPr>
      <t>H</t>
    </r>
  </si>
  <si>
    <r>
      <rPr>
        <i/>
        <sz val="12"/>
        <color theme="1"/>
        <rFont val="Calibri"/>
        <family val="2"/>
        <scheme val="minor"/>
      </rPr>
      <t>A</t>
    </r>
    <r>
      <rPr>
        <vertAlign val="subscript"/>
        <sz val="12"/>
        <color theme="1"/>
        <rFont val="Calibri (Body)"/>
      </rPr>
      <t>Si∙Fe</t>
    </r>
  </si>
  <si>
    <t>E</t>
  </si>
  <si>
    <t>SiO2*FeO</t>
  </si>
  <si>
    <r>
      <t>X</t>
    </r>
    <r>
      <rPr>
        <vertAlign val="subscript"/>
        <sz val="12"/>
        <color theme="1"/>
        <rFont val="Calibri (Body)"/>
      </rPr>
      <t>M</t>
    </r>
    <r>
      <rPr>
        <sz val="12"/>
        <color theme="1"/>
        <rFont val="Calibri"/>
        <family val="2"/>
        <scheme val="minor"/>
      </rPr>
      <t>A</t>
    </r>
    <r>
      <rPr>
        <vertAlign val="subscript"/>
        <sz val="12"/>
        <color theme="1"/>
        <rFont val="Calibri (Body)"/>
      </rPr>
      <t>M</t>
    </r>
    <r>
      <rPr>
        <sz val="12"/>
        <color theme="1"/>
        <rFont val="Calibri (Body)"/>
      </rPr>
      <t xml:space="preserve"> - Ideal</t>
    </r>
  </si>
  <si>
    <t>Ni</t>
  </si>
  <si>
    <t>Cu</t>
  </si>
  <si>
    <t>S</t>
  </si>
  <si>
    <r>
      <t>Fe/(</t>
    </r>
    <r>
      <rPr>
        <sz val="12"/>
        <color theme="1"/>
        <rFont val="Symbol"/>
        <family val="1"/>
        <charset val="2"/>
      </rPr>
      <t>S</t>
    </r>
    <r>
      <rPr>
        <sz val="12"/>
        <color theme="1"/>
        <rFont val="Calibri"/>
        <family val="2"/>
        <scheme val="minor"/>
      </rPr>
      <t>M)</t>
    </r>
  </si>
  <si>
    <r>
      <t>Ni/(</t>
    </r>
    <r>
      <rPr>
        <sz val="12"/>
        <color theme="1"/>
        <rFont val="Symbol"/>
        <family val="1"/>
        <charset val="2"/>
      </rPr>
      <t>S</t>
    </r>
    <r>
      <rPr>
        <sz val="12"/>
        <color theme="1"/>
        <rFont val="Calibri"/>
        <family val="2"/>
        <scheme val="minor"/>
      </rPr>
      <t>M)</t>
    </r>
  </si>
  <si>
    <r>
      <t>Cu/(</t>
    </r>
    <r>
      <rPr>
        <sz val="12"/>
        <color theme="1"/>
        <rFont val="Symbol"/>
        <family val="1"/>
        <charset val="2"/>
      </rPr>
      <t>S</t>
    </r>
    <r>
      <rPr>
        <sz val="12"/>
        <color theme="1"/>
        <rFont val="Calibri"/>
        <family val="2"/>
        <scheme val="minor"/>
      </rPr>
      <t>M)</t>
    </r>
  </si>
  <si>
    <r>
      <rPr>
        <sz val="12"/>
        <color theme="1"/>
        <rFont val="Symbol"/>
        <family val="1"/>
        <charset val="2"/>
      </rPr>
      <t>S</t>
    </r>
    <r>
      <rPr>
        <sz val="12"/>
        <color theme="1"/>
        <rFont val="Calibri"/>
        <family val="2"/>
        <scheme val="minor"/>
      </rPr>
      <t>M</t>
    </r>
  </si>
  <si>
    <t>P/T</t>
  </si>
  <si>
    <t>CP/T</t>
  </si>
  <si>
    <t>Ideal</t>
  </si>
  <si>
    <t>Non-Ideal</t>
  </si>
  <si>
    <r>
      <t>X</t>
    </r>
    <r>
      <rPr>
        <vertAlign val="subscript"/>
        <sz val="12"/>
        <color theme="1"/>
        <rFont val="Calibri (Body)"/>
      </rPr>
      <t>M</t>
    </r>
    <r>
      <rPr>
        <sz val="12"/>
        <color theme="1"/>
        <rFont val="Calibri"/>
        <family val="2"/>
        <scheme val="minor"/>
      </rPr>
      <t>A</t>
    </r>
    <r>
      <rPr>
        <vertAlign val="subscript"/>
        <sz val="12"/>
        <color theme="1"/>
        <rFont val="Calibri (Body)"/>
      </rPr>
      <t>M</t>
    </r>
    <r>
      <rPr>
        <sz val="12"/>
        <color theme="1"/>
        <rFont val="Calibri (Body)"/>
      </rPr>
      <t xml:space="preserve"> - Non-Ideal</t>
    </r>
  </si>
  <si>
    <t>T (K)</t>
  </si>
  <si>
    <t>(xCuS0.52+xNiS*xCuS0.5)</t>
  </si>
  <si>
    <r>
      <rPr>
        <sz val="12"/>
        <color theme="1"/>
        <rFont val="Symbol"/>
        <family val="1"/>
        <charset val="2"/>
      </rPr>
      <t xml:space="preserve">s </t>
    </r>
    <r>
      <rPr>
        <sz val="12"/>
        <color theme="1"/>
        <rFont val="Calibri"/>
        <family val="2"/>
        <scheme val="minor"/>
      </rPr>
      <t>ln[S] (ppm)</t>
    </r>
  </si>
  <si>
    <t>[S] (ppm)</t>
  </si>
  <si>
    <t>ln[S] (ppm)</t>
  </si>
  <si>
    <r>
      <rPr>
        <sz val="12"/>
        <color theme="1"/>
        <rFont val="Symbol"/>
        <family val="1"/>
        <charset val="2"/>
      </rPr>
      <t xml:space="preserve">s </t>
    </r>
    <r>
      <rPr>
        <sz val="12"/>
        <color theme="1"/>
        <rFont val="Calibri"/>
        <family val="2"/>
        <scheme val="minor"/>
      </rPr>
      <t>[S] (ppm)</t>
    </r>
  </si>
  <si>
    <t>Silicate Weight Percent Oxide</t>
  </si>
  <si>
    <t>Silicate Weight Percent Elemental</t>
  </si>
  <si>
    <t>Silicate Atomic Percent</t>
  </si>
  <si>
    <t>Silicate Mole Fraction Oxide</t>
  </si>
  <si>
    <t>Sulfide Weight Percent Elemental</t>
  </si>
  <si>
    <t>Sulfide Atomic Percent</t>
  </si>
  <si>
    <t>P (GPa)</t>
  </si>
  <si>
    <t>(xCuS0.5^2+xNiS*xCuS0.5)/RT</t>
  </si>
  <si>
    <t>Temp (°C)</t>
  </si>
  <si>
    <t>Pres (GPa)</t>
  </si>
  <si>
    <t>Sample</t>
  </si>
  <si>
    <t>Predicted SCSS</t>
  </si>
  <si>
    <t>Equation parameters</t>
  </si>
  <si>
    <t>FeOcorr</t>
  </si>
  <si>
    <t>Ni/Ni+Fe+Cu</t>
  </si>
  <si>
    <t>Cu/Cu+Fe+Cu</t>
  </si>
  <si>
    <t>Fe/Fe+Cu+Ni</t>
  </si>
  <si>
    <t>epsFeO</t>
  </si>
  <si>
    <t>epsNi</t>
  </si>
  <si>
    <t>epsCu</t>
  </si>
  <si>
    <t>B</t>
  </si>
  <si>
    <t>NiS</t>
  </si>
  <si>
    <t>FeS</t>
  </si>
  <si>
    <t>CuS0.5</t>
  </si>
  <si>
    <t>FeS corr</t>
  </si>
  <si>
    <t>Dni</t>
  </si>
  <si>
    <t>Dcu</t>
  </si>
  <si>
    <t>Ni (ppm)</t>
  </si>
  <si>
    <t>Cu (ppm)</t>
  </si>
  <si>
    <t>Sil Calc</t>
  </si>
  <si>
    <t>Estimate of oxygen content of sulfide</t>
  </si>
  <si>
    <t>DOS</t>
  </si>
  <si>
    <t>SUM</t>
  </si>
  <si>
    <t>Input Cells</t>
  </si>
  <si>
    <t>Calculated sulfur concentrations and errors</t>
  </si>
  <si>
    <t>Initial guess for sulfide composition</t>
  </si>
  <si>
    <t>Use this page if the composition of sulfide is unkown. Ni and Cu concentrations in the sulfide are be estimated from the Ni and Cu concentrations in the silicate. Use the Solver add-in to minimize the value of cell T55 by changing the values in columns W and X.</t>
  </si>
  <si>
    <t>Use this page if the sulfide composition is known.</t>
  </si>
  <si>
    <t>Calcualted Concentration in Silicate</t>
  </si>
  <si>
    <t>Example 1</t>
  </si>
  <si>
    <t>Example 2</t>
  </si>
  <si>
    <t>Example 3</t>
  </si>
  <si>
    <t>Example 4</t>
  </si>
  <si>
    <t>Instructions
This workbook allows for sulfur concentrations of silicate melts in equilibrium with sulfide melts at known temperature and pressure to be calculated in two different ways.
Use the sheet ‘INPUT 1’ if the composition of both the silicate and sulfide melts are known.
Use the sheet ‘INPUT 2’ if the composition of the silicate melt is known and the sulfide melt is unknown. Sulfide melt compositions are estimated based on the sulfide silicate partitioning model of Kiseeva and Wood (EPSL 2015). This requires the Ni and Cu concentrations in the silicate melt to be known. Use the Solver add-in to minimize the value of cell T55 by changing the values in cells W5-W54 and X5-X54. An initial guess for the Ni and Cu concentrations in the sulfide melt may be required for Solver to converge on a solution. Do not modify anything in sheets "CALCULATIONS 1" and "CALCULATIONS 2".
Results appear in columns Z and AB of "INPUT 1" and AF and AH of "INPUT 2".
The errors quoted are those from the standard error of the regression.
American Mineralogist: April 2017 Deposit AM-17-45800
SMYTHE ET AL.: EFFECTS OF SULFIDE COMPOSITION ON SCSS</t>
  </si>
  <si>
    <t>Sample_ID</t>
  </si>
  <si>
    <t>liq1</t>
  </si>
  <si>
    <t>liq2</t>
  </si>
  <si>
    <t>liq3</t>
  </si>
  <si>
    <t>liq4</t>
  </si>
  <si>
    <t>liq5</t>
  </si>
  <si>
    <t>liq6</t>
  </si>
  <si>
    <t>liq7</t>
  </si>
  <si>
    <t>liq8</t>
  </si>
  <si>
    <t>liq9</t>
  </si>
  <si>
    <t>liq10</t>
  </si>
  <si>
    <t>liq11</t>
  </si>
  <si>
    <t>liq12</t>
  </si>
  <si>
    <t>liq13</t>
  </si>
  <si>
    <t>liq14</t>
  </si>
  <si>
    <t>liq15</t>
  </si>
  <si>
    <t>liq16</t>
  </si>
  <si>
    <t>liq17</t>
  </si>
  <si>
    <t>liq18</t>
  </si>
  <si>
    <t>liq19</t>
  </si>
  <si>
    <t>liq20</t>
  </si>
  <si>
    <t>liq21</t>
  </si>
  <si>
    <t>liq22</t>
  </si>
  <si>
    <t>liq23</t>
  </si>
  <si>
    <t>liq24</t>
  </si>
  <si>
    <t>liq25</t>
  </si>
  <si>
    <t>liq26</t>
  </si>
  <si>
    <t>liq27</t>
  </si>
  <si>
    <t>liq28</t>
  </si>
  <si>
    <t>liq29</t>
  </si>
  <si>
    <t>liq30</t>
  </si>
  <si>
    <t>liq31</t>
  </si>
  <si>
    <t>liq32</t>
  </si>
  <si>
    <t>liq33</t>
  </si>
  <si>
    <t>liq34</t>
  </si>
  <si>
    <t>liq35</t>
  </si>
  <si>
    <t>liq36</t>
  </si>
  <si>
    <t>liq37</t>
  </si>
  <si>
    <t>liq38</t>
  </si>
  <si>
    <t>liq39</t>
  </si>
  <si>
    <t>liq40</t>
  </si>
  <si>
    <t>liq41</t>
  </si>
  <si>
    <t>liq42</t>
  </si>
  <si>
    <t>liq43</t>
  </si>
  <si>
    <t>liq44</t>
  </si>
  <si>
    <t>liq45</t>
  </si>
  <si>
    <t>liq46</t>
  </si>
  <si>
    <t>liq47</t>
  </si>
  <si>
    <t>liq48</t>
  </si>
  <si>
    <t>liq49</t>
  </si>
  <si>
    <t>MgO_Liq</t>
  </si>
  <si>
    <t>MnO_Liq</t>
  </si>
  <si>
    <t>CaO_Liq</t>
  </si>
  <si>
    <t>Ni_Liq (ppm)</t>
  </si>
  <si>
    <t>Cu_Liq (ppm)</t>
  </si>
  <si>
    <t>Fe3Fet_Liq</t>
  </si>
  <si>
    <t>FeOt_Liq</t>
  </si>
  <si>
    <t>Fe2Fet_Liq</t>
  </si>
  <si>
    <r>
      <t>SiO</t>
    </r>
    <r>
      <rPr>
        <vertAlign val="subscript"/>
        <sz val="15"/>
        <color theme="1"/>
        <rFont val="Calibri"/>
        <family val="2"/>
        <scheme val="minor"/>
      </rPr>
      <t>2</t>
    </r>
    <r>
      <rPr>
        <sz val="15"/>
        <color theme="1"/>
        <rFont val="Calibri"/>
        <family val="2"/>
        <scheme val="minor"/>
      </rPr>
      <t>_Liq</t>
    </r>
  </si>
  <si>
    <r>
      <t>TiO</t>
    </r>
    <r>
      <rPr>
        <vertAlign val="subscript"/>
        <sz val="15"/>
        <color theme="1"/>
        <rFont val="Calibri"/>
        <family val="2"/>
        <scheme val="minor"/>
      </rPr>
      <t>2</t>
    </r>
    <r>
      <rPr>
        <sz val="15"/>
        <color theme="1"/>
        <rFont val="Calibri"/>
        <family val="2"/>
        <scheme val="minor"/>
      </rPr>
      <t>_Liq</t>
    </r>
  </si>
  <si>
    <r>
      <t>Al</t>
    </r>
    <r>
      <rPr>
        <vertAlign val="subscript"/>
        <sz val="15"/>
        <color theme="1"/>
        <rFont val="Calibri"/>
        <family val="2"/>
        <scheme val="minor"/>
      </rPr>
      <t>2</t>
    </r>
    <r>
      <rPr>
        <sz val="15"/>
        <color theme="1"/>
        <rFont val="Calibri"/>
        <family val="2"/>
        <scheme val="minor"/>
      </rPr>
      <t>O</t>
    </r>
    <r>
      <rPr>
        <vertAlign val="subscript"/>
        <sz val="15"/>
        <color theme="1"/>
        <rFont val="Calibri"/>
        <family val="2"/>
        <scheme val="minor"/>
      </rPr>
      <t>3</t>
    </r>
    <r>
      <rPr>
        <sz val="15"/>
        <color theme="1"/>
        <rFont val="Calibri"/>
        <family val="2"/>
        <scheme val="minor"/>
      </rPr>
      <t>_Liq</t>
    </r>
  </si>
  <si>
    <r>
      <t>Na</t>
    </r>
    <r>
      <rPr>
        <vertAlign val="subscript"/>
        <sz val="15"/>
        <color theme="1"/>
        <rFont val="Calibri"/>
        <family val="2"/>
        <scheme val="minor"/>
      </rPr>
      <t>2</t>
    </r>
    <r>
      <rPr>
        <sz val="15"/>
        <color theme="1"/>
        <rFont val="Calibri"/>
        <family val="2"/>
        <scheme val="minor"/>
      </rPr>
      <t>O_Liq</t>
    </r>
  </si>
  <si>
    <r>
      <t>K</t>
    </r>
    <r>
      <rPr>
        <vertAlign val="subscript"/>
        <sz val="15"/>
        <color theme="1"/>
        <rFont val="Calibri"/>
        <family val="2"/>
        <scheme val="minor"/>
      </rPr>
      <t>2</t>
    </r>
    <r>
      <rPr>
        <sz val="15"/>
        <color theme="1"/>
        <rFont val="Calibri"/>
        <family val="2"/>
        <scheme val="minor"/>
      </rPr>
      <t>O_Liq</t>
    </r>
  </si>
  <si>
    <r>
      <t>P</t>
    </r>
    <r>
      <rPr>
        <vertAlign val="subscript"/>
        <sz val="15"/>
        <color theme="1"/>
        <rFont val="Calibri"/>
        <family val="2"/>
        <scheme val="minor"/>
      </rPr>
      <t>2</t>
    </r>
    <r>
      <rPr>
        <sz val="15"/>
        <color theme="1"/>
        <rFont val="Calibri"/>
        <family val="2"/>
        <scheme val="minor"/>
      </rPr>
      <t>O</t>
    </r>
    <r>
      <rPr>
        <vertAlign val="subscript"/>
        <sz val="15"/>
        <color theme="1"/>
        <rFont val="Calibri"/>
        <family val="2"/>
        <scheme val="minor"/>
      </rPr>
      <t>5</t>
    </r>
    <r>
      <rPr>
        <sz val="15"/>
        <color theme="1"/>
        <rFont val="Calibri"/>
        <family val="2"/>
        <scheme val="minor"/>
      </rPr>
      <t>_Liq</t>
    </r>
  </si>
  <si>
    <r>
      <t>H</t>
    </r>
    <r>
      <rPr>
        <vertAlign val="subscript"/>
        <sz val="15"/>
        <color theme="1"/>
        <rFont val="Calibri"/>
        <family val="2"/>
        <scheme val="minor"/>
      </rPr>
      <t>2</t>
    </r>
    <r>
      <rPr>
        <sz val="15"/>
        <color theme="1"/>
        <rFont val="Calibri"/>
        <family val="2"/>
        <scheme val="minor"/>
      </rPr>
      <t>O_Liq</t>
    </r>
  </si>
  <si>
    <t>Smythe_SCSS_CalcSulf_Ideal</t>
  </si>
  <si>
    <t>Smythe_SCSS_CalcSulf_NonIdeal</t>
  </si>
  <si>
    <t>Ni_Sulf_Calc</t>
  </si>
  <si>
    <t>Cu_Sulf_Calc</t>
  </si>
  <si>
    <t>Fe_Sulf_Calc</t>
  </si>
  <si>
    <t>Smythe_SCSS_FixedSulfide_Ideal</t>
  </si>
  <si>
    <t>Smythe_SCSS_FixedSulfide_NonIdeal</t>
  </si>
  <si>
    <t>Smythe_SCSS_FixedSulfide_Ideal_Err</t>
  </si>
  <si>
    <t>FeFeCuNi_Fixed</t>
  </si>
  <si>
    <t>CuFeCuNi_Fixed</t>
  </si>
  <si>
    <t>NiFeCuNi_Fixed</t>
  </si>
  <si>
    <t>Oneill_SCSS_Fixed_Sulf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</si>
</sst>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
    <numFmt numFmtId="166" formatCode="0.0000"/>
    <numFmt numFmtId="167" formatCode="0.00000"/>
    <numFmt numFmtId="168" formatCode="\(#\)"/>
    <numFmt numFmtId="169" formatCode="\(#.00\)"/>
    <numFmt numFmtId="170" formatCode="0.00000_);\(0.00000\)"/>
    <numFmt numFmtId="171" formatCode="0.00_);\(0.00\)"/>
    <numFmt numFmtId="172" formatCode="d\/m\/yy;@"/>
    <numFmt numFmtId="173" formatCode="0.0000_);\(0.0000\)"/>
    <numFmt numFmtId="174" formatCode="\(0.##\)"/>
    <numFmt numFmtId="175" formatCode="\(#.##\)"/>
    <numFmt numFmtId="176" formatCode="0.000000000"/>
  </numFmts>
  <fonts count="29">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vertAlign val="subscript"/>
      <sz val="11"/>
      <color theme="1"/>
      <name val="Calibri"/>
      <family val="2"/>
      <scheme val="minor"/>
    </font>
    <font>
      <u/>
      <sz val="12"/>
      <color theme="10"/>
      <name val="Calibri"/>
      <family val="2"/>
      <scheme val="minor"/>
    </font>
    <font>
      <u/>
      <sz val="12"/>
      <color theme="11"/>
      <name val="Calibri"/>
      <family val="2"/>
      <scheme val="minor"/>
    </font>
    <font>
      <sz val="12"/>
      <color theme="1"/>
      <name val="Symbol"/>
      <family val="1"/>
      <charset val="2"/>
    </font>
    <font>
      <vertAlign val="superscript"/>
      <sz val="12"/>
      <color theme="1"/>
      <name val="Calibri (Body)"/>
    </font>
    <font>
      <i/>
      <sz val="12"/>
      <color theme="1"/>
      <name val="Calibri"/>
      <family val="2"/>
      <scheme val="minor"/>
    </font>
    <font>
      <vertAlign val="subscript"/>
      <sz val="12"/>
      <color theme="1"/>
      <name val="Calibri (Body)"/>
    </font>
    <font>
      <sz val="12"/>
      <color theme="1"/>
      <name val="Calibri (Body)"/>
    </font>
    <font>
      <b/>
      <sz val="9"/>
      <color theme="1"/>
      <name val="Times New Roman"/>
      <family val="1"/>
    </font>
    <font>
      <sz val="8"/>
      <color theme="1"/>
      <name val="Times New Roman"/>
      <family val="1"/>
    </font>
    <font>
      <sz val="12"/>
      <name val="Arial"/>
      <family val="2"/>
    </font>
    <font>
      <sz val="10"/>
      <name val="Verdana"/>
      <family val="2"/>
    </font>
    <font>
      <sz val="14"/>
      <color theme="1"/>
      <name val="Arial"/>
      <family val="2"/>
    </font>
    <font>
      <sz val="14"/>
      <name val="Arial"/>
      <family val="2"/>
    </font>
    <font>
      <sz val="12"/>
      <color theme="1"/>
      <name val="Times New Roman"/>
      <family val="1"/>
    </font>
    <font>
      <sz val="12"/>
      <color rgb="FF000000"/>
      <name val="Times New Roman"/>
      <family val="1"/>
    </font>
    <font>
      <sz val="12"/>
      <name val="Times New Roman"/>
      <family val="1"/>
    </font>
    <font>
      <b/>
      <sz val="12"/>
      <color theme="1"/>
      <name val="Calibri"/>
      <family val="2"/>
      <scheme val="minor"/>
    </font>
    <font>
      <sz val="14"/>
      <color theme="1"/>
      <name val="Calibri"/>
      <family val="2"/>
      <scheme val="minor"/>
    </font>
    <font>
      <sz val="8"/>
      <name val="Calibri"/>
      <family val="2"/>
      <scheme val="minor"/>
    </font>
    <font>
      <sz val="15"/>
      <color theme="1"/>
      <name val="Calibri"/>
      <family val="2"/>
      <scheme val="minor"/>
    </font>
    <font>
      <vertAlign val="subscript"/>
      <sz val="15"/>
      <color theme="1"/>
      <name val="Calibri"/>
      <family val="2"/>
      <scheme val="minor"/>
    </font>
  </fonts>
  <fills count="8">
    <fill>
      <patternFill patternType="none"/>
    </fill>
    <fill>
      <patternFill patternType="gray125"/>
    </fill>
    <fill>
      <patternFill patternType="solid">
        <fgColor theme="6" tint="0.7999816888943144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0000"/>
        <bgColor indexed="64"/>
      </patternFill>
    </fill>
  </fills>
  <borders count="6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style="double">
        <color auto="1"/>
      </bottom>
      <diagonal/>
    </border>
    <border>
      <left/>
      <right/>
      <top/>
      <bottom style="double">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double">
        <color auto="1"/>
      </bottom>
      <diagonal/>
    </border>
    <border>
      <left/>
      <right style="thin">
        <color auto="1"/>
      </right>
      <top style="thin">
        <color auto="1"/>
      </top>
      <bottom style="double">
        <color auto="1"/>
      </bottom>
      <diagonal/>
    </border>
    <border>
      <left style="thin">
        <color auto="1"/>
      </left>
      <right/>
      <top/>
      <bottom/>
      <diagonal/>
    </border>
    <border>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right style="thin">
        <color auto="1"/>
      </right>
      <top/>
      <bottom style="double">
        <color auto="1"/>
      </bottom>
      <diagonal/>
    </border>
    <border>
      <left/>
      <right/>
      <top style="thin">
        <color auto="1"/>
      </top>
      <bottom style="double">
        <color auto="1"/>
      </bottom>
      <diagonal/>
    </border>
    <border>
      <left style="thin">
        <color auto="1"/>
      </left>
      <right/>
      <top style="double">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style="double">
        <color auto="1"/>
      </bottom>
      <diagonal/>
    </border>
    <border>
      <left/>
      <right/>
      <top style="double">
        <color auto="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1"/>
      </left>
      <right style="thin">
        <color theme="0" tint="-0.249977111117893"/>
      </right>
      <top style="thin">
        <color theme="0" tint="-0.249977111117893"/>
      </top>
      <bottom style="thin">
        <color theme="0" tint="-0.249977111117893"/>
      </bottom>
      <diagonal/>
    </border>
    <border>
      <left style="thin">
        <color theme="0" tint="-0.249977111117893"/>
      </left>
      <right style="thin">
        <color theme="1"/>
      </right>
      <top style="thin">
        <color theme="0" tint="-0.249977111117893"/>
      </top>
      <bottom style="thin">
        <color theme="0" tint="-0.249977111117893"/>
      </bottom>
      <diagonal/>
    </border>
    <border>
      <left style="thin">
        <color theme="1"/>
      </left>
      <right style="thin">
        <color theme="0" tint="-0.249977111117893"/>
      </right>
      <top style="thin">
        <color theme="0" tint="-0.249977111117893"/>
      </top>
      <bottom style="thin">
        <color theme="1"/>
      </bottom>
      <diagonal/>
    </border>
    <border>
      <left style="thin">
        <color theme="0" tint="-0.249977111117893"/>
      </left>
      <right style="thin">
        <color theme="0" tint="-0.249977111117893"/>
      </right>
      <top style="thin">
        <color theme="0" tint="-0.249977111117893"/>
      </top>
      <bottom style="thin">
        <color theme="1"/>
      </bottom>
      <diagonal/>
    </border>
    <border>
      <left style="thin">
        <color theme="0" tint="-0.249977111117893"/>
      </left>
      <right style="thin">
        <color theme="1"/>
      </right>
      <top style="thin">
        <color theme="0" tint="-0.249977111117893"/>
      </top>
      <bottom style="thin">
        <color theme="1"/>
      </bottom>
      <diagonal/>
    </border>
    <border>
      <left style="thin">
        <color theme="1"/>
      </left>
      <right style="thin">
        <color theme="0" tint="-0.249977111117893"/>
      </right>
      <top/>
      <bottom style="thin">
        <color theme="0" tint="-0.249977111117893"/>
      </bottom>
      <diagonal/>
    </border>
    <border>
      <left style="thin">
        <color theme="0" tint="-0.249977111117893"/>
      </left>
      <right style="thin">
        <color theme="1"/>
      </right>
      <top/>
      <bottom style="thin">
        <color theme="0" tint="-0.249977111117893"/>
      </bottom>
      <diagonal/>
    </border>
    <border>
      <left style="thin">
        <color theme="1"/>
      </left>
      <right/>
      <top style="thin">
        <color theme="1"/>
      </top>
      <bottom style="double">
        <color theme="1"/>
      </bottom>
      <diagonal/>
    </border>
    <border>
      <left/>
      <right/>
      <top style="thin">
        <color theme="1"/>
      </top>
      <bottom style="double">
        <color theme="1"/>
      </bottom>
      <diagonal/>
    </border>
    <border>
      <left/>
      <right style="thin">
        <color theme="1"/>
      </right>
      <top style="thin">
        <color theme="1"/>
      </top>
      <bottom style="double">
        <color theme="1"/>
      </bottom>
      <diagonal/>
    </border>
    <border>
      <left style="thin">
        <color theme="1"/>
      </left>
      <right style="thin">
        <color theme="1"/>
      </right>
      <top/>
      <bottom style="thin">
        <color theme="1"/>
      </bottom>
      <diagonal/>
    </border>
    <border>
      <left/>
      <right/>
      <top style="thin">
        <color theme="0" tint="-0.249977111117893"/>
      </top>
      <bottom style="thin">
        <color theme="0" tint="-0.249977111117893"/>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style="thin">
        <color auto="1"/>
      </right>
      <top style="thin">
        <color theme="1"/>
      </top>
      <bottom style="double">
        <color theme="1"/>
      </bottom>
      <diagonal/>
    </border>
    <border>
      <left/>
      <right style="medium">
        <color auto="1"/>
      </right>
      <top style="thin">
        <color theme="1"/>
      </top>
      <bottom style="double">
        <color theme="1"/>
      </bottom>
      <diagonal/>
    </border>
    <border>
      <left style="medium">
        <color auto="1"/>
      </left>
      <right style="thin">
        <color auto="1"/>
      </right>
      <top style="thin">
        <color theme="1"/>
      </top>
      <bottom style="double">
        <color theme="1"/>
      </bottom>
      <diagonal/>
    </border>
    <border>
      <left style="thin">
        <color theme="1"/>
      </left>
      <right/>
      <top style="thin">
        <color auto="1"/>
      </top>
      <bottom/>
      <diagonal/>
    </border>
    <border>
      <left style="thin">
        <color theme="1"/>
      </left>
      <right/>
      <top style="thin">
        <color theme="1"/>
      </top>
      <bottom style="double">
        <color auto="1"/>
      </bottom>
      <diagonal/>
    </border>
    <border>
      <left style="thin">
        <color auto="1"/>
      </left>
      <right style="thin">
        <color theme="1"/>
      </right>
      <top style="thin">
        <color theme="1"/>
      </top>
      <bottom style="double">
        <color auto="1"/>
      </bottom>
      <diagonal/>
    </border>
    <border>
      <left/>
      <right style="thin">
        <color theme="1"/>
      </right>
      <top style="thin">
        <color auto="1"/>
      </top>
      <bottom/>
      <diagonal/>
    </border>
    <border>
      <left style="thin">
        <color auto="1"/>
      </left>
      <right style="thin">
        <color theme="1"/>
      </right>
      <top style="thin">
        <color theme="1"/>
      </top>
      <bottom style="double">
        <color theme="1"/>
      </bottom>
      <diagonal/>
    </border>
    <border>
      <left style="thin">
        <color theme="1"/>
      </left>
      <right style="thin">
        <color theme="1"/>
      </right>
      <top/>
      <bottom/>
      <diagonal/>
    </border>
    <border>
      <left style="thin">
        <color theme="1"/>
      </left>
      <right style="thin">
        <color auto="1"/>
      </right>
      <top style="thin">
        <color auto="1"/>
      </top>
      <bottom style="double">
        <color theme="1"/>
      </bottom>
      <diagonal/>
    </border>
    <border>
      <left style="thin">
        <color auto="1"/>
      </left>
      <right style="thin">
        <color auto="1"/>
      </right>
      <top style="thin">
        <color auto="1"/>
      </top>
      <bottom style="double">
        <color theme="1"/>
      </bottom>
      <diagonal/>
    </border>
    <border>
      <left style="thin">
        <color auto="1"/>
      </left>
      <right/>
      <top style="thin">
        <color auto="1"/>
      </top>
      <bottom style="double">
        <color theme="1"/>
      </bottom>
      <diagonal/>
    </border>
    <border>
      <left style="thin">
        <color theme="1"/>
      </left>
      <right/>
      <top style="thin">
        <color auto="1"/>
      </top>
      <bottom style="double">
        <color theme="1"/>
      </bottom>
      <diagonal/>
    </border>
    <border>
      <left/>
      <right/>
      <top style="thin">
        <color auto="1"/>
      </top>
      <bottom style="double">
        <color theme="1"/>
      </bottom>
      <diagonal/>
    </border>
    <border>
      <left/>
      <right style="thin">
        <color auto="1"/>
      </right>
      <top style="thin">
        <color auto="1"/>
      </top>
      <bottom style="double">
        <color theme="1"/>
      </bottom>
      <diagonal/>
    </border>
    <border>
      <left style="medium">
        <color auto="1"/>
      </left>
      <right style="thin">
        <color auto="1"/>
      </right>
      <top style="thin">
        <color auto="1"/>
      </top>
      <bottom style="double">
        <color theme="1"/>
      </bottom>
      <diagonal/>
    </border>
    <border>
      <left/>
      <right style="medium">
        <color auto="1"/>
      </right>
      <top style="thin">
        <color auto="1"/>
      </top>
      <bottom style="double">
        <color theme="1"/>
      </bottom>
      <diagonal/>
    </border>
  </borders>
  <cellStyleXfs count="3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07">
    <xf numFmtId="0" fontId="0" fillId="0" borderId="0" xfId="0"/>
    <xf numFmtId="0" fontId="0" fillId="0" borderId="0" xfId="0" applyAlignment="1">
      <alignment horizontal="center" vertical="center"/>
    </xf>
    <xf numFmtId="0" fontId="0" fillId="0" borderId="0" xfId="0" applyAlignment="1">
      <alignment horizontal="center" vertical="top"/>
    </xf>
    <xf numFmtId="0" fontId="0" fillId="0" borderId="12" xfId="0" applyBorder="1" applyAlignment="1">
      <alignment horizontal="center" vertical="top"/>
    </xf>
    <xf numFmtId="0" fontId="0" fillId="0" borderId="19" xfId="0" applyBorder="1" applyAlignment="1">
      <alignment horizontal="center" vertical="top"/>
    </xf>
    <xf numFmtId="0" fontId="0" fillId="0" borderId="13" xfId="0" applyBorder="1" applyAlignment="1">
      <alignment horizontal="center" vertical="top"/>
    </xf>
    <xf numFmtId="0" fontId="0" fillId="0" borderId="10" xfId="0" applyBorder="1" applyAlignment="1">
      <alignment horizontal="center" vertical="top"/>
    </xf>
    <xf numFmtId="0" fontId="0" fillId="0" borderId="20" xfId="0" applyBorder="1" applyAlignment="1">
      <alignment horizontal="center" vertical="top"/>
    </xf>
    <xf numFmtId="0" fontId="0" fillId="0" borderId="0" xfId="0" applyBorder="1" applyAlignment="1">
      <alignment horizontal="center" vertical="top"/>
    </xf>
    <xf numFmtId="0" fontId="0" fillId="0" borderId="17"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0" fillId="0" borderId="15" xfId="0" applyBorder="1" applyAlignment="1">
      <alignment horizontal="center" vertical="top"/>
    </xf>
    <xf numFmtId="0" fontId="0" fillId="0" borderId="3" xfId="0" applyBorder="1" applyAlignment="1">
      <alignment horizontal="center" vertical="top"/>
    </xf>
    <xf numFmtId="0" fontId="0" fillId="0" borderId="0" xfId="0" applyAlignment="1">
      <alignment vertical="top"/>
    </xf>
    <xf numFmtId="0" fontId="0" fillId="0" borderId="15" xfId="0" applyBorder="1" applyAlignment="1">
      <alignment horizontal="center" vertical="center"/>
    </xf>
    <xf numFmtId="0" fontId="0" fillId="0" borderId="17" xfId="0" applyBorder="1" applyAlignment="1">
      <alignment horizontal="center" vertical="center"/>
    </xf>
    <xf numFmtId="1" fontId="0" fillId="0" borderId="0" xfId="0" applyNumberFormat="1" applyAlignment="1">
      <alignment horizontal="center" vertical="center"/>
    </xf>
    <xf numFmtId="0" fontId="0" fillId="0" borderId="0" xfId="0" applyAlignment="1">
      <alignment horizontal="left" vertical="center"/>
    </xf>
    <xf numFmtId="0" fontId="0" fillId="0" borderId="22" xfId="0" applyBorder="1"/>
    <xf numFmtId="0" fontId="0" fillId="0" borderId="8" xfId="0" applyBorder="1"/>
    <xf numFmtId="0" fontId="0" fillId="0" borderId="10" xfId="0" applyBorder="1"/>
    <xf numFmtId="0" fontId="0" fillId="0" borderId="0" xfId="0" applyBorder="1"/>
    <xf numFmtId="0" fontId="0" fillId="0" borderId="16" xfId="0" applyBorder="1"/>
    <xf numFmtId="0" fontId="0" fillId="0" borderId="9" xfId="0" applyBorder="1"/>
    <xf numFmtId="0" fontId="0" fillId="0" borderId="0" xfId="0" applyFont="1" applyAlignment="1">
      <alignment vertical="top"/>
    </xf>
    <xf numFmtId="0" fontId="6" fillId="0" borderId="0" xfId="345" applyFill="1" applyAlignment="1">
      <alignment horizontal="center" vertical="center"/>
    </xf>
    <xf numFmtId="0" fontId="5" fillId="0" borderId="0" xfId="345" applyFont="1" applyFill="1" applyAlignment="1">
      <alignment horizontal="center" vertical="center"/>
    </xf>
    <xf numFmtId="0" fontId="0" fillId="0" borderId="0" xfId="0" applyBorder="1" applyAlignment="1">
      <alignment horizontal="center"/>
    </xf>
    <xf numFmtId="1" fontId="0" fillId="0" borderId="14" xfId="0" applyNumberFormat="1" applyBorder="1" applyAlignment="1">
      <alignment horizontal="center" vertical="center"/>
    </xf>
    <xf numFmtId="1" fontId="0" fillId="0" borderId="7" xfId="0" applyNumberFormat="1" applyBorder="1" applyAlignment="1">
      <alignment horizontal="center" vertical="center"/>
    </xf>
    <xf numFmtId="0" fontId="0" fillId="0" borderId="14" xfId="0" applyBorder="1" applyAlignment="1">
      <alignment horizontal="center" vertical="top"/>
    </xf>
    <xf numFmtId="0" fontId="6" fillId="0" borderId="4" xfId="345" applyFill="1" applyBorder="1" applyAlignment="1">
      <alignment horizontal="center" vertical="center"/>
    </xf>
    <xf numFmtId="0" fontId="6" fillId="0" borderId="16" xfId="345" applyFill="1" applyBorder="1" applyAlignment="1">
      <alignment horizontal="center" vertical="center"/>
    </xf>
    <xf numFmtId="0" fontId="0" fillId="0" borderId="22" xfId="0" applyBorder="1" applyAlignment="1">
      <alignment horizontal="center" vertical="top"/>
    </xf>
    <xf numFmtId="0" fontId="6" fillId="0" borderId="9" xfId="345" applyFill="1" applyBorder="1" applyAlignment="1">
      <alignment horizontal="center" vertical="center"/>
    </xf>
    <xf numFmtId="1" fontId="0" fillId="0" borderId="10" xfId="0" applyNumberFormat="1" applyBorder="1" applyAlignment="1">
      <alignment horizontal="center" vertical="center"/>
    </xf>
    <xf numFmtId="0" fontId="0" fillId="0" borderId="0" xfId="0" applyFill="1" applyBorder="1"/>
    <xf numFmtId="2" fontId="0" fillId="0" borderId="0" xfId="0" applyNumberFormat="1" applyFont="1" applyAlignment="1">
      <alignment horizontal="center" vertical="center"/>
    </xf>
    <xf numFmtId="0" fontId="0" fillId="0" borderId="0" xfId="0" applyFont="1" applyAlignment="1">
      <alignment horizontal="center" vertical="center"/>
    </xf>
    <xf numFmtId="2" fontId="4" fillId="0" borderId="0" xfId="345" applyNumberFormat="1" applyFont="1" applyFill="1" applyAlignment="1">
      <alignment horizontal="center" vertical="center"/>
    </xf>
    <xf numFmtId="165" fontId="0" fillId="0" borderId="0" xfId="0" applyNumberFormat="1" applyFont="1" applyAlignment="1">
      <alignment horizontal="center" vertical="center"/>
    </xf>
    <xf numFmtId="164" fontId="0" fillId="0" borderId="0" xfId="0" applyNumberFormat="1" applyFont="1" applyAlignment="1">
      <alignment horizontal="center" vertical="center"/>
    </xf>
    <xf numFmtId="0" fontId="4" fillId="0" borderId="0" xfId="345" applyFont="1" applyFill="1" applyAlignment="1">
      <alignment horizontal="center" vertical="center"/>
    </xf>
    <xf numFmtId="172" fontId="0" fillId="0" borderId="0" xfId="0" applyNumberFormat="1" applyFont="1" applyAlignment="1">
      <alignment horizontal="center" vertical="center"/>
    </xf>
    <xf numFmtId="0" fontId="0" fillId="0" borderId="0" xfId="0" applyNumberFormat="1" applyFont="1" applyFill="1" applyBorder="1" applyAlignment="1" applyProtection="1">
      <alignment horizontal="center" vertical="center"/>
    </xf>
    <xf numFmtId="0" fontId="0" fillId="0" borderId="0" xfId="0" quotePrefix="1" applyFont="1" applyAlignment="1">
      <alignment horizontal="center" vertical="center"/>
    </xf>
    <xf numFmtId="3" fontId="0" fillId="0" borderId="0" xfId="0" applyNumberFormat="1" applyFont="1" applyAlignment="1">
      <alignment horizontal="center" vertical="center"/>
    </xf>
    <xf numFmtId="1" fontId="0" fillId="0" borderId="0" xfId="0" applyNumberFormat="1" applyFont="1" applyAlignment="1">
      <alignment horizontal="center" vertical="center"/>
    </xf>
    <xf numFmtId="1" fontId="4" fillId="0" borderId="0" xfId="345" applyNumberFormat="1" applyFont="1" applyFill="1" applyAlignment="1">
      <alignment horizontal="center" vertical="center"/>
    </xf>
    <xf numFmtId="0" fontId="0" fillId="0" borderId="0" xfId="0" applyFont="1" applyBorder="1" applyAlignment="1">
      <alignment horizontal="center" vertical="center"/>
    </xf>
    <xf numFmtId="2" fontId="0" fillId="0" borderId="22" xfId="0" applyNumberFormat="1" applyFont="1" applyBorder="1" applyAlignment="1">
      <alignment horizontal="center" vertical="center"/>
    </xf>
    <xf numFmtId="2" fontId="0" fillId="0" borderId="0" xfId="0" applyNumberFormat="1" applyFont="1" applyBorder="1" applyAlignment="1">
      <alignment horizontal="center" vertical="center"/>
    </xf>
    <xf numFmtId="0" fontId="0" fillId="0" borderId="14" xfId="0" applyFont="1" applyBorder="1" applyAlignment="1">
      <alignment horizontal="center" vertical="center"/>
    </xf>
    <xf numFmtId="0" fontId="0" fillId="0" borderId="7" xfId="0" applyFont="1" applyBorder="1" applyAlignment="1">
      <alignment horizontal="center" vertical="center"/>
    </xf>
    <xf numFmtId="2" fontId="0" fillId="0" borderId="8" xfId="0" applyNumberFormat="1" applyFont="1" applyBorder="1" applyAlignment="1">
      <alignment horizontal="center" vertical="center"/>
    </xf>
    <xf numFmtId="2" fontId="0" fillId="0" borderId="14" xfId="0" applyNumberFormat="1" applyFont="1" applyBorder="1" applyAlignment="1">
      <alignment horizontal="center" vertical="center"/>
    </xf>
    <xf numFmtId="2" fontId="0" fillId="0" borderId="7" xfId="0" applyNumberFormat="1" applyFont="1" applyBorder="1" applyAlignment="1">
      <alignment horizontal="center" vertical="center"/>
    </xf>
    <xf numFmtId="0" fontId="0" fillId="0" borderId="17" xfId="0" applyFont="1" applyBorder="1" applyAlignment="1">
      <alignment horizontal="center" vertical="center"/>
    </xf>
    <xf numFmtId="0" fontId="0" fillId="0" borderId="15" xfId="0" applyFont="1" applyBorder="1" applyAlignment="1">
      <alignment horizontal="center" vertical="center"/>
    </xf>
    <xf numFmtId="0" fontId="0" fillId="0" borderId="21" xfId="0" applyBorder="1" applyAlignment="1">
      <alignment horizontal="center" vertical="center"/>
    </xf>
    <xf numFmtId="0" fontId="16" fillId="0" borderId="0" xfId="0" applyFont="1" applyBorder="1" applyAlignment="1">
      <alignment horizontal="left" vertical="center"/>
    </xf>
    <xf numFmtId="2" fontId="16" fillId="0" borderId="0" xfId="0" applyNumberFormat="1" applyFont="1" applyBorder="1" applyAlignment="1">
      <alignment vertical="center"/>
    </xf>
    <xf numFmtId="174" fontId="16" fillId="0" borderId="0" xfId="0" applyNumberFormat="1" applyFont="1" applyBorder="1" applyAlignment="1">
      <alignment horizontal="left" vertical="center"/>
    </xf>
    <xf numFmtId="175" fontId="16" fillId="0" borderId="0" xfId="0" applyNumberFormat="1" applyFont="1" applyBorder="1" applyAlignment="1">
      <alignment horizontal="left" vertical="center"/>
    </xf>
    <xf numFmtId="1" fontId="16" fillId="0" borderId="0" xfId="0" applyNumberFormat="1" applyFont="1" applyBorder="1" applyAlignment="1">
      <alignment vertical="center"/>
    </xf>
    <xf numFmtId="168" fontId="16" fillId="0" borderId="0" xfId="0" applyNumberFormat="1" applyFont="1" applyBorder="1" applyAlignment="1">
      <alignment horizontal="left" vertical="center"/>
    </xf>
    <xf numFmtId="0" fontId="16" fillId="0" borderId="0" xfId="0" applyFont="1" applyBorder="1" applyAlignment="1">
      <alignment horizontal="left" vertical="top"/>
    </xf>
    <xf numFmtId="0" fontId="16" fillId="0" borderId="0" xfId="0" applyFont="1" applyBorder="1" applyAlignment="1">
      <alignment vertical="center"/>
    </xf>
    <xf numFmtId="2" fontId="16" fillId="0" borderId="0" xfId="0" applyNumberFormat="1" applyFont="1" applyBorder="1" applyAlignment="1">
      <alignment vertical="top"/>
    </xf>
    <xf numFmtId="0" fontId="0" fillId="0" borderId="4" xfId="0" applyBorder="1"/>
    <xf numFmtId="0" fontId="0" fillId="0" borderId="0" xfId="0" applyAlignment="1">
      <alignment vertical="center"/>
    </xf>
    <xf numFmtId="0" fontId="0" fillId="0" borderId="0" xfId="0" applyFont="1"/>
    <xf numFmtId="165" fontId="17" fillId="0" borderId="0" xfId="0" applyNumberFormat="1" applyFont="1" applyFill="1" applyAlignment="1">
      <alignment horizontal="center"/>
    </xf>
    <xf numFmtId="0" fontId="0" fillId="0" borderId="0" xfId="0" applyFill="1"/>
    <xf numFmtId="2" fontId="0" fillId="0" borderId="0" xfId="0" applyNumberFormat="1" applyFill="1" applyBorder="1"/>
    <xf numFmtId="0" fontId="0" fillId="0" borderId="0" xfId="0" applyFont="1" applyAlignment="1">
      <alignment horizontal="center" vertical="top"/>
    </xf>
    <xf numFmtId="0" fontId="21" fillId="0" borderId="0" xfId="0" applyFont="1" applyBorder="1"/>
    <xf numFmtId="0" fontId="21" fillId="0" borderId="22" xfId="0" applyFont="1" applyFill="1" applyBorder="1" applyAlignment="1">
      <alignment horizontal="center" vertical="center"/>
    </xf>
    <xf numFmtId="0" fontId="21" fillId="0" borderId="21" xfId="0" applyFont="1" applyFill="1" applyBorder="1" applyAlignment="1">
      <alignment horizontal="center" vertical="center"/>
    </xf>
    <xf numFmtId="0" fontId="21" fillId="0" borderId="0" xfId="0" applyFont="1" applyBorder="1" applyAlignment="1">
      <alignment vertical="center"/>
    </xf>
    <xf numFmtId="0" fontId="21" fillId="0" borderId="4" xfId="0" applyFont="1" applyFill="1" applyBorder="1" applyAlignment="1">
      <alignment vertical="center"/>
    </xf>
    <xf numFmtId="0" fontId="21" fillId="0" borderId="4" xfId="0" applyFont="1" applyFill="1" applyBorder="1"/>
    <xf numFmtId="0" fontId="21" fillId="0" borderId="9" xfId="0" applyFont="1" applyFill="1" applyBorder="1"/>
    <xf numFmtId="2" fontId="0" fillId="0" borderId="21" xfId="0" applyNumberFormat="1" applyFont="1" applyBorder="1" applyAlignment="1">
      <alignment horizontal="center" vertical="center"/>
    </xf>
    <xf numFmtId="2" fontId="0" fillId="0" borderId="17" xfId="0" applyNumberFormat="1" applyFont="1" applyBorder="1" applyAlignment="1">
      <alignment horizontal="center" vertical="center"/>
    </xf>
    <xf numFmtId="2" fontId="0" fillId="0" borderId="15" xfId="0" applyNumberFormat="1" applyFont="1" applyBorder="1" applyAlignment="1">
      <alignment horizontal="center" vertical="center"/>
    </xf>
    <xf numFmtId="0" fontId="6" fillId="0" borderId="14" xfId="345" applyFill="1" applyBorder="1" applyAlignment="1">
      <alignment horizontal="center" vertical="center"/>
    </xf>
    <xf numFmtId="0" fontId="6" fillId="0" borderId="7" xfId="345" applyFill="1" applyBorder="1" applyAlignment="1">
      <alignment horizontal="center" vertical="center"/>
    </xf>
    <xf numFmtId="0" fontId="19" fillId="0" borderId="0" xfId="0" applyFont="1" applyFill="1" applyBorder="1"/>
    <xf numFmtId="2" fontId="19" fillId="0" borderId="0" xfId="0" applyNumberFormat="1" applyFont="1" applyFill="1" applyBorder="1" applyAlignment="1">
      <alignment horizontal="left"/>
    </xf>
    <xf numFmtId="2" fontId="20" fillId="0" borderId="0" xfId="0" applyNumberFormat="1" applyFont="1" applyFill="1" applyBorder="1" applyAlignment="1">
      <alignment horizontal="left"/>
    </xf>
    <xf numFmtId="0" fontId="0" fillId="0" borderId="14" xfId="0" applyFont="1" applyBorder="1" applyAlignment="1">
      <alignment vertical="top"/>
    </xf>
    <xf numFmtId="1" fontId="0" fillId="0" borderId="0" xfId="0" applyNumberFormat="1" applyBorder="1" applyAlignment="1">
      <alignment horizontal="center" vertical="center"/>
    </xf>
    <xf numFmtId="1" fontId="0" fillId="0" borderId="17" xfId="0" applyNumberFormat="1" applyBorder="1" applyAlignment="1">
      <alignment horizontal="center" vertical="center"/>
    </xf>
    <xf numFmtId="1" fontId="0" fillId="0" borderId="15" xfId="0" applyNumberFormat="1" applyBorder="1" applyAlignment="1">
      <alignment horizontal="center" vertical="center"/>
    </xf>
    <xf numFmtId="2" fontId="0" fillId="0" borderId="14" xfId="0" applyNumberFormat="1" applyBorder="1" applyAlignment="1">
      <alignment horizontal="center" vertical="center"/>
    </xf>
    <xf numFmtId="2" fontId="0" fillId="0" borderId="0" xfId="0" applyNumberFormat="1" applyBorder="1" applyAlignment="1">
      <alignment horizontal="center" vertical="center"/>
    </xf>
    <xf numFmtId="2" fontId="0" fillId="0" borderId="17" xfId="0" applyNumberFormat="1" applyBorder="1" applyAlignment="1">
      <alignment horizontal="center" vertical="center"/>
    </xf>
    <xf numFmtId="2" fontId="0" fillId="0" borderId="7" xfId="0" applyNumberFormat="1" applyBorder="1" applyAlignment="1">
      <alignment horizontal="center" vertical="center"/>
    </xf>
    <xf numFmtId="2" fontId="0" fillId="0" borderId="8" xfId="0" applyNumberFormat="1" applyBorder="1" applyAlignment="1">
      <alignment horizontal="center" vertical="center"/>
    </xf>
    <xf numFmtId="2" fontId="0" fillId="0" borderId="15" xfId="0" applyNumberFormat="1" applyBorder="1" applyAlignment="1">
      <alignment horizontal="center" vertical="center"/>
    </xf>
    <xf numFmtId="0" fontId="15" fillId="0" borderId="0" xfId="0" applyFont="1" applyBorder="1" applyAlignment="1">
      <alignment horizontal="center" vertical="center"/>
    </xf>
    <xf numFmtId="0" fontId="16" fillId="0" borderId="0" xfId="0" applyFont="1" applyBorder="1" applyAlignment="1">
      <alignment horizontal="center" vertical="center"/>
    </xf>
    <xf numFmtId="0" fontId="16" fillId="0" borderId="0" xfId="345" applyFont="1" applyFill="1" applyBorder="1" applyAlignment="1">
      <alignment horizontal="center" vertical="center"/>
    </xf>
    <xf numFmtId="2" fontId="16" fillId="0" borderId="0" xfId="0" applyNumberFormat="1" applyFont="1" applyBorder="1" applyAlignment="1">
      <alignment horizontal="center" vertical="center"/>
    </xf>
    <xf numFmtId="174" fontId="16" fillId="0" borderId="0" xfId="0" applyNumberFormat="1" applyFont="1" applyBorder="1" applyAlignment="1">
      <alignment horizontal="center" vertical="center"/>
    </xf>
    <xf numFmtId="2" fontId="16" fillId="0" borderId="0" xfId="345" applyNumberFormat="1" applyFont="1" applyFill="1" applyBorder="1" applyAlignment="1">
      <alignment horizontal="center" vertical="center"/>
    </xf>
    <xf numFmtId="175" fontId="16" fillId="0" borderId="0" xfId="0" applyNumberFormat="1" applyFont="1" applyBorder="1" applyAlignment="1">
      <alignment horizontal="center" vertical="center"/>
    </xf>
    <xf numFmtId="1" fontId="16" fillId="0" borderId="0" xfId="0" applyNumberFormat="1" applyFont="1" applyBorder="1" applyAlignment="1">
      <alignment horizontal="center" vertical="center"/>
    </xf>
    <xf numFmtId="168" fontId="16" fillId="0" borderId="0" xfId="0" applyNumberFormat="1" applyFont="1" applyBorder="1" applyAlignment="1">
      <alignment horizontal="center" vertical="center"/>
    </xf>
    <xf numFmtId="169" fontId="16" fillId="0" borderId="0" xfId="0" applyNumberFormat="1" applyFont="1" applyBorder="1" applyAlignment="1">
      <alignment horizontal="center" vertical="center"/>
    </xf>
    <xf numFmtId="0" fontId="0" fillId="0" borderId="23" xfId="0" applyBorder="1" applyAlignment="1">
      <alignment horizontal="center" vertical="center"/>
    </xf>
    <xf numFmtId="0" fontId="0" fillId="0" borderId="12" xfId="0" applyBorder="1" applyAlignment="1">
      <alignment horizontal="center" vertical="center"/>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13" xfId="0" applyBorder="1" applyAlignment="1">
      <alignment horizontal="center" vertical="center"/>
    </xf>
    <xf numFmtId="2" fontId="0" fillId="0" borderId="16" xfId="0" applyNumberFormat="1" applyBorder="1" applyAlignment="1">
      <alignment horizontal="center" vertical="center"/>
    </xf>
    <xf numFmtId="2" fontId="0" fillId="0" borderId="9" xfId="0" applyNumberFormat="1" applyBorder="1" applyAlignment="1">
      <alignment horizontal="center" vertical="center"/>
    </xf>
    <xf numFmtId="0" fontId="0" fillId="0" borderId="0" xfId="0" applyBorder="1" applyAlignment="1">
      <alignment horizontal="right" vertical="center"/>
    </xf>
    <xf numFmtId="0" fontId="0" fillId="0" borderId="10" xfId="0" applyBorder="1" applyAlignment="1">
      <alignment horizontal="center" vertical="center"/>
    </xf>
    <xf numFmtId="0" fontId="0" fillId="0" borderId="22" xfId="0" applyBorder="1" applyAlignment="1">
      <alignment horizontal="center" vertical="center"/>
    </xf>
    <xf numFmtId="1" fontId="0" fillId="0" borderId="9" xfId="0" applyNumberFormat="1" applyBorder="1" applyAlignment="1">
      <alignment horizontal="center" vertical="center"/>
    </xf>
    <xf numFmtId="2" fontId="0" fillId="0" borderId="10" xfId="0" applyNumberFormat="1" applyBorder="1" applyAlignment="1">
      <alignment horizontal="center" vertical="center"/>
    </xf>
    <xf numFmtId="2" fontId="0" fillId="0" borderId="21" xfId="0" applyNumberFormat="1" applyBorder="1" applyAlignment="1">
      <alignment horizontal="center" vertical="center"/>
    </xf>
    <xf numFmtId="0" fontId="3" fillId="0" borderId="14" xfId="345" applyFont="1" applyFill="1" applyBorder="1" applyAlignment="1">
      <alignment horizontal="center" vertical="center"/>
    </xf>
    <xf numFmtId="0" fontId="0" fillId="0" borderId="14" xfId="345" applyFont="1" applyFill="1" applyBorder="1" applyAlignment="1">
      <alignment horizontal="center" vertical="center"/>
    </xf>
    <xf numFmtId="2" fontId="3" fillId="3" borderId="25" xfId="345" applyNumberFormat="1" applyFont="1" applyFill="1" applyBorder="1" applyAlignment="1">
      <alignment horizontal="center" vertical="center"/>
    </xf>
    <xf numFmtId="2" fontId="2" fillId="3" borderId="25" xfId="345" applyNumberFormat="1" applyFont="1" applyFill="1" applyBorder="1" applyAlignment="1">
      <alignment horizontal="center" vertical="center"/>
    </xf>
    <xf numFmtId="2" fontId="0" fillId="3" borderId="25" xfId="0" applyNumberFormat="1" applyFont="1" applyFill="1" applyBorder="1" applyAlignment="1">
      <alignment horizontal="center" vertical="center"/>
    </xf>
    <xf numFmtId="2" fontId="0" fillId="3" borderId="26" xfId="0" applyNumberFormat="1" applyFont="1" applyFill="1" applyBorder="1" applyAlignment="1">
      <alignment horizontal="center" vertical="center"/>
    </xf>
    <xf numFmtId="0" fontId="0" fillId="3" borderId="25" xfId="0" applyFill="1" applyBorder="1" applyAlignment="1">
      <alignment horizontal="center" vertical="center"/>
    </xf>
    <xf numFmtId="2" fontId="0" fillId="3" borderId="27" xfId="0" applyNumberFormat="1" applyFont="1" applyFill="1" applyBorder="1" applyAlignment="1">
      <alignment horizontal="center" vertical="center"/>
    </xf>
    <xf numFmtId="2" fontId="3" fillId="3" borderId="27" xfId="345" applyNumberFormat="1" applyFont="1" applyFill="1" applyBorder="1" applyAlignment="1">
      <alignment horizontal="center" vertical="center"/>
    </xf>
    <xf numFmtId="0" fontId="0" fillId="3" borderId="27" xfId="0" applyFill="1" applyBorder="1" applyAlignment="1">
      <alignment horizontal="center" vertical="center"/>
    </xf>
    <xf numFmtId="2" fontId="3" fillId="3" borderId="28" xfId="345" applyNumberFormat="1" applyFont="1" applyFill="1" applyBorder="1" applyAlignment="1">
      <alignment horizontal="center" vertical="center"/>
    </xf>
    <xf numFmtId="2" fontId="0" fillId="3" borderId="29" xfId="0" applyNumberFormat="1" applyFont="1" applyFill="1" applyBorder="1" applyAlignment="1">
      <alignment horizontal="center" vertical="center"/>
    </xf>
    <xf numFmtId="2" fontId="3" fillId="3" borderId="30" xfId="345" applyNumberFormat="1" applyFont="1" applyFill="1" applyBorder="1" applyAlignment="1">
      <alignment horizontal="center" vertical="center"/>
    </xf>
    <xf numFmtId="2" fontId="3" fillId="3" borderId="31" xfId="345" applyNumberFormat="1" applyFont="1" applyFill="1" applyBorder="1" applyAlignment="1">
      <alignment horizontal="center" vertical="center"/>
    </xf>
    <xf numFmtId="2" fontId="2" fillId="3" borderId="31" xfId="345" applyNumberFormat="1" applyFont="1" applyFill="1" applyBorder="1" applyAlignment="1">
      <alignment horizontal="center" vertical="center"/>
    </xf>
    <xf numFmtId="2" fontId="0" fillId="3" borderId="31" xfId="0" applyNumberFormat="1" applyFont="1" applyFill="1" applyBorder="1" applyAlignment="1">
      <alignment horizontal="center" vertical="center"/>
    </xf>
    <xf numFmtId="2" fontId="0" fillId="3" borderId="32" xfId="0" applyNumberFormat="1" applyFont="1" applyFill="1" applyBorder="1" applyAlignment="1">
      <alignment horizontal="center" vertical="center"/>
    </xf>
    <xf numFmtId="2" fontId="0" fillId="3" borderId="33" xfId="0" applyNumberFormat="1" applyFont="1" applyFill="1" applyBorder="1" applyAlignment="1">
      <alignment horizontal="center" vertical="center"/>
    </xf>
    <xf numFmtId="2" fontId="0" fillId="3" borderId="34" xfId="0" applyNumberFormat="1" applyFont="1" applyFill="1"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1" fontId="0" fillId="2" borderId="25" xfId="0" applyNumberFormat="1" applyFill="1" applyBorder="1" applyAlignment="1">
      <alignment horizontal="center" vertical="center"/>
    </xf>
    <xf numFmtId="2" fontId="0" fillId="4" borderId="27" xfId="0" applyNumberFormat="1" applyFont="1" applyFill="1" applyBorder="1" applyAlignment="1">
      <alignment horizontal="center" vertical="center"/>
    </xf>
    <xf numFmtId="1" fontId="0" fillId="2" borderId="27" xfId="0" applyNumberFormat="1" applyFill="1" applyBorder="1" applyAlignment="1">
      <alignment horizontal="center" vertical="center"/>
    </xf>
    <xf numFmtId="1" fontId="0" fillId="2" borderId="28" xfId="0" applyNumberFormat="1" applyFill="1" applyBorder="1" applyAlignment="1">
      <alignment horizontal="center" vertical="center"/>
    </xf>
    <xf numFmtId="1" fontId="0" fillId="2" borderId="29" xfId="0" applyNumberFormat="1" applyFill="1" applyBorder="1" applyAlignment="1">
      <alignment horizontal="center" vertical="center"/>
    </xf>
    <xf numFmtId="1" fontId="0" fillId="2" borderId="30" xfId="0" applyNumberFormat="1" applyFill="1" applyBorder="1" applyAlignment="1">
      <alignment horizontal="center" vertical="center"/>
    </xf>
    <xf numFmtId="1" fontId="0" fillId="2" borderId="31" xfId="0" applyNumberFormat="1" applyFill="1" applyBorder="1" applyAlignment="1">
      <alignment horizontal="center" vertical="center"/>
    </xf>
    <xf numFmtId="1" fontId="0" fillId="2" borderId="32" xfId="0" applyNumberFormat="1" applyFill="1" applyBorder="1" applyAlignment="1">
      <alignment horizontal="center" vertical="center"/>
    </xf>
    <xf numFmtId="0" fontId="0" fillId="0" borderId="39" xfId="0" applyBorder="1" applyAlignment="1">
      <alignment horizontal="center" vertical="center"/>
    </xf>
    <xf numFmtId="2" fontId="0" fillId="0" borderId="40" xfId="0" applyNumberFormat="1" applyFont="1" applyBorder="1" applyAlignment="1">
      <alignment horizontal="center" vertical="center"/>
    </xf>
    <xf numFmtId="2" fontId="0" fillId="0" borderId="41" xfId="0" applyNumberFormat="1" applyFont="1" applyBorder="1" applyAlignment="1">
      <alignment horizontal="center" vertical="center"/>
    </xf>
    <xf numFmtId="2" fontId="0" fillId="0" borderId="42" xfId="0" applyNumberFormat="1" applyFont="1" applyBorder="1" applyAlignment="1">
      <alignment horizontal="center" vertical="center"/>
    </xf>
    <xf numFmtId="2" fontId="0" fillId="4" borderId="31" xfId="0" applyNumberFormat="1" applyFont="1" applyFill="1" applyBorder="1" applyAlignment="1">
      <alignment horizontal="center" vertical="center"/>
    </xf>
    <xf numFmtId="2" fontId="0" fillId="0" borderId="43" xfId="0" applyNumberFormat="1" applyFont="1" applyBorder="1" applyAlignment="1">
      <alignment horizontal="center" vertical="center"/>
    </xf>
    <xf numFmtId="2" fontId="0" fillId="0" borderId="44" xfId="0" applyNumberFormat="1" applyFont="1" applyBorder="1" applyAlignment="1">
      <alignment horizontal="center" vertical="center"/>
    </xf>
    <xf numFmtId="0" fontId="0" fillId="3" borderId="33" xfId="0" applyFont="1" applyFill="1" applyBorder="1" applyAlignment="1">
      <alignment horizontal="center" vertical="center"/>
    </xf>
    <xf numFmtId="0" fontId="0" fillId="3" borderId="34" xfId="0" applyFont="1" applyFill="1" applyBorder="1" applyAlignment="1">
      <alignment horizontal="center" vertical="center"/>
    </xf>
    <xf numFmtId="1" fontId="0" fillId="2" borderId="33" xfId="0" applyNumberFormat="1" applyFill="1" applyBorder="1" applyAlignment="1">
      <alignment horizontal="center" vertical="center"/>
    </xf>
    <xf numFmtId="1" fontId="0" fillId="2" borderId="34" xfId="0" applyNumberFormat="1" applyFill="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2" fontId="3" fillId="3" borderId="32" xfId="345" applyNumberFormat="1" applyFont="1" applyFill="1" applyBorder="1" applyAlignment="1">
      <alignment horizontal="center" vertical="center"/>
    </xf>
    <xf numFmtId="165" fontId="0" fillId="0" borderId="4" xfId="0" applyNumberFormat="1" applyBorder="1" applyAlignment="1">
      <alignment horizontal="center" vertical="center"/>
    </xf>
    <xf numFmtId="0" fontId="0" fillId="0" borderId="14" xfId="0" applyBorder="1" applyAlignment="1">
      <alignment horizontal="center" vertical="center"/>
    </xf>
    <xf numFmtId="165" fontId="0" fillId="0" borderId="16" xfId="0" applyNumberForma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65" fontId="0" fillId="0" borderId="9" xfId="0" applyNumberFormat="1" applyBorder="1" applyAlignment="1">
      <alignment horizontal="center" vertical="center"/>
    </xf>
    <xf numFmtId="0" fontId="0" fillId="0" borderId="4" xfId="0" applyBorder="1" applyAlignment="1">
      <alignment horizontal="center" vertical="center"/>
    </xf>
    <xf numFmtId="167" fontId="0" fillId="0" borderId="10" xfId="0" applyNumberFormat="1" applyBorder="1" applyAlignment="1">
      <alignment horizontal="center" vertical="center"/>
    </xf>
    <xf numFmtId="167" fontId="0" fillId="0" borderId="22" xfId="0" applyNumberFormat="1" applyBorder="1" applyAlignment="1">
      <alignment horizontal="center" vertical="center"/>
    </xf>
    <xf numFmtId="170" fontId="0" fillId="0" borderId="22" xfId="0" applyNumberFormat="1" applyBorder="1" applyAlignment="1">
      <alignment horizontal="center" vertical="center"/>
    </xf>
    <xf numFmtId="0" fontId="0" fillId="0" borderId="16" xfId="0" applyBorder="1" applyAlignment="1">
      <alignment horizontal="center" vertical="center"/>
    </xf>
    <xf numFmtId="167" fontId="0" fillId="0" borderId="14" xfId="0" applyNumberFormat="1" applyBorder="1" applyAlignment="1">
      <alignment horizontal="center" vertical="center"/>
    </xf>
    <xf numFmtId="167" fontId="0" fillId="0" borderId="0" xfId="0" applyNumberFormat="1" applyBorder="1" applyAlignment="1">
      <alignment horizontal="center" vertical="center"/>
    </xf>
    <xf numFmtId="170" fontId="0" fillId="0" borderId="0" xfId="0" applyNumberFormat="1" applyBorder="1" applyAlignment="1">
      <alignment horizontal="center" vertical="center"/>
    </xf>
    <xf numFmtId="173" fontId="0" fillId="0" borderId="0" xfId="0" applyNumberFormat="1" applyBorder="1" applyAlignment="1">
      <alignment horizontal="center" vertical="center"/>
    </xf>
    <xf numFmtId="173" fontId="0" fillId="0" borderId="0" xfId="0" applyNumberFormat="1" applyAlignment="1">
      <alignment horizontal="center" vertical="center"/>
    </xf>
    <xf numFmtId="0" fontId="0" fillId="0" borderId="9" xfId="0" applyBorder="1" applyAlignment="1">
      <alignment horizontal="center" vertical="center"/>
    </xf>
    <xf numFmtId="167" fontId="0" fillId="0" borderId="7" xfId="0" applyNumberFormat="1" applyBorder="1" applyAlignment="1">
      <alignment horizontal="center" vertical="center"/>
    </xf>
    <xf numFmtId="164" fontId="0" fillId="0" borderId="10" xfId="0" applyNumberFormat="1" applyBorder="1" applyAlignment="1">
      <alignment horizontal="center" vertical="center"/>
    </xf>
    <xf numFmtId="164" fontId="0" fillId="0" borderId="22" xfId="0" applyNumberFormat="1" applyBorder="1" applyAlignment="1">
      <alignment horizontal="center" vertical="center"/>
    </xf>
    <xf numFmtId="164" fontId="0" fillId="0" borderId="21" xfId="0" applyNumberFormat="1" applyBorder="1" applyAlignment="1">
      <alignment horizontal="center" vertical="center"/>
    </xf>
    <xf numFmtId="164" fontId="0" fillId="0" borderId="14" xfId="0" applyNumberFormat="1" applyBorder="1" applyAlignment="1">
      <alignment horizontal="center" vertical="center"/>
    </xf>
    <xf numFmtId="164" fontId="0" fillId="0" borderId="0" xfId="0" applyNumberFormat="1" applyBorder="1" applyAlignment="1">
      <alignment horizontal="center" vertical="center"/>
    </xf>
    <xf numFmtId="164" fontId="0" fillId="0" borderId="17" xfId="0" applyNumberFormat="1" applyBorder="1" applyAlignment="1">
      <alignment horizontal="center" vertical="center"/>
    </xf>
    <xf numFmtId="164" fontId="0" fillId="0" borderId="7" xfId="0" applyNumberFormat="1" applyBorder="1" applyAlignment="1">
      <alignment horizontal="center" vertical="center"/>
    </xf>
    <xf numFmtId="164" fontId="0" fillId="0" borderId="8" xfId="0" applyNumberFormat="1" applyBorder="1" applyAlignment="1">
      <alignment horizontal="center" vertical="center"/>
    </xf>
    <xf numFmtId="164" fontId="0" fillId="0" borderId="15" xfId="0" applyNumberFormat="1" applyBorder="1" applyAlignment="1">
      <alignment horizontal="center" vertical="center"/>
    </xf>
    <xf numFmtId="173" fontId="0" fillId="0" borderId="8" xfId="0" applyNumberFormat="1" applyBorder="1" applyAlignment="1">
      <alignment horizontal="center" vertical="center"/>
    </xf>
    <xf numFmtId="167" fontId="0" fillId="0" borderId="8" xfId="0" applyNumberFormat="1" applyBorder="1" applyAlignment="1">
      <alignment horizontal="center" vertical="center"/>
    </xf>
    <xf numFmtId="170" fontId="0" fillId="0" borderId="48" xfId="0" applyNumberFormat="1" applyBorder="1" applyAlignment="1">
      <alignment horizontal="center" vertical="center"/>
    </xf>
    <xf numFmtId="171" fontId="0" fillId="0" borderId="51" xfId="0" applyNumberFormat="1" applyBorder="1" applyAlignment="1">
      <alignment horizontal="center" vertical="center"/>
    </xf>
    <xf numFmtId="170" fontId="0" fillId="0" borderId="40" xfId="0" applyNumberFormat="1" applyBorder="1" applyAlignment="1">
      <alignment horizontal="center" vertical="center"/>
    </xf>
    <xf numFmtId="171" fontId="0" fillId="0" borderId="41" xfId="0" applyNumberFormat="1" applyBorder="1" applyAlignment="1">
      <alignment horizontal="center" vertical="center"/>
    </xf>
    <xf numFmtId="170" fontId="0" fillId="0" borderId="42" xfId="0" applyNumberFormat="1" applyBorder="1" applyAlignment="1">
      <alignment horizontal="center" vertical="center"/>
    </xf>
    <xf numFmtId="171" fontId="0" fillId="0" borderId="44" xfId="0" applyNumberFormat="1" applyBorder="1" applyAlignment="1">
      <alignment horizontal="center" vertical="center"/>
    </xf>
    <xf numFmtId="167" fontId="0" fillId="0" borderId="40" xfId="0" applyNumberFormat="1" applyBorder="1" applyAlignment="1">
      <alignment horizontal="center" vertical="center"/>
    </xf>
    <xf numFmtId="167" fontId="0" fillId="0" borderId="42" xfId="0" applyNumberFormat="1" applyBorder="1" applyAlignment="1">
      <alignment horizontal="center" vertical="center"/>
    </xf>
    <xf numFmtId="167" fontId="0" fillId="0" borderId="48" xfId="0" applyNumberFormat="1"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8" xfId="0" applyBorder="1" applyAlignment="1">
      <alignment horizontal="center" vertical="center"/>
    </xf>
    <xf numFmtId="0" fontId="0" fillId="0" borderId="12" xfId="0" applyFill="1" applyBorder="1" applyAlignment="1">
      <alignment horizontal="center" vertical="center"/>
    </xf>
    <xf numFmtId="0" fontId="0" fillId="0" borderId="13" xfId="0" applyFill="1" applyBorder="1" applyAlignment="1">
      <alignment horizontal="center" vertical="center"/>
    </xf>
    <xf numFmtId="166" fontId="0" fillId="0" borderId="14" xfId="0" applyNumberFormat="1" applyBorder="1" applyAlignment="1">
      <alignment horizontal="center" vertical="center"/>
    </xf>
    <xf numFmtId="166" fontId="0" fillId="0" borderId="0" xfId="0" applyNumberFormat="1" applyBorder="1" applyAlignment="1">
      <alignment horizontal="center" vertical="center"/>
    </xf>
    <xf numFmtId="167" fontId="0" fillId="0" borderId="17" xfId="0" applyNumberFormat="1" applyBorder="1" applyAlignment="1">
      <alignment horizontal="center" vertical="center"/>
    </xf>
    <xf numFmtId="165" fontId="0" fillId="0" borderId="10" xfId="0" applyNumberFormat="1" applyBorder="1" applyAlignment="1">
      <alignment horizontal="center" vertical="center"/>
    </xf>
    <xf numFmtId="165" fontId="0" fillId="0" borderId="22" xfId="0" applyNumberFormat="1" applyBorder="1" applyAlignment="1">
      <alignment horizontal="center" vertical="center"/>
    </xf>
    <xf numFmtId="165" fontId="0" fillId="0" borderId="21" xfId="0" applyNumberFormat="1" applyBorder="1" applyAlignment="1">
      <alignment horizontal="center" vertical="center"/>
    </xf>
    <xf numFmtId="0" fontId="12" fillId="0" borderId="10" xfId="0" applyFont="1" applyBorder="1" applyAlignment="1">
      <alignment horizontal="center" vertical="center"/>
    </xf>
    <xf numFmtId="1" fontId="0" fillId="0" borderId="22" xfId="0" applyNumberFormat="1" applyBorder="1" applyAlignment="1">
      <alignment horizontal="center" vertical="center"/>
    </xf>
    <xf numFmtId="168" fontId="0" fillId="0" borderId="22" xfId="0" applyNumberFormat="1" applyBorder="1" applyAlignment="1">
      <alignment horizontal="center" vertical="center"/>
    </xf>
    <xf numFmtId="168" fontId="0" fillId="0" borderId="21" xfId="0" applyNumberFormat="1" applyBorder="1" applyAlignment="1">
      <alignment horizontal="center" vertical="center"/>
    </xf>
    <xf numFmtId="168" fontId="0" fillId="0" borderId="0" xfId="0" applyNumberFormat="1" applyBorder="1" applyAlignment="1">
      <alignment horizontal="center" vertical="center"/>
    </xf>
    <xf numFmtId="165" fontId="0" fillId="0" borderId="14" xfId="0" applyNumberFormat="1" applyBorder="1" applyAlignment="1">
      <alignment horizontal="center" vertical="center"/>
    </xf>
    <xf numFmtId="165" fontId="0" fillId="0" borderId="0" xfId="0" applyNumberFormat="1" applyBorder="1" applyAlignment="1">
      <alignment horizontal="center" vertical="center"/>
    </xf>
    <xf numFmtId="165" fontId="0" fillId="0" borderId="17" xfId="0" applyNumberFormat="1" applyBorder="1" applyAlignment="1">
      <alignment horizontal="center" vertical="center"/>
    </xf>
    <xf numFmtId="0" fontId="12" fillId="0" borderId="14" xfId="0" applyFont="1" applyBorder="1" applyAlignment="1">
      <alignment horizontal="center" vertical="center"/>
    </xf>
    <xf numFmtId="169" fontId="0" fillId="0" borderId="0" xfId="0" applyNumberFormat="1" applyBorder="1" applyAlignment="1">
      <alignment horizontal="center" vertical="center"/>
    </xf>
    <xf numFmtId="169" fontId="0" fillId="0" borderId="17" xfId="0" applyNumberFormat="1" applyBorder="1" applyAlignment="1">
      <alignment horizontal="center" vertical="center"/>
    </xf>
    <xf numFmtId="168" fontId="0" fillId="0" borderId="17" xfId="0" applyNumberFormat="1" applyBorder="1" applyAlignment="1">
      <alignment horizontal="center" vertical="center"/>
    </xf>
    <xf numFmtId="0" fontId="12" fillId="0" borderId="7" xfId="0" applyFont="1" applyBorder="1" applyAlignment="1">
      <alignment horizontal="center" vertical="center"/>
    </xf>
    <xf numFmtId="168" fontId="0" fillId="0" borderId="8" xfId="0" applyNumberFormat="1" applyBorder="1" applyAlignment="1">
      <alignment horizontal="center" vertical="center"/>
    </xf>
    <xf numFmtId="1" fontId="0" fillId="0" borderId="8" xfId="0" applyNumberFormat="1" applyBorder="1" applyAlignment="1">
      <alignment horizontal="center" vertical="center"/>
    </xf>
    <xf numFmtId="168" fontId="0" fillId="0" borderId="15" xfId="0" applyNumberFormat="1" applyBorder="1" applyAlignment="1">
      <alignment horizontal="center" vertical="center"/>
    </xf>
    <xf numFmtId="166" fontId="0" fillId="0" borderId="7" xfId="0" applyNumberFormat="1" applyBorder="1" applyAlignment="1">
      <alignment horizontal="center" vertical="center"/>
    </xf>
    <xf numFmtId="166" fontId="0" fillId="0" borderId="8" xfId="0" applyNumberFormat="1" applyBorder="1" applyAlignment="1">
      <alignment horizontal="center" vertical="center"/>
    </xf>
    <xf numFmtId="167" fontId="0" fillId="0" borderId="15" xfId="0" applyNumberFormat="1" applyBorder="1" applyAlignment="1">
      <alignment horizontal="center" vertical="center"/>
    </xf>
    <xf numFmtId="165" fontId="0" fillId="0" borderId="7" xfId="0" applyNumberFormat="1" applyBorder="1" applyAlignment="1">
      <alignment horizontal="center" vertical="center"/>
    </xf>
    <xf numFmtId="165" fontId="0" fillId="0" borderId="8" xfId="0" applyNumberFormat="1" applyBorder="1" applyAlignment="1">
      <alignment horizontal="center" vertical="center"/>
    </xf>
    <xf numFmtId="165" fontId="0" fillId="0" borderId="15" xfId="0" applyNumberFormat="1" applyBorder="1" applyAlignment="1">
      <alignment horizontal="center" vertical="center"/>
    </xf>
    <xf numFmtId="0" fontId="0" fillId="0" borderId="12" xfId="0" applyFont="1" applyBorder="1" applyAlignment="1">
      <alignment horizontal="center" vertical="center"/>
    </xf>
    <xf numFmtId="0" fontId="0" fillId="0" borderId="19" xfId="0" applyFont="1" applyBorder="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13" xfId="0" applyFont="1" applyBorder="1" applyAlignment="1">
      <alignment horizontal="center" vertical="center"/>
    </xf>
    <xf numFmtId="0" fontId="0" fillId="0" borderId="52" xfId="0" applyBorder="1" applyAlignment="1">
      <alignment horizontal="center" vertical="center"/>
    </xf>
    <xf numFmtId="2" fontId="0" fillId="0" borderId="14" xfId="0" applyNumberFormat="1" applyFont="1" applyFill="1" applyBorder="1" applyAlignment="1">
      <alignment horizontal="center" vertical="center"/>
    </xf>
    <xf numFmtId="2" fontId="0" fillId="0" borderId="0" xfId="0" applyNumberFormat="1" applyFont="1" applyFill="1" applyBorder="1" applyAlignment="1">
      <alignment horizontal="center" vertical="center"/>
    </xf>
    <xf numFmtId="165" fontId="0" fillId="0" borderId="0" xfId="0" applyNumberFormat="1" applyFont="1" applyBorder="1" applyAlignment="1">
      <alignment horizontal="center" vertical="center"/>
    </xf>
    <xf numFmtId="2" fontId="0" fillId="0" borderId="17" xfId="0" applyNumberFormat="1" applyFont="1" applyFill="1" applyBorder="1" applyAlignment="1">
      <alignment horizontal="center" vertical="center"/>
    </xf>
    <xf numFmtId="165" fontId="0" fillId="0" borderId="14" xfId="0" applyNumberFormat="1" applyFont="1" applyBorder="1" applyAlignment="1">
      <alignment horizontal="center" vertical="center"/>
    </xf>
    <xf numFmtId="167" fontId="0" fillId="0" borderId="0" xfId="0" applyNumberFormat="1" applyFont="1" applyBorder="1" applyAlignment="1">
      <alignment horizontal="center" vertical="center"/>
    </xf>
    <xf numFmtId="165" fontId="19" fillId="0" borderId="14" xfId="0" applyNumberFormat="1" applyFont="1" applyFill="1" applyBorder="1" applyAlignment="1">
      <alignment horizontal="center" vertical="center"/>
    </xf>
    <xf numFmtId="165" fontId="19" fillId="0" borderId="17" xfId="0" applyNumberFormat="1" applyFont="1" applyFill="1" applyBorder="1" applyAlignment="1">
      <alignment horizontal="center" vertical="center"/>
    </xf>
    <xf numFmtId="2" fontId="0" fillId="0" borderId="7" xfId="0" applyNumberFormat="1" applyFont="1" applyFill="1" applyBorder="1" applyAlignment="1">
      <alignment horizontal="center" vertical="center"/>
    </xf>
    <xf numFmtId="2" fontId="0" fillId="0" borderId="8" xfId="0" applyNumberFormat="1" applyFont="1" applyFill="1" applyBorder="1" applyAlignment="1">
      <alignment horizontal="center" vertical="center"/>
    </xf>
    <xf numFmtId="165" fontId="0" fillId="0" borderId="8" xfId="0" applyNumberFormat="1" applyFont="1" applyBorder="1" applyAlignment="1">
      <alignment horizontal="center" vertical="center"/>
    </xf>
    <xf numFmtId="2" fontId="0" fillId="0" borderId="15" xfId="0" applyNumberFormat="1" applyFont="1" applyFill="1" applyBorder="1" applyAlignment="1">
      <alignment horizontal="center" vertical="center"/>
    </xf>
    <xf numFmtId="0" fontId="0" fillId="0" borderId="8" xfId="0" applyFont="1" applyBorder="1" applyAlignment="1">
      <alignment horizontal="center" vertical="center"/>
    </xf>
    <xf numFmtId="167" fontId="0" fillId="0" borderId="8" xfId="0" applyNumberFormat="1" applyFont="1" applyBorder="1" applyAlignment="1">
      <alignment horizontal="center" vertical="center"/>
    </xf>
    <xf numFmtId="165" fontId="19" fillId="0" borderId="7" xfId="0" applyNumberFormat="1" applyFont="1" applyFill="1" applyBorder="1" applyAlignment="1">
      <alignment horizontal="center" vertical="center"/>
    </xf>
    <xf numFmtId="165" fontId="19" fillId="0" borderId="15" xfId="0" applyNumberFormat="1" applyFont="1" applyFill="1" applyBorder="1" applyAlignment="1">
      <alignment horizontal="center" vertical="center"/>
    </xf>
    <xf numFmtId="2" fontId="0" fillId="0" borderId="53" xfId="0" applyNumberFormat="1" applyBorder="1" applyAlignment="1">
      <alignment horizontal="center" vertical="center"/>
    </xf>
    <xf numFmtId="2" fontId="0" fillId="0" borderId="38" xfId="0" applyNumberFormat="1" applyBorder="1" applyAlignment="1">
      <alignment horizontal="center" vertical="center"/>
    </xf>
    <xf numFmtId="0" fontId="0" fillId="0" borderId="54"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0" borderId="55"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61" xfId="0" applyBorder="1" applyAlignment="1">
      <alignment horizontal="center" vertical="center"/>
    </xf>
    <xf numFmtId="0" fontId="24" fillId="0" borderId="0" xfId="0" applyFont="1"/>
    <xf numFmtId="0" fontId="24" fillId="0" borderId="0" xfId="0" applyFont="1" applyAlignment="1">
      <alignment horizontal="left" vertical="center"/>
    </xf>
    <xf numFmtId="1" fontId="3" fillId="3" borderId="30" xfId="345" applyNumberFormat="1" applyFont="1" applyFill="1" applyBorder="1" applyAlignment="1">
      <alignment horizontal="center" vertical="center"/>
    </xf>
    <xf numFmtId="0" fontId="0" fillId="0" borderId="21" xfId="0" applyBorder="1" applyAlignment="1">
      <alignment horizontal="center" vertical="center"/>
    </xf>
    <xf numFmtId="167" fontId="0" fillId="0" borderId="21" xfId="0" applyNumberFormat="1" applyBorder="1" applyAlignment="1">
      <alignment horizontal="center" vertical="center"/>
    </xf>
    <xf numFmtId="176" fontId="0" fillId="0" borderId="0" xfId="0" applyNumberFormat="1" applyAlignment="1">
      <alignment horizontal="center" vertical="top"/>
    </xf>
    <xf numFmtId="2" fontId="0" fillId="6" borderId="10" xfId="0" applyNumberFormat="1" applyFill="1" applyBorder="1" applyAlignment="1">
      <alignment horizontal="center" vertical="center"/>
    </xf>
    <xf numFmtId="2" fontId="0" fillId="6" borderId="22" xfId="0" applyNumberFormat="1" applyFill="1" applyBorder="1" applyAlignment="1">
      <alignment horizontal="center" vertical="center"/>
    </xf>
    <xf numFmtId="2" fontId="0" fillId="6" borderId="21" xfId="0" applyNumberFormat="1" applyFill="1" applyBorder="1" applyAlignment="1">
      <alignment horizontal="center" vertical="center"/>
    </xf>
    <xf numFmtId="0" fontId="0" fillId="7" borderId="14" xfId="345" applyFont="1" applyFill="1" applyBorder="1" applyAlignment="1">
      <alignment horizontal="center" vertical="center"/>
    </xf>
    <xf numFmtId="2" fontId="3" fillId="7" borderId="28" xfId="345" applyNumberFormat="1" applyFont="1" applyFill="1" applyBorder="1" applyAlignment="1">
      <alignment horizontal="center" vertical="center"/>
    </xf>
    <xf numFmtId="2" fontId="3" fillId="7" borderId="25" xfId="345" applyNumberFormat="1" applyFont="1" applyFill="1" applyBorder="1" applyAlignment="1">
      <alignment horizontal="center" vertical="center"/>
    </xf>
    <xf numFmtId="2" fontId="2" fillId="7" borderId="25" xfId="345" applyNumberFormat="1" applyFont="1" applyFill="1" applyBorder="1" applyAlignment="1">
      <alignment horizontal="center" vertical="center"/>
    </xf>
    <xf numFmtId="2" fontId="0" fillId="7" borderId="25" xfId="0" applyNumberFormat="1" applyFont="1" applyFill="1" applyBorder="1" applyAlignment="1">
      <alignment horizontal="center" vertical="center"/>
    </xf>
    <xf numFmtId="2" fontId="0" fillId="7" borderId="29" xfId="0" applyNumberFormat="1" applyFont="1" applyFill="1" applyBorder="1" applyAlignment="1">
      <alignment horizontal="center" vertical="center"/>
    </xf>
    <xf numFmtId="2" fontId="0" fillId="7" borderId="17" xfId="0" applyNumberFormat="1" applyFill="1" applyBorder="1" applyAlignment="1">
      <alignment horizontal="center" vertical="center"/>
    </xf>
    <xf numFmtId="2" fontId="0" fillId="7" borderId="0" xfId="0" applyNumberFormat="1" applyFill="1" applyBorder="1" applyAlignment="1">
      <alignment horizontal="center" vertical="center"/>
    </xf>
    <xf numFmtId="2" fontId="0" fillId="7" borderId="14" xfId="0" applyNumberFormat="1" applyFill="1" applyBorder="1" applyAlignment="1">
      <alignment horizontal="center" vertical="center"/>
    </xf>
    <xf numFmtId="2" fontId="0" fillId="7" borderId="16" xfId="0" applyNumberFormat="1" applyFill="1" applyBorder="1" applyAlignment="1">
      <alignment horizontal="center" vertical="center"/>
    </xf>
    <xf numFmtId="0" fontId="0" fillId="7" borderId="0" xfId="0" applyFill="1" applyAlignment="1">
      <alignment horizontal="center" vertical="center"/>
    </xf>
    <xf numFmtId="2" fontId="0" fillId="7" borderId="40" xfId="0" applyNumberFormat="1" applyFont="1" applyFill="1" applyBorder="1" applyAlignment="1">
      <alignment horizontal="center" vertical="center"/>
    </xf>
    <xf numFmtId="2" fontId="0" fillId="7" borderId="27" xfId="0" applyNumberFormat="1" applyFont="1" applyFill="1" applyBorder="1" applyAlignment="1">
      <alignment horizontal="center" vertical="center"/>
    </xf>
    <xf numFmtId="2" fontId="0" fillId="7" borderId="0" xfId="0" applyNumberFormat="1" applyFont="1" applyFill="1" applyBorder="1" applyAlignment="1">
      <alignment horizontal="center" vertical="center"/>
    </xf>
    <xf numFmtId="2" fontId="0" fillId="7" borderId="41" xfId="0" applyNumberFormat="1" applyFont="1" applyFill="1" applyBorder="1" applyAlignment="1">
      <alignment horizontal="center" vertical="center"/>
    </xf>
    <xf numFmtId="2" fontId="0" fillId="7" borderId="53" xfId="0" applyNumberFormat="1" applyFill="1" applyBorder="1" applyAlignment="1">
      <alignment horizontal="center" vertical="center"/>
    </xf>
    <xf numFmtId="0" fontId="0" fillId="7" borderId="39" xfId="0" applyFill="1" applyBorder="1" applyAlignment="1">
      <alignment horizontal="center" vertical="center"/>
    </xf>
    <xf numFmtId="0" fontId="0" fillId="7" borderId="33" xfId="0" applyFont="1" applyFill="1" applyBorder="1" applyAlignment="1">
      <alignment horizontal="center" vertical="center"/>
    </xf>
    <xf numFmtId="0" fontId="0" fillId="7" borderId="34" xfId="0" applyFont="1" applyFill="1" applyBorder="1" applyAlignment="1">
      <alignment horizontal="center" vertical="center"/>
    </xf>
    <xf numFmtId="1" fontId="0" fillId="7" borderId="28" xfId="0" applyNumberFormat="1" applyFill="1" applyBorder="1" applyAlignment="1">
      <alignment horizontal="center" vertical="center"/>
    </xf>
    <xf numFmtId="1" fontId="0" fillId="7" borderId="25" xfId="0" applyNumberFormat="1" applyFill="1" applyBorder="1" applyAlignment="1">
      <alignment horizontal="center" vertical="center"/>
    </xf>
    <xf numFmtId="1" fontId="0" fillId="7" borderId="29" xfId="0" applyNumberFormat="1" applyFill="1" applyBorder="1" applyAlignment="1">
      <alignment horizontal="center" vertical="center"/>
    </xf>
    <xf numFmtId="0" fontId="27" fillId="0" borderId="0" xfId="0" applyFont="1" applyAlignment="1">
      <alignment wrapText="1"/>
    </xf>
    <xf numFmtId="0" fontId="27" fillId="0" borderId="35" xfId="0" applyFont="1" applyBorder="1" applyAlignment="1">
      <alignment horizontal="center" vertical="center" wrapText="1"/>
    </xf>
    <xf numFmtId="0" fontId="27" fillId="0" borderId="36" xfId="0" applyFont="1" applyBorder="1" applyAlignment="1">
      <alignment horizontal="center" vertical="center" wrapText="1"/>
    </xf>
    <xf numFmtId="0" fontId="27" fillId="0" borderId="37" xfId="0" applyFont="1" applyBorder="1" applyAlignment="1">
      <alignment horizontal="center" vertical="center" wrapText="1"/>
    </xf>
    <xf numFmtId="0" fontId="27" fillId="0" borderId="0" xfId="0" applyFont="1" applyFill="1" applyBorder="1" applyAlignment="1">
      <alignment horizontal="center" vertical="center" wrapText="1"/>
    </xf>
    <xf numFmtId="166" fontId="22" fillId="0" borderId="22" xfId="352" applyNumberFormat="1" applyFont="1" applyFill="1" applyBorder="1" applyAlignment="1">
      <alignment horizontal="center"/>
    </xf>
    <xf numFmtId="166" fontId="22" fillId="0" borderId="22" xfId="345" applyNumberFormat="1" applyFont="1" applyFill="1" applyBorder="1" applyAlignment="1">
      <alignment horizontal="center"/>
    </xf>
    <xf numFmtId="166" fontId="23" fillId="0" borderId="22" xfId="345" applyNumberFormat="1" applyFont="1" applyFill="1" applyBorder="1" applyAlignment="1">
      <alignment horizontal="center"/>
    </xf>
    <xf numFmtId="166" fontId="21" fillId="0" borderId="22" xfId="0" applyNumberFormat="1" applyFont="1" applyFill="1" applyBorder="1" applyAlignment="1">
      <alignment horizontal="center"/>
    </xf>
    <xf numFmtId="166" fontId="21" fillId="0" borderId="21" xfId="0" applyNumberFormat="1" applyFont="1" applyFill="1" applyBorder="1" applyAlignment="1">
      <alignment horizontal="center"/>
    </xf>
    <xf numFmtId="166" fontId="22" fillId="0" borderId="8" xfId="0" applyNumberFormat="1" applyFont="1" applyFill="1" applyBorder="1" applyAlignment="1">
      <alignment horizontal="center"/>
    </xf>
    <xf numFmtId="166" fontId="22" fillId="0" borderId="8" xfId="345" applyNumberFormat="1" applyFont="1" applyFill="1" applyBorder="1" applyAlignment="1">
      <alignment horizontal="center"/>
    </xf>
    <xf numFmtId="166" fontId="23" fillId="0" borderId="8" xfId="345" applyNumberFormat="1" applyFont="1" applyFill="1" applyBorder="1" applyAlignment="1">
      <alignment horizontal="center"/>
    </xf>
    <xf numFmtId="166" fontId="21" fillId="0" borderId="8" xfId="0" applyNumberFormat="1" applyFont="1" applyFill="1" applyBorder="1" applyAlignment="1">
      <alignment horizontal="center"/>
    </xf>
    <xf numFmtId="166" fontId="21" fillId="0" borderId="15" xfId="0" applyNumberFormat="1" applyFont="1" applyFill="1" applyBorder="1" applyAlignment="1">
      <alignment horizontal="center"/>
    </xf>
    <xf numFmtId="0" fontId="6" fillId="7" borderId="10" xfId="345" applyFill="1" applyBorder="1" applyAlignment="1">
      <alignment horizontal="center" vertical="center"/>
    </xf>
    <xf numFmtId="2" fontId="0" fillId="7" borderId="14" xfId="0" applyNumberFormat="1" applyFont="1" applyFill="1" applyBorder="1" applyAlignment="1">
      <alignment horizontal="center" vertical="center"/>
    </xf>
    <xf numFmtId="2" fontId="0" fillId="7" borderId="17" xfId="0" applyNumberFormat="1" applyFont="1" applyFill="1" applyBorder="1" applyAlignment="1">
      <alignment horizontal="center" vertical="center"/>
    </xf>
    <xf numFmtId="0" fontId="0" fillId="7" borderId="0" xfId="0" applyFill="1" applyBorder="1" applyAlignment="1">
      <alignment horizontal="center" vertical="center"/>
    </xf>
    <xf numFmtId="164" fontId="0" fillId="7" borderId="10" xfId="0" applyNumberFormat="1" applyFill="1" applyBorder="1" applyAlignment="1">
      <alignment horizontal="center" vertical="center"/>
    </xf>
    <xf numFmtId="164" fontId="0" fillId="7" borderId="22" xfId="0" applyNumberFormat="1" applyFill="1" applyBorder="1" applyAlignment="1">
      <alignment horizontal="center" vertical="center"/>
    </xf>
    <xf numFmtId="164" fontId="0" fillId="7" borderId="0" xfId="0" applyNumberFormat="1" applyFill="1" applyBorder="1" applyAlignment="1">
      <alignment horizontal="center" vertical="center"/>
    </xf>
    <xf numFmtId="164" fontId="0" fillId="7" borderId="21" xfId="0" applyNumberFormat="1" applyFill="1" applyBorder="1" applyAlignment="1">
      <alignment horizontal="center" vertical="center"/>
    </xf>
    <xf numFmtId="164" fontId="0" fillId="7" borderId="14" xfId="0" applyNumberFormat="1" applyFill="1" applyBorder="1" applyAlignment="1">
      <alignment horizontal="center" vertical="center"/>
    </xf>
    <xf numFmtId="166" fontId="0" fillId="7" borderId="0" xfId="0" applyNumberFormat="1" applyFill="1" applyBorder="1" applyAlignment="1">
      <alignment horizontal="center" vertical="center"/>
    </xf>
    <xf numFmtId="167" fontId="0" fillId="7" borderId="17" xfId="0" applyNumberFormat="1" applyFill="1" applyBorder="1" applyAlignment="1">
      <alignment horizontal="center" vertical="center"/>
    </xf>
    <xf numFmtId="165" fontId="0" fillId="7" borderId="14" xfId="0" applyNumberFormat="1" applyFill="1" applyBorder="1" applyAlignment="1">
      <alignment horizontal="center" vertical="center"/>
    </xf>
    <xf numFmtId="165" fontId="0" fillId="7" borderId="24" xfId="0" applyNumberFormat="1" applyFill="1" applyBorder="1" applyAlignment="1">
      <alignment horizontal="center" vertical="center"/>
    </xf>
    <xf numFmtId="165" fontId="0" fillId="7" borderId="0" xfId="0" applyNumberFormat="1" applyFill="1" applyBorder="1" applyAlignment="1">
      <alignment horizontal="center" vertical="center"/>
    </xf>
    <xf numFmtId="165" fontId="0" fillId="7" borderId="17" xfId="0" applyNumberFormat="1" applyFill="1" applyBorder="1" applyAlignment="1">
      <alignment horizontal="center" vertical="center"/>
    </xf>
    <xf numFmtId="165" fontId="0" fillId="7" borderId="0" xfId="0" applyNumberFormat="1" applyFont="1" applyFill="1" applyBorder="1" applyAlignment="1">
      <alignment horizontal="center" vertical="center"/>
    </xf>
    <xf numFmtId="165" fontId="0" fillId="7" borderId="14" xfId="0" applyNumberFormat="1" applyFont="1" applyFill="1" applyBorder="1" applyAlignment="1">
      <alignment horizontal="center" vertical="center"/>
    </xf>
    <xf numFmtId="0" fontId="0" fillId="7" borderId="14" xfId="0" applyFont="1" applyFill="1" applyBorder="1" applyAlignment="1">
      <alignment horizontal="center" vertical="center"/>
    </xf>
    <xf numFmtId="0" fontId="0" fillId="7" borderId="0" xfId="0" applyFont="1" applyFill="1" applyBorder="1" applyAlignment="1">
      <alignment horizontal="center" vertical="center"/>
    </xf>
    <xf numFmtId="167" fontId="0" fillId="7" borderId="0" xfId="0" applyNumberFormat="1" applyFont="1" applyFill="1" applyBorder="1" applyAlignment="1">
      <alignment horizontal="center" vertical="center"/>
    </xf>
    <xf numFmtId="0" fontId="0" fillId="7" borderId="17" xfId="0" applyFont="1" applyFill="1" applyBorder="1" applyAlignment="1">
      <alignment horizontal="center" vertical="center"/>
    </xf>
    <xf numFmtId="165" fontId="19" fillId="7" borderId="14" xfId="0" applyNumberFormat="1" applyFont="1" applyFill="1" applyBorder="1" applyAlignment="1">
      <alignment horizontal="center" vertical="center"/>
    </xf>
    <xf numFmtId="165" fontId="19" fillId="7" borderId="17" xfId="0" applyNumberFormat="1" applyFont="1" applyFill="1" applyBorder="1" applyAlignment="1">
      <alignment horizontal="center" vertical="center"/>
    </xf>
    <xf numFmtId="165" fontId="0" fillId="7" borderId="10" xfId="0" applyNumberFormat="1" applyFill="1" applyBorder="1" applyAlignment="1">
      <alignment horizontal="center" vertical="center"/>
    </xf>
    <xf numFmtId="165" fontId="0" fillId="7" borderId="22" xfId="0" applyNumberFormat="1" applyFill="1" applyBorder="1" applyAlignment="1">
      <alignment horizontal="center" vertical="center"/>
    </xf>
    <xf numFmtId="165" fontId="0" fillId="7" borderId="21" xfId="0" applyNumberFormat="1" applyFill="1" applyBorder="1" applyAlignment="1">
      <alignment horizontal="center" vertical="center"/>
    </xf>
    <xf numFmtId="0" fontId="12" fillId="7" borderId="10" xfId="0" applyFont="1" applyFill="1" applyBorder="1" applyAlignment="1">
      <alignment horizontal="center" vertical="center"/>
    </xf>
    <xf numFmtId="0" fontId="0" fillId="7" borderId="22" xfId="0" applyFill="1" applyBorder="1" applyAlignment="1">
      <alignment horizontal="center" vertical="center"/>
    </xf>
    <xf numFmtId="1" fontId="0" fillId="7" borderId="22" xfId="0" applyNumberFormat="1" applyFill="1" applyBorder="1" applyAlignment="1">
      <alignment horizontal="center" vertical="center"/>
    </xf>
    <xf numFmtId="168" fontId="0" fillId="7" borderId="22" xfId="0" applyNumberFormat="1" applyFill="1" applyBorder="1" applyAlignment="1">
      <alignment horizontal="center" vertical="center"/>
    </xf>
    <xf numFmtId="168" fontId="0" fillId="7" borderId="21" xfId="0" applyNumberFormat="1" applyFill="1" applyBorder="1" applyAlignment="1">
      <alignment horizontal="center" vertical="center"/>
    </xf>
    <xf numFmtId="168" fontId="0" fillId="7" borderId="0" xfId="0" applyNumberFormat="1" applyFill="1" applyBorder="1" applyAlignment="1">
      <alignment horizontal="center" vertical="center"/>
    </xf>
    <xf numFmtId="166" fontId="0" fillId="7" borderId="10" xfId="0" applyNumberFormat="1" applyFill="1" applyBorder="1" applyAlignment="1">
      <alignment horizontal="center" vertical="center"/>
    </xf>
    <xf numFmtId="166" fontId="0" fillId="7" borderId="22" xfId="0" applyNumberFormat="1" applyFill="1" applyBorder="1" applyAlignment="1">
      <alignment horizontal="center" vertical="center"/>
    </xf>
    <xf numFmtId="165" fontId="0" fillId="7" borderId="4" xfId="0" applyNumberFormat="1" applyFill="1" applyBorder="1" applyAlignment="1">
      <alignment horizontal="center" vertical="center"/>
    </xf>
    <xf numFmtId="1" fontId="0" fillId="7" borderId="14" xfId="0" applyNumberFormat="1" applyFill="1" applyBorder="1" applyAlignment="1">
      <alignment horizontal="center" vertical="center"/>
    </xf>
    <xf numFmtId="1" fontId="0" fillId="7" borderId="17" xfId="0" applyNumberFormat="1" applyFill="1" applyBorder="1" applyAlignment="1">
      <alignment horizontal="center" vertical="center"/>
    </xf>
    <xf numFmtId="0" fontId="0" fillId="7" borderId="10" xfId="0" applyFill="1" applyBorder="1" applyAlignment="1">
      <alignment horizontal="center" vertical="center"/>
    </xf>
    <xf numFmtId="2" fontId="0" fillId="7" borderId="10" xfId="0" applyNumberFormat="1" applyFill="1" applyBorder="1" applyAlignment="1">
      <alignment horizontal="center" vertical="center"/>
    </xf>
    <xf numFmtId="2" fontId="0" fillId="7" borderId="21" xfId="0" applyNumberFormat="1" applyFill="1" applyBorder="1" applyAlignment="1">
      <alignment horizontal="center" vertical="center"/>
    </xf>
    <xf numFmtId="0" fontId="6" fillId="7" borderId="0" xfId="345" applyFill="1" applyAlignment="1">
      <alignment horizontal="center" vertical="center"/>
    </xf>
    <xf numFmtId="0" fontId="0" fillId="7" borderId="4" xfId="0" applyFill="1" applyBorder="1" applyAlignment="1">
      <alignment horizontal="center" vertical="center"/>
    </xf>
    <xf numFmtId="167" fontId="0" fillId="7" borderId="10" xfId="0" applyNumberFormat="1" applyFill="1" applyBorder="1" applyAlignment="1">
      <alignment horizontal="center" vertical="center"/>
    </xf>
    <xf numFmtId="167" fontId="0" fillId="7" borderId="22" xfId="0" applyNumberFormat="1" applyFill="1" applyBorder="1" applyAlignment="1">
      <alignment horizontal="center" vertical="center"/>
    </xf>
    <xf numFmtId="170" fontId="0" fillId="7" borderId="48" xfId="0" applyNumberFormat="1" applyFill="1" applyBorder="1" applyAlignment="1">
      <alignment horizontal="center" vertical="center"/>
    </xf>
    <xf numFmtId="171" fontId="0" fillId="7" borderId="51" xfId="0" applyNumberFormat="1" applyFill="1" applyBorder="1" applyAlignment="1">
      <alignment horizontal="center" vertical="center"/>
    </xf>
    <xf numFmtId="170" fontId="0" fillId="7" borderId="22" xfId="0" applyNumberFormat="1" applyFill="1" applyBorder="1" applyAlignment="1">
      <alignment horizontal="center" vertical="center"/>
    </xf>
    <xf numFmtId="167" fontId="0" fillId="7" borderId="40" xfId="0" applyNumberFormat="1" applyFill="1" applyBorder="1" applyAlignment="1">
      <alignment horizontal="center" vertical="center"/>
    </xf>
    <xf numFmtId="171" fontId="0" fillId="7" borderId="41" xfId="0" applyNumberFormat="1" applyFill="1" applyBorder="1" applyAlignment="1">
      <alignment horizontal="center" vertical="center"/>
    </xf>
    <xf numFmtId="1" fontId="0" fillId="7" borderId="0" xfId="0" applyNumberFormat="1" applyFont="1" applyFill="1" applyAlignment="1">
      <alignment horizontal="center" vertical="center"/>
    </xf>
    <xf numFmtId="167" fontId="0" fillId="7" borderId="10" xfId="0" applyNumberFormat="1" applyFill="1" applyBorder="1" applyAlignment="1">
      <alignment horizontal="left" vertical="center" indent="1"/>
    </xf>
    <xf numFmtId="167" fontId="0" fillId="7" borderId="22" xfId="0" applyNumberFormat="1" applyFill="1" applyBorder="1" applyAlignment="1">
      <alignment horizontal="left" vertical="center" indent="1"/>
    </xf>
    <xf numFmtId="167" fontId="0" fillId="7" borderId="21" xfId="0" applyNumberFormat="1" applyFill="1" applyBorder="1" applyAlignment="1">
      <alignment horizontal="left" vertical="center" indent="1"/>
    </xf>
    <xf numFmtId="167" fontId="0" fillId="0" borderId="14" xfId="0" applyNumberFormat="1" applyBorder="1" applyAlignment="1">
      <alignment horizontal="left" vertical="center" indent="1"/>
    </xf>
    <xf numFmtId="167" fontId="0" fillId="0" borderId="0" xfId="0" applyNumberFormat="1" applyBorder="1" applyAlignment="1">
      <alignment horizontal="left" vertical="center" indent="1"/>
    </xf>
    <xf numFmtId="167" fontId="0" fillId="0" borderId="17" xfId="0" applyNumberFormat="1" applyBorder="1" applyAlignment="1">
      <alignment horizontal="left" vertical="center" indent="1"/>
    </xf>
    <xf numFmtId="164" fontId="1" fillId="7" borderId="10" xfId="0" applyNumberFormat="1" applyFont="1" applyFill="1" applyBorder="1" applyAlignment="1">
      <alignment horizontal="center" vertical="center"/>
    </xf>
    <xf numFmtId="164" fontId="1" fillId="7" borderId="22" xfId="0" applyNumberFormat="1" applyFont="1" applyFill="1" applyBorder="1" applyAlignment="1">
      <alignment horizontal="center" vertical="center"/>
    </xf>
    <xf numFmtId="164" fontId="1" fillId="7" borderId="21" xfId="0" applyNumberFormat="1" applyFont="1" applyFill="1" applyBorder="1" applyAlignment="1">
      <alignment horizontal="center" vertical="center"/>
    </xf>
    <xf numFmtId="164" fontId="1" fillId="0" borderId="14" xfId="0" applyNumberFormat="1" applyFont="1" applyBorder="1" applyAlignment="1">
      <alignment horizontal="center" vertical="center"/>
    </xf>
    <xf numFmtId="164" fontId="1" fillId="0" borderId="0" xfId="0" applyNumberFormat="1" applyFont="1" applyBorder="1" applyAlignment="1">
      <alignment horizontal="center" vertical="center"/>
    </xf>
    <xf numFmtId="164" fontId="1" fillId="0" borderId="17" xfId="0" applyNumberFormat="1" applyFont="1" applyBorder="1" applyAlignment="1">
      <alignment horizontal="center" vertical="center"/>
    </xf>
    <xf numFmtId="167" fontId="0" fillId="7" borderId="14" xfId="0" applyNumberFormat="1" applyFill="1" applyBorder="1" applyAlignment="1">
      <alignment horizontal="center" vertical="center"/>
    </xf>
    <xf numFmtId="167" fontId="0" fillId="7" borderId="0" xfId="0" applyNumberFormat="1" applyFill="1" applyBorder="1" applyAlignment="1">
      <alignment horizontal="center" vertical="center"/>
    </xf>
    <xf numFmtId="0" fontId="27" fillId="7" borderId="0" xfId="0" applyFont="1" applyFill="1" applyAlignment="1">
      <alignment wrapText="1"/>
    </xf>
    <xf numFmtId="0" fontId="0" fillId="7" borderId="0" xfId="0" applyFill="1"/>
    <xf numFmtId="0" fontId="0" fillId="0" borderId="10" xfId="0" applyBorder="1" applyAlignment="1">
      <alignment horizontal="center" vertical="center"/>
    </xf>
    <xf numFmtId="0" fontId="25" fillId="5" borderId="0" xfId="0" applyFont="1" applyFill="1" applyAlignment="1">
      <alignment horizontal="left" vertical="top" wrapText="1"/>
    </xf>
    <xf numFmtId="0" fontId="25" fillId="5" borderId="0" xfId="0" applyFont="1" applyFill="1" applyAlignment="1">
      <alignment horizontal="left" vertical="top"/>
    </xf>
    <xf numFmtId="172" fontId="0" fillId="2" borderId="3" xfId="0" applyNumberFormat="1" applyFont="1" applyFill="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172" fontId="0" fillId="3" borderId="3" xfId="0" applyNumberFormat="1" applyFont="1"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1" xfId="0" applyBorder="1" applyAlignment="1">
      <alignment horizontal="center" vertical="center"/>
    </xf>
    <xf numFmtId="0" fontId="0" fillId="0" borderId="10" xfId="0" applyBorder="1" applyAlignment="1">
      <alignment horizontal="center" vertical="center"/>
    </xf>
    <xf numFmtId="0" fontId="0" fillId="0" borderId="21" xfId="0" applyBorder="1" applyAlignment="1">
      <alignment horizontal="center" vertical="center"/>
    </xf>
    <xf numFmtId="0" fontId="0" fillId="4" borderId="3" xfId="0" applyFill="1" applyBorder="1" applyAlignment="1">
      <alignment horizontal="center" vertical="center"/>
    </xf>
    <xf numFmtId="0" fontId="0" fillId="0" borderId="22" xfId="0" applyBorder="1" applyAlignment="1">
      <alignment horizontal="center"/>
    </xf>
    <xf numFmtId="0" fontId="0" fillId="0" borderId="21" xfId="0" applyBorder="1" applyAlignment="1">
      <alignment horizontal="center"/>
    </xf>
    <xf numFmtId="0" fontId="0" fillId="0" borderId="10" xfId="0" applyFont="1" applyFill="1" applyBorder="1" applyAlignment="1">
      <alignment horizontal="left"/>
    </xf>
    <xf numFmtId="0" fontId="0" fillId="0" borderId="22" xfId="0" applyFont="1" applyFill="1" applyBorder="1" applyAlignment="1">
      <alignment horizontal="left"/>
    </xf>
    <xf numFmtId="0" fontId="0" fillId="0" borderId="21" xfId="0" applyFont="1" applyFill="1" applyBorder="1" applyAlignment="1">
      <alignment horizontal="left"/>
    </xf>
  </cellXfs>
  <cellStyles count="3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7" builtinId="9" hidden="1"/>
    <cellStyle name="Followed Hyperlink" xfId="349" builtinId="9" hidden="1"/>
    <cellStyle name="Followed Hyperlink" xfId="351" builtinId="9" hidden="1"/>
    <cellStyle name="Followed Hyperlink" xfId="354" builtinId="9" hidden="1"/>
    <cellStyle name="Followed Hyperlink" xfId="3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6" builtinId="8" hidden="1"/>
    <cellStyle name="Hyperlink" xfId="348" builtinId="8" hidden="1"/>
    <cellStyle name="Hyperlink" xfId="350" builtinId="8" hidden="1"/>
    <cellStyle name="Hyperlink" xfId="353" builtinId="8" hidden="1"/>
    <cellStyle name="Hyperlink" xfId="355" builtinId="8" hidden="1"/>
    <cellStyle name="Normal" xfId="0" builtinId="0"/>
    <cellStyle name="Normal 2" xfId="352" xr:uid="{00000000-0005-0000-0000-000063010000}"/>
    <cellStyle name="Normal 2 2" xfId="345" xr:uid="{00000000-0005-0000-0000-000064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66</xdr:col>
      <xdr:colOff>0</xdr:colOff>
      <xdr:row>79</xdr:row>
      <xdr:rowOff>177800</xdr:rowOff>
    </xdr:from>
    <xdr:to>
      <xdr:col>81</xdr:col>
      <xdr:colOff>593567</xdr:colOff>
      <xdr:row>83</xdr:row>
      <xdr:rowOff>114301</xdr:rowOff>
    </xdr:to>
    <xdr:sp macro="" textlink="">
      <xdr:nvSpPr>
        <xdr:cNvPr id="10" name="Object 1" hidden="1">
          <a:extLst>
            <a:ext uri="{63B3BB69-23CF-44E3-9099-C40C66FF867C}">
              <a14:compatExt xmlns:a14="http://schemas.microsoft.com/office/drawing/2010/main" spid="_x0000_s2049"/>
            </a:ext>
            <a:ext uri="{FF2B5EF4-FFF2-40B4-BE49-F238E27FC236}">
              <a16:creationId xmlns:a16="http://schemas.microsoft.com/office/drawing/2014/main" id="{00000000-0008-0000-0400-00000A000000}"/>
            </a:ext>
          </a:extLst>
        </xdr:cNvPr>
        <xdr:cNvSpPr/>
      </xdr:nvSpPr>
      <xdr:spPr>
        <a:xfrm>
          <a:off x="177800" y="4064000"/>
          <a:ext cx="11049000" cy="749300"/>
        </a:xfrm>
        <a:prstGeom prst="rect">
          <a:avLst/>
        </a:prstGeom>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5"/>
  <sheetViews>
    <sheetView showGridLines="0" workbookViewId="0">
      <selection activeCell="M21" sqref="M21"/>
    </sheetView>
  </sheetViews>
  <sheetFormatPr defaultColWidth="10.83203125" defaultRowHeight="15.5"/>
  <cols>
    <col min="1" max="16384" width="10.83203125" style="74"/>
  </cols>
  <sheetData>
    <row r="1" spans="1:11">
      <c r="A1" s="389" t="s">
        <v>122</v>
      </c>
      <c r="B1" s="390"/>
      <c r="C1" s="390"/>
      <c r="D1" s="390"/>
      <c r="E1" s="390"/>
      <c r="F1" s="390"/>
      <c r="G1" s="390"/>
      <c r="H1" s="390"/>
      <c r="I1" s="390"/>
      <c r="J1" s="390"/>
      <c r="K1" s="390"/>
    </row>
    <row r="2" spans="1:11">
      <c r="A2" s="390"/>
      <c r="B2" s="390"/>
      <c r="C2" s="390"/>
      <c r="D2" s="390"/>
      <c r="E2" s="390"/>
      <c r="F2" s="390"/>
      <c r="G2" s="390"/>
      <c r="H2" s="390"/>
      <c r="I2" s="390"/>
      <c r="J2" s="390"/>
      <c r="K2" s="390"/>
    </row>
    <row r="3" spans="1:11">
      <c r="A3" s="390"/>
      <c r="B3" s="390"/>
      <c r="C3" s="390"/>
      <c r="D3" s="390"/>
      <c r="E3" s="390"/>
      <c r="F3" s="390"/>
      <c r="G3" s="390"/>
      <c r="H3" s="390"/>
      <c r="I3" s="390"/>
      <c r="J3" s="390"/>
      <c r="K3" s="390"/>
    </row>
    <row r="4" spans="1:11">
      <c r="A4" s="390"/>
      <c r="B4" s="390"/>
      <c r="C4" s="390"/>
      <c r="D4" s="390"/>
      <c r="E4" s="390"/>
      <c r="F4" s="390"/>
      <c r="G4" s="390"/>
      <c r="H4" s="390"/>
      <c r="I4" s="390"/>
      <c r="J4" s="390"/>
      <c r="K4" s="390"/>
    </row>
    <row r="5" spans="1:11">
      <c r="A5" s="390"/>
      <c r="B5" s="390"/>
      <c r="C5" s="390"/>
      <c r="D5" s="390"/>
      <c r="E5" s="390"/>
      <c r="F5" s="390"/>
      <c r="G5" s="390"/>
      <c r="H5" s="390"/>
      <c r="I5" s="390"/>
      <c r="J5" s="390"/>
      <c r="K5" s="390"/>
    </row>
    <row r="6" spans="1:11">
      <c r="A6" s="390"/>
      <c r="B6" s="390"/>
      <c r="C6" s="390"/>
      <c r="D6" s="390"/>
      <c r="E6" s="390"/>
      <c r="F6" s="390"/>
      <c r="G6" s="390"/>
      <c r="H6" s="390"/>
      <c r="I6" s="390"/>
      <c r="J6" s="390"/>
      <c r="K6" s="390"/>
    </row>
    <row r="7" spans="1:11">
      <c r="A7" s="390"/>
      <c r="B7" s="390"/>
      <c r="C7" s="390"/>
      <c r="D7" s="390"/>
      <c r="E7" s="390"/>
      <c r="F7" s="390"/>
      <c r="G7" s="390"/>
      <c r="H7" s="390"/>
      <c r="I7" s="390"/>
      <c r="J7" s="390"/>
      <c r="K7" s="390"/>
    </row>
    <row r="8" spans="1:11">
      <c r="A8" s="390"/>
      <c r="B8" s="390"/>
      <c r="C8" s="390"/>
      <c r="D8" s="390"/>
      <c r="E8" s="390"/>
      <c r="F8" s="390"/>
      <c r="G8" s="390"/>
      <c r="H8" s="390"/>
      <c r="I8" s="390"/>
      <c r="J8" s="390"/>
      <c r="K8" s="390"/>
    </row>
    <row r="9" spans="1:11">
      <c r="A9" s="390"/>
      <c r="B9" s="390"/>
      <c r="C9" s="390"/>
      <c r="D9" s="390"/>
      <c r="E9" s="390"/>
      <c r="F9" s="390"/>
      <c r="G9" s="390"/>
      <c r="H9" s="390"/>
      <c r="I9" s="390"/>
      <c r="J9" s="390"/>
      <c r="K9" s="390"/>
    </row>
    <row r="10" spans="1:11">
      <c r="A10" s="390"/>
      <c r="B10" s="390"/>
      <c r="C10" s="390"/>
      <c r="D10" s="390"/>
      <c r="E10" s="390"/>
      <c r="F10" s="390"/>
      <c r="G10" s="390"/>
      <c r="H10" s="390"/>
      <c r="I10" s="390"/>
      <c r="J10" s="390"/>
      <c r="K10" s="390"/>
    </row>
    <row r="11" spans="1:11">
      <c r="A11" s="390"/>
      <c r="B11" s="390"/>
      <c r="C11" s="390"/>
      <c r="D11" s="390"/>
      <c r="E11" s="390"/>
      <c r="F11" s="390"/>
      <c r="G11" s="390"/>
      <c r="H11" s="390"/>
      <c r="I11" s="390"/>
      <c r="J11" s="390"/>
      <c r="K11" s="390"/>
    </row>
    <row r="12" spans="1:11">
      <c r="A12" s="390"/>
      <c r="B12" s="390"/>
      <c r="C12" s="390"/>
      <c r="D12" s="390"/>
      <c r="E12" s="390"/>
      <c r="F12" s="390"/>
      <c r="G12" s="390"/>
      <c r="H12" s="390"/>
      <c r="I12" s="390"/>
      <c r="J12" s="390"/>
      <c r="K12" s="390"/>
    </row>
    <row r="13" spans="1:11">
      <c r="A13" s="390"/>
      <c r="B13" s="390"/>
      <c r="C13" s="390"/>
      <c r="D13" s="390"/>
      <c r="E13" s="390"/>
      <c r="F13" s="390"/>
      <c r="G13" s="390"/>
      <c r="H13" s="390"/>
      <c r="I13" s="390"/>
      <c r="J13" s="390"/>
      <c r="K13" s="390"/>
    </row>
    <row r="14" spans="1:11">
      <c r="A14" s="390"/>
      <c r="B14" s="390"/>
      <c r="C14" s="390"/>
      <c r="D14" s="390"/>
      <c r="E14" s="390"/>
      <c r="F14" s="390"/>
      <c r="G14" s="390"/>
      <c r="H14" s="390"/>
      <c r="I14" s="390"/>
      <c r="J14" s="390"/>
      <c r="K14" s="390"/>
    </row>
    <row r="15" spans="1:11">
      <c r="A15" s="390"/>
      <c r="B15" s="390"/>
      <c r="C15" s="390"/>
      <c r="D15" s="390"/>
      <c r="E15" s="390"/>
      <c r="F15" s="390"/>
      <c r="G15" s="390"/>
      <c r="H15" s="390"/>
      <c r="I15" s="390"/>
      <c r="J15" s="390"/>
      <c r="K15" s="390"/>
    </row>
    <row r="16" spans="1:11">
      <c r="A16" s="390"/>
      <c r="B16" s="390"/>
      <c r="C16" s="390"/>
      <c r="D16" s="390"/>
      <c r="E16" s="390"/>
      <c r="F16" s="390"/>
      <c r="G16" s="390"/>
      <c r="H16" s="390"/>
      <c r="I16" s="390"/>
      <c r="J16" s="390"/>
      <c r="K16" s="390"/>
    </row>
    <row r="17" spans="1:11">
      <c r="A17" s="390"/>
      <c r="B17" s="390"/>
      <c r="C17" s="390"/>
      <c r="D17" s="390"/>
      <c r="E17" s="390"/>
      <c r="F17" s="390"/>
      <c r="G17" s="390"/>
      <c r="H17" s="390"/>
      <c r="I17" s="390"/>
      <c r="J17" s="390"/>
      <c r="K17" s="390"/>
    </row>
    <row r="18" spans="1:11">
      <c r="A18" s="390"/>
      <c r="B18" s="390"/>
      <c r="C18" s="390"/>
      <c r="D18" s="390"/>
      <c r="E18" s="390"/>
      <c r="F18" s="390"/>
      <c r="G18" s="390"/>
      <c r="H18" s="390"/>
      <c r="I18" s="390"/>
      <c r="J18" s="390"/>
      <c r="K18" s="390"/>
    </row>
    <row r="19" spans="1:11">
      <c r="A19" s="390"/>
      <c r="B19" s="390"/>
      <c r="C19" s="390"/>
      <c r="D19" s="390"/>
      <c r="E19" s="390"/>
      <c r="F19" s="390"/>
      <c r="G19" s="390"/>
      <c r="H19" s="390"/>
      <c r="I19" s="390"/>
      <c r="J19" s="390"/>
      <c r="K19" s="390"/>
    </row>
    <row r="20" spans="1:11">
      <c r="A20" s="390"/>
      <c r="B20" s="390"/>
      <c r="C20" s="390"/>
      <c r="D20" s="390"/>
      <c r="E20" s="390"/>
      <c r="F20" s="390"/>
      <c r="G20" s="390"/>
      <c r="H20" s="390"/>
      <c r="I20" s="390"/>
      <c r="J20" s="390"/>
      <c r="K20" s="390"/>
    </row>
    <row r="21" spans="1:11">
      <c r="A21" s="390"/>
      <c r="B21" s="390"/>
      <c r="C21" s="390"/>
      <c r="D21" s="390"/>
      <c r="E21" s="390"/>
      <c r="F21" s="390"/>
      <c r="G21" s="390"/>
      <c r="H21" s="390"/>
      <c r="I21" s="390"/>
      <c r="J21" s="390"/>
      <c r="K21" s="390"/>
    </row>
    <row r="22" spans="1:11">
      <c r="A22" s="390"/>
      <c r="B22" s="390"/>
      <c r="C22" s="390"/>
      <c r="D22" s="390"/>
      <c r="E22" s="390"/>
      <c r="F22" s="390"/>
      <c r="G22" s="390"/>
      <c r="H22" s="390"/>
      <c r="I22" s="390"/>
      <c r="J22" s="390"/>
      <c r="K22" s="390"/>
    </row>
    <row r="23" spans="1:11">
      <c r="A23" s="390"/>
      <c r="B23" s="390"/>
      <c r="C23" s="390"/>
      <c r="D23" s="390"/>
      <c r="E23" s="390"/>
      <c r="F23" s="390"/>
      <c r="G23" s="390"/>
      <c r="H23" s="390"/>
      <c r="I23" s="390"/>
      <c r="J23" s="390"/>
      <c r="K23" s="390"/>
    </row>
    <row r="24" spans="1:11">
      <c r="A24" s="390"/>
      <c r="B24" s="390"/>
      <c r="C24" s="390"/>
      <c r="D24" s="390"/>
      <c r="E24" s="390"/>
      <c r="F24" s="390"/>
      <c r="G24" s="390"/>
      <c r="H24" s="390"/>
      <c r="I24" s="390"/>
      <c r="J24" s="390"/>
      <c r="K24" s="390"/>
    </row>
    <row r="25" spans="1:11">
      <c r="A25" s="390"/>
      <c r="B25" s="390"/>
      <c r="C25" s="390"/>
      <c r="D25" s="390"/>
      <c r="E25" s="390"/>
      <c r="F25" s="390"/>
      <c r="G25" s="390"/>
      <c r="H25" s="390"/>
      <c r="I25" s="390"/>
      <c r="J25" s="390"/>
      <c r="K25" s="390"/>
    </row>
    <row r="26" spans="1:11">
      <c r="A26" s="390"/>
      <c r="B26" s="390"/>
      <c r="C26" s="390"/>
      <c r="D26" s="390"/>
      <c r="E26" s="390"/>
      <c r="F26" s="390"/>
      <c r="G26" s="390"/>
      <c r="H26" s="390"/>
      <c r="I26" s="390"/>
      <c r="J26" s="390"/>
      <c r="K26" s="390"/>
    </row>
    <row r="27" spans="1:11">
      <c r="A27" s="390"/>
      <c r="B27" s="390"/>
      <c r="C27" s="390"/>
      <c r="D27" s="390"/>
      <c r="E27" s="390"/>
      <c r="F27" s="390"/>
      <c r="G27" s="390"/>
      <c r="H27" s="390"/>
      <c r="I27" s="390"/>
      <c r="J27" s="390"/>
      <c r="K27" s="390"/>
    </row>
    <row r="28" spans="1:11">
      <c r="A28" s="390"/>
      <c r="B28" s="390"/>
      <c r="C28" s="390"/>
      <c r="D28" s="390"/>
      <c r="E28" s="390"/>
      <c r="F28" s="390"/>
      <c r="G28" s="390"/>
      <c r="H28" s="390"/>
      <c r="I28" s="390"/>
      <c r="J28" s="390"/>
      <c r="K28" s="390"/>
    </row>
    <row r="29" spans="1:11">
      <c r="A29" s="390"/>
      <c r="B29" s="390"/>
      <c r="C29" s="390"/>
      <c r="D29" s="390"/>
      <c r="E29" s="390"/>
      <c r="F29" s="390"/>
      <c r="G29" s="390"/>
      <c r="H29" s="390"/>
      <c r="I29" s="390"/>
      <c r="J29" s="390"/>
      <c r="K29" s="390"/>
    </row>
    <row r="30" spans="1:11">
      <c r="A30" s="390"/>
      <c r="B30" s="390"/>
      <c r="C30" s="390"/>
      <c r="D30" s="390"/>
      <c r="E30" s="390"/>
      <c r="F30" s="390"/>
      <c r="G30" s="390"/>
      <c r="H30" s="390"/>
      <c r="I30" s="390"/>
      <c r="J30" s="390"/>
      <c r="K30" s="390"/>
    </row>
    <row r="31" spans="1:11">
      <c r="A31" s="390"/>
      <c r="B31" s="390"/>
      <c r="C31" s="390"/>
      <c r="D31" s="390"/>
      <c r="E31" s="390"/>
      <c r="F31" s="390"/>
      <c r="G31" s="390"/>
      <c r="H31" s="390"/>
      <c r="I31" s="390"/>
      <c r="J31" s="390"/>
      <c r="K31" s="390"/>
    </row>
    <row r="32" spans="1:11">
      <c r="A32" s="390"/>
      <c r="B32" s="390"/>
      <c r="C32" s="390"/>
      <c r="D32" s="390"/>
      <c r="E32" s="390"/>
      <c r="F32" s="390"/>
      <c r="G32" s="390"/>
      <c r="H32" s="390"/>
      <c r="I32" s="390"/>
      <c r="J32" s="390"/>
      <c r="K32" s="390"/>
    </row>
    <row r="33" spans="1:11">
      <c r="A33" s="390"/>
      <c r="B33" s="390"/>
      <c r="C33" s="390"/>
      <c r="D33" s="390"/>
      <c r="E33" s="390"/>
      <c r="F33" s="390"/>
      <c r="G33" s="390"/>
      <c r="H33" s="390"/>
      <c r="I33" s="390"/>
      <c r="J33" s="390"/>
      <c r="K33" s="390"/>
    </row>
    <row r="34" spans="1:11">
      <c r="A34" s="390"/>
      <c r="B34" s="390"/>
      <c r="C34" s="390"/>
      <c r="D34" s="390"/>
      <c r="E34" s="390"/>
      <c r="F34" s="390"/>
      <c r="G34" s="390"/>
      <c r="H34" s="390"/>
      <c r="I34" s="390"/>
      <c r="J34" s="390"/>
      <c r="K34" s="390"/>
    </row>
    <row r="35" spans="1:11">
      <c r="A35" s="390"/>
      <c r="B35" s="390"/>
      <c r="C35" s="390"/>
      <c r="D35" s="390"/>
      <c r="E35" s="390"/>
      <c r="F35" s="390"/>
      <c r="G35" s="390"/>
      <c r="H35" s="390"/>
      <c r="I35" s="390"/>
      <c r="J35" s="390"/>
      <c r="K35" s="390"/>
    </row>
    <row r="36" spans="1:11">
      <c r="A36" s="390"/>
      <c r="B36" s="390"/>
      <c r="C36" s="390"/>
      <c r="D36" s="390"/>
      <c r="E36" s="390"/>
      <c r="F36" s="390"/>
      <c r="G36" s="390"/>
      <c r="H36" s="390"/>
      <c r="I36" s="390"/>
      <c r="J36" s="390"/>
      <c r="K36" s="390"/>
    </row>
    <row r="37" spans="1:11">
      <c r="A37" s="390"/>
      <c r="B37" s="390"/>
      <c r="C37" s="390"/>
      <c r="D37" s="390"/>
      <c r="E37" s="390"/>
      <c r="F37" s="390"/>
      <c r="G37" s="390"/>
      <c r="H37" s="390"/>
      <c r="I37" s="390"/>
      <c r="J37" s="390"/>
      <c r="K37" s="390"/>
    </row>
    <row r="38" spans="1:11">
      <c r="A38" s="390"/>
      <c r="B38" s="390"/>
      <c r="C38" s="390"/>
      <c r="D38" s="390"/>
      <c r="E38" s="390"/>
      <c r="F38" s="390"/>
      <c r="G38" s="390"/>
      <c r="H38" s="390"/>
      <c r="I38" s="390"/>
      <c r="J38" s="390"/>
      <c r="K38" s="390"/>
    </row>
    <row r="39" spans="1:11">
      <c r="A39" s="390"/>
      <c r="B39" s="390"/>
      <c r="C39" s="390"/>
      <c r="D39" s="390"/>
      <c r="E39" s="390"/>
      <c r="F39" s="390"/>
      <c r="G39" s="390"/>
      <c r="H39" s="390"/>
      <c r="I39" s="390"/>
      <c r="J39" s="390"/>
      <c r="K39" s="390"/>
    </row>
    <row r="40" spans="1:11">
      <c r="A40" s="390"/>
      <c r="B40" s="390"/>
      <c r="C40" s="390"/>
      <c r="D40" s="390"/>
      <c r="E40" s="390"/>
      <c r="F40" s="390"/>
      <c r="G40" s="390"/>
      <c r="H40" s="390"/>
      <c r="I40" s="390"/>
      <c r="J40" s="390"/>
      <c r="K40" s="390"/>
    </row>
    <row r="41" spans="1:11">
      <c r="A41" s="390"/>
      <c r="B41" s="390"/>
      <c r="C41" s="390"/>
      <c r="D41" s="390"/>
      <c r="E41" s="390"/>
      <c r="F41" s="390"/>
      <c r="G41" s="390"/>
      <c r="H41" s="390"/>
      <c r="I41" s="390"/>
      <c r="J41" s="390"/>
      <c r="K41" s="390"/>
    </row>
    <row r="42" spans="1:11">
      <c r="A42" s="390"/>
      <c r="B42" s="390"/>
      <c r="C42" s="390"/>
      <c r="D42" s="390"/>
      <c r="E42" s="390"/>
      <c r="F42" s="390"/>
      <c r="G42" s="390"/>
      <c r="H42" s="390"/>
      <c r="I42" s="390"/>
      <c r="J42" s="390"/>
      <c r="K42" s="390"/>
    </row>
    <row r="43" spans="1:11">
      <c r="A43" s="390"/>
      <c r="B43" s="390"/>
      <c r="C43" s="390"/>
      <c r="D43" s="390"/>
      <c r="E43" s="390"/>
      <c r="F43" s="390"/>
      <c r="G43" s="390"/>
      <c r="H43" s="390"/>
      <c r="I43" s="390"/>
      <c r="J43" s="390"/>
      <c r="K43" s="390"/>
    </row>
    <row r="44" spans="1:11">
      <c r="A44" s="390"/>
      <c r="B44" s="390"/>
      <c r="C44" s="390"/>
      <c r="D44" s="390"/>
      <c r="E44" s="390"/>
      <c r="F44" s="390"/>
      <c r="G44" s="390"/>
      <c r="H44" s="390"/>
      <c r="I44" s="390"/>
      <c r="J44" s="390"/>
      <c r="K44" s="390"/>
    </row>
    <row r="45" spans="1:11">
      <c r="A45" s="390"/>
      <c r="B45" s="390"/>
      <c r="C45" s="390"/>
      <c r="D45" s="390"/>
      <c r="E45" s="390"/>
      <c r="F45" s="390"/>
      <c r="G45" s="390"/>
      <c r="H45" s="390"/>
      <c r="I45" s="390"/>
      <c r="J45" s="390"/>
      <c r="K45" s="390"/>
    </row>
  </sheetData>
  <mergeCells count="1">
    <mergeCell ref="A1:K4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533"/>
  <sheetViews>
    <sheetView tabSelected="1" topLeftCell="A4" zoomScale="80" zoomScaleNormal="80" zoomScalePageLayoutView="80" workbookViewId="0">
      <pane xSplit="1" topLeftCell="K1" activePane="topRight" state="frozen"/>
      <selection pane="topRight" activeCell="P6" sqref="P6"/>
    </sheetView>
  </sheetViews>
  <sheetFormatPr defaultColWidth="11.1640625" defaultRowHeight="15.5"/>
  <sheetData>
    <row r="1" spans="1:52">
      <c r="A1" s="276" t="s">
        <v>116</v>
      </c>
    </row>
    <row r="2" spans="1:52">
      <c r="Z2" s="392" t="s">
        <v>90</v>
      </c>
      <c r="AA2" s="393"/>
      <c r="AB2" s="393"/>
      <c r="AC2" s="394"/>
    </row>
    <row r="3" spans="1:52">
      <c r="B3" s="14" t="s">
        <v>79</v>
      </c>
      <c r="C3" s="14"/>
      <c r="D3" s="14"/>
      <c r="E3" s="14"/>
      <c r="F3" s="14"/>
      <c r="G3" s="14"/>
      <c r="H3" s="14"/>
      <c r="I3" s="14"/>
      <c r="J3" s="14"/>
      <c r="K3" s="14"/>
      <c r="L3" s="14"/>
      <c r="M3" s="14"/>
      <c r="N3" s="14"/>
      <c r="P3" s="14" t="s">
        <v>83</v>
      </c>
      <c r="Q3" s="14"/>
      <c r="R3" s="14"/>
      <c r="S3" s="14"/>
      <c r="T3" s="14"/>
      <c r="U3" s="14"/>
      <c r="Z3" s="392" t="s">
        <v>70</v>
      </c>
      <c r="AA3" s="394"/>
      <c r="AB3" s="392" t="s">
        <v>71</v>
      </c>
      <c r="AC3" s="394"/>
    </row>
    <row r="4" spans="1:52" s="1" customFormat="1" ht="17" thickBot="1">
      <c r="A4" s="269" t="s">
        <v>89</v>
      </c>
      <c r="B4" s="270" t="s">
        <v>0</v>
      </c>
      <c r="C4" s="271" t="s">
        <v>1</v>
      </c>
      <c r="D4" s="271" t="s">
        <v>2</v>
      </c>
      <c r="E4" s="271" t="s">
        <v>3</v>
      </c>
      <c r="F4" s="271" t="s">
        <v>4</v>
      </c>
      <c r="G4" s="271" t="s">
        <v>5</v>
      </c>
      <c r="H4" s="271" t="s">
        <v>6</v>
      </c>
      <c r="I4" s="271" t="s">
        <v>7</v>
      </c>
      <c r="J4" s="271" t="s">
        <v>8</v>
      </c>
      <c r="K4" s="271" t="s">
        <v>9</v>
      </c>
      <c r="L4" s="271" t="s">
        <v>10</v>
      </c>
      <c r="M4" s="271" t="s">
        <v>11</v>
      </c>
      <c r="N4" s="272" t="s">
        <v>12</v>
      </c>
      <c r="P4" s="269" t="s">
        <v>18</v>
      </c>
      <c r="Q4" s="271" t="s">
        <v>61</v>
      </c>
      <c r="R4" s="271" t="s">
        <v>62</v>
      </c>
      <c r="S4" s="271" t="s">
        <v>24</v>
      </c>
      <c r="T4" s="271" t="s">
        <v>63</v>
      </c>
      <c r="U4" s="272" t="s">
        <v>12</v>
      </c>
      <c r="W4" s="269" t="s">
        <v>87</v>
      </c>
      <c r="X4" s="273" t="s">
        <v>88</v>
      </c>
      <c r="Z4" s="274" t="s">
        <v>76</v>
      </c>
      <c r="AA4" s="271" t="s">
        <v>78</v>
      </c>
      <c r="AB4" s="272" t="s">
        <v>76</v>
      </c>
      <c r="AC4" s="275" t="s">
        <v>78</v>
      </c>
    </row>
    <row r="5" spans="1:52" s="1" customFormat="1" ht="16" thickTop="1">
      <c r="A5" s="126" t="s">
        <v>118</v>
      </c>
      <c r="B5">
        <v>50.436351967633598</v>
      </c>
      <c r="C5">
        <v>2.0403986392793398</v>
      </c>
      <c r="D5">
        <v>13.1345700344659</v>
      </c>
      <c r="E5">
        <v>6.5806825763916796</v>
      </c>
      <c r="F5">
        <v>0.25008777096225399</v>
      </c>
      <c r="G5">
        <v>11.9140027745196</v>
      </c>
      <c r="H5">
        <v>1.4702810586406201</v>
      </c>
      <c r="I5">
        <v>11.269828281933901</v>
      </c>
      <c r="J5">
        <v>2.4711053559365501</v>
      </c>
      <c r="K5">
        <v>0.24512571201458899</v>
      </c>
      <c r="L5">
        <v>0.18756582822169099</v>
      </c>
      <c r="M5" s="132">
        <v>0</v>
      </c>
      <c r="N5" s="117">
        <f>SUM(B5:M5)</f>
        <v>99.999999999999716</v>
      </c>
      <c r="P5" s="142">
        <v>63.525196223410305</v>
      </c>
      <c r="Q5" s="132">
        <v>0</v>
      </c>
      <c r="R5" s="132">
        <v>0</v>
      </c>
      <c r="S5" s="132">
        <v>0</v>
      </c>
      <c r="T5" s="133">
        <v>36.474803776589695</v>
      </c>
      <c r="U5" s="117">
        <f>SUM(P5:T5)</f>
        <v>100</v>
      </c>
      <c r="W5">
        <v>1183.3</v>
      </c>
      <c r="X5">
        <v>0.1</v>
      </c>
      <c r="Z5" s="164">
        <f>'CALCULATIONS 1'!DR11</f>
        <v>1453.3956975857134</v>
      </c>
      <c r="AA5" s="149">
        <f>'CALCULATIONS 1'!DT11</f>
        <v>397.02377600336939</v>
      </c>
      <c r="AB5" s="149">
        <f>'CALCULATIONS 1'!DV11</f>
        <v>1393.1687028950894</v>
      </c>
      <c r="AC5" s="165">
        <f>'CALCULATIONS 1'!DX11</f>
        <v>372.39271448213037</v>
      </c>
    </row>
    <row r="6" spans="1:52" s="1" customFormat="1">
      <c r="A6" s="126" t="s">
        <v>119</v>
      </c>
      <c r="B6">
        <v>50.4006186035284</v>
      </c>
      <c r="C6">
        <v>2.1320206561758801</v>
      </c>
      <c r="D6">
        <v>13.0796511440934</v>
      </c>
      <c r="E6">
        <v>6.38618975749187</v>
      </c>
      <c r="F6">
        <v>0.26310529847171599</v>
      </c>
      <c r="G6">
        <v>12.2885977053883</v>
      </c>
      <c r="H6">
        <v>1.5045551660243699</v>
      </c>
      <c r="I6">
        <v>10.9642884997015</v>
      </c>
      <c r="J6">
        <v>2.5264838753152898</v>
      </c>
      <c r="K6">
        <v>0.25716031995523903</v>
      </c>
      <c r="L6">
        <v>0.197328973853788</v>
      </c>
      <c r="M6" s="132">
        <v>0</v>
      </c>
      <c r="N6" s="117">
        <f>SUM(B6:M6)</f>
        <v>99.999999999999758</v>
      </c>
      <c r="P6" s="135">
        <v>56.505865596214441</v>
      </c>
      <c r="Q6" s="127">
        <v>7.3880331303602214</v>
      </c>
      <c r="R6" s="127">
        <v>2.4518033457251653</v>
      </c>
      <c r="S6" s="127">
        <v>3.4303233530586072</v>
      </c>
      <c r="T6" s="127">
        <v>30.223974574641549</v>
      </c>
      <c r="U6" s="117">
        <f t="shared" ref="U6:U54" si="0">SUM(P6:T6)</f>
        <v>99.999999999999986</v>
      </c>
      <c r="W6">
        <v>1178.31954022988</v>
      </c>
      <c r="X6">
        <v>0.1</v>
      </c>
      <c r="Z6" s="150">
        <f>'CALCULATIONS 1'!DR12</f>
        <v>1493.3361856933686</v>
      </c>
      <c r="AA6" s="147">
        <f>'CALCULATIONS 1'!DT12</f>
        <v>407.93431016158945</v>
      </c>
      <c r="AB6" s="147">
        <f>'CALCULATIONS 1'!DV12</f>
        <v>1434.1095953972929</v>
      </c>
      <c r="AC6" s="151">
        <f>'CALCULATIONS 1'!DX12</f>
        <v>383.33617743857945</v>
      </c>
    </row>
    <row r="7" spans="1:52" s="1" customFormat="1">
      <c r="A7" s="126" t="s">
        <v>120</v>
      </c>
      <c r="B7">
        <v>50.3471198764368</v>
      </c>
      <c r="C7">
        <v>2.2488592323157102</v>
      </c>
      <c r="D7">
        <v>12.8945628301746</v>
      </c>
      <c r="E7">
        <v>6.21279816295392</v>
      </c>
      <c r="F7">
        <v>0.27942673689617398</v>
      </c>
      <c r="G7">
        <v>12.772432855266899</v>
      </c>
      <c r="H7">
        <v>1.55490660423348</v>
      </c>
      <c r="I7">
        <v>10.632311750782099</v>
      </c>
      <c r="J7">
        <v>2.5760456053435998</v>
      </c>
      <c r="K7">
        <v>0.27196629292440799</v>
      </c>
      <c r="L7">
        <v>0.209570052672131</v>
      </c>
      <c r="M7" s="132">
        <v>0</v>
      </c>
      <c r="N7" s="117">
        <f t="shared" ref="N7:N54" si="1">SUM(B7:M7)</f>
        <v>99.999999999999801</v>
      </c>
      <c r="P7" s="135">
        <v>39.900472192073558</v>
      </c>
      <c r="Q7" s="127">
        <v>19.059483901394451</v>
      </c>
      <c r="R7" s="127">
        <v>6.921629495067056</v>
      </c>
      <c r="S7" s="127">
        <v>0.9461426294486226</v>
      </c>
      <c r="T7" s="127">
        <v>33.172271782016331</v>
      </c>
      <c r="U7" s="117">
        <f t="shared" si="0"/>
        <v>100</v>
      </c>
      <c r="W7">
        <v>1173.33908045977</v>
      </c>
      <c r="X7">
        <v>0.1</v>
      </c>
      <c r="Z7" s="150">
        <f>'CALCULATIONS 1'!DR13</f>
        <v>1565.1781265680168</v>
      </c>
      <c r="AA7" s="147">
        <f>'CALCULATIONS 1'!DT13</f>
        <v>427.55935700110058</v>
      </c>
      <c r="AB7" s="147">
        <f>'CALCULATIONS 1'!DV13</f>
        <v>1506.8729272096973</v>
      </c>
      <c r="AC7" s="151">
        <f>'CALCULATIONS 1'!DX13</f>
        <v>402.78574918970838</v>
      </c>
    </row>
    <row r="8" spans="1:52" s="1" customFormat="1">
      <c r="A8" s="126" t="s">
        <v>121</v>
      </c>
      <c r="B8">
        <v>50.279685255329603</v>
      </c>
      <c r="C8">
        <v>2.3711208720056201</v>
      </c>
      <c r="D8">
        <v>12.7011338373024</v>
      </c>
      <c r="E8">
        <v>6.0318953380175397</v>
      </c>
      <c r="F8">
        <v>0.29644831542238598</v>
      </c>
      <c r="G8">
        <v>13.2562764092817</v>
      </c>
      <c r="H8">
        <v>1.60944047652787</v>
      </c>
      <c r="I8">
        <v>10.322761614342101</v>
      </c>
      <c r="J8">
        <v>2.6216325203791002</v>
      </c>
      <c r="K8">
        <v>0.28726912482454198</v>
      </c>
      <c r="L8">
        <v>0.22233623656679199</v>
      </c>
      <c r="M8" s="132">
        <v>0</v>
      </c>
      <c r="N8" s="117">
        <f t="shared" si="1"/>
        <v>99.999999999999631</v>
      </c>
      <c r="P8" s="135">
        <v>56.156594567738395</v>
      </c>
      <c r="Q8" s="127">
        <v>5.90942360331983</v>
      </c>
      <c r="R8" s="127">
        <v>3.7267184548587844</v>
      </c>
      <c r="S8" s="127">
        <v>2.1957980639759374</v>
      </c>
      <c r="T8" s="127">
        <v>32.011465310107063</v>
      </c>
      <c r="U8" s="117">
        <f t="shared" si="0"/>
        <v>100.00000000000003</v>
      </c>
      <c r="W8">
        <v>1168.35862068965</v>
      </c>
      <c r="X8">
        <v>0.1</v>
      </c>
      <c r="Z8" s="150">
        <f>'CALCULATIONS 1'!DR14</f>
        <v>1648.0739348279087</v>
      </c>
      <c r="AA8" s="147">
        <f>'CALCULATIONS 1'!DT14</f>
        <v>450.20398630946045</v>
      </c>
      <c r="AB8" s="147">
        <f>'CALCULATIONS 1'!DV14</f>
        <v>1590.6522294199783</v>
      </c>
      <c r="AC8" s="151">
        <f>'CALCULATIONS 1'!DX14</f>
        <v>425.17987970862708</v>
      </c>
    </row>
    <row r="9" spans="1:52" s="1" customFormat="1">
      <c r="A9" s="125"/>
      <c r="B9">
        <v>50.1949283915962</v>
      </c>
      <c r="C9">
        <v>2.5021506368361699</v>
      </c>
      <c r="D9">
        <v>12.4927227210807</v>
      </c>
      <c r="E9">
        <v>5.83674763615078</v>
      </c>
      <c r="F9">
        <v>0.31454372363037197</v>
      </c>
      <c r="G9">
        <v>13.7425188212584</v>
      </c>
      <c r="H9">
        <v>1.66988145026267</v>
      </c>
      <c r="I9">
        <v>10.0437327900057</v>
      </c>
      <c r="J9">
        <v>2.66349143512647</v>
      </c>
      <c r="K9">
        <v>0.30337460132955502</v>
      </c>
      <c r="L9">
        <v>0.23590779272278101</v>
      </c>
      <c r="M9" s="132">
        <v>0</v>
      </c>
      <c r="N9" s="117">
        <f t="shared" si="1"/>
        <v>99.999999999999787</v>
      </c>
      <c r="P9" s="135"/>
      <c r="Q9" s="127"/>
      <c r="R9" s="127"/>
      <c r="S9" s="127"/>
      <c r="T9" s="127"/>
      <c r="U9" s="117">
        <f t="shared" si="0"/>
        <v>0</v>
      </c>
      <c r="W9">
        <v>1163.3781609195401</v>
      </c>
      <c r="X9">
        <v>0.1</v>
      </c>
      <c r="Z9" s="150">
        <f>'CALCULATIONS 1'!DR15</f>
        <v>1745.2320634601945</v>
      </c>
      <c r="AA9" s="147">
        <f>'CALCULATIONS 1'!DT15</f>
        <v>476.74465046794666</v>
      </c>
      <c r="AB9" s="147">
        <f>'CALCULATIONS 1'!DV15</f>
        <v>1688.6452454466787</v>
      </c>
      <c r="AC9" s="151">
        <f>'CALCULATIONS 1'!DX15</f>
        <v>451.37332287358009</v>
      </c>
    </row>
    <row r="10" spans="1:52" s="1" customFormat="1">
      <c r="A10" s="125"/>
      <c r="B10">
        <v>50.064087180261602</v>
      </c>
      <c r="C10">
        <v>2.6672137624136498</v>
      </c>
      <c r="D10">
        <v>12.1867760429285</v>
      </c>
      <c r="E10">
        <v>5.5656890555588596</v>
      </c>
      <c r="F10">
        <v>0.33658888091211497</v>
      </c>
      <c r="G10">
        <v>14.235408751407901</v>
      </c>
      <c r="H10">
        <v>1.7522047918853201</v>
      </c>
      <c r="I10">
        <v>9.9168001046056098</v>
      </c>
      <c r="J10">
        <v>2.7001451248311099</v>
      </c>
      <c r="K10">
        <v>0.32264464451109598</v>
      </c>
      <c r="L10">
        <v>0.25244166068408702</v>
      </c>
      <c r="M10" s="132">
        <v>0</v>
      </c>
      <c r="N10" s="117">
        <f t="shared" si="1"/>
        <v>99.999999999999872</v>
      </c>
      <c r="P10" s="135"/>
      <c r="Q10" s="127"/>
      <c r="R10" s="127"/>
      <c r="S10" s="127"/>
      <c r="T10" s="127"/>
      <c r="U10" s="117">
        <f t="shared" si="0"/>
        <v>0</v>
      </c>
      <c r="W10">
        <v>1158.3977011494201</v>
      </c>
      <c r="X10">
        <v>0.1</v>
      </c>
      <c r="Z10" s="150">
        <f>'CALCULATIONS 1'!DR16</f>
        <v>1879.6158271416323</v>
      </c>
      <c r="AA10" s="147">
        <f>'CALCULATIONS 1'!DT16</f>
        <v>513.45423298492835</v>
      </c>
      <c r="AB10" s="147">
        <f>'CALCULATIONS 1'!DV16</f>
        <v>1822.9335038470206</v>
      </c>
      <c r="AC10" s="151">
        <f>'CALCULATIONS 1'!DX16</f>
        <v>487.26845098323503</v>
      </c>
    </row>
    <row r="11" spans="1:52" s="1" customFormat="1">
      <c r="A11" s="125"/>
      <c r="B11">
        <v>49.932023400534597</v>
      </c>
      <c r="C11">
        <v>2.8267888586513301</v>
      </c>
      <c r="D11">
        <v>11.900156362066101</v>
      </c>
      <c r="E11">
        <v>5.3223121011492296</v>
      </c>
      <c r="F11">
        <v>0.35811243326935099</v>
      </c>
      <c r="G11">
        <v>14.7189140673952</v>
      </c>
      <c r="H11">
        <v>1.83126747517915</v>
      </c>
      <c r="I11">
        <v>9.76924649752352</v>
      </c>
      <c r="J11">
        <v>2.7313230283026502</v>
      </c>
      <c r="K11">
        <v>0.34127145097657202</v>
      </c>
      <c r="L11">
        <v>0.268584324952019</v>
      </c>
      <c r="M11" s="132">
        <v>0</v>
      </c>
      <c r="N11" s="117">
        <f t="shared" si="1"/>
        <v>99.999999999999744</v>
      </c>
      <c r="P11" s="135"/>
      <c r="Q11" s="127"/>
      <c r="R11" s="127"/>
      <c r="S11" s="127"/>
      <c r="T11" s="127"/>
      <c r="U11" s="117">
        <f t="shared" si="0"/>
        <v>0</v>
      </c>
      <c r="W11">
        <v>1153.4172413793101</v>
      </c>
      <c r="X11">
        <v>0.1</v>
      </c>
      <c r="Z11" s="150">
        <f>'CALCULATIONS 1'!DR17</f>
        <v>2022.972449416922</v>
      </c>
      <c r="AA11" s="147">
        <f>'CALCULATIONS 1'!DT17</f>
        <v>552.61492926700032</v>
      </c>
      <c r="AB11" s="147">
        <f>'CALCULATIONS 1'!DV17</f>
        <v>1966.5771913963044</v>
      </c>
      <c r="AC11" s="151">
        <f>'CALCULATIONS 1'!DX17</f>
        <v>525.66427671025679</v>
      </c>
    </row>
    <row r="12" spans="1:52" s="1" customFormat="1">
      <c r="A12" s="53"/>
      <c r="B12">
        <v>49.790940531126502</v>
      </c>
      <c r="C12">
        <v>2.9877020361670299</v>
      </c>
      <c r="D12">
        <v>11.613040126988199</v>
      </c>
      <c r="E12">
        <v>5.0893185432747003</v>
      </c>
      <c r="F12">
        <v>0.379874690607792</v>
      </c>
      <c r="G12">
        <v>15.1962997628676</v>
      </c>
      <c r="H12">
        <v>1.9114032551956299</v>
      </c>
      <c r="I12">
        <v>9.6295673773191997</v>
      </c>
      <c r="J12">
        <v>2.75706370719581</v>
      </c>
      <c r="K12">
        <v>0.35988395130152501</v>
      </c>
      <c r="L12">
        <v>0.28490601795585202</v>
      </c>
      <c r="M12" s="132">
        <v>0</v>
      </c>
      <c r="N12" s="117">
        <f t="shared" si="1"/>
        <v>99.999999999999829</v>
      </c>
      <c r="P12" s="135"/>
      <c r="Q12" s="127"/>
      <c r="R12" s="127"/>
      <c r="S12" s="127"/>
      <c r="T12" s="127"/>
      <c r="U12" s="117">
        <f t="shared" si="0"/>
        <v>0</v>
      </c>
      <c r="W12">
        <v>1148.4367816091899</v>
      </c>
      <c r="X12">
        <v>0.1</v>
      </c>
      <c r="Z12" s="150">
        <f>'CALCULATIONS 1'!DR18</f>
        <v>2181.8834186161998</v>
      </c>
      <c r="AA12" s="147">
        <f>'CALCULATIONS 1'!DT18</f>
        <v>596.02460300186533</v>
      </c>
      <c r="AB12" s="147">
        <f>'CALCULATIONS 1'!DV18</f>
        <v>2126.0014537754823</v>
      </c>
      <c r="AC12" s="151">
        <f>'CALCULATIONS 1'!DX18</f>
        <v>568.27823559285457</v>
      </c>
      <c r="AG12" s="115"/>
      <c r="AH12" s="115"/>
      <c r="AI12" s="115"/>
      <c r="AJ12" s="115"/>
      <c r="AK12" s="115"/>
      <c r="AL12" s="115"/>
      <c r="AM12" s="115"/>
      <c r="AN12" s="115"/>
      <c r="AO12" s="115"/>
      <c r="AP12" s="115"/>
      <c r="AQ12" s="115"/>
      <c r="AR12" s="115"/>
      <c r="AS12" s="115"/>
      <c r="AT12" s="115"/>
      <c r="AU12" s="115"/>
      <c r="AV12" s="115"/>
      <c r="AW12" s="115"/>
      <c r="AX12" s="115"/>
      <c r="AY12" s="115"/>
      <c r="AZ12" s="115"/>
    </row>
    <row r="13" spans="1:52" s="1" customFormat="1">
      <c r="A13" s="53"/>
      <c r="B13">
        <v>49.640748998977202</v>
      </c>
      <c r="C13">
        <v>3.1501816662033302</v>
      </c>
      <c r="D13">
        <v>11.325162284077701</v>
      </c>
      <c r="E13">
        <v>4.8658967717030803</v>
      </c>
      <c r="F13">
        <v>0.40190194335502</v>
      </c>
      <c r="G13">
        <v>15.668480424703199</v>
      </c>
      <c r="H13">
        <v>1.9927266108646799</v>
      </c>
      <c r="I13">
        <v>9.4974220675802403</v>
      </c>
      <c r="J13">
        <v>2.77756039351992</v>
      </c>
      <c r="K13">
        <v>0.37849238149923897</v>
      </c>
      <c r="L13">
        <v>0.301426457516276</v>
      </c>
      <c r="M13" s="132">
        <v>0</v>
      </c>
      <c r="N13" s="117">
        <f t="shared" si="1"/>
        <v>99.999999999999886</v>
      </c>
      <c r="P13" s="135"/>
      <c r="Q13" s="127"/>
      <c r="R13" s="127"/>
      <c r="S13" s="127"/>
      <c r="T13" s="127"/>
      <c r="U13" s="117">
        <f t="shared" si="0"/>
        <v>0</v>
      </c>
      <c r="W13">
        <v>1143.4563218390799</v>
      </c>
      <c r="X13">
        <v>0.1</v>
      </c>
      <c r="Z13" s="150">
        <f>'CALCULATIONS 1'!DR19</f>
        <v>2358.1645172521962</v>
      </c>
      <c r="AA13" s="147">
        <f>'CALCULATIONS 1'!DT19</f>
        <v>644.17927109035963</v>
      </c>
      <c r="AB13" s="147">
        <f>'CALCULATIONS 1'!DV19</f>
        <v>2303.0897230748078</v>
      </c>
      <c r="AC13" s="151">
        <f>'CALCULATIONS 1'!DX19</f>
        <v>615.6137672985825</v>
      </c>
      <c r="AG13" s="115"/>
      <c r="AH13" s="115"/>
      <c r="AI13" s="115"/>
      <c r="AJ13" s="115"/>
      <c r="AK13" s="115"/>
      <c r="AL13" s="115"/>
      <c r="AM13" s="115"/>
      <c r="AN13" s="115"/>
      <c r="AO13" s="115"/>
      <c r="AP13" s="115"/>
      <c r="AQ13" s="115"/>
      <c r="AR13" s="115"/>
      <c r="AS13" s="115"/>
      <c r="AT13" s="115"/>
      <c r="AU13" s="115"/>
      <c r="AV13" s="115"/>
      <c r="AW13" s="115"/>
      <c r="AX13" s="115"/>
      <c r="AY13" s="115"/>
      <c r="AZ13" s="115"/>
    </row>
    <row r="14" spans="1:52" s="1" customFormat="1">
      <c r="A14" s="53"/>
      <c r="B14">
        <v>49.481311694361501</v>
      </c>
      <c r="C14">
        <v>3.3144656542706299</v>
      </c>
      <c r="D14">
        <v>11.036275429754699</v>
      </c>
      <c r="E14">
        <v>4.65131483855067</v>
      </c>
      <c r="F14">
        <v>0.424222261487329</v>
      </c>
      <c r="G14">
        <v>16.136285183899599</v>
      </c>
      <c r="H14">
        <v>2.0753564878213</v>
      </c>
      <c r="I14">
        <v>9.3725204225901209</v>
      </c>
      <c r="J14">
        <v>2.7929750715635202</v>
      </c>
      <c r="K14">
        <v>0.39710625958502199</v>
      </c>
      <c r="L14">
        <v>0.31816669611550602</v>
      </c>
      <c r="M14" s="132">
        <v>0</v>
      </c>
      <c r="N14" s="117">
        <f t="shared" si="1"/>
        <v>99.999999999999886</v>
      </c>
      <c r="P14" s="135"/>
      <c r="Q14" s="127"/>
      <c r="R14" s="127"/>
      <c r="S14" s="127"/>
      <c r="T14" s="127"/>
      <c r="U14" s="117">
        <f t="shared" si="0"/>
        <v>0</v>
      </c>
      <c r="W14">
        <v>1138.4758620689599</v>
      </c>
      <c r="X14">
        <v>0.1</v>
      </c>
      <c r="Z14" s="150">
        <f>'CALCULATIONS 1'!DR20</f>
        <v>2553.9025515160279</v>
      </c>
      <c r="AA14" s="147">
        <f>'CALCULATIONS 1'!DT20</f>
        <v>697.64898591062138</v>
      </c>
      <c r="AB14" s="147">
        <f>'CALCULATIONS 1'!DV20</f>
        <v>2500.0086865781973</v>
      </c>
      <c r="AC14" s="151">
        <f>'CALCULATIONS 1'!DX20</f>
        <v>668.25002534805492</v>
      </c>
      <c r="AG14" s="115"/>
      <c r="AH14" s="115"/>
      <c r="AI14" s="115"/>
      <c r="AJ14" s="115"/>
      <c r="AK14" s="115"/>
      <c r="AL14" s="115"/>
      <c r="AM14" s="115"/>
      <c r="AN14" s="115"/>
      <c r="AO14" s="115"/>
      <c r="AP14" s="115"/>
      <c r="AQ14" s="115"/>
      <c r="AR14" s="115"/>
      <c r="AS14" s="115"/>
      <c r="AT14" s="115"/>
      <c r="AU14" s="115"/>
      <c r="AV14" s="115"/>
      <c r="AW14" s="115"/>
      <c r="AX14" s="115"/>
      <c r="AY14" s="115"/>
      <c r="AZ14" s="115"/>
    </row>
    <row r="15" spans="1:52" s="1" customFormat="1">
      <c r="A15" s="53"/>
      <c r="B15">
        <v>49.312444791072799</v>
      </c>
      <c r="C15">
        <v>3.4808037041343698</v>
      </c>
      <c r="D15">
        <v>10.746145887232201</v>
      </c>
      <c r="E15">
        <v>4.4449079984255304</v>
      </c>
      <c r="F15">
        <v>0.44686571370561701</v>
      </c>
      <c r="G15">
        <v>16.600471662742599</v>
      </c>
      <c r="H15">
        <v>2.1594176743219502</v>
      </c>
      <c r="I15">
        <v>9.2546168209020596</v>
      </c>
      <c r="J15">
        <v>2.8034421496280699</v>
      </c>
      <c r="K15">
        <v>0.41573431255541998</v>
      </c>
      <c r="L15">
        <v>0.33514928527922699</v>
      </c>
      <c r="M15" s="132">
        <v>0</v>
      </c>
      <c r="N15" s="117">
        <f t="shared" si="1"/>
        <v>99.999999999999829</v>
      </c>
      <c r="P15" s="135"/>
      <c r="Q15" s="127"/>
      <c r="R15" s="127"/>
      <c r="S15" s="127"/>
      <c r="T15" s="127"/>
      <c r="U15" s="117">
        <f t="shared" si="0"/>
        <v>0</v>
      </c>
      <c r="W15">
        <v>1133.49540229885</v>
      </c>
      <c r="X15">
        <v>0.1</v>
      </c>
      <c r="Z15" s="150">
        <f>'CALCULATIONS 1'!DR21</f>
        <v>2771.4943295017388</v>
      </c>
      <c r="AA15" s="147">
        <f>'CALCULATIONS 1'!DT21</f>
        <v>757.08848299092631</v>
      </c>
      <c r="AB15" s="147">
        <f>'CALCULATIONS 1'!DV21</f>
        <v>2719.250190878704</v>
      </c>
      <c r="AC15" s="151">
        <f>'CALCULATIONS 1'!DX21</f>
        <v>726.8530780465187</v>
      </c>
      <c r="AG15" s="115"/>
      <c r="AH15" s="115"/>
      <c r="AI15" s="115"/>
      <c r="AJ15" s="115"/>
      <c r="AK15" s="115"/>
      <c r="AL15" s="115"/>
      <c r="AM15" s="115"/>
      <c r="AN15" s="115"/>
      <c r="AO15" s="115"/>
      <c r="AP15" s="115"/>
      <c r="AQ15" s="115"/>
      <c r="AR15" s="115"/>
      <c r="AS15" s="115"/>
      <c r="AT15" s="115"/>
      <c r="AU15" s="115"/>
      <c r="AV15" s="115"/>
      <c r="AW15" s="115"/>
      <c r="AX15" s="115"/>
      <c r="AY15" s="115"/>
      <c r="AZ15" s="115"/>
    </row>
    <row r="16" spans="1:52" s="1" customFormat="1">
      <c r="A16" s="53"/>
      <c r="B16">
        <v>49.133917396652002</v>
      </c>
      <c r="C16">
        <v>3.6494598070033599</v>
      </c>
      <c r="D16">
        <v>10.4545505594979</v>
      </c>
      <c r="E16">
        <v>4.2460685369456703</v>
      </c>
      <c r="F16">
        <v>0.469864630730914</v>
      </c>
      <c r="G16">
        <v>17.0617372381904</v>
      </c>
      <c r="H16">
        <v>2.2450422389479598</v>
      </c>
      <c r="I16">
        <v>9.1435054257268007</v>
      </c>
      <c r="J16">
        <v>2.8090713197147799</v>
      </c>
      <c r="K16">
        <v>0.43438437354183301</v>
      </c>
      <c r="L16">
        <v>0.35239847304820399</v>
      </c>
      <c r="M16" s="132">
        <v>0</v>
      </c>
      <c r="N16" s="117">
        <f t="shared" si="1"/>
        <v>99.999999999999815</v>
      </c>
      <c r="P16" s="135"/>
      <c r="Q16" s="127"/>
      <c r="R16" s="127"/>
      <c r="S16" s="127"/>
      <c r="T16" s="127"/>
      <c r="U16" s="117">
        <f t="shared" si="0"/>
        <v>0</v>
      </c>
      <c r="W16">
        <v>1128.51494252873</v>
      </c>
      <c r="X16">
        <v>0.1</v>
      </c>
      <c r="Z16" s="150">
        <f>'CALCULATIONS 1'!DR22</f>
        <v>3013.6928382764913</v>
      </c>
      <c r="AA16" s="147">
        <f>'CALCULATIONS 1'!DT22</f>
        <v>823.24979518957241</v>
      </c>
      <c r="AB16" s="147">
        <f>'CALCULATIONS 1'!DV22</f>
        <v>2963.6809068082634</v>
      </c>
      <c r="AC16" s="151">
        <f>'CALCULATIONS 1'!DX22</f>
        <v>792.18918387395036</v>
      </c>
      <c r="AG16" s="115"/>
      <c r="AH16" s="115"/>
      <c r="AI16" s="115"/>
      <c r="AJ16" s="115"/>
      <c r="AK16" s="115"/>
      <c r="AL16" s="115"/>
      <c r="AM16" s="115"/>
      <c r="AN16" s="115"/>
      <c r="AO16" s="115"/>
      <c r="AP16" s="115"/>
      <c r="AQ16" s="115"/>
      <c r="AR16" s="115"/>
      <c r="AS16" s="115"/>
      <c r="AT16" s="115"/>
      <c r="AU16" s="115"/>
      <c r="AV16" s="115"/>
      <c r="AW16" s="115"/>
      <c r="AX16" s="115"/>
      <c r="AY16" s="115"/>
      <c r="AZ16" s="115"/>
    </row>
    <row r="17" spans="1:52" s="1" customFormat="1">
      <c r="A17" s="53"/>
      <c r="B17">
        <v>48.945450154287101</v>
      </c>
      <c r="C17">
        <v>3.8207150080338801</v>
      </c>
      <c r="D17">
        <v>10.1612744171463</v>
      </c>
      <c r="E17">
        <v>4.05423735773247</v>
      </c>
      <c r="F17">
        <v>0.49325391683214997</v>
      </c>
      <c r="G17">
        <v>17.520728178376199</v>
      </c>
      <c r="H17">
        <v>2.3323710720166102</v>
      </c>
      <c r="I17">
        <v>9.0390164309154795</v>
      </c>
      <c r="J17">
        <v>2.8099497871180001</v>
      </c>
      <c r="K17">
        <v>0.45306323991750402</v>
      </c>
      <c r="L17">
        <v>0.36994043762412998</v>
      </c>
      <c r="M17" s="132">
        <v>0</v>
      </c>
      <c r="N17" s="117">
        <f t="shared" si="1"/>
        <v>99.999999999999815</v>
      </c>
      <c r="P17" s="135"/>
      <c r="Q17" s="127"/>
      <c r="R17" s="127"/>
      <c r="S17" s="127"/>
      <c r="T17" s="127"/>
      <c r="U17" s="117">
        <f t="shared" si="0"/>
        <v>0</v>
      </c>
      <c r="W17">
        <v>1123.53448275862</v>
      </c>
      <c r="X17">
        <v>0.1</v>
      </c>
      <c r="Z17" s="150">
        <f>'CALCULATIONS 1'!DR23</f>
        <v>3283.6616059251041</v>
      </c>
      <c r="AA17" s="147">
        <f>'CALCULATIONS 1'!DT23</f>
        <v>896.99710276236601</v>
      </c>
      <c r="AB17" s="147">
        <f>'CALCULATIONS 1'!DV23</f>
        <v>3236.6008901016116</v>
      </c>
      <c r="AC17" s="151">
        <f>'CALCULATIONS 1'!DX23</f>
        <v>865.14044469672592</v>
      </c>
      <c r="AG17" s="115"/>
      <c r="AH17" s="115"/>
      <c r="AI17" s="115"/>
      <c r="AJ17" s="115"/>
      <c r="AK17" s="115"/>
      <c r="AL17" s="115"/>
      <c r="AM17" s="115"/>
      <c r="AN17" s="115"/>
      <c r="AO17" s="115"/>
      <c r="AP17" s="115"/>
      <c r="AQ17" s="115"/>
      <c r="AR17" s="115"/>
      <c r="AS17" s="115"/>
      <c r="AT17" s="115"/>
      <c r="AU17" s="115"/>
      <c r="AV17" s="115"/>
      <c r="AW17" s="115"/>
      <c r="AX17" s="115"/>
      <c r="AY17" s="115"/>
      <c r="AZ17" s="115"/>
    </row>
    <row r="18" spans="1:52" s="1" customFormat="1">
      <c r="A18" s="53"/>
      <c r="B18">
        <v>48.746712860417702</v>
      </c>
      <c r="C18">
        <v>3.99487051080808</v>
      </c>
      <c r="D18">
        <v>9.8661085305403997</v>
      </c>
      <c r="E18">
        <v>3.86889693589929</v>
      </c>
      <c r="F18">
        <v>0.51707141572763704</v>
      </c>
      <c r="G18">
        <v>17.9780470458976</v>
      </c>
      <c r="H18">
        <v>2.42155557296587</v>
      </c>
      <c r="I18">
        <v>8.9410130780316308</v>
      </c>
      <c r="J18">
        <v>2.8061440072906501</v>
      </c>
      <c r="K18">
        <v>0.471776480625204</v>
      </c>
      <c r="L18">
        <v>0.38780356179575098</v>
      </c>
      <c r="M18" s="132">
        <v>0</v>
      </c>
      <c r="N18" s="117">
        <f t="shared" si="1"/>
        <v>99.999999999999829</v>
      </c>
      <c r="P18" s="135"/>
      <c r="Q18" s="127"/>
      <c r="R18" s="127"/>
      <c r="S18" s="127"/>
      <c r="T18" s="127"/>
      <c r="U18" s="117">
        <f t="shared" si="0"/>
        <v>0</v>
      </c>
      <c r="W18">
        <v>1118.5540229885</v>
      </c>
      <c r="X18">
        <v>0.1</v>
      </c>
      <c r="Z18" s="150">
        <f>'CALCULATIONS 1'!DR24</f>
        <v>3585.0384125889982</v>
      </c>
      <c r="AA18" s="147">
        <f>'CALCULATIONS 1'!DT24</f>
        <v>979.32413729280927</v>
      </c>
      <c r="AB18" s="147">
        <f>'CALCULATIONS 1'!DV24</f>
        <v>3541.8123787190375</v>
      </c>
      <c r="AC18" s="151">
        <f>'CALCULATIONS 1'!DX24</f>
        <v>946.72319522879411</v>
      </c>
      <c r="AG18" s="115"/>
      <c r="AH18" s="115"/>
      <c r="AI18" s="115"/>
      <c r="AJ18" s="115"/>
      <c r="AK18" s="115"/>
      <c r="AL18" s="115"/>
      <c r="AM18" s="115"/>
      <c r="AN18" s="115"/>
      <c r="AO18" s="115"/>
      <c r="AP18" s="115"/>
      <c r="AQ18" s="115"/>
      <c r="AR18" s="115"/>
      <c r="AS18" s="115"/>
      <c r="AT18" s="115"/>
      <c r="AU18" s="115"/>
      <c r="AV18" s="115"/>
      <c r="AW18" s="115"/>
      <c r="AX18" s="115"/>
      <c r="AY18" s="115"/>
      <c r="AZ18" s="115"/>
    </row>
    <row r="19" spans="1:52" s="1" customFormat="1">
      <c r="A19" s="53"/>
      <c r="B19">
        <v>48.537321116753603</v>
      </c>
      <c r="C19">
        <v>4.1722511907417204</v>
      </c>
      <c r="D19">
        <v>9.5688485960385794</v>
      </c>
      <c r="E19">
        <v>3.6895653454485902</v>
      </c>
      <c r="F19">
        <v>0.54135833907513697</v>
      </c>
      <c r="G19">
        <v>18.434258638332501</v>
      </c>
      <c r="H19">
        <v>2.5127595286742399</v>
      </c>
      <c r="I19">
        <v>8.8493892763630395</v>
      </c>
      <c r="J19">
        <v>2.7977010369175601</v>
      </c>
      <c r="K19">
        <v>0.49052817734855603</v>
      </c>
      <c r="L19">
        <v>0.40601875430637702</v>
      </c>
      <c r="M19" s="132">
        <v>0</v>
      </c>
      <c r="N19" s="117">
        <f t="shared" si="1"/>
        <v>99.999999999999872</v>
      </c>
      <c r="P19" s="135"/>
      <c r="Q19" s="127"/>
      <c r="R19" s="127"/>
      <c r="S19" s="127"/>
      <c r="T19" s="127"/>
      <c r="U19" s="117">
        <f t="shared" si="0"/>
        <v>0</v>
      </c>
      <c r="W19">
        <v>1113.5735632183901</v>
      </c>
      <c r="X19">
        <v>0.1</v>
      </c>
      <c r="Z19" s="150">
        <f>'CALCULATIONS 1'!DR25</f>
        <v>3922.0096722232752</v>
      </c>
      <c r="AA19" s="147">
        <f>'CALCULATIONS 1'!DT25</f>
        <v>1071.374500539961</v>
      </c>
      <c r="AB19" s="147">
        <f>'CALCULATIONS 1'!DV25</f>
        <v>3883.7003612729236</v>
      </c>
      <c r="AC19" s="151">
        <f>'CALCULATIONS 1'!DX25</f>
        <v>1038.1095388980777</v>
      </c>
      <c r="AG19" s="115"/>
      <c r="AH19" s="115"/>
      <c r="AI19" s="115"/>
      <c r="AJ19" s="115"/>
      <c r="AK19" s="115"/>
      <c r="AL19" s="115"/>
      <c r="AM19" s="115"/>
      <c r="AN19" s="115"/>
      <c r="AO19" s="115"/>
      <c r="AP19" s="115"/>
      <c r="AQ19" s="115"/>
      <c r="AR19" s="115"/>
      <c r="AS19" s="115"/>
      <c r="AT19" s="115"/>
      <c r="AU19" s="115"/>
      <c r="AV19" s="115"/>
      <c r="AW19" s="115"/>
      <c r="AX19" s="115"/>
      <c r="AY19" s="115"/>
      <c r="AZ19" s="115"/>
    </row>
    <row r="20" spans="1:52" s="1" customFormat="1">
      <c r="A20" s="53"/>
      <c r="B20">
        <v>48.316831995179399</v>
      </c>
      <c r="C20">
        <v>4.35320960277976</v>
      </c>
      <c r="D20">
        <v>9.2692939361095998</v>
      </c>
      <c r="E20">
        <v>3.51579114099775</v>
      </c>
      <c r="F20">
        <v>0.56615976827159598</v>
      </c>
      <c r="G20">
        <v>18.889894644536</v>
      </c>
      <c r="H20">
        <v>2.6061612335283701</v>
      </c>
      <c r="I20">
        <v>8.7640676876391606</v>
      </c>
      <c r="J20">
        <v>2.7846495855734101</v>
      </c>
      <c r="K20">
        <v>0.50932057918108598</v>
      </c>
      <c r="L20">
        <v>0.42461982620372302</v>
      </c>
      <c r="M20" s="132">
        <v>0</v>
      </c>
      <c r="N20" s="117">
        <f t="shared" si="1"/>
        <v>99.999999999999829</v>
      </c>
      <c r="P20" s="135"/>
      <c r="Q20" s="127"/>
      <c r="R20" s="127"/>
      <c r="S20" s="127"/>
      <c r="T20" s="127"/>
      <c r="U20" s="117">
        <f t="shared" si="0"/>
        <v>0</v>
      </c>
      <c r="W20">
        <v>1108.5931034482701</v>
      </c>
      <c r="X20">
        <v>0.1</v>
      </c>
      <c r="Z20" s="150">
        <f>'CALCULATIONS 1'!DR26</f>
        <v>4299.3969331586241</v>
      </c>
      <c r="AA20" s="147">
        <f>'CALCULATIONS 1'!DT26</f>
        <v>1174.4652937774886</v>
      </c>
      <c r="AB20" s="147">
        <f>'CALCULATIONS 1'!DV26</f>
        <v>4267.3266214816549</v>
      </c>
      <c r="AC20" s="151">
        <f>'CALCULATIONS 1'!DX26</f>
        <v>1140.6524858426126</v>
      </c>
      <c r="AG20" s="115"/>
      <c r="AH20" s="115"/>
      <c r="AI20" s="115"/>
      <c r="AJ20" s="115"/>
      <c r="AK20" s="115"/>
      <c r="AL20" s="115"/>
      <c r="AM20" s="115"/>
      <c r="AN20" s="115"/>
      <c r="AO20" s="115"/>
      <c r="AP20" s="115"/>
      <c r="AQ20" s="115"/>
      <c r="AR20" s="115"/>
      <c r="AS20" s="115"/>
      <c r="AT20" s="115"/>
      <c r="AU20" s="115"/>
      <c r="AV20" s="115"/>
      <c r="AW20" s="115"/>
      <c r="AX20" s="115"/>
      <c r="AY20" s="115"/>
      <c r="AZ20" s="115"/>
    </row>
    <row r="21" spans="1:52" s="1" customFormat="1">
      <c r="A21" s="53"/>
      <c r="B21">
        <v>48.166584084218599</v>
      </c>
      <c r="C21">
        <v>4.34941085787458</v>
      </c>
      <c r="D21">
        <v>8.9718882841417997</v>
      </c>
      <c r="E21">
        <v>3.3068433403665898</v>
      </c>
      <c r="F21">
        <v>0.59828452539616195</v>
      </c>
      <c r="G21">
        <v>19.487444679140498</v>
      </c>
      <c r="H21">
        <v>2.7243352575810702</v>
      </c>
      <c r="I21">
        <v>8.6307232117718993</v>
      </c>
      <c r="J21">
        <v>2.78209907824077</v>
      </c>
      <c r="K21">
        <v>0.533673287220787</v>
      </c>
      <c r="L21">
        <v>0.448713394047145</v>
      </c>
      <c r="M21" s="132">
        <v>0</v>
      </c>
      <c r="N21" s="117">
        <f t="shared" si="1"/>
        <v>99.999999999999915</v>
      </c>
      <c r="P21" s="135"/>
      <c r="Q21" s="127"/>
      <c r="R21" s="127"/>
      <c r="S21" s="127"/>
      <c r="T21" s="127"/>
      <c r="U21" s="117">
        <f t="shared" si="0"/>
        <v>0</v>
      </c>
      <c r="W21">
        <v>1103.6126436781601</v>
      </c>
      <c r="X21">
        <v>0.1</v>
      </c>
      <c r="Z21" s="150">
        <f>'CALCULATIONS 1'!DR27</f>
        <v>4825.2019975927305</v>
      </c>
      <c r="AA21" s="147">
        <f>'CALCULATIONS 1'!DT27</f>
        <v>1318.0993450342094</v>
      </c>
      <c r="AB21" s="147">
        <f>'CALCULATIONS 1'!DV27</f>
        <v>4799.9544611990868</v>
      </c>
      <c r="AC21" s="151">
        <f>'CALCULATIONS 1'!DX27</f>
        <v>1283.0234181130195</v>
      </c>
      <c r="AG21" s="115"/>
      <c r="AH21" s="115"/>
      <c r="AI21" s="115"/>
      <c r="AJ21" s="115"/>
      <c r="AK21" s="115"/>
      <c r="AL21" s="115"/>
      <c r="AM21" s="115"/>
      <c r="AN21" s="115"/>
      <c r="AO21" s="115"/>
      <c r="AP21" s="115"/>
      <c r="AQ21" s="115"/>
      <c r="AR21" s="115"/>
      <c r="AS21" s="115"/>
      <c r="AT21" s="115"/>
      <c r="AU21" s="115"/>
      <c r="AV21" s="115"/>
      <c r="AW21" s="115"/>
      <c r="AX21" s="115"/>
      <c r="AY21" s="115"/>
      <c r="AZ21" s="115"/>
    </row>
    <row r="22" spans="1:52" s="1" customFormat="1">
      <c r="A22" s="53"/>
      <c r="B22">
        <v>48.061706447155302</v>
      </c>
      <c r="C22">
        <v>4.2265441533284598</v>
      </c>
      <c r="D22">
        <v>8.6811220969512402</v>
      </c>
      <c r="E22">
        <v>3.0803418447261799</v>
      </c>
      <c r="F22">
        <v>0.63529729351956199</v>
      </c>
      <c r="G22">
        <v>20.1629175205201</v>
      </c>
      <c r="H22">
        <v>2.8587892878478001</v>
      </c>
      <c r="I22">
        <v>8.4691205329879704</v>
      </c>
      <c r="J22">
        <v>2.7862560364739699</v>
      </c>
      <c r="K22">
        <v>0.56143181634963202</v>
      </c>
      <c r="L22">
        <v>0.47647297013969803</v>
      </c>
      <c r="M22" s="132">
        <v>0</v>
      </c>
      <c r="N22" s="117">
        <f t="shared" si="1"/>
        <v>99.999999999999901</v>
      </c>
      <c r="P22" s="135"/>
      <c r="Q22" s="127"/>
      <c r="R22" s="127"/>
      <c r="S22" s="127"/>
      <c r="T22" s="127"/>
      <c r="U22" s="117">
        <f t="shared" si="0"/>
        <v>0</v>
      </c>
      <c r="W22">
        <v>1098.6321839080399</v>
      </c>
      <c r="X22">
        <v>0.1</v>
      </c>
      <c r="Z22" s="150">
        <f>'CALCULATIONS 1'!DR28</f>
        <v>5497.0280615137317</v>
      </c>
      <c r="AA22" s="147">
        <f>'CALCULATIONS 1'!DT28</f>
        <v>1501.6219198969761</v>
      </c>
      <c r="AB22" s="147">
        <f>'CALCULATIONS 1'!DV28</f>
        <v>5479.977950855764</v>
      </c>
      <c r="AC22" s="151">
        <f>'CALCULATIONS 1'!DX28</f>
        <v>1464.7930722106328</v>
      </c>
      <c r="AG22" s="115"/>
      <c r="AH22" s="102"/>
      <c r="AI22" s="102"/>
      <c r="AJ22" s="102"/>
      <c r="AK22" s="102"/>
      <c r="AL22" s="102"/>
      <c r="AM22" s="102"/>
      <c r="AN22" s="102"/>
      <c r="AO22" s="102"/>
      <c r="AP22" s="102"/>
      <c r="AQ22" s="102"/>
      <c r="AR22" s="102"/>
      <c r="AS22" s="102"/>
      <c r="AT22" s="102"/>
      <c r="AU22" s="102"/>
      <c r="AV22" s="102"/>
      <c r="AW22" s="102"/>
      <c r="AX22" s="102"/>
      <c r="AY22" s="102"/>
      <c r="AZ22" s="102"/>
    </row>
    <row r="23" spans="1:52" s="1" customFormat="1">
      <c r="A23" s="53"/>
      <c r="B23">
        <v>47.949951774316297</v>
      </c>
      <c r="C23">
        <v>4.1104384853843898</v>
      </c>
      <c r="D23">
        <v>8.3952935261843091</v>
      </c>
      <c r="E23">
        <v>2.86350163218248</v>
      </c>
      <c r="F23">
        <v>0.67265255699988802</v>
      </c>
      <c r="G23">
        <v>20.8174208514009</v>
      </c>
      <c r="H23">
        <v>2.9942993091957</v>
      </c>
      <c r="I23">
        <v>8.3149949864825601</v>
      </c>
      <c r="J23">
        <v>2.7881382435806801</v>
      </c>
      <c r="K23">
        <v>0.58881921652268698</v>
      </c>
      <c r="L23">
        <v>0.50448941774994305</v>
      </c>
      <c r="M23" s="132">
        <v>0</v>
      </c>
      <c r="N23" s="117">
        <f t="shared" si="1"/>
        <v>99.999999999999829</v>
      </c>
      <c r="P23" s="135"/>
      <c r="Q23" s="127"/>
      <c r="R23" s="127"/>
      <c r="S23" s="127"/>
      <c r="T23" s="127"/>
      <c r="U23" s="117">
        <f t="shared" si="0"/>
        <v>0</v>
      </c>
      <c r="W23">
        <v>1093.6517241379299</v>
      </c>
      <c r="X23">
        <v>0.1</v>
      </c>
      <c r="Z23" s="150">
        <f>'CALCULATIONS 1'!DR29</f>
        <v>6262.1597942149956</v>
      </c>
      <c r="AA23" s="147">
        <f>'CALCULATIONS 1'!DT29</f>
        <v>1710.6327833264388</v>
      </c>
      <c r="AB23" s="147">
        <f>'CALCULATIONS 1'!DV29</f>
        <v>6255.8343690556212</v>
      </c>
      <c r="AC23" s="151">
        <f>'CALCULATIONS 1'!DX29</f>
        <v>1672.1787800731677</v>
      </c>
      <c r="AG23" s="115"/>
      <c r="AH23" s="103"/>
      <c r="AI23" s="104"/>
      <c r="AJ23" s="104"/>
      <c r="AK23" s="104"/>
      <c r="AL23" s="104"/>
      <c r="AM23" s="104"/>
      <c r="AN23" s="104"/>
      <c r="AO23" s="104"/>
      <c r="AP23" s="104"/>
      <c r="AQ23" s="104"/>
      <c r="AR23" s="104"/>
      <c r="AS23" s="104"/>
      <c r="AT23" s="104"/>
      <c r="AU23" s="104"/>
      <c r="AV23" s="104"/>
      <c r="AW23" s="104"/>
      <c r="AX23" s="104"/>
      <c r="AY23" s="104"/>
      <c r="AZ23" s="104"/>
    </row>
    <row r="24" spans="1:52" s="1" customFormat="1">
      <c r="A24" s="53"/>
      <c r="B24">
        <v>47.831478529844397</v>
      </c>
      <c r="C24">
        <v>4.0005689564552798</v>
      </c>
      <c r="D24">
        <v>8.1139716353608193</v>
      </c>
      <c r="E24">
        <v>2.6556716124405302</v>
      </c>
      <c r="F24">
        <v>0.71044024431161801</v>
      </c>
      <c r="G24">
        <v>21.452238903776198</v>
      </c>
      <c r="H24">
        <v>3.1311836981125998</v>
      </c>
      <c r="I24">
        <v>8.1678148206314205</v>
      </c>
      <c r="J24">
        <v>2.7879434882331098</v>
      </c>
      <c r="K24">
        <v>0.61585792760010005</v>
      </c>
      <c r="L24">
        <v>0.53283018323374198</v>
      </c>
      <c r="M24" s="132">
        <v>0</v>
      </c>
      <c r="N24" s="117">
        <f t="shared" si="1"/>
        <v>99.999999999999815</v>
      </c>
      <c r="P24" s="135"/>
      <c r="Q24" s="127"/>
      <c r="R24" s="127"/>
      <c r="S24" s="127"/>
      <c r="T24" s="127"/>
      <c r="U24" s="117">
        <f t="shared" si="0"/>
        <v>0</v>
      </c>
      <c r="W24">
        <v>1088.67126436781</v>
      </c>
      <c r="X24">
        <v>0.1</v>
      </c>
      <c r="Z24" s="150">
        <f>'CALCULATIONS 1'!DR30</f>
        <v>7132.6556868817188</v>
      </c>
      <c r="AA24" s="147">
        <f>'CALCULATIONS 1'!DT30</f>
        <v>1948.4259506490525</v>
      </c>
      <c r="AB24" s="147">
        <f>'CALCULATIONS 1'!DV30</f>
        <v>7140.1098246458023</v>
      </c>
      <c r="AC24" s="151">
        <f>'CALCULATIONS 1'!DX30</f>
        <v>1908.5447970335324</v>
      </c>
      <c r="AG24" s="115"/>
      <c r="AH24" s="103"/>
      <c r="AI24" s="105"/>
      <c r="AJ24" s="106"/>
      <c r="AK24" s="105"/>
      <c r="AL24" s="106"/>
      <c r="AM24" s="105"/>
      <c r="AN24" s="106"/>
      <c r="AO24" s="105"/>
      <c r="AP24" s="106"/>
      <c r="AQ24" s="105"/>
      <c r="AR24" s="106"/>
      <c r="AS24" s="105"/>
      <c r="AT24" s="106"/>
      <c r="AU24" s="105"/>
      <c r="AV24" s="106"/>
      <c r="AW24" s="105"/>
      <c r="AX24" s="106"/>
      <c r="AY24" s="105"/>
      <c r="AZ24" s="106"/>
    </row>
    <row r="25" spans="1:52" s="1" customFormat="1">
      <c r="A25" s="53"/>
      <c r="B25">
        <v>49.022293105310098</v>
      </c>
      <c r="C25">
        <v>3.4868853175744201</v>
      </c>
      <c r="D25">
        <v>8.2451285258557192</v>
      </c>
      <c r="E25">
        <v>2.2998948987191699</v>
      </c>
      <c r="F25">
        <v>0.77097427992686696</v>
      </c>
      <c r="G25">
        <v>21.032501494580401</v>
      </c>
      <c r="H25">
        <v>2.9729780381866702</v>
      </c>
      <c r="I25">
        <v>7.9905815052968396</v>
      </c>
      <c r="J25">
        <v>2.9353978518906798</v>
      </c>
      <c r="K25">
        <v>0.66513427271380798</v>
      </c>
      <c r="L25">
        <v>0.578230709945183</v>
      </c>
      <c r="M25" s="132">
        <v>0</v>
      </c>
      <c r="N25" s="117">
        <f t="shared" si="1"/>
        <v>99.999999999999872</v>
      </c>
      <c r="P25" s="135"/>
      <c r="Q25" s="127"/>
      <c r="R25" s="127"/>
      <c r="S25" s="127"/>
      <c r="T25" s="127"/>
      <c r="U25" s="117">
        <f t="shared" si="0"/>
        <v>0</v>
      </c>
      <c r="W25">
        <v>1083.6908045977</v>
      </c>
      <c r="X25">
        <v>0.1</v>
      </c>
      <c r="Z25" s="150">
        <f>'CALCULATIONS 1'!DR31</f>
        <v>6748.79137401762</v>
      </c>
      <c r="AA25" s="147">
        <f>'CALCULATIONS 1'!DT31</f>
        <v>1843.5658225921127</v>
      </c>
      <c r="AB25" s="147">
        <f>'CALCULATIONS 1'!DV31</f>
        <v>6744.3275890199902</v>
      </c>
      <c r="AC25" s="151">
        <f>'CALCULATIONS 1'!DX31</f>
        <v>1802.7525690268135</v>
      </c>
      <c r="AG25" s="115"/>
      <c r="AH25" s="103"/>
      <c r="AI25" s="105"/>
      <c r="AJ25" s="106"/>
      <c r="AK25" s="105"/>
      <c r="AL25" s="106"/>
      <c r="AM25" s="105"/>
      <c r="AN25" s="106"/>
      <c r="AO25" s="105"/>
      <c r="AP25" s="106"/>
      <c r="AQ25" s="105"/>
      <c r="AR25" s="106"/>
      <c r="AS25" s="105"/>
      <c r="AT25" s="106"/>
      <c r="AU25" s="105"/>
      <c r="AV25" s="106"/>
      <c r="AW25" s="105"/>
      <c r="AX25" s="106"/>
      <c r="AY25" s="105"/>
      <c r="AZ25" s="106"/>
    </row>
    <row r="26" spans="1:52" s="1" customFormat="1">
      <c r="A26" s="53"/>
      <c r="B26">
        <v>50.150472815957897</v>
      </c>
      <c r="C26">
        <v>3.0261954947877201</v>
      </c>
      <c r="D26">
        <v>8.3387466442034697</v>
      </c>
      <c r="E26">
        <v>1.98653235401827</v>
      </c>
      <c r="F26">
        <v>0.83131076506297197</v>
      </c>
      <c r="G26">
        <v>20.643579658575099</v>
      </c>
      <c r="H26">
        <v>2.8003327850824</v>
      </c>
      <c r="I26">
        <v>7.8122815366712199</v>
      </c>
      <c r="J26">
        <v>3.0732510198565399</v>
      </c>
      <c r="K26">
        <v>0.71381385198705805</v>
      </c>
      <c r="L26">
        <v>0.62348307379726498</v>
      </c>
      <c r="M26" s="132">
        <v>0</v>
      </c>
      <c r="N26" s="117">
        <f t="shared" si="1"/>
        <v>99.999999999999901</v>
      </c>
      <c r="P26" s="135"/>
      <c r="Q26" s="127"/>
      <c r="R26" s="127"/>
      <c r="S26" s="127"/>
      <c r="T26" s="127"/>
      <c r="U26" s="117">
        <f t="shared" si="0"/>
        <v>0</v>
      </c>
      <c r="W26">
        <v>1078.71034482758</v>
      </c>
      <c r="X26">
        <v>0.1</v>
      </c>
      <c r="Z26" s="150">
        <f>'CALCULATIONS 1'!DR32</f>
        <v>6368.870314886658</v>
      </c>
      <c r="AA26" s="147">
        <f>'CALCULATIONS 1'!DT32</f>
        <v>1739.7828722710572</v>
      </c>
      <c r="AB26" s="147">
        <f>'CALCULATIONS 1'!DV32</f>
        <v>6354.6970052264314</v>
      </c>
      <c r="AC26" s="151">
        <f>'CALCULATIONS 1'!DX32</f>
        <v>1698.6046719037852</v>
      </c>
      <c r="AG26" s="115"/>
      <c r="AH26" s="103"/>
      <c r="AI26" s="105"/>
      <c r="AJ26" s="106"/>
      <c r="AK26" s="105"/>
      <c r="AL26" s="106"/>
      <c r="AM26" s="105"/>
      <c r="AN26" s="106"/>
      <c r="AO26" s="105"/>
      <c r="AP26" s="106"/>
      <c r="AQ26" s="105"/>
      <c r="AR26" s="106"/>
      <c r="AS26" s="105"/>
      <c r="AT26" s="106"/>
      <c r="AU26" s="105"/>
      <c r="AV26" s="106"/>
      <c r="AW26" s="105"/>
      <c r="AX26" s="106"/>
      <c r="AY26" s="105"/>
      <c r="AZ26" s="106"/>
    </row>
    <row r="27" spans="1:52" s="1" customFormat="1">
      <c r="A27" s="53"/>
      <c r="B27">
        <v>51.237035452250097</v>
      </c>
      <c r="C27">
        <v>2.65734897822571</v>
      </c>
      <c r="D27">
        <v>8.3753269586613808</v>
      </c>
      <c r="E27">
        <v>1.69362184472632</v>
      </c>
      <c r="F27">
        <v>0.87356844762956098</v>
      </c>
      <c r="G27">
        <v>20.199994603130399</v>
      </c>
      <c r="H27">
        <v>2.6462251089835802</v>
      </c>
      <c r="I27">
        <v>7.6853389459308898</v>
      </c>
      <c r="J27">
        <v>3.1978818604023802</v>
      </c>
      <c r="K27">
        <v>0.76333202513522702</v>
      </c>
      <c r="L27">
        <v>0.67032577492438306</v>
      </c>
      <c r="M27" s="132">
        <v>0</v>
      </c>
      <c r="N27" s="117">
        <f t="shared" si="1"/>
        <v>99.999999999999943</v>
      </c>
      <c r="P27" s="135"/>
      <c r="Q27" s="127"/>
      <c r="R27" s="127"/>
      <c r="S27" s="127"/>
      <c r="T27" s="127"/>
      <c r="U27" s="117">
        <f t="shared" si="0"/>
        <v>0</v>
      </c>
      <c r="W27">
        <v>1073.72988505747</v>
      </c>
      <c r="X27">
        <v>0.1</v>
      </c>
      <c r="Z27" s="150">
        <f>'CALCULATIONS 1'!DR33</f>
        <v>5945.3268985224731</v>
      </c>
      <c r="AA27" s="147">
        <f>'CALCULATIONS 1'!DT33</f>
        <v>1624.0836124303908</v>
      </c>
      <c r="AB27" s="147">
        <f>'CALCULATIONS 1'!DV33</f>
        <v>5923.0055542001337</v>
      </c>
      <c r="AC27" s="151">
        <f>'CALCULATIONS 1'!DX33</f>
        <v>1583.2139436076743</v>
      </c>
      <c r="AG27" s="115"/>
      <c r="AH27" s="103"/>
      <c r="AI27" s="105"/>
      <c r="AJ27" s="106"/>
      <c r="AK27" s="105"/>
      <c r="AL27" s="106"/>
      <c r="AM27" s="105"/>
      <c r="AN27" s="106"/>
      <c r="AO27" s="105"/>
      <c r="AP27" s="106"/>
      <c r="AQ27" s="105"/>
      <c r="AR27" s="106"/>
      <c r="AS27" s="105"/>
      <c r="AT27" s="106"/>
      <c r="AU27" s="105"/>
      <c r="AV27" s="106"/>
      <c r="AW27" s="105"/>
      <c r="AX27" s="106"/>
      <c r="AY27" s="105"/>
      <c r="AZ27" s="106"/>
    </row>
    <row r="28" spans="1:52" s="1" customFormat="1">
      <c r="A28" s="53"/>
      <c r="B28">
        <v>52.605700920235599</v>
      </c>
      <c r="C28">
        <v>2.3343201453106599</v>
      </c>
      <c r="D28">
        <v>8.3758504996191903</v>
      </c>
      <c r="E28">
        <v>1.3643283472304999</v>
      </c>
      <c r="F28">
        <v>0.87452943444804498</v>
      </c>
      <c r="G28">
        <v>19.386789819392298</v>
      </c>
      <c r="H28">
        <v>2.4914810443145901</v>
      </c>
      <c r="I28">
        <v>7.6760411069236101</v>
      </c>
      <c r="J28">
        <v>3.33690908212288</v>
      </c>
      <c r="K28">
        <v>0.82475578916095404</v>
      </c>
      <c r="L28">
        <v>0.72929381124156301</v>
      </c>
      <c r="M28" s="132">
        <v>0</v>
      </c>
      <c r="N28" s="117">
        <f t="shared" si="1"/>
        <v>99.999999999999915</v>
      </c>
      <c r="P28" s="135"/>
      <c r="Q28" s="127"/>
      <c r="R28" s="127"/>
      <c r="S28" s="127"/>
      <c r="T28" s="127"/>
      <c r="U28" s="117">
        <f t="shared" si="0"/>
        <v>0</v>
      </c>
      <c r="W28">
        <v>1068.74942528735</v>
      </c>
      <c r="X28">
        <v>0.1</v>
      </c>
      <c r="Z28" s="150">
        <f>'CALCULATIONS 1'!DR34</f>
        <v>5188.1874478259433</v>
      </c>
      <c r="AA28" s="147">
        <f>'CALCULATIONS 1'!DT34</f>
        <v>1417.2559988795908</v>
      </c>
      <c r="AB28" s="147">
        <f>'CALCULATIONS 1'!DV34</f>
        <v>5155.7920855102757</v>
      </c>
      <c r="AC28" s="151">
        <f>'CALCULATIONS 1'!DX34</f>
        <v>1378.1384882095194</v>
      </c>
      <c r="AG28" s="115"/>
      <c r="AH28" s="103"/>
      <c r="AI28" s="105"/>
      <c r="AJ28" s="106"/>
      <c r="AK28" s="105"/>
      <c r="AL28" s="106"/>
      <c r="AM28" s="105"/>
      <c r="AN28" s="106"/>
      <c r="AO28" s="105"/>
      <c r="AP28" s="106"/>
      <c r="AQ28" s="105"/>
      <c r="AR28" s="106"/>
      <c r="AS28" s="105"/>
      <c r="AT28" s="106"/>
      <c r="AU28" s="105"/>
      <c r="AV28" s="106"/>
      <c r="AW28" s="105"/>
      <c r="AX28" s="106"/>
      <c r="AY28" s="105"/>
      <c r="AZ28" s="106"/>
    </row>
    <row r="29" spans="1:52" s="1" customFormat="1">
      <c r="A29" s="126"/>
      <c r="B29">
        <v>53.9557123984291</v>
      </c>
      <c r="C29">
        <v>2.06053816426502</v>
      </c>
      <c r="D29">
        <v>8.3410367722190806</v>
      </c>
      <c r="E29">
        <v>1.0837306721336499</v>
      </c>
      <c r="F29">
        <v>0.86641373930010601</v>
      </c>
      <c r="G29">
        <v>18.552360024878499</v>
      </c>
      <c r="H29">
        <v>2.3243123236905401</v>
      </c>
      <c r="I29">
        <v>7.6709988249994199</v>
      </c>
      <c r="J29">
        <v>3.4685250427713301</v>
      </c>
      <c r="K29">
        <v>0.88692657547386</v>
      </c>
      <c r="L29">
        <v>0.78944546183925302</v>
      </c>
      <c r="M29" s="132">
        <v>0</v>
      </c>
      <c r="N29" s="117">
        <f t="shared" si="1"/>
        <v>99.999999999999844</v>
      </c>
      <c r="P29" s="135"/>
      <c r="Q29" s="127"/>
      <c r="R29" s="127"/>
      <c r="S29" s="127"/>
      <c r="T29" s="127"/>
      <c r="U29" s="117">
        <f t="shared" si="0"/>
        <v>0</v>
      </c>
      <c r="W29">
        <v>1063.7689655172401</v>
      </c>
      <c r="X29">
        <v>0.1</v>
      </c>
      <c r="Z29" s="150">
        <f>'CALCULATIONS 1'!DR35</f>
        <v>4443.8044384751929</v>
      </c>
      <c r="AA29" s="147">
        <f>'CALCULATIONS 1'!DT35</f>
        <v>1213.9130595437207</v>
      </c>
      <c r="AB29" s="147">
        <f>'CALCULATIONS 1'!DV35</f>
        <v>4404.5950477264851</v>
      </c>
      <c r="AC29" s="151">
        <f>'CALCULATIONS 1'!DX35</f>
        <v>1177.344210079438</v>
      </c>
      <c r="AG29" s="115"/>
      <c r="AH29" s="103"/>
      <c r="AI29" s="105"/>
      <c r="AJ29" s="106"/>
      <c r="AK29" s="105"/>
      <c r="AL29" s="106"/>
      <c r="AM29" s="105"/>
      <c r="AN29" s="106"/>
      <c r="AO29" s="105"/>
      <c r="AP29" s="106"/>
      <c r="AQ29" s="105"/>
      <c r="AR29" s="106"/>
      <c r="AS29" s="105"/>
      <c r="AT29" s="106"/>
      <c r="AU29" s="105"/>
      <c r="AV29" s="106"/>
      <c r="AW29" s="105"/>
      <c r="AX29" s="106"/>
      <c r="AY29" s="105"/>
      <c r="AZ29" s="106"/>
    </row>
    <row r="30" spans="1:52" s="1" customFormat="1">
      <c r="A30" s="126"/>
      <c r="B30">
        <v>55.2472634128263</v>
      </c>
      <c r="C30">
        <v>1.83481694423824</v>
      </c>
      <c r="D30">
        <v>8.2722412500755897</v>
      </c>
      <c r="E30">
        <v>0.85173227638520499</v>
      </c>
      <c r="F30">
        <v>0.85214608023707406</v>
      </c>
      <c r="G30">
        <v>17.7319934356813</v>
      </c>
      <c r="H30">
        <v>2.1551014970731002</v>
      </c>
      <c r="I30">
        <v>7.6680864258654502</v>
      </c>
      <c r="J30">
        <v>3.5890700716311099</v>
      </c>
      <c r="K30">
        <v>0.94826669056134205</v>
      </c>
      <c r="L30">
        <v>0.84928191542522802</v>
      </c>
      <c r="M30" s="132">
        <v>0</v>
      </c>
      <c r="N30" s="117">
        <f t="shared" si="1"/>
        <v>99.999999999999957</v>
      </c>
      <c r="P30" s="135"/>
      <c r="Q30" s="127"/>
      <c r="R30" s="127"/>
      <c r="S30" s="127"/>
      <c r="T30" s="127"/>
      <c r="U30" s="117">
        <f t="shared" si="0"/>
        <v>0</v>
      </c>
      <c r="W30">
        <v>1058.7885057471201</v>
      </c>
      <c r="X30">
        <v>0.1</v>
      </c>
      <c r="Z30" s="150">
        <f>'CALCULATIONS 1'!DR36</f>
        <v>3766.3213372776991</v>
      </c>
      <c r="AA30" s="147">
        <f>'CALCULATIONS 1'!DT36</f>
        <v>1028.8451530797697</v>
      </c>
      <c r="AB30" s="147">
        <f>'CALCULATIONS 1'!DV36</f>
        <v>3723.3577598621891</v>
      </c>
      <c r="AC30" s="151">
        <f>'CALCULATIONS 1'!DX36</f>
        <v>995.25010883595553</v>
      </c>
      <c r="AG30" s="115"/>
      <c r="AH30" s="103"/>
      <c r="AI30" s="107"/>
      <c r="AJ30" s="106"/>
      <c r="AK30" s="107"/>
      <c r="AL30" s="106"/>
      <c r="AM30" s="107"/>
      <c r="AN30" s="106"/>
      <c r="AO30" s="107"/>
      <c r="AP30" s="106"/>
      <c r="AQ30" s="107"/>
      <c r="AR30" s="106"/>
      <c r="AS30" s="107"/>
      <c r="AT30" s="106"/>
      <c r="AU30" s="107"/>
      <c r="AV30" s="106"/>
      <c r="AW30" s="107"/>
      <c r="AX30" s="106"/>
      <c r="AY30" s="107"/>
      <c r="AZ30" s="106"/>
    </row>
    <row r="31" spans="1:52" s="1" customFormat="1">
      <c r="A31" s="125"/>
      <c r="B31">
        <v>56.602292035383897</v>
      </c>
      <c r="C31">
        <v>1.6440115665725401</v>
      </c>
      <c r="D31">
        <v>8.1902818927105798</v>
      </c>
      <c r="E31">
        <v>0.65590889121324103</v>
      </c>
      <c r="F31">
        <v>0.83543153813690596</v>
      </c>
      <c r="G31">
        <v>16.938025445605401</v>
      </c>
      <c r="H31">
        <v>1.9836082879369401</v>
      </c>
      <c r="I31">
        <v>7.58776571336342</v>
      </c>
      <c r="J31">
        <v>3.7094079505056898</v>
      </c>
      <c r="K31">
        <v>1.0119565989102599</v>
      </c>
      <c r="L31">
        <v>0.84131007966096705</v>
      </c>
      <c r="M31" s="132">
        <v>0</v>
      </c>
      <c r="N31" s="117">
        <f t="shared" si="1"/>
        <v>99.999999999999858</v>
      </c>
      <c r="P31" s="135"/>
      <c r="Q31" s="127"/>
      <c r="R31" s="127"/>
      <c r="S31" s="127"/>
      <c r="T31" s="127"/>
      <c r="U31" s="117">
        <f t="shared" si="0"/>
        <v>0</v>
      </c>
      <c r="W31">
        <v>1053.8080459770099</v>
      </c>
      <c r="X31">
        <v>0.1</v>
      </c>
      <c r="Z31" s="150">
        <f>'CALCULATIONS 1'!DR37</f>
        <v>3142.6991379411684</v>
      </c>
      <c r="AA31" s="147">
        <f>'CALCULATIONS 1'!DT37</f>
        <v>858.49041706988567</v>
      </c>
      <c r="AB31" s="147">
        <f>'CALCULATIONS 1'!DV37</f>
        <v>3099.714820257434</v>
      </c>
      <c r="AC31" s="151">
        <f>'CALCULATIONS 1'!DX37</f>
        <v>828.55092397455212</v>
      </c>
      <c r="AG31" s="115"/>
      <c r="AH31" s="103"/>
      <c r="AI31" s="105"/>
      <c r="AJ31" s="106"/>
      <c r="AK31" s="105"/>
      <c r="AL31" s="106"/>
      <c r="AM31" s="105"/>
      <c r="AN31" s="106"/>
      <c r="AO31" s="105"/>
      <c r="AP31" s="106"/>
      <c r="AQ31" s="105"/>
      <c r="AR31" s="108"/>
      <c r="AS31" s="105"/>
      <c r="AT31" s="106"/>
      <c r="AU31" s="105"/>
      <c r="AV31" s="106"/>
      <c r="AW31" s="105"/>
      <c r="AX31" s="106"/>
      <c r="AY31" s="105"/>
      <c r="AZ31" s="108"/>
    </row>
    <row r="32" spans="1:52" s="1" customFormat="1">
      <c r="A32" s="125"/>
      <c r="B32">
        <v>57.853709637660103</v>
      </c>
      <c r="C32">
        <v>1.4913278618422701</v>
      </c>
      <c r="D32">
        <v>8.0832480578130301</v>
      </c>
      <c r="E32">
        <v>0.50055270827168596</v>
      </c>
      <c r="F32">
        <v>0.81646578782462798</v>
      </c>
      <c r="G32">
        <v>16.194457505254999</v>
      </c>
      <c r="H32">
        <v>1.8238854493524901</v>
      </c>
      <c r="I32">
        <v>7.5120703500696697</v>
      </c>
      <c r="J32">
        <v>3.81554057118597</v>
      </c>
      <c r="K32">
        <v>1.0727156128773201</v>
      </c>
      <c r="L32">
        <v>0.83602645784771801</v>
      </c>
      <c r="M32" s="132">
        <v>0</v>
      </c>
      <c r="N32" s="117">
        <f t="shared" si="1"/>
        <v>99.999999999999872</v>
      </c>
      <c r="P32" s="135"/>
      <c r="Q32" s="127"/>
      <c r="R32" s="127"/>
      <c r="S32" s="127"/>
      <c r="T32" s="127"/>
      <c r="U32" s="117">
        <f t="shared" si="0"/>
        <v>0</v>
      </c>
      <c r="W32">
        <v>1048.8275862068899</v>
      </c>
      <c r="X32">
        <v>0.1</v>
      </c>
      <c r="Z32" s="150">
        <f>'CALCULATIONS 1'!DR38</f>
        <v>2624.2368307782931</v>
      </c>
      <c r="AA32" s="147">
        <f>'CALCULATIONS 1'!DT38</f>
        <v>716.86218516638235</v>
      </c>
      <c r="AB32" s="147">
        <f>'CALCULATIONS 1'!DV38</f>
        <v>2582.5484902761432</v>
      </c>
      <c r="AC32" s="151">
        <f>'CALCULATIONS 1'!DX38</f>
        <v>690.31283905326268</v>
      </c>
      <c r="AG32" s="115"/>
      <c r="AH32" s="103"/>
      <c r="AI32" s="107"/>
      <c r="AJ32" s="106"/>
      <c r="AK32" s="107"/>
      <c r="AL32" s="106"/>
      <c r="AM32" s="107"/>
      <c r="AN32" s="106"/>
      <c r="AO32" s="107"/>
      <c r="AP32" s="106"/>
      <c r="AQ32" s="107"/>
      <c r="AR32" s="108"/>
      <c r="AS32" s="107"/>
      <c r="AT32" s="106"/>
      <c r="AU32" s="107"/>
      <c r="AV32" s="106"/>
      <c r="AW32" s="107"/>
      <c r="AX32" s="108"/>
      <c r="AY32" s="107"/>
      <c r="AZ32" s="108"/>
    </row>
    <row r="33" spans="1:52" s="1" customFormat="1">
      <c r="A33" s="125"/>
      <c r="B33">
        <v>59.008922022304603</v>
      </c>
      <c r="C33">
        <v>1.3680506849535801</v>
      </c>
      <c r="D33">
        <v>7.9590435641286303</v>
      </c>
      <c r="E33">
        <v>0.37754087906209099</v>
      </c>
      <c r="F33">
        <v>0.79656852249036003</v>
      </c>
      <c r="G33">
        <v>15.499232648360399</v>
      </c>
      <c r="H33">
        <v>1.6771472905934499</v>
      </c>
      <c r="I33">
        <v>7.4402521616970398</v>
      </c>
      <c r="J33">
        <v>3.90925376508098</v>
      </c>
      <c r="K33">
        <v>1.1305389234796199</v>
      </c>
      <c r="L33">
        <v>0.83344953784910702</v>
      </c>
      <c r="M33" s="132">
        <v>0</v>
      </c>
      <c r="N33" s="117">
        <f t="shared" si="1"/>
        <v>99.999999999999872</v>
      </c>
      <c r="P33" s="135"/>
      <c r="Q33" s="127"/>
      <c r="R33" s="127"/>
      <c r="S33" s="127"/>
      <c r="T33" s="127"/>
      <c r="U33" s="117">
        <f t="shared" si="0"/>
        <v>0</v>
      </c>
      <c r="W33">
        <v>1043.8471264367799</v>
      </c>
      <c r="X33">
        <v>0.1</v>
      </c>
      <c r="Z33" s="150">
        <f>'CALCULATIONS 1'!DR39</f>
        <v>2196.9483400210947</v>
      </c>
      <c r="AA33" s="147">
        <f>'CALCULATIONS 1'!DT39</f>
        <v>600.13988419562475</v>
      </c>
      <c r="AB33" s="147">
        <f>'CALCULATIONS 1'!DV39</f>
        <v>2157.323643628727</v>
      </c>
      <c r="AC33" s="151">
        <f>'CALCULATIONS 1'!DX39</f>
        <v>576.65062816723241</v>
      </c>
      <c r="AG33" s="115"/>
      <c r="AH33" s="103"/>
      <c r="AI33" s="105"/>
      <c r="AJ33" s="108"/>
      <c r="AK33" s="105"/>
      <c r="AL33" s="106"/>
      <c r="AM33" s="105"/>
      <c r="AN33" s="106"/>
      <c r="AO33" s="105"/>
      <c r="AP33" s="108"/>
      <c r="AQ33" s="105"/>
      <c r="AR33" s="108"/>
      <c r="AS33" s="105"/>
      <c r="AT33" s="108"/>
      <c r="AU33" s="105"/>
      <c r="AV33" s="106"/>
      <c r="AW33" s="105"/>
      <c r="AX33" s="108"/>
      <c r="AY33" s="105"/>
      <c r="AZ33" s="108"/>
    </row>
    <row r="34" spans="1:52" s="1" customFormat="1">
      <c r="A34" s="125"/>
      <c r="B34">
        <v>60.079135201202398</v>
      </c>
      <c r="C34">
        <v>1.2673617647243101</v>
      </c>
      <c r="D34">
        <v>7.8236740821428796</v>
      </c>
      <c r="E34">
        <v>0.28027126060671897</v>
      </c>
      <c r="F34">
        <v>0.77654975148125605</v>
      </c>
      <c r="G34">
        <v>14.8477770445419</v>
      </c>
      <c r="H34">
        <v>1.5431475578718401</v>
      </c>
      <c r="I34">
        <v>7.3710778274799802</v>
      </c>
      <c r="J34">
        <v>3.9924319672245598</v>
      </c>
      <c r="K34">
        <v>1.1856244417769499</v>
      </c>
      <c r="L34">
        <v>0.83294910094705998</v>
      </c>
      <c r="M34" s="132">
        <v>0</v>
      </c>
      <c r="N34" s="117">
        <f t="shared" si="1"/>
        <v>99.999999999999858</v>
      </c>
      <c r="P34" s="135"/>
      <c r="Q34" s="127"/>
      <c r="R34" s="127"/>
      <c r="S34" s="127"/>
      <c r="T34" s="127"/>
      <c r="U34" s="117">
        <f t="shared" si="0"/>
        <v>0</v>
      </c>
      <c r="W34">
        <v>1038.86666666666</v>
      </c>
      <c r="X34">
        <v>0.1</v>
      </c>
      <c r="Z34" s="150">
        <f>'CALCULATIONS 1'!DR40</f>
        <v>1845.2185684080002</v>
      </c>
      <c r="AA34" s="147">
        <f>'CALCULATIONS 1'!DT40</f>
        <v>504.05794154875798</v>
      </c>
      <c r="AB34" s="147">
        <f>'CALCULATIONS 1'!DV40</f>
        <v>1808.0652594277976</v>
      </c>
      <c r="AC34" s="151">
        <f>'CALCULATIONS 1'!DX40</f>
        <v>483.29418290834047</v>
      </c>
      <c r="AG34" s="115"/>
      <c r="AH34" s="103"/>
      <c r="AI34" s="109"/>
      <c r="AJ34" s="110"/>
      <c r="AK34" s="109"/>
      <c r="AL34" s="110"/>
      <c r="AM34" s="109"/>
      <c r="AN34" s="110"/>
      <c r="AO34" s="109"/>
      <c r="AP34" s="110"/>
      <c r="AQ34" s="109"/>
      <c r="AR34" s="110"/>
      <c r="AS34" s="109"/>
      <c r="AT34" s="110"/>
      <c r="AU34" s="109"/>
      <c r="AV34" s="110"/>
      <c r="AW34" s="109"/>
      <c r="AX34" s="110"/>
      <c r="AY34" s="109"/>
      <c r="AZ34" s="110"/>
    </row>
    <row r="35" spans="1:52" s="1" customFormat="1">
      <c r="A35" s="53"/>
      <c r="B35">
        <v>61.075131077528297</v>
      </c>
      <c r="C35">
        <v>1.1841606867553101</v>
      </c>
      <c r="D35">
        <v>7.6814438320605403</v>
      </c>
      <c r="E35">
        <v>0.203634414835487</v>
      </c>
      <c r="F35">
        <v>0.75688255254452697</v>
      </c>
      <c r="G35">
        <v>14.2350114979665</v>
      </c>
      <c r="H35">
        <v>1.42102237019496</v>
      </c>
      <c r="I35">
        <v>7.3037044823528001</v>
      </c>
      <c r="J35">
        <v>4.0667177530670502</v>
      </c>
      <c r="K35">
        <v>1.23821550750962</v>
      </c>
      <c r="L35">
        <v>0.83407582518481505</v>
      </c>
      <c r="M35" s="132">
        <v>0</v>
      </c>
      <c r="N35" s="117">
        <f t="shared" si="1"/>
        <v>99.999999999999915</v>
      </c>
      <c r="P35" s="135"/>
      <c r="Q35" s="127"/>
      <c r="R35" s="127"/>
      <c r="S35" s="127"/>
      <c r="T35" s="127"/>
      <c r="U35" s="117">
        <f t="shared" si="0"/>
        <v>0</v>
      </c>
      <c r="W35">
        <v>1033.88620689655</v>
      </c>
      <c r="X35">
        <v>0.1</v>
      </c>
      <c r="Z35" s="150">
        <f>'CALCULATIONS 1'!DR41</f>
        <v>1555.0729882960354</v>
      </c>
      <c r="AA35" s="147">
        <f>'CALCULATIONS 1'!DT41</f>
        <v>424.7989386508587</v>
      </c>
      <c r="AB35" s="147">
        <f>'CALCULATIONS 1'!DV41</f>
        <v>1520.5658964174836</v>
      </c>
      <c r="AC35" s="151">
        <f>'CALCULATIONS 1'!DX41</f>
        <v>406.44586728022489</v>
      </c>
      <c r="AG35" s="115"/>
      <c r="AH35" s="103"/>
      <c r="AI35" s="105"/>
      <c r="AJ35" s="105"/>
      <c r="AK35" s="105"/>
      <c r="AL35" s="105"/>
      <c r="AM35" s="105"/>
      <c r="AN35" s="105"/>
      <c r="AO35" s="105"/>
      <c r="AP35" s="105"/>
      <c r="AQ35" s="105"/>
      <c r="AR35" s="105"/>
      <c r="AS35" s="105"/>
      <c r="AT35" s="105"/>
      <c r="AU35" s="105"/>
      <c r="AV35" s="105"/>
      <c r="AW35" s="105"/>
      <c r="AX35" s="105"/>
      <c r="AY35" s="105"/>
      <c r="AZ35" s="105"/>
    </row>
    <row r="36" spans="1:52" s="1" customFormat="1">
      <c r="A36" s="53"/>
      <c r="B36">
        <v>62.006533995238101</v>
      </c>
      <c r="C36">
        <v>1.1146611740044601</v>
      </c>
      <c r="D36">
        <v>7.5354156665435701</v>
      </c>
      <c r="E36">
        <v>0.143703710889065</v>
      </c>
      <c r="F36">
        <v>0.73783217225446995</v>
      </c>
      <c r="G36">
        <v>13.656079149252299</v>
      </c>
      <c r="H36">
        <v>1.3096793714356401</v>
      </c>
      <c r="I36">
        <v>7.2375321210296502</v>
      </c>
      <c r="J36">
        <v>4.1334956111881</v>
      </c>
      <c r="K36">
        <v>1.2885588102087799</v>
      </c>
      <c r="L36">
        <v>0.83650821795577002</v>
      </c>
      <c r="M36" s="132">
        <v>0</v>
      </c>
      <c r="N36" s="117">
        <f t="shared" si="1"/>
        <v>99.999999999999901</v>
      </c>
      <c r="P36" s="135"/>
      <c r="Q36" s="127"/>
      <c r="R36" s="127"/>
      <c r="S36" s="127"/>
      <c r="T36" s="127"/>
      <c r="U36" s="117">
        <f t="shared" si="0"/>
        <v>0</v>
      </c>
      <c r="W36">
        <v>1028.90574712643</v>
      </c>
      <c r="X36">
        <v>0.1</v>
      </c>
      <c r="Z36" s="150">
        <f>'CALCULATIONS 1'!DR42</f>
        <v>1314.8430295948704</v>
      </c>
      <c r="AA36" s="147">
        <f>'CALCULATIONS 1'!DT42</f>
        <v>359.17537483330773</v>
      </c>
      <c r="AB36" s="147">
        <f>'CALCULATIONS 1'!DV42</f>
        <v>1283.0111662839283</v>
      </c>
      <c r="AC36" s="151">
        <f>'CALCULATIONS 1'!DX42</f>
        <v>342.9477061396023</v>
      </c>
      <c r="AG36" s="115"/>
      <c r="AH36" s="103"/>
      <c r="AI36" s="105"/>
      <c r="AJ36" s="106"/>
      <c r="AK36" s="105"/>
      <c r="AL36" s="108"/>
      <c r="AM36" s="105"/>
      <c r="AN36" s="108"/>
      <c r="AO36" s="105"/>
      <c r="AP36" s="108"/>
      <c r="AQ36" s="105"/>
      <c r="AR36" s="108"/>
      <c r="AS36" s="105"/>
      <c r="AT36" s="108"/>
      <c r="AU36" s="105"/>
      <c r="AV36" s="108"/>
      <c r="AW36" s="105"/>
      <c r="AX36" s="106"/>
      <c r="AY36" s="105"/>
      <c r="AZ36" s="108"/>
    </row>
    <row r="37" spans="1:52" s="1" customFormat="1">
      <c r="A37" s="53"/>
      <c r="B37">
        <v>62.881748776218799</v>
      </c>
      <c r="C37">
        <v>1.0560435727398001</v>
      </c>
      <c r="D37">
        <v>7.3877793804252603</v>
      </c>
      <c r="E37">
        <v>9.7443259964733894E-2</v>
      </c>
      <c r="F37">
        <v>0.71953641471012997</v>
      </c>
      <c r="G37">
        <v>13.106539125287901</v>
      </c>
      <c r="H37">
        <v>1.2079875533258699</v>
      </c>
      <c r="I37">
        <v>7.1720857345568501</v>
      </c>
      <c r="J37">
        <v>4.1939308492084502</v>
      </c>
      <c r="K37">
        <v>1.3368916709921299</v>
      </c>
      <c r="L37">
        <v>0.84001366256994403</v>
      </c>
      <c r="M37" s="132">
        <v>0</v>
      </c>
      <c r="N37" s="117">
        <f t="shared" si="1"/>
        <v>99.999999999999872</v>
      </c>
      <c r="P37" s="135"/>
      <c r="Q37" s="127"/>
      <c r="R37" s="127"/>
      <c r="S37" s="127"/>
      <c r="T37" s="127"/>
      <c r="U37" s="117">
        <f t="shared" si="0"/>
        <v>0</v>
      </c>
      <c r="W37">
        <v>1023.92528735632</v>
      </c>
      <c r="X37">
        <v>0.1</v>
      </c>
      <c r="Z37" s="150">
        <f>'CALCULATIONS 1'!DR43</f>
        <v>1115.0557877941039</v>
      </c>
      <c r="AA37" s="147">
        <f>'CALCULATIONS 1'!DT43</f>
        <v>304.59953890039549</v>
      </c>
      <c r="AB37" s="147">
        <f>'CALCULATIONS 1'!DV43</f>
        <v>1085.8400873773658</v>
      </c>
      <c r="AC37" s="151">
        <f>'CALCULATIONS 1'!DX43</f>
        <v>290.24405787446153</v>
      </c>
      <c r="AG37" s="115"/>
      <c r="AH37" s="103"/>
      <c r="AI37" s="105"/>
      <c r="AJ37" s="106"/>
      <c r="AK37" s="105"/>
      <c r="AL37" s="108"/>
      <c r="AM37" s="105"/>
      <c r="AN37" s="106"/>
      <c r="AO37" s="105"/>
      <c r="AP37" s="106"/>
      <c r="AQ37" s="105"/>
      <c r="AR37" s="108"/>
      <c r="AS37" s="105"/>
      <c r="AT37" s="108"/>
      <c r="AU37" s="105"/>
      <c r="AV37" s="111"/>
      <c r="AW37" s="105"/>
      <c r="AX37" s="106"/>
      <c r="AY37" s="105"/>
      <c r="AZ37" s="106"/>
    </row>
    <row r="38" spans="1:52" s="1" customFormat="1">
      <c r="A38" s="53"/>
      <c r="B38">
        <v>63.708202934812199</v>
      </c>
      <c r="C38">
        <v>1.00619218271466</v>
      </c>
      <c r="D38">
        <v>7.24012177183908</v>
      </c>
      <c r="E38">
        <v>6.2475242274397498E-2</v>
      </c>
      <c r="F38">
        <v>0.70205395594401698</v>
      </c>
      <c r="G38">
        <v>12.5822922168395</v>
      </c>
      <c r="H38">
        <v>1.11485658275014</v>
      </c>
      <c r="I38">
        <v>7.1069097427766001</v>
      </c>
      <c r="J38">
        <v>4.2490282259486696</v>
      </c>
      <c r="K38">
        <v>1.38344587504112</v>
      </c>
      <c r="L38">
        <v>0.84442126905954995</v>
      </c>
      <c r="M38" s="132">
        <v>0</v>
      </c>
      <c r="N38" s="117">
        <f t="shared" si="1"/>
        <v>99.999999999999943</v>
      </c>
      <c r="P38" s="135"/>
      <c r="Q38" s="127"/>
      <c r="R38" s="127"/>
      <c r="S38" s="127"/>
      <c r="T38" s="127"/>
      <c r="U38" s="117">
        <f t="shared" si="0"/>
        <v>0</v>
      </c>
      <c r="W38">
        <v>1018.9448275861999</v>
      </c>
      <c r="X38">
        <v>0.1</v>
      </c>
      <c r="Z38" s="150">
        <f>'CALCULATIONS 1'!DR44</f>
        <v>948.085823240178</v>
      </c>
      <c r="AA38" s="147">
        <f>'CALCULATIONS 1'!DT44</f>
        <v>258.98839121606778</v>
      </c>
      <c r="AB38" s="147">
        <f>'CALCULATIONS 1'!DV44</f>
        <v>921.37727821367798</v>
      </c>
      <c r="AC38" s="151">
        <f>'CALCULATIONS 1'!DX44</f>
        <v>246.283300064907</v>
      </c>
      <c r="AG38" s="115"/>
      <c r="AH38" s="103"/>
      <c r="AI38" s="105"/>
      <c r="AJ38" s="106"/>
      <c r="AK38" s="105"/>
      <c r="AL38" s="106"/>
      <c r="AM38" s="105"/>
      <c r="AN38" s="108"/>
      <c r="AO38" s="105"/>
      <c r="AP38" s="106"/>
      <c r="AQ38" s="105"/>
      <c r="AR38" s="106"/>
      <c r="AS38" s="105"/>
      <c r="AT38" s="108"/>
      <c r="AU38" s="105"/>
      <c r="AV38" s="108"/>
      <c r="AW38" s="105"/>
      <c r="AX38" s="106"/>
      <c r="AY38" s="105"/>
      <c r="AZ38" s="106"/>
    </row>
    <row r="39" spans="1:52" s="1" customFormat="1">
      <c r="A39" s="53"/>
      <c r="B39" s="135">
        <v>66.013694206004104</v>
      </c>
      <c r="C39" s="127">
        <v>1.1737896504391601</v>
      </c>
      <c r="D39" s="127">
        <v>12.7054985348272</v>
      </c>
      <c r="E39" s="127">
        <v>0.67419122551595201</v>
      </c>
      <c r="F39" s="127">
        <v>0.13837310271328601</v>
      </c>
      <c r="G39" s="127">
        <v>7.0610102755533299</v>
      </c>
      <c r="H39" s="128">
        <v>0.35078699298580801</v>
      </c>
      <c r="I39" s="127">
        <v>3.3276909773680501</v>
      </c>
      <c r="J39" s="127">
        <v>3.8407666607442299</v>
      </c>
      <c r="K39" s="127">
        <v>2.60248785094945</v>
      </c>
      <c r="L39" s="129">
        <v>0.54848857673078899</v>
      </c>
      <c r="M39" s="132">
        <v>0</v>
      </c>
      <c r="N39" s="117">
        <f t="shared" si="1"/>
        <v>98.436778053831361</v>
      </c>
      <c r="P39" s="135"/>
      <c r="Q39" s="127"/>
      <c r="R39" s="127"/>
      <c r="S39" s="127"/>
      <c r="T39" s="127"/>
      <c r="U39" s="117">
        <f t="shared" si="0"/>
        <v>0</v>
      </c>
      <c r="W39">
        <v>1027.5512436328706</v>
      </c>
      <c r="X39">
        <v>0.1</v>
      </c>
      <c r="Z39" s="150">
        <f>'CALCULATIONS 1'!DR45</f>
        <v>129.79984866213312</v>
      </c>
      <c r="AA39" s="147">
        <f>'CALCULATIONS 1'!DT45</f>
        <v>35.457395481567957</v>
      </c>
      <c r="AB39" s="147">
        <f>'CALCULATIONS 1'!DV45</f>
        <v>126.20303166082859</v>
      </c>
      <c r="AC39" s="151">
        <f>'CALCULATIONS 1'!DX45</f>
        <v>33.733954429486815</v>
      </c>
      <c r="AG39" s="115"/>
      <c r="AH39" s="103"/>
      <c r="AI39" s="105"/>
      <c r="AJ39" s="106"/>
      <c r="AK39" s="105"/>
      <c r="AL39" s="106"/>
      <c r="AM39" s="105"/>
      <c r="AN39" s="108"/>
      <c r="AO39" s="105"/>
      <c r="AP39" s="106"/>
      <c r="AQ39" s="105"/>
      <c r="AR39" s="108"/>
      <c r="AS39" s="105"/>
      <c r="AT39" s="108"/>
      <c r="AU39" s="105"/>
      <c r="AV39" s="108"/>
      <c r="AW39" s="105"/>
      <c r="AX39" s="106"/>
      <c r="AY39" s="105"/>
      <c r="AZ39" s="108"/>
    </row>
    <row r="40" spans="1:52" s="1" customFormat="1">
      <c r="A40" s="53"/>
      <c r="B40" s="135">
        <v>66.385926189554496</v>
      </c>
      <c r="C40" s="127">
        <v>1.09119630833562</v>
      </c>
      <c r="D40" s="127">
        <v>12.733916147812399</v>
      </c>
      <c r="E40" s="127">
        <v>0.58878753514402604</v>
      </c>
      <c r="F40" s="127">
        <v>0.133396295946593</v>
      </c>
      <c r="G40" s="127">
        <v>6.8847541289493899</v>
      </c>
      <c r="H40" s="128">
        <v>0.33477176480166898</v>
      </c>
      <c r="I40" s="127">
        <v>3.1884585115753401</v>
      </c>
      <c r="J40" s="127">
        <v>3.8677128113461001</v>
      </c>
      <c r="K40" s="127">
        <v>2.6469545608318898</v>
      </c>
      <c r="L40" s="129">
        <v>0.55100370501642304</v>
      </c>
      <c r="M40" s="132">
        <v>0</v>
      </c>
      <c r="N40" s="117">
        <f t="shared" si="1"/>
        <v>98.406877959313945</v>
      </c>
      <c r="P40" s="135"/>
      <c r="Q40" s="127"/>
      <c r="R40" s="127"/>
      <c r="S40" s="127"/>
      <c r="T40" s="127"/>
      <c r="U40" s="117">
        <f t="shared" si="0"/>
        <v>0</v>
      </c>
      <c r="W40">
        <v>1025.8346294563949</v>
      </c>
      <c r="X40">
        <v>0.1</v>
      </c>
      <c r="Z40" s="150">
        <f>'CALCULATIONS 1'!DR46</f>
        <v>120.25990864034331</v>
      </c>
      <c r="AA40" s="147">
        <f>'CALCULATIONS 1'!DT46</f>
        <v>32.851372210281042</v>
      </c>
      <c r="AB40" s="147">
        <f>'CALCULATIONS 1'!DV46</f>
        <v>116.89277775577901</v>
      </c>
      <c r="AC40" s="151">
        <f>'CALCULATIONS 1'!DX46</f>
        <v>31.245332113313271</v>
      </c>
      <c r="AG40" s="115"/>
      <c r="AH40" s="103"/>
      <c r="AI40" s="105"/>
      <c r="AJ40" s="106"/>
      <c r="AK40" s="105"/>
      <c r="AL40" s="106"/>
      <c r="AM40" s="105"/>
      <c r="AN40" s="106"/>
      <c r="AO40" s="105"/>
      <c r="AP40" s="106"/>
      <c r="AQ40" s="105"/>
      <c r="AR40" s="106"/>
      <c r="AS40" s="105"/>
      <c r="AT40" s="106"/>
      <c r="AU40" s="105"/>
      <c r="AV40" s="105"/>
      <c r="AW40" s="105"/>
      <c r="AX40" s="106"/>
      <c r="AY40" s="105"/>
      <c r="AZ40" s="108"/>
    </row>
    <row r="41" spans="1:52" s="1" customFormat="1">
      <c r="A41" s="53"/>
      <c r="B41" s="135">
        <v>66.720925672324299</v>
      </c>
      <c r="C41" s="127">
        <v>1.0168643645273301</v>
      </c>
      <c r="D41" s="127">
        <v>12.759491289316401</v>
      </c>
      <c r="E41" s="127">
        <v>0.511926348127412</v>
      </c>
      <c r="F41" s="127">
        <v>0.12891729423162601</v>
      </c>
      <c r="G41" s="127">
        <v>6.7249166092320403</v>
      </c>
      <c r="H41" s="128">
        <v>0.321704450080806</v>
      </c>
      <c r="I41" s="127">
        <v>3.0631527719114802</v>
      </c>
      <c r="J41" s="127">
        <v>3.8919636734782701</v>
      </c>
      <c r="K41" s="127">
        <v>2.6869734884613998</v>
      </c>
      <c r="L41" s="129">
        <v>0.55326725761808504</v>
      </c>
      <c r="M41" s="132">
        <v>0</v>
      </c>
      <c r="N41" s="117">
        <f t="shared" si="1"/>
        <v>98.380103219309163</v>
      </c>
      <c r="P41" s="135"/>
      <c r="Q41" s="127"/>
      <c r="R41" s="127"/>
      <c r="S41" s="127"/>
      <c r="T41" s="127"/>
      <c r="U41" s="117">
        <f t="shared" si="0"/>
        <v>0</v>
      </c>
      <c r="W41">
        <v>1024.289719597361</v>
      </c>
      <c r="X41">
        <v>0.1</v>
      </c>
      <c r="Z41" s="150">
        <f>'CALCULATIONS 1'!DR47</f>
        <v>112.21511208915992</v>
      </c>
      <c r="AA41" s="147">
        <f>'CALCULATIONS 1'!DT47</f>
        <v>30.653776944769149</v>
      </c>
      <c r="AB41" s="147">
        <f>'CALCULATIONS 1'!DV47</f>
        <v>109.04300391726319</v>
      </c>
      <c r="AC41" s="151">
        <f>'CALCULATIONS 1'!DX47</f>
        <v>29.147094777288473</v>
      </c>
      <c r="AG41" s="115"/>
      <c r="AH41" s="103"/>
      <c r="AI41" s="105"/>
      <c r="AJ41" s="105"/>
      <c r="AK41" s="105"/>
      <c r="AL41" s="105"/>
      <c r="AM41" s="105"/>
      <c r="AN41" s="105"/>
      <c r="AO41" s="105"/>
      <c r="AP41" s="105"/>
      <c r="AQ41" s="105"/>
      <c r="AR41" s="105"/>
      <c r="AS41" s="105"/>
      <c r="AT41" s="105"/>
      <c r="AU41" s="105"/>
      <c r="AV41" s="105"/>
      <c r="AW41" s="105"/>
      <c r="AX41" s="105"/>
      <c r="AY41" s="105"/>
      <c r="AZ41" s="105"/>
    </row>
    <row r="42" spans="1:52" s="1" customFormat="1">
      <c r="A42" s="53"/>
      <c r="B42" s="135">
        <v>67.118173459420007</v>
      </c>
      <c r="C42" s="127">
        <v>0.92872034727625996</v>
      </c>
      <c r="D42" s="127">
        <v>12.789818704401201</v>
      </c>
      <c r="E42" s="127">
        <v>0.42078311350673903</v>
      </c>
      <c r="F42" s="127">
        <v>0.123606021793362</v>
      </c>
      <c r="G42" s="127">
        <v>6.5337501322090201</v>
      </c>
      <c r="H42" s="128">
        <v>0.308018537430991</v>
      </c>
      <c r="I42" s="127">
        <v>2.9145632058014499</v>
      </c>
      <c r="J42" s="127">
        <v>3.9207207367355399</v>
      </c>
      <c r="K42" s="127">
        <v>2.73442857797773</v>
      </c>
      <c r="L42" s="129">
        <v>0.55595141478319599</v>
      </c>
      <c r="M42" s="132">
        <v>0</v>
      </c>
      <c r="N42" s="117">
        <f t="shared" si="1"/>
        <v>98.348534251335494</v>
      </c>
      <c r="P42" s="135"/>
      <c r="Q42" s="127"/>
      <c r="R42" s="127"/>
      <c r="S42" s="127"/>
      <c r="T42" s="127"/>
      <c r="U42" s="117">
        <f t="shared" si="0"/>
        <v>0</v>
      </c>
      <c r="W42">
        <v>1022.4577405814855</v>
      </c>
      <c r="X42">
        <v>0.1</v>
      </c>
      <c r="Z42" s="150">
        <f>'CALCULATIONS 1'!DR48</f>
        <v>103.30450602612376</v>
      </c>
      <c r="AA42" s="147">
        <f>'CALCULATIONS 1'!DT48</f>
        <v>28.219668689528152</v>
      </c>
      <c r="AB42" s="147">
        <f>'CALCULATIONS 1'!DV48</f>
        <v>100.35001006899721</v>
      </c>
      <c r="AC42" s="151">
        <f>'CALCULATIONS 1'!DX48</f>
        <v>26.823465507261723</v>
      </c>
      <c r="AG42" s="115"/>
      <c r="AH42" s="103"/>
      <c r="AI42" s="109"/>
      <c r="AJ42" s="110"/>
      <c r="AK42" s="109"/>
      <c r="AL42" s="110"/>
      <c r="AM42" s="109"/>
      <c r="AN42" s="110"/>
      <c r="AO42" s="109"/>
      <c r="AP42" s="110"/>
      <c r="AQ42" s="109"/>
      <c r="AR42" s="110"/>
      <c r="AS42" s="109"/>
      <c r="AT42" s="110"/>
      <c r="AU42" s="109"/>
      <c r="AV42" s="110"/>
      <c r="AW42" s="109"/>
      <c r="AX42" s="110"/>
      <c r="AY42" s="109"/>
      <c r="AZ42" s="110"/>
    </row>
    <row r="43" spans="1:52" s="1" customFormat="1">
      <c r="A43" s="53"/>
      <c r="B43" s="135">
        <v>67.380552094668403</v>
      </c>
      <c r="C43" s="127">
        <v>0.870502006726809</v>
      </c>
      <c r="D43" s="127">
        <v>12.809849692713801</v>
      </c>
      <c r="E43" s="127">
        <v>0.360583816522005</v>
      </c>
      <c r="F43" s="127">
        <v>0.12009797351958</v>
      </c>
      <c r="G43" s="127">
        <v>6.4063922714085297</v>
      </c>
      <c r="H43" s="128">
        <v>0.30019477974769199</v>
      </c>
      <c r="I43" s="127">
        <v>2.8164211170735398</v>
      </c>
      <c r="J43" s="127">
        <v>3.9397145216131402</v>
      </c>
      <c r="K43" s="127">
        <v>2.7657722431342302</v>
      </c>
      <c r="L43" s="129">
        <v>0.55772427675159797</v>
      </c>
      <c r="M43" s="132">
        <v>0</v>
      </c>
      <c r="N43" s="117">
        <f t="shared" si="1"/>
        <v>98.327804793879352</v>
      </c>
      <c r="P43" s="135"/>
      <c r="Q43" s="127"/>
      <c r="R43" s="127"/>
      <c r="S43" s="127"/>
      <c r="T43" s="127"/>
      <c r="U43" s="117">
        <f t="shared" si="0"/>
        <v>0</v>
      </c>
      <c r="W43">
        <v>1021.2477347120923</v>
      </c>
      <c r="X43">
        <v>0.1</v>
      </c>
      <c r="Z43" s="150">
        <f>'CALCULATIONS 1'!DR49</f>
        <v>97.774871726064916</v>
      </c>
      <c r="AA43" s="147">
        <f>'CALCULATIONS 1'!DT49</f>
        <v>26.709139730777302</v>
      </c>
      <c r="AB43" s="147">
        <f>'CALCULATIONS 1'!DV49</f>
        <v>94.956352990059912</v>
      </c>
      <c r="AC43" s="151">
        <f>'CALCULATIONS 1'!DX49</f>
        <v>25.381745924818254</v>
      </c>
      <c r="AG43" s="115"/>
      <c r="AH43" s="103"/>
      <c r="AI43" s="109"/>
      <c r="AJ43" s="110"/>
      <c r="AK43" s="109"/>
      <c r="AL43" s="110"/>
      <c r="AM43" s="109"/>
      <c r="AN43" s="110"/>
      <c r="AO43" s="109"/>
      <c r="AP43" s="110"/>
      <c r="AQ43" s="109"/>
      <c r="AR43" s="110"/>
      <c r="AS43" s="109"/>
      <c r="AT43" s="110"/>
      <c r="AU43" s="109"/>
      <c r="AV43" s="110"/>
      <c r="AW43" s="109"/>
      <c r="AX43" s="110"/>
      <c r="AY43" s="109"/>
      <c r="AZ43" s="110"/>
    </row>
    <row r="44" spans="1:52" s="1" customFormat="1">
      <c r="A44" s="53"/>
      <c r="B44" s="135">
        <v>67.614417662156598</v>
      </c>
      <c r="C44" s="127">
        <v>0.81861033788749904</v>
      </c>
      <c r="D44" s="127">
        <v>12.8277038844038</v>
      </c>
      <c r="E44" s="127">
        <v>0.30692646466330997</v>
      </c>
      <c r="F44" s="127">
        <v>0.116971149952001</v>
      </c>
      <c r="G44" s="127">
        <v>6.2919898590596199</v>
      </c>
      <c r="H44" s="128">
        <v>0.29420425736472899</v>
      </c>
      <c r="I44" s="127">
        <v>2.7289442718147701</v>
      </c>
      <c r="J44" s="127">
        <v>3.9566442242733602</v>
      </c>
      <c r="K44" s="127">
        <v>2.79370974662816</v>
      </c>
      <c r="L44" s="129">
        <v>0.55930447923236104</v>
      </c>
      <c r="M44" s="132">
        <v>0</v>
      </c>
      <c r="N44" s="117">
        <f t="shared" si="1"/>
        <v>98.309426337436236</v>
      </c>
      <c r="P44" s="135"/>
      <c r="Q44" s="127"/>
      <c r="R44" s="127"/>
      <c r="S44" s="127"/>
      <c r="T44" s="127"/>
      <c r="U44" s="117">
        <f t="shared" si="0"/>
        <v>0</v>
      </c>
      <c r="W44">
        <v>1020.1692219397326</v>
      </c>
      <c r="X44">
        <v>0.1</v>
      </c>
      <c r="Z44" s="150">
        <f>'CALCULATIONS 1'!DR50</f>
        <v>93.073318767042423</v>
      </c>
      <c r="AA44" s="147">
        <f>'CALCULATIONS 1'!DT50</f>
        <v>25.424817565814489</v>
      </c>
      <c r="AB44" s="147">
        <f>'CALCULATIONS 1'!DV50</f>
        <v>90.371023522593873</v>
      </c>
      <c r="AC44" s="151">
        <f>'CALCULATIONS 1'!DX50</f>
        <v>24.156091570369863</v>
      </c>
      <c r="AG44" s="115"/>
      <c r="AH44" s="103"/>
      <c r="AI44" s="104"/>
      <c r="AJ44" s="104"/>
      <c r="AK44" s="104"/>
      <c r="AL44" s="104"/>
      <c r="AM44" s="104"/>
      <c r="AN44" s="104"/>
      <c r="AO44" s="104"/>
      <c r="AP44" s="104"/>
      <c r="AQ44" s="104"/>
      <c r="AR44" s="104"/>
      <c r="AS44" s="104"/>
      <c r="AT44" s="104"/>
      <c r="AU44" s="104"/>
      <c r="AV44" s="104"/>
      <c r="AW44" s="104"/>
      <c r="AX44" s="104"/>
      <c r="AY44" s="104"/>
      <c r="AZ44" s="104"/>
    </row>
    <row r="45" spans="1:52" s="1" customFormat="1">
      <c r="A45" s="53"/>
      <c r="B45" s="135">
        <v>67.8861646387207</v>
      </c>
      <c r="C45" s="127">
        <v>0.75831328660544794</v>
      </c>
      <c r="D45" s="127">
        <v>12.848450087715699</v>
      </c>
      <c r="E45" s="127">
        <v>0.24457772604976499</v>
      </c>
      <c r="F45" s="127">
        <v>0.113337845315218</v>
      </c>
      <c r="G45" s="127">
        <v>6.1577421862050299</v>
      </c>
      <c r="H45" s="128">
        <v>0.288703863355316</v>
      </c>
      <c r="I45" s="127">
        <v>2.6272979778616201</v>
      </c>
      <c r="J45" s="127">
        <v>3.9763161903582001</v>
      </c>
      <c r="K45" s="127">
        <v>2.82617255074577</v>
      </c>
      <c r="L45" s="129">
        <v>0.56114064199508995</v>
      </c>
      <c r="M45" s="132">
        <v>0</v>
      </c>
      <c r="N45" s="117">
        <f t="shared" si="1"/>
        <v>98.288216994927851</v>
      </c>
      <c r="P45" s="135"/>
      <c r="Q45" s="127"/>
      <c r="R45" s="127"/>
      <c r="S45" s="127"/>
      <c r="T45" s="127"/>
      <c r="U45" s="117">
        <f t="shared" si="0"/>
        <v>0</v>
      </c>
      <c r="W45">
        <v>1018.9160122936003</v>
      </c>
      <c r="X45">
        <v>0.1</v>
      </c>
      <c r="Z45" s="150">
        <f>'CALCULATIONS 1'!DR51</f>
        <v>87.867270217192157</v>
      </c>
      <c r="AA45" s="147">
        <f>'CALCULATIONS 1'!DT51</f>
        <v>24.002682453709877</v>
      </c>
      <c r="AB45" s="147">
        <f>'CALCULATIONS 1'!DV51</f>
        <v>85.294361074642595</v>
      </c>
      <c r="AC45" s="151">
        <f>'CALCULATIONS 1'!DX51</f>
        <v>22.799104361589279</v>
      </c>
      <c r="AG45" s="115"/>
      <c r="AH45" s="103"/>
      <c r="AI45" s="105"/>
      <c r="AJ45" s="106"/>
      <c r="AK45" s="105"/>
      <c r="AL45" s="106"/>
      <c r="AM45" s="105"/>
      <c r="AN45" s="106"/>
      <c r="AO45" s="105"/>
      <c r="AP45" s="106"/>
      <c r="AQ45" s="105"/>
      <c r="AR45" s="106"/>
      <c r="AS45" s="105"/>
      <c r="AT45" s="106"/>
      <c r="AU45" s="105"/>
      <c r="AV45" s="106"/>
      <c r="AW45" s="105"/>
      <c r="AX45" s="106"/>
      <c r="AY45" s="105"/>
      <c r="AZ45" s="106"/>
    </row>
    <row r="46" spans="1:52" s="1" customFormat="1">
      <c r="A46" s="53"/>
      <c r="B46" s="135">
        <v>68.062789779284998</v>
      </c>
      <c r="C46" s="127">
        <v>0.719122509607792</v>
      </c>
      <c r="D46" s="127">
        <v>12.8619343263352</v>
      </c>
      <c r="E46" s="127">
        <v>0.20405343076277499</v>
      </c>
      <c r="F46" s="127">
        <v>0.110976336273613</v>
      </c>
      <c r="G46" s="127">
        <v>6.0694968944395402</v>
      </c>
      <c r="H46" s="128">
        <v>0.286228193564593</v>
      </c>
      <c r="I46" s="127">
        <v>2.5612317747180802</v>
      </c>
      <c r="J46" s="127">
        <v>3.9891022158693099</v>
      </c>
      <c r="K46" s="127">
        <v>2.8472721317342402</v>
      </c>
      <c r="L46" s="129">
        <v>0.562334077558446</v>
      </c>
      <c r="M46" s="132">
        <v>0</v>
      </c>
      <c r="N46" s="117">
        <f t="shared" si="1"/>
        <v>98.274541670148579</v>
      </c>
      <c r="P46" s="135"/>
      <c r="Q46" s="127"/>
      <c r="R46" s="127"/>
      <c r="S46" s="127"/>
      <c r="T46" s="127"/>
      <c r="U46" s="117">
        <f t="shared" si="0"/>
        <v>0</v>
      </c>
      <c r="W46">
        <v>1018.1014739583318</v>
      </c>
      <c r="X46">
        <v>0.1</v>
      </c>
      <c r="Z46" s="150">
        <f>'CALCULATIONS 1'!DR52</f>
        <v>84.625221421936757</v>
      </c>
      <c r="AA46" s="147">
        <f>'CALCULATIONS 1'!DT52</f>
        <v>23.117052713084089</v>
      </c>
      <c r="AB46" s="147">
        <f>'CALCULATIONS 1'!DV52</f>
        <v>82.133266790533526</v>
      </c>
      <c r="AC46" s="151">
        <f>'CALCULATIONS 1'!DX52</f>
        <v>21.954146763311989</v>
      </c>
      <c r="AG46" s="115"/>
      <c r="AH46" s="103"/>
      <c r="AI46" s="105"/>
      <c r="AJ46" s="106"/>
      <c r="AK46" s="105"/>
      <c r="AL46" s="106"/>
      <c r="AM46" s="105"/>
      <c r="AN46" s="106"/>
      <c r="AO46" s="105"/>
      <c r="AP46" s="108"/>
      <c r="AQ46" s="105"/>
      <c r="AR46" s="106"/>
      <c r="AS46" s="105"/>
      <c r="AT46" s="106"/>
      <c r="AU46" s="105"/>
      <c r="AV46" s="106"/>
      <c r="AW46" s="105"/>
      <c r="AX46" s="106"/>
      <c r="AY46" s="105"/>
      <c r="AZ46" s="106"/>
    </row>
    <row r="47" spans="1:52" s="1" customFormat="1">
      <c r="A47" s="53"/>
      <c r="B47" s="135">
        <v>68.218312993717703</v>
      </c>
      <c r="C47" s="127">
        <v>0.68461397024972503</v>
      </c>
      <c r="D47" s="127">
        <v>12.873807563223201</v>
      </c>
      <c r="E47" s="127">
        <v>0.16837069247583999</v>
      </c>
      <c r="F47" s="127">
        <v>0.108896963677567</v>
      </c>
      <c r="G47" s="127">
        <v>5.9909181777426097</v>
      </c>
      <c r="H47" s="128">
        <v>0.285022020627548</v>
      </c>
      <c r="I47" s="127">
        <v>2.5030586955889502</v>
      </c>
      <c r="J47" s="127">
        <v>4.0003606572268096</v>
      </c>
      <c r="K47" s="127">
        <v>2.8658508835926901</v>
      </c>
      <c r="L47" s="129">
        <v>0.563384929857492</v>
      </c>
      <c r="M47" s="132">
        <v>0</v>
      </c>
      <c r="N47" s="117">
        <f t="shared" si="1"/>
        <v>98.262597547980135</v>
      </c>
      <c r="P47" s="135"/>
      <c r="Q47" s="127"/>
      <c r="R47" s="127"/>
      <c r="S47" s="127"/>
      <c r="T47" s="127"/>
      <c r="U47" s="117">
        <f t="shared" si="0"/>
        <v>0</v>
      </c>
      <c r="W47">
        <v>1017.3842509187643</v>
      </c>
      <c r="X47">
        <v>0.1</v>
      </c>
      <c r="Z47" s="150">
        <f>'CALCULATIONS 1'!DR53</f>
        <v>81.85871519381061</v>
      </c>
      <c r="AA47" s="147">
        <f>'CALCULATIONS 1'!DT53</f>
        <v>22.361326828624666</v>
      </c>
      <c r="AB47" s="147">
        <f>'CALCULATIONS 1'!DV53</f>
        <v>79.436071966090225</v>
      </c>
      <c r="AC47" s="151">
        <f>'CALCULATIONS 1'!DX53</f>
        <v>21.233189064453011</v>
      </c>
      <c r="AG47" s="115"/>
      <c r="AH47" s="103"/>
      <c r="AI47" s="105"/>
      <c r="AJ47" s="106"/>
      <c r="AK47" s="105"/>
      <c r="AL47" s="106"/>
      <c r="AM47" s="105"/>
      <c r="AN47" s="106"/>
      <c r="AO47" s="105"/>
      <c r="AP47" s="108"/>
      <c r="AQ47" s="105"/>
      <c r="AR47" s="106"/>
      <c r="AS47" s="105"/>
      <c r="AT47" s="106"/>
      <c r="AU47" s="105"/>
      <c r="AV47" s="106"/>
      <c r="AW47" s="105"/>
      <c r="AX47" s="106"/>
      <c r="AY47" s="105"/>
      <c r="AZ47" s="106"/>
    </row>
    <row r="48" spans="1:52" s="1" customFormat="1">
      <c r="A48" s="53"/>
      <c r="B48" s="135">
        <v>68.354505684938502</v>
      </c>
      <c r="C48" s="127">
        <v>0.65439461770857599</v>
      </c>
      <c r="D48" s="127">
        <v>12.884205034052099</v>
      </c>
      <c r="E48" s="127">
        <v>0.13712308628950701</v>
      </c>
      <c r="F48" s="127">
        <v>0.107076043560019</v>
      </c>
      <c r="G48" s="127">
        <v>5.9211889097513097</v>
      </c>
      <c r="H48" s="128">
        <v>0.28498507088260799</v>
      </c>
      <c r="I48" s="127">
        <v>2.4521161515314698</v>
      </c>
      <c r="J48" s="127">
        <v>4.0102197476077803</v>
      </c>
      <c r="K48" s="127">
        <v>2.8821204175292001</v>
      </c>
      <c r="L48" s="129">
        <v>0.56430516805604503</v>
      </c>
      <c r="M48" s="132">
        <v>0</v>
      </c>
      <c r="N48" s="117">
        <f t="shared" si="1"/>
        <v>98.252239931907113</v>
      </c>
      <c r="P48" s="135"/>
      <c r="Q48" s="127"/>
      <c r="R48" s="127"/>
      <c r="S48" s="127"/>
      <c r="T48" s="127"/>
      <c r="U48" s="117">
        <f t="shared" si="0"/>
        <v>0</v>
      </c>
      <c r="W48">
        <v>1016.7561740344191</v>
      </c>
      <c r="X48">
        <v>0.1</v>
      </c>
      <c r="Z48" s="150">
        <f>'CALCULATIONS 1'!DR54</f>
        <v>79.500837707389536</v>
      </c>
      <c r="AA48" s="147">
        <f>'CALCULATIONS 1'!DT54</f>
        <v>21.717225965681923</v>
      </c>
      <c r="AB48" s="147">
        <f>'CALCULATIONS 1'!DV54</f>
        <v>77.137430024659736</v>
      </c>
      <c r="AC48" s="151">
        <f>'CALCULATIONS 1'!DX54</f>
        <v>20.618764185102105</v>
      </c>
      <c r="AG48" s="115"/>
      <c r="AH48" s="103"/>
      <c r="AI48" s="105"/>
      <c r="AJ48" s="106"/>
      <c r="AK48" s="105"/>
      <c r="AL48" s="106"/>
      <c r="AM48" s="105"/>
      <c r="AN48" s="106"/>
      <c r="AO48" s="105"/>
      <c r="AP48" s="106"/>
      <c r="AQ48" s="105"/>
      <c r="AR48" s="106"/>
      <c r="AS48" s="105"/>
      <c r="AT48" s="106"/>
      <c r="AU48" s="105"/>
      <c r="AV48" s="106"/>
      <c r="AW48" s="105"/>
      <c r="AX48" s="106"/>
      <c r="AY48" s="105"/>
      <c r="AZ48" s="106"/>
    </row>
    <row r="49" spans="1:52" s="1" customFormat="1">
      <c r="A49" s="53"/>
      <c r="B49" s="135">
        <v>68.508774003267504</v>
      </c>
      <c r="C49" s="127">
        <v>0.62016452315850701</v>
      </c>
      <c r="D49" s="127">
        <v>12.895982467373001</v>
      </c>
      <c r="E49" s="127">
        <v>0.101728267265339</v>
      </c>
      <c r="F49" s="127">
        <v>0.105013449144505</v>
      </c>
      <c r="G49" s="127">
        <v>5.8406928561288396</v>
      </c>
      <c r="H49" s="128">
        <v>0.28662349214273197</v>
      </c>
      <c r="I49" s="127">
        <v>2.3944124632299499</v>
      </c>
      <c r="J49" s="127">
        <v>4.0213873461014398</v>
      </c>
      <c r="K49" s="127">
        <v>2.9005492599133502</v>
      </c>
      <c r="L49" s="129">
        <v>0.56534754116784902</v>
      </c>
      <c r="M49" s="132">
        <v>0</v>
      </c>
      <c r="N49" s="117">
        <f t="shared" si="1"/>
        <v>98.240675668893033</v>
      </c>
      <c r="P49" s="135"/>
      <c r="Q49" s="127"/>
      <c r="R49" s="127"/>
      <c r="S49" s="127"/>
      <c r="T49" s="127"/>
      <c r="U49" s="117">
        <f t="shared" si="0"/>
        <v>0</v>
      </c>
      <c r="W49">
        <v>1016.0447381720334</v>
      </c>
      <c r="X49">
        <v>0.1</v>
      </c>
      <c r="Z49" s="150">
        <f>'CALCULATIONS 1'!DR55</f>
        <v>76.898576669977672</v>
      </c>
      <c r="AA49" s="147">
        <f>'CALCULATIONS 1'!DT55</f>
        <v>21.00636690304955</v>
      </c>
      <c r="AB49" s="147">
        <f>'CALCULATIONS 1'!DV55</f>
        <v>74.600696998122928</v>
      </c>
      <c r="AC49" s="151">
        <f>'CALCULATIONS 1'!DX55</f>
        <v>19.940697777419064</v>
      </c>
      <c r="AG49" s="115"/>
      <c r="AH49" s="103"/>
      <c r="AI49" s="105"/>
      <c r="AJ49" s="106"/>
      <c r="AK49" s="105"/>
      <c r="AL49" s="106"/>
      <c r="AM49" s="105"/>
      <c r="AN49" s="106"/>
      <c r="AO49" s="105"/>
      <c r="AP49" s="108"/>
      <c r="AQ49" s="105"/>
      <c r="AR49" s="106"/>
      <c r="AS49" s="105"/>
      <c r="AT49" s="106"/>
      <c r="AU49" s="105"/>
      <c r="AV49" s="106"/>
      <c r="AW49" s="105"/>
      <c r="AX49" s="106"/>
      <c r="AY49" s="105"/>
      <c r="AZ49" s="106"/>
    </row>
    <row r="50" spans="1:52" s="1" customFormat="1">
      <c r="A50" s="53"/>
      <c r="B50" s="135">
        <v>68.605839586224704</v>
      </c>
      <c r="C50" s="127">
        <v>0.59862695719442405</v>
      </c>
      <c r="D50" s="127">
        <v>12.9033928251406</v>
      </c>
      <c r="E50" s="127">
        <v>7.9457856986315203E-2</v>
      </c>
      <c r="F50" s="127">
        <v>0.10371566531232</v>
      </c>
      <c r="G50" s="127">
        <v>5.7887918336186104</v>
      </c>
      <c r="H50" s="128">
        <v>0.28904652714522799</v>
      </c>
      <c r="I50" s="127">
        <v>2.3581053186105501</v>
      </c>
      <c r="J50" s="127">
        <v>4.0284139959655203</v>
      </c>
      <c r="K50" s="127">
        <v>2.9121446824123902</v>
      </c>
      <c r="L50" s="129">
        <v>0.56600340203968702</v>
      </c>
      <c r="M50" s="132">
        <v>0</v>
      </c>
      <c r="N50" s="117">
        <f t="shared" si="1"/>
        <v>98.233538650650345</v>
      </c>
      <c r="P50" s="135"/>
      <c r="Q50" s="127"/>
      <c r="R50" s="127"/>
      <c r="S50" s="127"/>
      <c r="T50" s="127"/>
      <c r="U50" s="117">
        <f t="shared" si="0"/>
        <v>0</v>
      </c>
      <c r="W50">
        <v>1015.5971029254249</v>
      </c>
      <c r="X50">
        <v>0.1</v>
      </c>
      <c r="Z50" s="150">
        <f>'CALCULATIONS 1'!DR56</f>
        <v>75.295272418033008</v>
      </c>
      <c r="AA50" s="147">
        <f>'CALCULATIONS 1'!DT56</f>
        <v>20.568392640949611</v>
      </c>
      <c r="AB50" s="147">
        <f>'CALCULATIONS 1'!DV56</f>
        <v>73.037824240852359</v>
      </c>
      <c r="AC50" s="151">
        <f>'CALCULATIONS 1'!DX56</f>
        <v>19.522943325097014</v>
      </c>
      <c r="AG50" s="115"/>
      <c r="AH50" s="103"/>
      <c r="AI50" s="105"/>
      <c r="AJ50" s="106"/>
      <c r="AK50" s="105"/>
      <c r="AL50" s="106"/>
      <c r="AM50" s="105"/>
      <c r="AN50" s="106"/>
      <c r="AO50" s="105"/>
      <c r="AP50" s="108"/>
      <c r="AQ50" s="105"/>
      <c r="AR50" s="106"/>
      <c r="AS50" s="105"/>
      <c r="AT50" s="106"/>
      <c r="AU50" s="105"/>
      <c r="AV50" s="106"/>
      <c r="AW50" s="105"/>
      <c r="AX50" s="106"/>
      <c r="AY50" s="105"/>
      <c r="AZ50" s="106"/>
    </row>
    <row r="51" spans="1:52" s="1" customFormat="1">
      <c r="A51" s="53"/>
      <c r="B51" s="135">
        <v>68.688534121158298</v>
      </c>
      <c r="C51" s="127">
        <v>0.58027813625560498</v>
      </c>
      <c r="D51" s="127">
        <v>12.909706042149301</v>
      </c>
      <c r="E51" s="127">
        <v>6.0484693021302501E-2</v>
      </c>
      <c r="F51" s="127">
        <v>0.102610024907374</v>
      </c>
      <c r="G51" s="127">
        <v>5.7432591782565297</v>
      </c>
      <c r="H51" s="128">
        <v>0.29257286306881902</v>
      </c>
      <c r="I51" s="127">
        <v>2.3271736294618299</v>
      </c>
      <c r="J51" s="127">
        <v>4.03440031495676</v>
      </c>
      <c r="K51" s="127">
        <v>2.9220233442583901</v>
      </c>
      <c r="L51" s="129">
        <v>0.56656215940893595</v>
      </c>
      <c r="M51" s="132">
        <v>0</v>
      </c>
      <c r="N51" s="117">
        <f t="shared" si="1"/>
        <v>98.22760450690312</v>
      </c>
      <c r="P51" s="135"/>
      <c r="Q51" s="127"/>
      <c r="R51" s="127"/>
      <c r="S51" s="127"/>
      <c r="T51" s="127"/>
      <c r="U51" s="117">
        <f t="shared" si="0"/>
        <v>0</v>
      </c>
      <c r="W51">
        <v>1015.2157423297282</v>
      </c>
      <c r="X51">
        <v>0.1</v>
      </c>
      <c r="Z51" s="150">
        <f>'CALCULATIONS 1'!DR57</f>
        <v>73.946359449538079</v>
      </c>
      <c r="AA51" s="147">
        <f>'CALCULATIONS 1'!DT57</f>
        <v>20.199910388565492</v>
      </c>
      <c r="AB51" s="147">
        <f>'CALCULATIONS 1'!DV57</f>
        <v>71.722931937679903</v>
      </c>
      <c r="AC51" s="151">
        <f>'CALCULATIONS 1'!DX57</f>
        <v>19.171473820353967</v>
      </c>
      <c r="AG51" s="115"/>
      <c r="AH51" s="103"/>
      <c r="AI51" s="107"/>
      <c r="AJ51" s="106"/>
      <c r="AK51" s="107"/>
      <c r="AL51" s="108"/>
      <c r="AM51" s="107"/>
      <c r="AN51" s="108"/>
      <c r="AO51" s="107"/>
      <c r="AP51" s="108"/>
      <c r="AQ51" s="107"/>
      <c r="AR51" s="106"/>
      <c r="AS51" s="107"/>
      <c r="AT51" s="106"/>
      <c r="AU51" s="107"/>
      <c r="AV51" s="108"/>
      <c r="AW51" s="107"/>
      <c r="AX51" s="108"/>
      <c r="AY51" s="107"/>
      <c r="AZ51" s="108"/>
    </row>
    <row r="52" spans="1:52" s="1" customFormat="1">
      <c r="A52" s="53"/>
      <c r="B52" s="135">
        <v>68.778586979907999</v>
      </c>
      <c r="C52" s="127">
        <v>0.56029660081855304</v>
      </c>
      <c r="D52" s="127">
        <v>12.916581021735301</v>
      </c>
      <c r="E52" s="127">
        <v>3.9823259276650501E-2</v>
      </c>
      <c r="F52" s="127">
        <v>0.101406002425182</v>
      </c>
      <c r="G52" s="127">
        <v>5.6915894661900799</v>
      </c>
      <c r="H52" s="128">
        <v>0.29873016668331598</v>
      </c>
      <c r="I52" s="127">
        <v>2.2934895772323198</v>
      </c>
      <c r="J52" s="127">
        <v>4.0409193084909898</v>
      </c>
      <c r="K52" s="127">
        <v>2.9327810290384901</v>
      </c>
      <c r="L52" s="129">
        <v>0.56717063611768903</v>
      </c>
      <c r="M52" s="132">
        <v>0</v>
      </c>
      <c r="N52" s="117">
        <f t="shared" si="1"/>
        <v>98.221374047916555</v>
      </c>
      <c r="P52" s="135"/>
      <c r="Q52" s="127"/>
      <c r="R52" s="127"/>
      <c r="S52" s="127"/>
      <c r="T52" s="127"/>
      <c r="U52" s="117">
        <f t="shared" si="0"/>
        <v>0</v>
      </c>
      <c r="W52">
        <v>1014.8004475114607</v>
      </c>
      <c r="X52">
        <v>0.1</v>
      </c>
      <c r="Z52" s="150">
        <f>'CALCULATIONS 1'!DR58</f>
        <v>72.490902607737382</v>
      </c>
      <c r="AA52" s="147">
        <f>'CALCULATIONS 1'!DT58</f>
        <v>19.802323570260238</v>
      </c>
      <c r="AB52" s="147">
        <f>'CALCULATIONS 1'!DV58</f>
        <v>70.304148712057795</v>
      </c>
      <c r="AC52" s="151">
        <f>'CALCULATIONS 1'!DX58</f>
        <v>18.792234367477086</v>
      </c>
      <c r="AG52" s="115"/>
      <c r="AH52" s="103"/>
      <c r="AI52" s="105"/>
      <c r="AJ52" s="108"/>
      <c r="AK52" s="105"/>
      <c r="AL52" s="108"/>
      <c r="AM52" s="105"/>
      <c r="AN52" s="108"/>
      <c r="AO52" s="105"/>
      <c r="AP52" s="108"/>
      <c r="AQ52" s="105"/>
      <c r="AR52" s="108"/>
      <c r="AS52" s="105"/>
      <c r="AT52" s="108"/>
      <c r="AU52" s="105"/>
      <c r="AV52" s="108"/>
      <c r="AW52" s="105"/>
      <c r="AX52" s="108"/>
      <c r="AY52" s="105"/>
      <c r="AZ52" s="108"/>
    </row>
    <row r="53" spans="1:52" s="1" customFormat="1">
      <c r="A53" s="53"/>
      <c r="B53" s="135">
        <v>68.842856866577407</v>
      </c>
      <c r="C53" s="127">
        <v>0.54603596505584095</v>
      </c>
      <c r="D53" s="127">
        <v>12.9214876306424</v>
      </c>
      <c r="E53" s="127">
        <v>2.50773864233781E-2</v>
      </c>
      <c r="F53" s="127">
        <v>0.10054670279214099</v>
      </c>
      <c r="G53" s="127">
        <v>5.6566061046446601</v>
      </c>
      <c r="H53" s="128">
        <v>0.30102143372436901</v>
      </c>
      <c r="I53" s="127">
        <v>2.2694495828399699</v>
      </c>
      <c r="J53" s="127">
        <v>4.0455718534680303</v>
      </c>
      <c r="K53" s="127">
        <v>2.9404586884847501</v>
      </c>
      <c r="L53" s="129">
        <v>0.56760490027826704</v>
      </c>
      <c r="M53" s="132">
        <v>0</v>
      </c>
      <c r="N53" s="117">
        <f t="shared" si="1"/>
        <v>98.216717114931228</v>
      </c>
      <c r="P53" s="135"/>
      <c r="Q53" s="127"/>
      <c r="R53" s="127"/>
      <c r="S53" s="127"/>
      <c r="T53" s="127"/>
      <c r="U53" s="117">
        <f t="shared" si="0"/>
        <v>0</v>
      </c>
      <c r="W53">
        <v>1014.5040554671099</v>
      </c>
      <c r="X53">
        <v>0.1</v>
      </c>
      <c r="Z53" s="150">
        <f>'CALCULATIONS 1'!DR59</f>
        <v>71.482041799900315</v>
      </c>
      <c r="AA53" s="147">
        <f>'CALCULATIONS 1'!DT59</f>
        <v>19.526733290163335</v>
      </c>
      <c r="AB53" s="147">
        <f>'CALCULATIONS 1'!DV59</f>
        <v>69.320868244461721</v>
      </c>
      <c r="AC53" s="151">
        <f>'CALCULATIONS 1'!DX59</f>
        <v>18.529404401756175</v>
      </c>
      <c r="AG53" s="115"/>
      <c r="AH53" s="103"/>
      <c r="AI53" s="107"/>
      <c r="AJ53" s="108"/>
      <c r="AK53" s="107"/>
      <c r="AL53" s="108"/>
      <c r="AM53" s="107"/>
      <c r="AN53" s="108"/>
      <c r="AO53" s="107"/>
      <c r="AP53" s="108"/>
      <c r="AQ53" s="107"/>
      <c r="AR53" s="108"/>
      <c r="AS53" s="107"/>
      <c r="AT53" s="108"/>
      <c r="AU53" s="107"/>
      <c r="AV53" s="108"/>
      <c r="AW53" s="107"/>
      <c r="AX53" s="108"/>
      <c r="AY53" s="107"/>
      <c r="AZ53" s="108"/>
    </row>
    <row r="54" spans="1:52" s="1" customFormat="1">
      <c r="A54" s="54"/>
      <c r="B54" s="137"/>
      <c r="C54" s="138"/>
      <c r="D54" s="138"/>
      <c r="E54" s="138"/>
      <c r="F54" s="138"/>
      <c r="G54" s="138"/>
      <c r="H54" s="139"/>
      <c r="I54" s="138"/>
      <c r="J54" s="138"/>
      <c r="K54" s="138"/>
      <c r="L54" s="140"/>
      <c r="M54" s="140"/>
      <c r="N54" s="118">
        <f t="shared" si="1"/>
        <v>0</v>
      </c>
      <c r="P54" s="137"/>
      <c r="Q54" s="138"/>
      <c r="R54" s="138"/>
      <c r="S54" s="138"/>
      <c r="T54" s="138"/>
      <c r="U54" s="118">
        <f t="shared" si="0"/>
        <v>0</v>
      </c>
      <c r="W54" s="278"/>
      <c r="X54" s="169"/>
      <c r="Z54" s="152" t="e">
        <f>'CALCULATIONS 1'!DR60</f>
        <v>#DIV/0!</v>
      </c>
      <c r="AA54" s="153" t="e">
        <f>'CALCULATIONS 1'!DT60</f>
        <v>#DIV/0!</v>
      </c>
      <c r="AB54" s="153" t="e">
        <f>'CALCULATIONS 1'!DV60</f>
        <v>#DIV/0!</v>
      </c>
      <c r="AC54" s="154" t="e">
        <f>'CALCULATIONS 1'!DX60</f>
        <v>#DIV/0!</v>
      </c>
      <c r="AG54" s="115"/>
      <c r="AH54" s="103"/>
      <c r="AI54" s="105"/>
      <c r="AJ54" s="108"/>
      <c r="AK54" s="105"/>
      <c r="AL54" s="108"/>
      <c r="AM54" s="105"/>
      <c r="AN54" s="108"/>
      <c r="AO54" s="105"/>
      <c r="AP54" s="108"/>
      <c r="AQ54" s="105"/>
      <c r="AR54" s="108"/>
      <c r="AS54" s="105"/>
      <c r="AT54" s="108"/>
      <c r="AU54" s="105"/>
      <c r="AV54" s="108"/>
      <c r="AW54" s="105"/>
      <c r="AX54" s="108"/>
      <c r="AY54" s="105"/>
      <c r="AZ54" s="108"/>
    </row>
    <row r="55" spans="1:52">
      <c r="A55" s="39"/>
      <c r="B55" s="38"/>
      <c r="C55" s="38"/>
      <c r="D55" s="38"/>
      <c r="E55" s="38"/>
      <c r="F55" s="38"/>
      <c r="G55" s="38"/>
      <c r="I55" s="38"/>
      <c r="J55" s="38"/>
      <c r="K55" s="38"/>
      <c r="L55" s="38"/>
      <c r="M55" s="38"/>
      <c r="N55" s="22"/>
      <c r="P55" s="38"/>
      <c r="Q55" s="38"/>
      <c r="R55" s="38"/>
      <c r="S55" s="38"/>
      <c r="T55" s="38"/>
      <c r="W55" s="39"/>
      <c r="X55" s="39"/>
      <c r="Z55" s="22"/>
      <c r="AA55" s="22"/>
      <c r="AB55" s="22"/>
      <c r="AC55" s="22"/>
      <c r="AG55" s="22"/>
      <c r="AH55" s="61"/>
      <c r="AI55" s="65"/>
      <c r="AJ55" s="66"/>
      <c r="AK55" s="65"/>
      <c r="AL55" s="66"/>
      <c r="AM55" s="65"/>
      <c r="AN55" s="66"/>
      <c r="AO55" s="65"/>
      <c r="AP55" s="66"/>
      <c r="AQ55" s="65"/>
      <c r="AR55" s="66"/>
      <c r="AS55" s="65"/>
      <c r="AT55" s="66"/>
      <c r="AU55" s="65"/>
      <c r="AV55" s="66"/>
      <c r="AW55" s="65"/>
      <c r="AX55" s="66"/>
      <c r="AY55" s="65"/>
      <c r="AZ55" s="66"/>
    </row>
    <row r="56" spans="1:52">
      <c r="A56" s="395" t="s">
        <v>112</v>
      </c>
      <c r="B56" s="395"/>
      <c r="C56" s="395"/>
      <c r="D56" s="395"/>
      <c r="E56" s="39"/>
      <c r="F56" s="38"/>
      <c r="G56" s="39"/>
      <c r="I56" s="39"/>
      <c r="J56" s="39"/>
      <c r="K56" s="39"/>
      <c r="L56" s="39"/>
      <c r="M56" s="39"/>
      <c r="N56" s="22"/>
      <c r="P56" s="41"/>
      <c r="Q56" s="42"/>
      <c r="R56" s="42"/>
      <c r="S56" s="39"/>
      <c r="T56" s="41"/>
      <c r="W56" s="39"/>
      <c r="X56" s="39"/>
      <c r="Z56" s="22"/>
      <c r="AA56" s="22"/>
      <c r="AB56" s="22"/>
      <c r="AC56" s="22"/>
      <c r="AG56" s="22"/>
      <c r="AH56" s="67"/>
      <c r="AI56" s="69"/>
      <c r="AJ56" s="69"/>
      <c r="AK56" s="69"/>
      <c r="AL56" s="69"/>
      <c r="AM56" s="69"/>
      <c r="AN56" s="69"/>
      <c r="AO56" s="69"/>
      <c r="AP56" s="69"/>
      <c r="AQ56" s="69"/>
      <c r="AR56" s="69"/>
      <c r="AS56" s="69"/>
      <c r="AT56" s="69"/>
      <c r="AU56" s="69"/>
      <c r="AV56" s="69"/>
      <c r="AW56" s="69"/>
      <c r="AX56" s="69"/>
      <c r="AY56" s="69"/>
      <c r="AZ56" s="69"/>
    </row>
    <row r="57" spans="1:52">
      <c r="A57" s="391" t="s">
        <v>113</v>
      </c>
      <c r="B57" s="391"/>
      <c r="C57" s="391"/>
      <c r="D57" s="391"/>
      <c r="E57" s="39"/>
      <c r="F57" s="38"/>
      <c r="G57" s="39"/>
      <c r="I57" s="39"/>
      <c r="J57" s="39"/>
      <c r="K57" s="39"/>
      <c r="L57" s="39"/>
      <c r="M57" s="39"/>
      <c r="N57" s="22"/>
      <c r="P57" s="41"/>
      <c r="Q57" s="42"/>
      <c r="R57" s="42"/>
      <c r="S57" s="39"/>
      <c r="T57" s="41"/>
      <c r="W57" s="39"/>
      <c r="X57" s="39"/>
      <c r="AG57" s="22"/>
      <c r="AH57" s="61"/>
      <c r="AI57" s="62"/>
      <c r="AJ57" s="63"/>
      <c r="AK57" s="62"/>
      <c r="AL57" s="63"/>
      <c r="AM57" s="62"/>
      <c r="AN57" s="63"/>
      <c r="AO57" s="62"/>
      <c r="AP57" s="63"/>
      <c r="AQ57" s="62"/>
      <c r="AR57" s="63"/>
      <c r="AS57" s="62"/>
      <c r="AT57" s="63"/>
      <c r="AU57" s="62"/>
      <c r="AV57" s="63"/>
      <c r="AW57" s="62"/>
      <c r="AX57" s="63"/>
      <c r="AY57" s="62"/>
      <c r="AZ57" s="63"/>
    </row>
    <row r="58" spans="1:52">
      <c r="A58" s="44"/>
      <c r="B58" s="39"/>
      <c r="C58" s="39"/>
      <c r="D58" s="39"/>
      <c r="E58" s="39"/>
      <c r="F58" s="38"/>
      <c r="G58" s="39"/>
      <c r="I58" s="39"/>
      <c r="J58" s="39"/>
      <c r="K58" s="39"/>
      <c r="L58" s="39"/>
      <c r="M58" s="39"/>
      <c r="N58" s="22"/>
      <c r="P58" s="41"/>
      <c r="Q58" s="42"/>
      <c r="R58" s="42"/>
      <c r="S58" s="39"/>
      <c r="T58" s="41"/>
      <c r="W58" s="39"/>
      <c r="X58" s="39"/>
      <c r="AG58" s="22"/>
      <c r="AH58" s="61"/>
      <c r="AI58" s="62"/>
      <c r="AJ58" s="63"/>
      <c r="AK58" s="62"/>
      <c r="AL58" s="63"/>
      <c r="AM58" s="62"/>
      <c r="AN58" s="63"/>
      <c r="AO58" s="62"/>
      <c r="AP58" s="63"/>
      <c r="AQ58" s="62"/>
      <c r="AR58" s="63"/>
      <c r="AS58" s="62"/>
      <c r="AT58" s="63"/>
      <c r="AU58" s="62"/>
      <c r="AV58" s="63"/>
      <c r="AW58" s="62"/>
      <c r="AX58" s="63"/>
      <c r="AY58" s="62"/>
      <c r="AZ58" s="63"/>
    </row>
    <row r="59" spans="1:52">
      <c r="A59" s="44"/>
      <c r="B59" s="39"/>
      <c r="C59" s="39"/>
      <c r="D59" s="39"/>
      <c r="E59" s="39"/>
      <c r="F59" s="38"/>
      <c r="G59" s="39"/>
      <c r="I59" s="39"/>
      <c r="J59" s="39"/>
      <c r="K59" s="39"/>
      <c r="L59" s="39"/>
      <c r="M59" s="39"/>
      <c r="N59" s="22"/>
      <c r="P59" s="41"/>
      <c r="Q59" s="42"/>
      <c r="R59" s="42"/>
      <c r="S59" s="39"/>
      <c r="T59" s="41"/>
      <c r="W59" s="39"/>
      <c r="X59" s="39"/>
      <c r="AG59" s="22"/>
      <c r="AH59" s="61"/>
      <c r="AI59" s="62"/>
      <c r="AJ59" s="64"/>
      <c r="AK59" s="62"/>
      <c r="AL59" s="63"/>
      <c r="AM59" s="62"/>
      <c r="AN59" s="63"/>
      <c r="AO59" s="62"/>
      <c r="AP59" s="64"/>
      <c r="AQ59" s="62"/>
      <c r="AR59" s="63"/>
      <c r="AS59" s="62"/>
      <c r="AT59" s="64"/>
      <c r="AU59" s="62"/>
      <c r="AV59" s="64"/>
      <c r="AW59" s="62"/>
      <c r="AX59" s="63"/>
      <c r="AY59" s="62"/>
      <c r="AZ59" s="64"/>
    </row>
    <row r="60" spans="1:52">
      <c r="A60" s="44"/>
      <c r="B60" s="39"/>
      <c r="C60" s="39"/>
      <c r="D60" s="39"/>
      <c r="E60" s="39"/>
      <c r="F60" s="38"/>
      <c r="G60" s="39"/>
      <c r="I60" s="39"/>
      <c r="J60" s="39"/>
      <c r="K60" s="39"/>
      <c r="L60" s="39"/>
      <c r="M60" s="39"/>
      <c r="N60" s="22"/>
      <c r="P60" s="41"/>
      <c r="Q60" s="42"/>
      <c r="R60" s="42"/>
      <c r="S60" s="39"/>
      <c r="T60" s="41"/>
      <c r="W60" s="39"/>
      <c r="X60" s="39"/>
      <c r="AG60" s="22"/>
      <c r="AH60" s="61"/>
      <c r="AI60" s="62"/>
      <c r="AJ60" s="64"/>
      <c r="AK60" s="62"/>
      <c r="AL60" s="63"/>
      <c r="AM60" s="62"/>
      <c r="AN60" s="63"/>
      <c r="AO60" s="62"/>
      <c r="AP60" s="64"/>
      <c r="AQ60" s="62"/>
      <c r="AR60" s="63"/>
      <c r="AS60" s="62"/>
      <c r="AT60" s="63"/>
      <c r="AU60" s="62"/>
      <c r="AV60" s="63"/>
      <c r="AW60" s="62"/>
      <c r="AX60" s="63"/>
      <c r="AY60" s="62"/>
      <c r="AZ60" s="64"/>
    </row>
    <row r="61" spans="1:52">
      <c r="A61" s="44"/>
      <c r="B61" s="39"/>
      <c r="C61" s="39"/>
      <c r="D61" s="39"/>
      <c r="E61" s="39"/>
      <c r="F61" s="38"/>
      <c r="G61" s="39"/>
      <c r="I61" s="39"/>
      <c r="J61" s="39"/>
      <c r="K61" s="39"/>
      <c r="L61" s="39"/>
      <c r="M61" s="39"/>
      <c r="N61" s="22"/>
      <c r="P61" s="41"/>
      <c r="Q61" s="42"/>
      <c r="R61" s="42"/>
      <c r="S61" s="39"/>
      <c r="T61" s="41"/>
      <c r="W61" s="39"/>
      <c r="X61" s="39"/>
      <c r="AG61" s="22"/>
      <c r="AH61" s="67"/>
      <c r="AI61" s="69"/>
      <c r="AJ61" s="69"/>
      <c r="AK61" s="69"/>
      <c r="AL61" s="69"/>
      <c r="AM61" s="69"/>
      <c r="AN61" s="69"/>
      <c r="AO61" s="69"/>
      <c r="AP61" s="69"/>
      <c r="AQ61" s="69"/>
      <c r="AR61" s="69"/>
      <c r="AS61" s="69"/>
      <c r="AT61" s="69"/>
      <c r="AU61" s="69"/>
      <c r="AV61" s="69"/>
      <c r="AW61" s="69"/>
      <c r="AX61" s="69"/>
      <c r="AY61" s="69"/>
      <c r="AZ61" s="69"/>
    </row>
    <row r="62" spans="1:52">
      <c r="A62" s="44"/>
      <c r="B62" s="39"/>
      <c r="C62" s="39"/>
      <c r="D62" s="39"/>
      <c r="E62" s="39"/>
      <c r="F62" s="38"/>
      <c r="G62" s="39"/>
      <c r="I62" s="39"/>
      <c r="J62" s="39"/>
      <c r="K62" s="39"/>
      <c r="L62" s="39"/>
      <c r="M62" s="39"/>
      <c r="N62" s="22"/>
      <c r="P62" s="41"/>
      <c r="Q62" s="42"/>
      <c r="R62" s="42"/>
      <c r="S62" s="39"/>
      <c r="T62" s="41"/>
      <c r="W62" s="39"/>
      <c r="X62" s="39"/>
      <c r="AG62" s="22"/>
      <c r="AH62" s="61"/>
      <c r="AI62" s="65"/>
      <c r="AJ62" s="66"/>
      <c r="AK62" s="65"/>
      <c r="AL62" s="66"/>
      <c r="AM62" s="65"/>
      <c r="AN62" s="66"/>
      <c r="AO62" s="65"/>
      <c r="AP62" s="66"/>
      <c r="AQ62" s="65"/>
      <c r="AR62" s="66"/>
      <c r="AS62" s="65"/>
      <c r="AT62" s="66"/>
      <c r="AU62" s="65"/>
      <c r="AV62" s="66"/>
      <c r="AW62" s="65"/>
      <c r="AX62" s="66"/>
      <c r="AY62" s="65"/>
      <c r="AZ62" s="66"/>
    </row>
    <row r="63" spans="1:52">
      <c r="A63" s="44"/>
      <c r="B63" s="39"/>
      <c r="C63" s="39"/>
      <c r="D63" s="39"/>
      <c r="E63" s="39"/>
      <c r="F63" s="38"/>
      <c r="G63" s="39"/>
      <c r="I63" s="39"/>
      <c r="J63" s="39"/>
      <c r="K63" s="39"/>
      <c r="L63" s="39"/>
      <c r="M63" s="39"/>
      <c r="N63" s="22"/>
      <c r="P63" s="41"/>
      <c r="Q63" s="42"/>
      <c r="R63" s="42"/>
      <c r="S63" s="39"/>
      <c r="T63" s="41"/>
      <c r="W63" s="39"/>
      <c r="X63" s="39"/>
      <c r="AG63" s="22"/>
      <c r="AH63" s="61"/>
      <c r="AI63" s="65"/>
      <c r="AJ63" s="66"/>
      <c r="AK63" s="65"/>
      <c r="AL63" s="66"/>
      <c r="AM63" s="65"/>
      <c r="AN63" s="66"/>
      <c r="AO63" s="65"/>
      <c r="AP63" s="66"/>
      <c r="AQ63" s="65"/>
      <c r="AR63" s="66"/>
      <c r="AS63" s="65"/>
      <c r="AT63" s="66"/>
      <c r="AU63" s="65"/>
      <c r="AV63" s="66"/>
      <c r="AW63" s="65"/>
      <c r="AX63" s="66"/>
      <c r="AY63" s="65"/>
      <c r="AZ63" s="66"/>
    </row>
    <row r="64" spans="1:52">
      <c r="A64" s="44"/>
      <c r="B64" s="39"/>
      <c r="C64" s="39"/>
      <c r="D64" s="39"/>
      <c r="E64" s="39"/>
      <c r="F64" s="38"/>
      <c r="G64" s="39"/>
      <c r="I64" s="39"/>
      <c r="J64" s="39"/>
      <c r="K64" s="39"/>
      <c r="L64" s="39"/>
      <c r="M64" s="39"/>
      <c r="N64" s="22"/>
      <c r="P64" s="41"/>
      <c r="Q64" s="42"/>
      <c r="R64" s="42"/>
      <c r="S64" s="39"/>
      <c r="T64" s="41"/>
      <c r="W64" s="39"/>
      <c r="X64" s="39"/>
      <c r="AG64" s="22"/>
      <c r="AH64" s="61"/>
      <c r="AI64" s="68"/>
      <c r="AJ64" s="68"/>
      <c r="AK64" s="68"/>
      <c r="AL64" s="68"/>
      <c r="AM64" s="68"/>
      <c r="AN64" s="68"/>
      <c r="AO64" s="68"/>
      <c r="AP64" s="68"/>
      <c r="AQ64" s="68"/>
      <c r="AR64" s="68"/>
      <c r="AS64" s="68"/>
      <c r="AT64" s="68"/>
      <c r="AU64" s="68"/>
      <c r="AV64" s="68"/>
      <c r="AW64" s="68"/>
      <c r="AX64" s="68"/>
      <c r="AY64" s="68"/>
      <c r="AZ64" s="68"/>
    </row>
    <row r="65" spans="1:52">
      <c r="A65" s="44"/>
      <c r="B65" s="39"/>
      <c r="C65" s="39"/>
      <c r="D65" s="39"/>
      <c r="E65" s="39"/>
      <c r="F65" s="38"/>
      <c r="G65" s="39"/>
      <c r="I65" s="39"/>
      <c r="J65" s="39"/>
      <c r="K65" s="39"/>
      <c r="L65" s="39"/>
      <c r="M65" s="39"/>
      <c r="N65" s="22"/>
      <c r="P65" s="41"/>
      <c r="Q65" s="42"/>
      <c r="R65" s="42"/>
      <c r="S65" s="39"/>
      <c r="T65" s="41"/>
      <c r="W65" s="39"/>
      <c r="X65" s="39"/>
      <c r="AG65" s="22"/>
      <c r="AH65" s="22"/>
      <c r="AI65" s="22"/>
      <c r="AJ65" s="22"/>
      <c r="AK65" s="22"/>
      <c r="AL65" s="22"/>
      <c r="AM65" s="22"/>
      <c r="AN65" s="22"/>
      <c r="AO65" s="22"/>
      <c r="AP65" s="22"/>
      <c r="AQ65" s="22"/>
      <c r="AR65" s="22"/>
      <c r="AS65" s="22"/>
      <c r="AT65" s="22"/>
      <c r="AU65" s="22"/>
      <c r="AV65" s="22"/>
      <c r="AW65" s="22"/>
      <c r="AX65" s="22"/>
      <c r="AY65" s="22"/>
      <c r="AZ65" s="22"/>
    </row>
    <row r="66" spans="1:52">
      <c r="A66" s="44"/>
      <c r="B66" s="39"/>
      <c r="C66" s="39"/>
      <c r="D66" s="39"/>
      <c r="E66" s="39"/>
      <c r="F66" s="38"/>
      <c r="G66" s="39"/>
      <c r="I66" s="39"/>
      <c r="J66" s="39"/>
      <c r="K66" s="39"/>
      <c r="L66" s="39"/>
      <c r="M66" s="39"/>
      <c r="N66" s="22"/>
      <c r="P66" s="41"/>
      <c r="Q66" s="42"/>
      <c r="R66" s="42"/>
      <c r="S66" s="39"/>
      <c r="T66" s="41"/>
      <c r="W66" s="39"/>
      <c r="X66" s="39"/>
      <c r="AG66" s="22"/>
      <c r="AH66" s="22"/>
      <c r="AI66" s="22"/>
      <c r="AJ66" s="22"/>
      <c r="AK66" s="22"/>
      <c r="AL66" s="22"/>
      <c r="AM66" s="22"/>
      <c r="AN66" s="22"/>
      <c r="AO66" s="22"/>
      <c r="AP66" s="22"/>
      <c r="AQ66" s="22"/>
      <c r="AR66" s="22"/>
      <c r="AS66" s="22"/>
      <c r="AT66" s="22"/>
      <c r="AU66" s="22"/>
      <c r="AV66" s="22"/>
      <c r="AW66" s="22"/>
      <c r="AX66" s="22"/>
      <c r="AY66" s="22"/>
      <c r="AZ66" s="22"/>
    </row>
    <row r="67" spans="1:52">
      <c r="A67" s="44"/>
      <c r="B67" s="39"/>
      <c r="C67" s="39"/>
      <c r="D67" s="39"/>
      <c r="E67" s="39"/>
      <c r="F67" s="38"/>
      <c r="G67" s="39"/>
      <c r="I67" s="39"/>
      <c r="J67" s="39"/>
      <c r="K67" s="39"/>
      <c r="L67" s="39"/>
      <c r="M67" s="39"/>
      <c r="N67" s="22"/>
      <c r="P67" s="41"/>
      <c r="Q67" s="42"/>
      <c r="R67" s="42"/>
      <c r="S67" s="39"/>
      <c r="T67" s="41"/>
      <c r="W67" s="39"/>
      <c r="X67" s="39"/>
      <c r="AG67" s="22"/>
      <c r="AH67" s="22"/>
      <c r="AI67" s="22"/>
      <c r="AJ67" s="22"/>
      <c r="AK67" s="22"/>
      <c r="AL67" s="22"/>
      <c r="AM67" s="22"/>
      <c r="AN67" s="22"/>
      <c r="AO67" s="22"/>
      <c r="AP67" s="22"/>
      <c r="AQ67" s="22"/>
      <c r="AR67" s="22"/>
      <c r="AS67" s="22"/>
      <c r="AT67" s="22"/>
      <c r="AU67" s="22"/>
      <c r="AV67" s="22"/>
      <c r="AW67" s="22"/>
      <c r="AX67" s="22"/>
      <c r="AY67" s="22"/>
      <c r="AZ67" s="22"/>
    </row>
    <row r="68" spans="1:52">
      <c r="A68" s="44"/>
      <c r="B68" s="39"/>
      <c r="C68" s="39"/>
      <c r="D68" s="39"/>
      <c r="E68" s="39"/>
      <c r="F68" s="38"/>
      <c r="G68" s="39"/>
      <c r="I68" s="39"/>
      <c r="J68" s="39"/>
      <c r="K68" s="39"/>
      <c r="L68" s="39"/>
      <c r="M68" s="39"/>
      <c r="N68" s="22"/>
      <c r="P68" s="41"/>
      <c r="Q68" s="42"/>
      <c r="R68" s="42"/>
      <c r="S68" s="39"/>
      <c r="T68" s="41"/>
      <c r="W68" s="39"/>
      <c r="X68" s="39"/>
      <c r="AG68" s="22"/>
      <c r="AH68" s="22"/>
      <c r="AI68" s="22"/>
      <c r="AJ68" s="22"/>
      <c r="AK68" s="22"/>
      <c r="AL68" s="22"/>
      <c r="AM68" s="22"/>
      <c r="AN68" s="22"/>
      <c r="AO68" s="22"/>
      <c r="AP68" s="22"/>
      <c r="AQ68" s="22"/>
      <c r="AR68" s="22"/>
      <c r="AS68" s="22"/>
      <c r="AT68" s="22"/>
      <c r="AU68" s="22"/>
      <c r="AV68" s="22"/>
      <c r="AW68" s="22"/>
      <c r="AX68" s="22"/>
      <c r="AY68" s="22"/>
      <c r="AZ68" s="22"/>
    </row>
    <row r="69" spans="1:52">
      <c r="A69" s="44"/>
      <c r="B69" s="39"/>
      <c r="C69" s="39"/>
      <c r="D69" s="39"/>
      <c r="E69" s="39"/>
      <c r="F69" s="38"/>
      <c r="G69" s="39"/>
      <c r="I69" s="39"/>
      <c r="J69" s="39"/>
      <c r="K69" s="39"/>
      <c r="L69" s="39"/>
      <c r="M69" s="39"/>
      <c r="N69" s="22"/>
      <c r="P69" s="41"/>
      <c r="Q69" s="42"/>
      <c r="R69" s="42"/>
      <c r="S69" s="39"/>
      <c r="T69" s="41"/>
      <c r="W69" s="39"/>
      <c r="X69" s="39"/>
      <c r="AG69" s="22"/>
      <c r="AH69" s="22"/>
      <c r="AI69" s="22"/>
      <c r="AJ69" s="22"/>
      <c r="AK69" s="22"/>
      <c r="AL69" s="22"/>
      <c r="AM69" s="22"/>
      <c r="AN69" s="22"/>
      <c r="AO69" s="22"/>
      <c r="AP69" s="22"/>
      <c r="AQ69" s="22"/>
      <c r="AR69" s="22"/>
      <c r="AS69" s="22"/>
      <c r="AT69" s="22"/>
      <c r="AU69" s="22"/>
      <c r="AV69" s="22"/>
      <c r="AW69" s="22"/>
      <c r="AX69" s="22"/>
      <c r="AY69" s="22"/>
      <c r="AZ69" s="22"/>
    </row>
    <row r="70" spans="1:52">
      <c r="A70" s="44"/>
      <c r="B70" s="39"/>
      <c r="C70" s="39"/>
      <c r="D70" s="39"/>
      <c r="E70" s="39"/>
      <c r="F70" s="38"/>
      <c r="G70" s="39"/>
      <c r="I70" s="39"/>
      <c r="J70" s="39"/>
      <c r="K70" s="39"/>
      <c r="L70" s="39"/>
      <c r="M70" s="39"/>
      <c r="N70" s="22"/>
      <c r="P70" s="41"/>
      <c r="Q70" s="42"/>
      <c r="R70" s="42"/>
      <c r="S70" s="39"/>
      <c r="T70" s="41"/>
      <c r="W70" s="39"/>
      <c r="X70" s="39"/>
      <c r="AG70" s="22"/>
      <c r="AH70" s="22"/>
      <c r="AI70" s="22"/>
      <c r="AJ70" s="22"/>
      <c r="AK70" s="22"/>
      <c r="AL70" s="22"/>
      <c r="AM70" s="22"/>
      <c r="AN70" s="22"/>
      <c r="AO70" s="22"/>
      <c r="AP70" s="22"/>
      <c r="AQ70" s="22"/>
      <c r="AR70" s="22"/>
      <c r="AS70" s="22"/>
      <c r="AT70" s="22"/>
      <c r="AU70" s="22"/>
      <c r="AV70" s="22"/>
      <c r="AW70" s="22"/>
      <c r="AX70" s="22"/>
      <c r="AY70" s="22"/>
      <c r="AZ70" s="22"/>
    </row>
    <row r="71" spans="1:52">
      <c r="A71" s="44"/>
      <c r="B71" s="39"/>
      <c r="C71" s="39"/>
      <c r="D71" s="39"/>
      <c r="E71" s="39"/>
      <c r="F71" s="38"/>
      <c r="G71" s="39"/>
      <c r="I71" s="39"/>
      <c r="J71" s="39"/>
      <c r="K71" s="39"/>
      <c r="L71" s="39"/>
      <c r="M71" s="39"/>
      <c r="N71" s="22"/>
      <c r="P71" s="41"/>
      <c r="Q71" s="42"/>
      <c r="R71" s="42"/>
      <c r="S71" s="39"/>
      <c r="T71" s="41"/>
      <c r="W71" s="39"/>
      <c r="X71" s="39"/>
      <c r="AG71" s="22"/>
      <c r="AH71" s="22"/>
      <c r="AI71" s="22"/>
      <c r="AJ71" s="22"/>
      <c r="AK71" s="22"/>
      <c r="AL71" s="22"/>
      <c r="AM71" s="22"/>
      <c r="AN71" s="22"/>
      <c r="AO71" s="22"/>
      <c r="AP71" s="22"/>
      <c r="AQ71" s="22"/>
      <c r="AR71" s="22"/>
      <c r="AS71" s="22"/>
      <c r="AT71" s="22"/>
      <c r="AU71" s="22"/>
      <c r="AV71" s="22"/>
      <c r="AW71" s="22"/>
      <c r="AX71" s="22"/>
      <c r="AY71" s="22"/>
      <c r="AZ71" s="22"/>
    </row>
    <row r="72" spans="1:52">
      <c r="A72" s="44"/>
      <c r="B72" s="39"/>
      <c r="C72" s="39"/>
      <c r="D72" s="39"/>
      <c r="E72" s="39"/>
      <c r="F72" s="38"/>
      <c r="G72" s="39"/>
      <c r="I72" s="39"/>
      <c r="J72" s="39"/>
      <c r="K72" s="39"/>
      <c r="L72" s="39"/>
      <c r="M72" s="39"/>
      <c r="N72" s="22"/>
      <c r="P72" s="41"/>
      <c r="Q72" s="42"/>
      <c r="R72" s="42"/>
      <c r="S72" s="39"/>
      <c r="T72" s="41"/>
      <c r="W72" s="39"/>
      <c r="X72" s="39"/>
      <c r="AG72" s="22"/>
      <c r="AH72" s="22"/>
      <c r="AI72" s="22"/>
      <c r="AJ72" s="22"/>
      <c r="AK72" s="22"/>
      <c r="AL72" s="22"/>
      <c r="AM72" s="22"/>
      <c r="AN72" s="22"/>
      <c r="AO72" s="22"/>
      <c r="AP72" s="22"/>
      <c r="AQ72" s="22"/>
      <c r="AR72" s="22"/>
      <c r="AS72" s="22"/>
      <c r="AT72" s="22"/>
      <c r="AU72" s="22"/>
      <c r="AV72" s="22"/>
      <c r="AW72" s="22"/>
      <c r="AX72" s="22"/>
      <c r="AY72" s="22"/>
      <c r="AZ72" s="22"/>
    </row>
    <row r="73" spans="1:52">
      <c r="A73" s="44"/>
      <c r="B73" s="39"/>
      <c r="C73" s="39"/>
      <c r="D73" s="39"/>
      <c r="E73" s="39"/>
      <c r="F73" s="38"/>
      <c r="G73" s="39"/>
      <c r="I73" s="39"/>
      <c r="J73" s="39"/>
      <c r="K73" s="39"/>
      <c r="L73" s="39"/>
      <c r="M73" s="39"/>
      <c r="N73" s="22"/>
      <c r="P73" s="41"/>
      <c r="Q73" s="42"/>
      <c r="R73" s="42"/>
      <c r="S73" s="39"/>
      <c r="T73" s="41"/>
      <c r="W73" s="39"/>
      <c r="X73" s="39"/>
      <c r="AG73" s="22"/>
      <c r="AH73" s="22"/>
      <c r="AI73" s="22"/>
      <c r="AJ73" s="22"/>
      <c r="AK73" s="22"/>
      <c r="AL73" s="22"/>
      <c r="AM73" s="22"/>
      <c r="AN73" s="22"/>
      <c r="AO73" s="22"/>
      <c r="AP73" s="22"/>
      <c r="AQ73" s="22"/>
      <c r="AR73" s="22"/>
      <c r="AS73" s="22"/>
      <c r="AT73" s="22"/>
      <c r="AU73" s="22"/>
      <c r="AV73" s="22"/>
      <c r="AW73" s="22"/>
      <c r="AX73" s="22"/>
      <c r="AY73" s="22"/>
      <c r="AZ73" s="22"/>
    </row>
    <row r="74" spans="1:52">
      <c r="A74" s="44"/>
      <c r="B74" s="39"/>
      <c r="C74" s="39"/>
      <c r="D74" s="39"/>
      <c r="E74" s="39"/>
      <c r="F74" s="38"/>
      <c r="G74" s="39"/>
      <c r="I74" s="39"/>
      <c r="J74" s="39"/>
      <c r="K74" s="39"/>
      <c r="L74" s="39"/>
      <c r="M74" s="39"/>
      <c r="N74" s="22"/>
      <c r="P74" s="41"/>
      <c r="Q74" s="42"/>
      <c r="R74" s="42"/>
      <c r="S74" s="39"/>
      <c r="T74" s="41"/>
      <c r="W74" s="39"/>
      <c r="X74" s="39"/>
      <c r="AG74" s="22"/>
      <c r="AH74" s="22"/>
      <c r="AI74" s="22"/>
      <c r="AJ74" s="22"/>
      <c r="AK74" s="22"/>
      <c r="AL74" s="22"/>
      <c r="AM74" s="22"/>
      <c r="AN74" s="22"/>
      <c r="AO74" s="22"/>
      <c r="AP74" s="22"/>
      <c r="AQ74" s="22"/>
      <c r="AR74" s="22"/>
      <c r="AS74" s="22"/>
      <c r="AT74" s="22"/>
      <c r="AU74" s="22"/>
      <c r="AV74" s="22"/>
      <c r="AW74" s="22"/>
      <c r="AX74" s="22"/>
      <c r="AY74" s="22"/>
      <c r="AZ74" s="22"/>
    </row>
    <row r="75" spans="1:52">
      <c r="A75" s="44"/>
      <c r="B75" s="39"/>
      <c r="C75" s="39"/>
      <c r="D75" s="39"/>
      <c r="E75" s="39"/>
      <c r="F75" s="38"/>
      <c r="G75" s="39"/>
      <c r="I75" s="39"/>
      <c r="J75" s="39"/>
      <c r="K75" s="39"/>
      <c r="L75" s="39"/>
      <c r="M75" s="39"/>
      <c r="N75" s="22"/>
      <c r="P75" s="41"/>
      <c r="Q75" s="42"/>
      <c r="R75" s="42"/>
      <c r="S75" s="39"/>
      <c r="T75" s="41"/>
      <c r="W75" s="39"/>
      <c r="X75" s="39"/>
      <c r="AG75" s="22"/>
      <c r="AH75" s="22"/>
      <c r="AI75" s="22"/>
      <c r="AJ75" s="22"/>
      <c r="AK75" s="22"/>
      <c r="AL75" s="22"/>
      <c r="AM75" s="22"/>
      <c r="AN75" s="22"/>
      <c r="AO75" s="22"/>
      <c r="AP75" s="22"/>
      <c r="AQ75" s="22"/>
      <c r="AR75" s="22"/>
      <c r="AS75" s="22"/>
      <c r="AT75" s="22"/>
      <c r="AU75" s="22"/>
      <c r="AV75" s="22"/>
      <c r="AW75" s="22"/>
      <c r="AX75" s="22"/>
      <c r="AY75" s="22"/>
      <c r="AZ75" s="22"/>
    </row>
    <row r="76" spans="1:52">
      <c r="A76" s="44"/>
      <c r="B76" s="39"/>
      <c r="C76" s="39"/>
      <c r="D76" s="39"/>
      <c r="E76" s="39"/>
      <c r="F76" s="38"/>
      <c r="G76" s="39"/>
      <c r="I76" s="39"/>
      <c r="J76" s="39"/>
      <c r="K76" s="39"/>
      <c r="L76" s="39"/>
      <c r="M76" s="39"/>
      <c r="N76" s="22"/>
      <c r="P76" s="41"/>
      <c r="Q76" s="42"/>
      <c r="R76" s="42"/>
      <c r="S76" s="39"/>
      <c r="T76" s="41"/>
      <c r="W76" s="39"/>
      <c r="X76" s="39"/>
      <c r="AG76" s="22"/>
      <c r="AH76" s="22"/>
      <c r="AI76" s="22"/>
      <c r="AJ76" s="22"/>
      <c r="AK76" s="22"/>
      <c r="AL76" s="22"/>
      <c r="AM76" s="22"/>
      <c r="AN76" s="22"/>
      <c r="AO76" s="22"/>
      <c r="AP76" s="22"/>
      <c r="AQ76" s="22"/>
      <c r="AR76" s="22"/>
      <c r="AS76" s="22"/>
      <c r="AT76" s="22"/>
      <c r="AU76" s="22"/>
      <c r="AV76" s="22"/>
      <c r="AW76" s="22"/>
      <c r="AX76" s="22"/>
      <c r="AY76" s="22"/>
      <c r="AZ76" s="22"/>
    </row>
    <row r="77" spans="1:52">
      <c r="A77" s="44"/>
      <c r="B77" s="39"/>
      <c r="C77" s="39"/>
      <c r="D77" s="39"/>
      <c r="E77" s="39"/>
      <c r="F77" s="38"/>
      <c r="G77" s="39"/>
      <c r="I77" s="39"/>
      <c r="J77" s="39"/>
      <c r="K77" s="39"/>
      <c r="L77" s="39"/>
      <c r="M77" s="39"/>
      <c r="N77" s="22"/>
      <c r="P77" s="41"/>
      <c r="Q77" s="42"/>
      <c r="R77" s="42"/>
      <c r="S77" s="39"/>
      <c r="T77" s="41"/>
      <c r="W77" s="39"/>
      <c r="X77" s="39"/>
      <c r="AG77" s="22"/>
      <c r="AH77" s="22"/>
      <c r="AI77" s="22"/>
      <c r="AJ77" s="22"/>
      <c r="AK77" s="22"/>
      <c r="AL77" s="22"/>
      <c r="AM77" s="22"/>
      <c r="AN77" s="22"/>
      <c r="AO77" s="22"/>
      <c r="AP77" s="22"/>
      <c r="AQ77" s="22"/>
      <c r="AR77" s="22"/>
      <c r="AS77" s="22"/>
      <c r="AT77" s="22"/>
      <c r="AU77" s="22"/>
      <c r="AV77" s="22"/>
      <c r="AW77" s="22"/>
      <c r="AX77" s="22"/>
      <c r="AY77" s="22"/>
      <c r="AZ77" s="22"/>
    </row>
    <row r="78" spans="1:52">
      <c r="A78" s="44"/>
      <c r="B78" s="39"/>
      <c r="C78" s="39"/>
      <c r="D78" s="39"/>
      <c r="E78" s="39"/>
      <c r="F78" s="38"/>
      <c r="G78" s="39"/>
      <c r="I78" s="39"/>
      <c r="J78" s="39"/>
      <c r="K78" s="39"/>
      <c r="L78" s="39"/>
      <c r="M78" s="39"/>
      <c r="N78" s="22"/>
      <c r="P78" s="41"/>
      <c r="Q78" s="42"/>
      <c r="R78" s="42"/>
      <c r="S78" s="39"/>
      <c r="T78" s="41"/>
      <c r="W78" s="39"/>
      <c r="X78" s="39"/>
      <c r="AG78" s="22"/>
      <c r="AH78" s="22"/>
      <c r="AI78" s="22"/>
      <c r="AJ78" s="22"/>
      <c r="AK78" s="22"/>
      <c r="AL78" s="22"/>
      <c r="AM78" s="22"/>
      <c r="AN78" s="22"/>
      <c r="AO78" s="22"/>
      <c r="AP78" s="22"/>
      <c r="AQ78" s="22"/>
      <c r="AR78" s="22"/>
      <c r="AS78" s="22"/>
      <c r="AT78" s="22"/>
      <c r="AU78" s="22"/>
      <c r="AV78" s="22"/>
      <c r="AW78" s="22"/>
      <c r="AX78" s="22"/>
      <c r="AY78" s="22"/>
      <c r="AZ78" s="22"/>
    </row>
    <row r="79" spans="1:52">
      <c r="A79" s="44"/>
      <c r="B79" s="39"/>
      <c r="C79" s="39"/>
      <c r="D79" s="39"/>
      <c r="E79" s="39"/>
      <c r="F79" s="38"/>
      <c r="G79" s="39"/>
      <c r="I79" s="39"/>
      <c r="J79" s="39"/>
      <c r="K79" s="39"/>
      <c r="L79" s="39"/>
      <c r="M79" s="39"/>
      <c r="N79" s="22"/>
      <c r="P79" s="41"/>
      <c r="Q79" s="42"/>
      <c r="R79" s="42"/>
      <c r="S79" s="39"/>
      <c r="T79" s="41"/>
      <c r="W79" s="39"/>
      <c r="X79" s="39"/>
      <c r="AG79" s="22"/>
      <c r="AH79" s="22"/>
      <c r="AI79" s="22"/>
      <c r="AJ79" s="22"/>
      <c r="AK79" s="22"/>
      <c r="AL79" s="22"/>
      <c r="AM79" s="22"/>
      <c r="AN79" s="22"/>
      <c r="AO79" s="22"/>
      <c r="AP79" s="22"/>
      <c r="AQ79" s="22"/>
      <c r="AR79" s="22"/>
      <c r="AS79" s="22"/>
      <c r="AT79" s="22"/>
      <c r="AU79" s="22"/>
      <c r="AV79" s="22"/>
      <c r="AW79" s="22"/>
      <c r="AX79" s="22"/>
      <c r="AY79" s="22"/>
      <c r="AZ79" s="22"/>
    </row>
    <row r="80" spans="1:52">
      <c r="A80" s="44"/>
      <c r="B80" s="39"/>
      <c r="C80" s="39"/>
      <c r="D80" s="39"/>
      <c r="E80" s="39"/>
      <c r="F80" s="38"/>
      <c r="G80" s="39"/>
      <c r="I80" s="39"/>
      <c r="J80" s="39"/>
      <c r="K80" s="39"/>
      <c r="L80" s="39"/>
      <c r="M80" s="39"/>
      <c r="N80" s="22"/>
      <c r="P80" s="41"/>
      <c r="Q80" s="42"/>
      <c r="R80" s="42"/>
      <c r="S80" s="39"/>
      <c r="T80" s="41"/>
      <c r="W80" s="39"/>
      <c r="X80" s="39"/>
      <c r="AG80" s="22"/>
      <c r="AH80" s="22"/>
      <c r="AI80" s="22"/>
      <c r="AJ80" s="22"/>
      <c r="AK80" s="22"/>
      <c r="AL80" s="22"/>
      <c r="AM80" s="22"/>
      <c r="AN80" s="22"/>
      <c r="AO80" s="22"/>
      <c r="AP80" s="22"/>
      <c r="AQ80" s="22"/>
      <c r="AR80" s="22"/>
      <c r="AS80" s="22"/>
      <c r="AT80" s="22"/>
      <c r="AU80" s="22"/>
      <c r="AV80" s="22"/>
      <c r="AW80" s="22"/>
      <c r="AX80" s="22"/>
      <c r="AY80" s="22"/>
      <c r="AZ80" s="22"/>
    </row>
    <row r="81" spans="1:52">
      <c r="A81" s="44"/>
      <c r="B81" s="39"/>
      <c r="C81" s="39"/>
      <c r="D81" s="39"/>
      <c r="E81" s="39"/>
      <c r="F81" s="38"/>
      <c r="G81" s="39"/>
      <c r="I81" s="39"/>
      <c r="J81" s="39"/>
      <c r="K81" s="39"/>
      <c r="L81" s="39"/>
      <c r="M81" s="39"/>
      <c r="N81" s="22"/>
      <c r="P81" s="41"/>
      <c r="Q81" s="42"/>
      <c r="R81" s="42"/>
      <c r="S81" s="39"/>
      <c r="T81" s="41"/>
      <c r="W81" s="39"/>
      <c r="X81" s="39"/>
      <c r="AG81" s="22"/>
      <c r="AH81" s="22"/>
      <c r="AI81" s="22"/>
      <c r="AJ81" s="22"/>
      <c r="AK81" s="22"/>
      <c r="AL81" s="22"/>
      <c r="AM81" s="22"/>
      <c r="AN81" s="22"/>
      <c r="AO81" s="22"/>
      <c r="AP81" s="22"/>
      <c r="AQ81" s="22"/>
      <c r="AR81" s="22"/>
      <c r="AS81" s="22"/>
      <c r="AT81" s="22"/>
      <c r="AU81" s="22"/>
      <c r="AV81" s="22"/>
      <c r="AW81" s="22"/>
      <c r="AX81" s="22"/>
      <c r="AY81" s="22"/>
      <c r="AZ81" s="22"/>
    </row>
    <row r="82" spans="1:52">
      <c r="A82" s="44"/>
      <c r="B82" s="39"/>
      <c r="C82" s="39"/>
      <c r="D82" s="39"/>
      <c r="E82" s="39"/>
      <c r="F82" s="38"/>
      <c r="G82" s="39"/>
      <c r="I82" s="39"/>
      <c r="J82" s="39"/>
      <c r="K82" s="39"/>
      <c r="L82" s="39"/>
      <c r="M82" s="39"/>
      <c r="N82" s="22"/>
      <c r="P82" s="41"/>
      <c r="Q82" s="42"/>
      <c r="R82" s="42"/>
      <c r="S82" s="39"/>
      <c r="T82" s="41"/>
      <c r="W82" s="39"/>
      <c r="X82" s="39"/>
      <c r="AG82" s="22"/>
      <c r="AH82" s="22"/>
      <c r="AI82" s="22"/>
      <c r="AJ82" s="22"/>
      <c r="AK82" s="22"/>
      <c r="AL82" s="22"/>
      <c r="AM82" s="22"/>
      <c r="AN82" s="22"/>
      <c r="AO82" s="22"/>
      <c r="AP82" s="22"/>
      <c r="AQ82" s="22"/>
      <c r="AR82" s="22"/>
      <c r="AS82" s="22"/>
      <c r="AT82" s="22"/>
      <c r="AU82" s="22"/>
      <c r="AV82" s="22"/>
      <c r="AW82" s="22"/>
      <c r="AX82" s="22"/>
      <c r="AY82" s="22"/>
      <c r="AZ82" s="22"/>
    </row>
    <row r="83" spans="1:52">
      <c r="A83" s="44"/>
      <c r="B83" s="39"/>
      <c r="C83" s="39"/>
      <c r="D83" s="39"/>
      <c r="E83" s="39"/>
      <c r="F83" s="38"/>
      <c r="G83" s="39"/>
      <c r="I83" s="39"/>
      <c r="J83" s="39"/>
      <c r="K83" s="39"/>
      <c r="L83" s="39"/>
      <c r="M83" s="39"/>
      <c r="N83" s="22"/>
      <c r="P83" s="41"/>
      <c r="Q83" s="42"/>
      <c r="R83" s="42"/>
      <c r="S83" s="39"/>
      <c r="T83" s="41"/>
      <c r="W83" s="39"/>
      <c r="X83" s="39"/>
      <c r="AG83" s="22"/>
      <c r="AH83" s="22"/>
      <c r="AI83" s="22"/>
      <c r="AJ83" s="22"/>
      <c r="AK83" s="22"/>
      <c r="AL83" s="22"/>
      <c r="AM83" s="22"/>
      <c r="AN83" s="22"/>
      <c r="AO83" s="22"/>
      <c r="AP83" s="22"/>
      <c r="AQ83" s="22"/>
      <c r="AR83" s="22"/>
      <c r="AS83" s="22"/>
      <c r="AT83" s="22"/>
      <c r="AU83" s="22"/>
      <c r="AV83" s="22"/>
      <c r="AW83" s="22"/>
      <c r="AX83" s="22"/>
      <c r="AY83" s="22"/>
      <c r="AZ83" s="22"/>
    </row>
    <row r="84" spans="1:52">
      <c r="A84" s="44"/>
      <c r="B84" s="39"/>
      <c r="C84" s="39"/>
      <c r="D84" s="39"/>
      <c r="E84" s="39"/>
      <c r="F84" s="38"/>
      <c r="G84" s="39"/>
      <c r="I84" s="39"/>
      <c r="J84" s="39"/>
      <c r="K84" s="39"/>
      <c r="L84" s="39"/>
      <c r="M84" s="39"/>
      <c r="N84" s="22"/>
      <c r="P84" s="41"/>
      <c r="Q84" s="42"/>
      <c r="R84" s="42"/>
      <c r="S84" s="39"/>
      <c r="T84" s="41"/>
      <c r="W84" s="39"/>
      <c r="X84" s="39"/>
      <c r="AG84" s="22"/>
      <c r="AH84" s="22"/>
      <c r="AI84" s="22"/>
      <c r="AJ84" s="22"/>
      <c r="AK84" s="22"/>
      <c r="AL84" s="22"/>
      <c r="AM84" s="22"/>
      <c r="AN84" s="22"/>
      <c r="AO84" s="22"/>
      <c r="AP84" s="22"/>
      <c r="AQ84" s="22"/>
      <c r="AR84" s="22"/>
      <c r="AS84" s="22"/>
      <c r="AT84" s="22"/>
      <c r="AU84" s="22"/>
      <c r="AV84" s="22"/>
      <c r="AW84" s="22"/>
      <c r="AX84" s="22"/>
      <c r="AY84" s="22"/>
      <c r="AZ84" s="22"/>
    </row>
    <row r="85" spans="1:52">
      <c r="A85" s="44"/>
      <c r="B85" s="39"/>
      <c r="C85" s="39"/>
      <c r="D85" s="39"/>
      <c r="E85" s="39"/>
      <c r="F85" s="38"/>
      <c r="G85" s="39"/>
      <c r="I85" s="39"/>
      <c r="J85" s="39"/>
      <c r="K85" s="39"/>
      <c r="L85" s="39"/>
      <c r="M85" s="39"/>
      <c r="N85" s="22"/>
      <c r="P85" s="41"/>
      <c r="Q85" s="42"/>
      <c r="R85" s="42"/>
      <c r="S85" s="39"/>
      <c r="T85" s="41"/>
      <c r="W85" s="39"/>
      <c r="X85" s="39"/>
      <c r="AG85" s="22"/>
      <c r="AH85" s="22"/>
      <c r="AI85" s="22"/>
      <c r="AJ85" s="22"/>
      <c r="AK85" s="22"/>
      <c r="AL85" s="22"/>
      <c r="AM85" s="22"/>
      <c r="AN85" s="22"/>
      <c r="AO85" s="22"/>
      <c r="AP85" s="22"/>
      <c r="AQ85" s="22"/>
      <c r="AR85" s="22"/>
      <c r="AS85" s="22"/>
      <c r="AT85" s="22"/>
      <c r="AU85" s="22"/>
      <c r="AV85" s="22"/>
      <c r="AW85" s="22"/>
      <c r="AX85" s="22"/>
      <c r="AY85" s="22"/>
      <c r="AZ85" s="22"/>
    </row>
    <row r="86" spans="1:52">
      <c r="A86" s="44"/>
      <c r="B86" s="39"/>
      <c r="C86" s="39"/>
      <c r="D86" s="39"/>
      <c r="E86" s="39"/>
      <c r="F86" s="38"/>
      <c r="G86" s="39"/>
      <c r="I86" s="39"/>
      <c r="J86" s="39"/>
      <c r="K86" s="39"/>
      <c r="L86" s="39"/>
      <c r="M86" s="39"/>
      <c r="N86" s="22"/>
      <c r="P86" s="41"/>
      <c r="Q86" s="42"/>
      <c r="R86" s="42"/>
      <c r="S86" s="39"/>
      <c r="T86" s="41"/>
      <c r="W86" s="39"/>
      <c r="X86" s="39"/>
      <c r="AG86" s="22"/>
      <c r="AH86" s="22"/>
      <c r="AI86" s="22"/>
      <c r="AJ86" s="22"/>
      <c r="AK86" s="22"/>
      <c r="AL86" s="22"/>
      <c r="AM86" s="22"/>
      <c r="AN86" s="22"/>
      <c r="AO86" s="22"/>
      <c r="AP86" s="22"/>
      <c r="AQ86" s="22"/>
      <c r="AR86" s="22"/>
      <c r="AS86" s="22"/>
      <c r="AT86" s="22"/>
      <c r="AU86" s="22"/>
      <c r="AV86" s="22"/>
      <c r="AW86" s="22"/>
      <c r="AX86" s="22"/>
      <c r="AY86" s="22"/>
      <c r="AZ86" s="22"/>
    </row>
    <row r="87" spans="1:52">
      <c r="A87" s="44"/>
      <c r="B87" s="39"/>
      <c r="C87" s="39"/>
      <c r="D87" s="39"/>
      <c r="E87" s="39"/>
      <c r="F87" s="38"/>
      <c r="G87" s="39"/>
      <c r="I87" s="39"/>
      <c r="J87" s="39"/>
      <c r="K87" s="39"/>
      <c r="L87" s="39"/>
      <c r="M87" s="39"/>
      <c r="N87" s="22"/>
      <c r="P87" s="41"/>
      <c r="Q87" s="42"/>
      <c r="R87" s="42"/>
      <c r="S87" s="39"/>
      <c r="T87" s="41"/>
      <c r="W87" s="39"/>
      <c r="X87" s="39"/>
      <c r="AG87" s="22"/>
      <c r="AH87" s="22"/>
      <c r="AI87" s="22"/>
      <c r="AJ87" s="22"/>
      <c r="AK87" s="22"/>
      <c r="AL87" s="22"/>
      <c r="AM87" s="22"/>
      <c r="AN87" s="22"/>
      <c r="AO87" s="22"/>
      <c r="AP87" s="22"/>
      <c r="AQ87" s="22"/>
      <c r="AR87" s="22"/>
      <c r="AS87" s="22"/>
      <c r="AT87" s="22"/>
      <c r="AU87" s="22"/>
      <c r="AV87" s="22"/>
      <c r="AW87" s="22"/>
      <c r="AX87" s="22"/>
      <c r="AY87" s="22"/>
      <c r="AZ87" s="22"/>
    </row>
    <row r="88" spans="1:52">
      <c r="A88" s="44"/>
      <c r="B88" s="39"/>
      <c r="C88" s="39"/>
      <c r="D88" s="39"/>
      <c r="E88" s="39"/>
      <c r="F88" s="38"/>
      <c r="G88" s="39"/>
      <c r="I88" s="39"/>
      <c r="J88" s="39"/>
      <c r="K88" s="39"/>
      <c r="L88" s="39"/>
      <c r="M88" s="39"/>
      <c r="N88" s="22"/>
      <c r="P88" s="41"/>
      <c r="Q88" s="42"/>
      <c r="R88" s="42"/>
      <c r="S88" s="39"/>
      <c r="T88" s="41"/>
      <c r="W88" s="39"/>
      <c r="X88" s="39"/>
      <c r="AG88" s="22"/>
      <c r="AH88" s="22"/>
      <c r="AI88" s="22"/>
      <c r="AJ88" s="22"/>
      <c r="AK88" s="22"/>
      <c r="AL88" s="22"/>
      <c r="AM88" s="22"/>
      <c r="AN88" s="22"/>
      <c r="AO88" s="22"/>
      <c r="AP88" s="22"/>
      <c r="AQ88" s="22"/>
      <c r="AR88" s="22"/>
      <c r="AS88" s="22"/>
      <c r="AT88" s="22"/>
      <c r="AU88" s="22"/>
      <c r="AV88" s="22"/>
      <c r="AW88" s="22"/>
      <c r="AX88" s="22"/>
      <c r="AY88" s="22"/>
      <c r="AZ88" s="22"/>
    </row>
    <row r="89" spans="1:52">
      <c r="A89" s="44"/>
      <c r="B89" s="39"/>
      <c r="C89" s="39"/>
      <c r="D89" s="39"/>
      <c r="E89" s="39"/>
      <c r="F89" s="38"/>
      <c r="G89" s="39"/>
      <c r="I89" s="39"/>
      <c r="J89" s="39"/>
      <c r="K89" s="39"/>
      <c r="L89" s="39"/>
      <c r="M89" s="39"/>
      <c r="N89" s="22"/>
      <c r="P89" s="41"/>
      <c r="Q89" s="42"/>
      <c r="R89" s="42"/>
      <c r="S89" s="39"/>
      <c r="T89" s="41"/>
      <c r="W89" s="39"/>
      <c r="X89" s="39"/>
      <c r="AG89" s="22"/>
      <c r="AH89" s="22"/>
      <c r="AI89" s="22"/>
      <c r="AJ89" s="22"/>
      <c r="AK89" s="22"/>
      <c r="AL89" s="22"/>
      <c r="AM89" s="22"/>
      <c r="AN89" s="22"/>
      <c r="AO89" s="22"/>
      <c r="AP89" s="22"/>
      <c r="AQ89" s="22"/>
      <c r="AR89" s="22"/>
      <c r="AS89" s="22"/>
      <c r="AT89" s="22"/>
      <c r="AU89" s="22"/>
      <c r="AV89" s="22"/>
      <c r="AW89" s="22"/>
      <c r="AX89" s="22"/>
      <c r="AY89" s="22"/>
      <c r="AZ89" s="22"/>
    </row>
    <row r="90" spans="1:52">
      <c r="A90" s="44"/>
      <c r="B90" s="39"/>
      <c r="C90" s="39"/>
      <c r="D90" s="39"/>
      <c r="E90" s="39"/>
      <c r="F90" s="38"/>
      <c r="G90" s="39"/>
      <c r="I90" s="39"/>
      <c r="J90" s="39"/>
      <c r="K90" s="39"/>
      <c r="L90" s="39"/>
      <c r="M90" s="39"/>
      <c r="N90" s="22"/>
      <c r="P90" s="41"/>
      <c r="Q90" s="42"/>
      <c r="R90" s="42"/>
      <c r="S90" s="39"/>
      <c r="T90" s="41"/>
      <c r="W90" s="39"/>
      <c r="X90" s="39"/>
      <c r="AG90" s="22"/>
      <c r="AH90" s="22"/>
      <c r="AI90" s="22"/>
      <c r="AJ90" s="22"/>
      <c r="AK90" s="22"/>
      <c r="AL90" s="22"/>
      <c r="AM90" s="22"/>
      <c r="AN90" s="22"/>
      <c r="AO90" s="22"/>
      <c r="AP90" s="22"/>
      <c r="AQ90" s="22"/>
      <c r="AR90" s="22"/>
      <c r="AS90" s="22"/>
      <c r="AT90" s="22"/>
      <c r="AU90" s="22"/>
      <c r="AV90" s="22"/>
      <c r="AW90" s="22"/>
      <c r="AX90" s="22"/>
      <c r="AY90" s="22"/>
      <c r="AZ90" s="22"/>
    </row>
    <row r="91" spans="1:52">
      <c r="A91" s="44"/>
      <c r="B91" s="39"/>
      <c r="C91" s="39"/>
      <c r="D91" s="39"/>
      <c r="E91" s="39"/>
      <c r="F91" s="38"/>
      <c r="G91" s="39"/>
      <c r="I91" s="39"/>
      <c r="J91" s="39"/>
      <c r="K91" s="39"/>
      <c r="L91" s="39"/>
      <c r="M91" s="39"/>
      <c r="N91" s="22"/>
      <c r="P91" s="41"/>
      <c r="Q91" s="42"/>
      <c r="R91" s="42"/>
      <c r="S91" s="39"/>
      <c r="T91" s="41"/>
      <c r="W91" s="39"/>
      <c r="X91" s="39"/>
      <c r="AG91" s="22"/>
      <c r="AH91" s="22"/>
      <c r="AI91" s="22"/>
      <c r="AJ91" s="22"/>
      <c r="AK91" s="22"/>
      <c r="AL91" s="22"/>
      <c r="AM91" s="22"/>
      <c r="AN91" s="22"/>
      <c r="AO91" s="22"/>
      <c r="AP91" s="22"/>
      <c r="AQ91" s="22"/>
      <c r="AR91" s="22"/>
      <c r="AS91" s="22"/>
      <c r="AT91" s="22"/>
      <c r="AU91" s="22"/>
      <c r="AV91" s="22"/>
      <c r="AW91" s="22"/>
      <c r="AX91" s="22"/>
      <c r="AY91" s="22"/>
      <c r="AZ91" s="22"/>
    </row>
    <row r="92" spans="1:52">
      <c r="A92" s="44"/>
      <c r="B92" s="39"/>
      <c r="C92" s="39"/>
      <c r="D92" s="39"/>
      <c r="E92" s="39"/>
      <c r="F92" s="38"/>
      <c r="G92" s="39"/>
      <c r="I92" s="39"/>
      <c r="J92" s="39"/>
      <c r="K92" s="39"/>
      <c r="L92" s="39"/>
      <c r="M92" s="39"/>
      <c r="N92" s="22"/>
      <c r="P92" s="41"/>
      <c r="Q92" s="42"/>
      <c r="R92" s="42"/>
      <c r="S92" s="39"/>
      <c r="T92" s="41"/>
      <c r="W92" s="39"/>
      <c r="X92" s="39"/>
    </row>
    <row r="93" spans="1:52">
      <c r="A93" s="44"/>
      <c r="B93" s="39"/>
      <c r="C93" s="39"/>
      <c r="D93" s="39"/>
      <c r="E93" s="39"/>
      <c r="F93" s="38"/>
      <c r="G93" s="39"/>
      <c r="I93" s="39"/>
      <c r="J93" s="39"/>
      <c r="K93" s="39"/>
      <c r="L93" s="39"/>
      <c r="M93" s="39"/>
      <c r="N93" s="22"/>
      <c r="P93" s="41"/>
      <c r="Q93" s="42"/>
      <c r="R93" s="42"/>
      <c r="S93" s="39"/>
      <c r="T93" s="41"/>
      <c r="W93" s="39"/>
      <c r="X93" s="39"/>
    </row>
    <row r="94" spans="1:52">
      <c r="A94" s="44"/>
      <c r="B94" s="39"/>
      <c r="C94" s="39"/>
      <c r="D94" s="39"/>
      <c r="E94" s="39"/>
      <c r="F94" s="38"/>
      <c r="G94" s="39"/>
      <c r="I94" s="39"/>
      <c r="J94" s="39"/>
      <c r="K94" s="39"/>
      <c r="L94" s="39"/>
      <c r="M94" s="39"/>
      <c r="N94" s="22"/>
      <c r="P94" s="41"/>
      <c r="Q94" s="42"/>
      <c r="R94" s="42"/>
      <c r="S94" s="39"/>
      <c r="T94" s="41"/>
      <c r="W94" s="39"/>
      <c r="X94" s="39"/>
    </row>
    <row r="95" spans="1:52">
      <c r="A95" s="44"/>
      <c r="B95" s="39"/>
      <c r="C95" s="39"/>
      <c r="D95" s="39"/>
      <c r="E95" s="39"/>
      <c r="F95" s="38"/>
      <c r="G95" s="39"/>
      <c r="I95" s="39"/>
      <c r="J95" s="39"/>
      <c r="K95" s="39"/>
      <c r="L95" s="39"/>
      <c r="M95" s="39"/>
      <c r="N95" s="22"/>
      <c r="P95" s="41"/>
      <c r="Q95" s="42"/>
      <c r="R95" s="42"/>
      <c r="S95" s="39"/>
      <c r="T95" s="41"/>
      <c r="W95" s="39"/>
      <c r="X95" s="39"/>
    </row>
    <row r="96" spans="1:52">
      <c r="A96" s="44"/>
      <c r="B96" s="39"/>
      <c r="C96" s="39"/>
      <c r="D96" s="39"/>
      <c r="E96" s="39"/>
      <c r="F96" s="38"/>
      <c r="G96" s="39"/>
      <c r="I96" s="39"/>
      <c r="J96" s="39"/>
      <c r="K96" s="39"/>
      <c r="L96" s="39"/>
      <c r="M96" s="39"/>
      <c r="N96" s="22"/>
      <c r="P96" s="41"/>
      <c r="Q96" s="42"/>
      <c r="R96" s="42"/>
      <c r="S96" s="39"/>
      <c r="T96" s="41"/>
      <c r="W96" s="39"/>
      <c r="X96" s="39"/>
    </row>
    <row r="97" spans="1:24">
      <c r="A97" s="44"/>
      <c r="B97" s="39"/>
      <c r="C97" s="39"/>
      <c r="D97" s="39"/>
      <c r="E97" s="39"/>
      <c r="F97" s="38"/>
      <c r="G97" s="39"/>
      <c r="I97" s="39"/>
      <c r="J97" s="39"/>
      <c r="K97" s="39"/>
      <c r="L97" s="39"/>
      <c r="M97" s="39"/>
      <c r="N97" s="22"/>
      <c r="P97" s="41"/>
      <c r="Q97" s="42"/>
      <c r="R97" s="42"/>
      <c r="S97" s="39"/>
      <c r="T97" s="41"/>
      <c r="W97" s="39"/>
      <c r="X97" s="39"/>
    </row>
    <row r="98" spans="1:24">
      <c r="A98" s="44"/>
      <c r="B98" s="39"/>
      <c r="C98" s="39"/>
      <c r="D98" s="39"/>
      <c r="E98" s="39"/>
      <c r="F98" s="38"/>
      <c r="G98" s="39"/>
      <c r="I98" s="39"/>
      <c r="J98" s="39"/>
      <c r="K98" s="39"/>
      <c r="L98" s="39"/>
      <c r="M98" s="39"/>
      <c r="N98" s="22"/>
      <c r="P98" s="41"/>
      <c r="Q98" s="42"/>
      <c r="R98" s="42"/>
      <c r="S98" s="39"/>
      <c r="T98" s="41"/>
      <c r="W98" s="39"/>
      <c r="X98" s="39"/>
    </row>
    <row r="99" spans="1:24">
      <c r="A99" s="44"/>
      <c r="B99" s="39"/>
      <c r="C99" s="39"/>
      <c r="D99" s="39"/>
      <c r="E99" s="39"/>
      <c r="F99" s="38"/>
      <c r="G99" s="39"/>
      <c r="I99" s="39"/>
      <c r="J99" s="39"/>
      <c r="K99" s="39"/>
      <c r="L99" s="39"/>
      <c r="M99" s="39"/>
      <c r="N99" s="22"/>
      <c r="P99" s="41"/>
      <c r="Q99" s="42"/>
      <c r="R99" s="42"/>
      <c r="S99" s="39"/>
      <c r="T99" s="41"/>
      <c r="W99" s="39"/>
      <c r="X99" s="39"/>
    </row>
    <row r="100" spans="1:24">
      <c r="A100" s="44"/>
      <c r="B100" s="39"/>
      <c r="C100" s="39"/>
      <c r="D100" s="39"/>
      <c r="E100" s="39"/>
      <c r="F100" s="38"/>
      <c r="G100" s="39"/>
      <c r="I100" s="39"/>
      <c r="J100" s="39"/>
      <c r="K100" s="39"/>
      <c r="L100" s="39"/>
      <c r="M100" s="39"/>
      <c r="N100" s="22"/>
      <c r="P100" s="41"/>
      <c r="Q100" s="42"/>
      <c r="R100" s="42"/>
      <c r="S100" s="39"/>
      <c r="T100" s="41"/>
      <c r="W100" s="39"/>
      <c r="X100" s="39"/>
    </row>
    <row r="101" spans="1:24">
      <c r="A101" s="44"/>
      <c r="B101" s="39"/>
      <c r="C101" s="39"/>
      <c r="D101" s="39"/>
      <c r="E101" s="39"/>
      <c r="F101" s="38"/>
      <c r="G101" s="39"/>
      <c r="I101" s="39"/>
      <c r="J101" s="39"/>
      <c r="K101" s="39"/>
      <c r="L101" s="39"/>
      <c r="M101" s="39"/>
      <c r="N101" s="22"/>
      <c r="P101" s="41"/>
      <c r="Q101" s="42"/>
      <c r="R101" s="42"/>
      <c r="S101" s="39"/>
      <c r="T101" s="41"/>
      <c r="W101" s="39"/>
      <c r="X101" s="39"/>
    </row>
    <row r="102" spans="1:24">
      <c r="A102" s="39"/>
      <c r="B102" s="38"/>
      <c r="C102" s="38"/>
      <c r="D102" s="38"/>
      <c r="E102" s="38"/>
      <c r="F102" s="38"/>
      <c r="G102" s="38"/>
      <c r="I102" s="38"/>
      <c r="J102" s="38"/>
      <c r="K102" s="38"/>
      <c r="L102" s="39"/>
      <c r="M102" s="39"/>
      <c r="N102" s="22"/>
      <c r="P102" s="41"/>
      <c r="Q102" s="42"/>
      <c r="R102" s="42"/>
      <c r="S102" s="39"/>
      <c r="T102" s="41"/>
      <c r="W102" s="39"/>
      <c r="X102" s="39"/>
    </row>
    <row r="103" spans="1:24">
      <c r="A103" s="39"/>
      <c r="B103" s="38"/>
      <c r="C103" s="38"/>
      <c r="D103" s="38"/>
      <c r="E103" s="38"/>
      <c r="F103" s="38"/>
      <c r="G103" s="38"/>
      <c r="I103" s="38"/>
      <c r="J103" s="38"/>
      <c r="K103" s="38"/>
      <c r="L103" s="39"/>
      <c r="M103" s="39"/>
      <c r="N103" s="22"/>
      <c r="P103" s="41"/>
      <c r="Q103" s="42"/>
      <c r="R103" s="42"/>
      <c r="S103" s="39"/>
      <c r="T103" s="41"/>
      <c r="W103" s="39"/>
      <c r="X103" s="39"/>
    </row>
    <row r="104" spans="1:24">
      <c r="A104" s="39"/>
      <c r="B104" s="38"/>
      <c r="C104" s="38"/>
      <c r="D104" s="38"/>
      <c r="E104" s="38"/>
      <c r="F104" s="38"/>
      <c r="G104" s="38"/>
      <c r="I104" s="38"/>
      <c r="J104" s="38"/>
      <c r="K104" s="38"/>
      <c r="L104" s="39"/>
      <c r="M104" s="39"/>
      <c r="N104" s="22"/>
      <c r="P104" s="41"/>
      <c r="Q104" s="42"/>
      <c r="R104" s="42"/>
      <c r="S104" s="39"/>
      <c r="T104" s="41"/>
      <c r="W104" s="39"/>
      <c r="X104" s="39"/>
    </row>
    <row r="105" spans="1:24">
      <c r="A105" s="39"/>
      <c r="B105" s="38"/>
      <c r="C105" s="38"/>
      <c r="D105" s="38"/>
      <c r="E105" s="38"/>
      <c r="F105" s="38"/>
      <c r="G105" s="38"/>
      <c r="I105" s="38"/>
      <c r="J105" s="38"/>
      <c r="K105" s="38"/>
      <c r="L105" s="39"/>
      <c r="M105" s="39"/>
      <c r="N105" s="22"/>
      <c r="P105" s="41"/>
      <c r="Q105" s="42"/>
      <c r="R105" s="42"/>
      <c r="S105" s="39"/>
      <c r="T105" s="41"/>
      <c r="W105" s="39"/>
      <c r="X105" s="39"/>
    </row>
    <row r="106" spans="1:24">
      <c r="A106" s="39"/>
      <c r="B106" s="38"/>
      <c r="C106" s="38"/>
      <c r="D106" s="38"/>
      <c r="E106" s="38"/>
      <c r="F106" s="38"/>
      <c r="G106" s="38"/>
      <c r="I106" s="38"/>
      <c r="J106" s="38"/>
      <c r="K106" s="38"/>
      <c r="L106" s="39"/>
      <c r="M106" s="39"/>
      <c r="N106" s="22"/>
      <c r="P106" s="41"/>
      <c r="Q106" s="42"/>
      <c r="R106" s="42"/>
      <c r="S106" s="39"/>
      <c r="T106" s="41"/>
      <c r="W106" s="39"/>
      <c r="X106" s="39"/>
    </row>
    <row r="107" spans="1:24">
      <c r="A107" s="39"/>
      <c r="B107" s="38"/>
      <c r="C107" s="38"/>
      <c r="D107" s="38"/>
      <c r="E107" s="38"/>
      <c r="F107" s="38"/>
      <c r="G107" s="38"/>
      <c r="I107" s="38"/>
      <c r="J107" s="38"/>
      <c r="K107" s="38"/>
      <c r="L107" s="39"/>
      <c r="M107" s="39"/>
      <c r="N107" s="22"/>
      <c r="P107" s="41"/>
      <c r="Q107" s="42"/>
      <c r="R107" s="42"/>
      <c r="S107" s="39"/>
      <c r="T107" s="41"/>
      <c r="W107" s="39"/>
      <c r="X107" s="39"/>
    </row>
    <row r="108" spans="1:24">
      <c r="A108" s="39"/>
      <c r="B108" s="38"/>
      <c r="C108" s="38"/>
      <c r="D108" s="38"/>
      <c r="E108" s="38"/>
      <c r="F108" s="38"/>
      <c r="G108" s="38"/>
      <c r="I108" s="38"/>
      <c r="J108" s="38"/>
      <c r="K108" s="38"/>
      <c r="L108" s="39"/>
      <c r="M108" s="39"/>
      <c r="N108" s="22"/>
      <c r="P108" s="41"/>
      <c r="Q108" s="42"/>
      <c r="R108" s="42"/>
      <c r="S108" s="39"/>
      <c r="T108" s="41"/>
      <c r="W108" s="39"/>
      <c r="X108" s="39"/>
    </row>
    <row r="109" spans="1:24">
      <c r="A109" s="39"/>
      <c r="B109" s="38"/>
      <c r="C109" s="38"/>
      <c r="D109" s="38"/>
      <c r="E109" s="38"/>
      <c r="F109" s="38"/>
      <c r="G109" s="38"/>
      <c r="I109" s="38"/>
      <c r="J109" s="38"/>
      <c r="K109" s="38"/>
      <c r="L109" s="39"/>
      <c r="M109" s="39"/>
      <c r="N109" s="22"/>
      <c r="P109" s="41"/>
      <c r="Q109" s="42"/>
      <c r="R109" s="42"/>
      <c r="S109" s="39"/>
      <c r="T109" s="41"/>
      <c r="W109" s="39"/>
      <c r="X109" s="39"/>
    </row>
    <row r="110" spans="1:24">
      <c r="A110" s="39"/>
      <c r="B110" s="38"/>
      <c r="C110" s="38"/>
      <c r="D110" s="38"/>
      <c r="E110" s="38"/>
      <c r="F110" s="38"/>
      <c r="G110" s="38"/>
      <c r="I110" s="38"/>
      <c r="J110" s="38"/>
      <c r="K110" s="38"/>
      <c r="L110" s="39"/>
      <c r="M110" s="39"/>
      <c r="N110" s="22"/>
      <c r="P110" s="41"/>
      <c r="Q110" s="42"/>
      <c r="R110" s="42"/>
      <c r="S110" s="39"/>
      <c r="T110" s="41"/>
      <c r="W110" s="39"/>
      <c r="X110" s="39"/>
    </row>
    <row r="111" spans="1:24">
      <c r="A111" s="39"/>
      <c r="B111" s="38"/>
      <c r="C111" s="38"/>
      <c r="D111" s="38"/>
      <c r="E111" s="38"/>
      <c r="F111" s="38"/>
      <c r="G111" s="38"/>
      <c r="I111" s="38"/>
      <c r="J111" s="38"/>
      <c r="K111" s="38"/>
      <c r="L111" s="39"/>
      <c r="M111" s="39"/>
      <c r="N111" s="22"/>
      <c r="P111" s="41"/>
      <c r="Q111" s="42"/>
      <c r="R111" s="42"/>
      <c r="S111" s="39"/>
      <c r="T111" s="41"/>
      <c r="W111" s="39"/>
      <c r="X111" s="39"/>
    </row>
    <row r="112" spans="1:24">
      <c r="A112" s="39"/>
      <c r="B112" s="38"/>
      <c r="C112" s="38"/>
      <c r="D112" s="38"/>
      <c r="E112" s="38"/>
      <c r="F112" s="38"/>
      <c r="G112" s="38"/>
      <c r="I112" s="38"/>
      <c r="J112" s="38"/>
      <c r="K112" s="38"/>
      <c r="L112" s="39"/>
      <c r="M112" s="39"/>
      <c r="N112" s="22"/>
      <c r="P112" s="41"/>
      <c r="Q112" s="42"/>
      <c r="R112" s="42"/>
      <c r="S112" s="39"/>
      <c r="T112" s="41"/>
      <c r="W112" s="39"/>
      <c r="X112" s="39"/>
    </row>
    <row r="113" spans="1:24">
      <c r="A113" s="39"/>
      <c r="B113" s="38"/>
      <c r="C113" s="38"/>
      <c r="D113" s="38"/>
      <c r="E113" s="38"/>
      <c r="F113" s="38"/>
      <c r="G113" s="38"/>
      <c r="I113" s="38"/>
      <c r="J113" s="38"/>
      <c r="K113" s="38"/>
      <c r="L113" s="39"/>
      <c r="M113" s="39"/>
      <c r="N113" s="22"/>
      <c r="P113" s="41"/>
      <c r="Q113" s="42"/>
      <c r="R113" s="42"/>
      <c r="S113" s="39"/>
      <c r="T113" s="41"/>
      <c r="W113" s="39"/>
      <c r="X113" s="39"/>
    </row>
    <row r="114" spans="1:24">
      <c r="A114" s="39"/>
      <c r="B114" s="38"/>
      <c r="C114" s="38"/>
      <c r="D114" s="38"/>
      <c r="E114" s="38"/>
      <c r="F114" s="38"/>
      <c r="G114" s="38"/>
      <c r="I114" s="38"/>
      <c r="J114" s="38"/>
      <c r="K114" s="38"/>
      <c r="L114" s="39"/>
      <c r="M114" s="39"/>
      <c r="N114" s="22"/>
      <c r="P114" s="41"/>
      <c r="Q114" s="42"/>
      <c r="R114" s="42"/>
      <c r="S114" s="39"/>
      <c r="T114" s="41"/>
      <c r="W114" s="39"/>
      <c r="X114" s="39"/>
    </row>
    <row r="115" spans="1:24">
      <c r="A115" s="39"/>
      <c r="B115" s="38"/>
      <c r="C115" s="38"/>
      <c r="D115" s="38"/>
      <c r="E115" s="38"/>
      <c r="F115" s="38"/>
      <c r="G115" s="38"/>
      <c r="I115" s="38"/>
      <c r="J115" s="38"/>
      <c r="K115" s="38"/>
      <c r="L115" s="39"/>
      <c r="M115" s="39"/>
      <c r="N115" s="22"/>
      <c r="P115" s="41"/>
      <c r="Q115" s="42"/>
      <c r="R115" s="42"/>
      <c r="S115" s="39"/>
      <c r="T115" s="41"/>
      <c r="W115" s="39"/>
      <c r="X115" s="39"/>
    </row>
    <row r="116" spans="1:24">
      <c r="A116" s="39"/>
      <c r="B116" s="38"/>
      <c r="C116" s="38"/>
      <c r="D116" s="38"/>
      <c r="E116" s="38"/>
      <c r="F116" s="38"/>
      <c r="G116" s="38"/>
      <c r="I116" s="38"/>
      <c r="J116" s="38"/>
      <c r="K116" s="38"/>
      <c r="L116" s="39"/>
      <c r="M116" s="39"/>
      <c r="N116" s="22"/>
      <c r="P116" s="41"/>
      <c r="Q116" s="42"/>
      <c r="R116" s="42"/>
      <c r="S116" s="39"/>
      <c r="T116" s="41"/>
      <c r="W116" s="39"/>
      <c r="X116" s="39"/>
    </row>
    <row r="117" spans="1:24">
      <c r="A117" s="39"/>
      <c r="B117" s="38"/>
      <c r="C117" s="38"/>
      <c r="D117" s="38"/>
      <c r="E117" s="38"/>
      <c r="F117" s="38"/>
      <c r="G117" s="38"/>
      <c r="I117" s="38"/>
      <c r="J117" s="38"/>
      <c r="K117" s="38"/>
      <c r="L117" s="39"/>
      <c r="M117" s="39"/>
      <c r="N117" s="22"/>
      <c r="P117" s="41"/>
      <c r="Q117" s="42"/>
      <c r="R117" s="42"/>
      <c r="S117" s="39"/>
      <c r="T117" s="41"/>
      <c r="W117" s="39"/>
      <c r="X117" s="39"/>
    </row>
    <row r="118" spans="1:24">
      <c r="A118" s="39"/>
      <c r="B118" s="38"/>
      <c r="C118" s="38"/>
      <c r="D118" s="38"/>
      <c r="E118" s="38"/>
      <c r="F118" s="38"/>
      <c r="G118" s="38"/>
      <c r="I118" s="38"/>
      <c r="J118" s="38"/>
      <c r="K118" s="38"/>
      <c r="L118" s="39"/>
      <c r="M118" s="39"/>
      <c r="N118" s="22"/>
      <c r="P118" s="41"/>
      <c r="Q118" s="42"/>
      <c r="R118" s="42"/>
      <c r="S118" s="39"/>
      <c r="T118" s="41"/>
      <c r="W118" s="39"/>
      <c r="X118" s="39"/>
    </row>
    <row r="119" spans="1:24">
      <c r="A119" s="39"/>
      <c r="B119" s="39"/>
      <c r="C119" s="39"/>
      <c r="D119" s="39"/>
      <c r="E119" s="39"/>
      <c r="F119" s="39"/>
      <c r="G119" s="39"/>
      <c r="I119" s="39"/>
      <c r="J119" s="39"/>
      <c r="K119" s="39"/>
      <c r="L119" s="39"/>
      <c r="M119" s="39"/>
      <c r="N119" s="22"/>
      <c r="P119" s="39"/>
      <c r="Q119" s="39"/>
      <c r="R119" s="39"/>
      <c r="S119" s="39"/>
      <c r="T119" s="39"/>
      <c r="W119" s="39"/>
      <c r="X119" s="39"/>
    </row>
    <row r="120" spans="1:24">
      <c r="A120" s="39"/>
      <c r="B120" s="39"/>
      <c r="C120" s="39"/>
      <c r="D120" s="39"/>
      <c r="E120" s="39"/>
      <c r="F120" s="39"/>
      <c r="G120" s="39"/>
      <c r="I120" s="39"/>
      <c r="J120" s="39"/>
      <c r="K120" s="39"/>
      <c r="L120" s="39"/>
      <c r="M120" s="39"/>
      <c r="N120" s="22"/>
      <c r="P120" s="41"/>
      <c r="Q120" s="42"/>
      <c r="R120" s="42"/>
      <c r="S120" s="39"/>
      <c r="T120" s="41"/>
      <c r="W120" s="39"/>
      <c r="X120" s="39"/>
    </row>
    <row r="121" spans="1:24">
      <c r="A121" s="39"/>
      <c r="B121" s="39"/>
      <c r="C121" s="39"/>
      <c r="D121" s="39"/>
      <c r="E121" s="39"/>
      <c r="F121" s="39"/>
      <c r="G121" s="39"/>
      <c r="I121" s="39"/>
      <c r="J121" s="39"/>
      <c r="K121" s="39"/>
      <c r="L121" s="39"/>
      <c r="M121" s="39"/>
      <c r="N121" s="22"/>
      <c r="P121" s="39"/>
      <c r="Q121" s="39"/>
      <c r="R121" s="39"/>
      <c r="S121" s="39"/>
      <c r="T121" s="39"/>
      <c r="W121" s="39"/>
      <c r="X121" s="39"/>
    </row>
    <row r="122" spans="1:24">
      <c r="A122" s="39"/>
      <c r="B122" s="39"/>
      <c r="C122" s="39"/>
      <c r="D122" s="39"/>
      <c r="E122" s="39"/>
      <c r="F122" s="39"/>
      <c r="G122" s="39"/>
      <c r="I122" s="39"/>
      <c r="J122" s="39"/>
      <c r="K122" s="39"/>
      <c r="L122" s="39"/>
      <c r="M122" s="39"/>
      <c r="N122" s="22"/>
      <c r="P122" s="39"/>
      <c r="Q122" s="39"/>
      <c r="R122" s="39"/>
      <c r="S122" s="39"/>
      <c r="T122" s="39"/>
      <c r="W122" s="39"/>
      <c r="X122" s="39"/>
    </row>
    <row r="123" spans="1:24">
      <c r="A123" s="39"/>
      <c r="B123" s="39"/>
      <c r="C123" s="39"/>
      <c r="D123" s="39"/>
      <c r="E123" s="39"/>
      <c r="F123" s="39"/>
      <c r="G123" s="39"/>
      <c r="I123" s="39"/>
      <c r="J123" s="39"/>
      <c r="K123" s="39"/>
      <c r="L123" s="39"/>
      <c r="M123" s="39"/>
      <c r="N123" s="22"/>
      <c r="P123" s="39"/>
      <c r="Q123" s="39"/>
      <c r="R123" s="39"/>
      <c r="S123" s="39"/>
      <c r="T123" s="39"/>
      <c r="W123" s="39"/>
      <c r="X123" s="39"/>
    </row>
    <row r="124" spans="1:24">
      <c r="A124" s="39"/>
      <c r="B124" s="39"/>
      <c r="C124" s="39"/>
      <c r="D124" s="39"/>
      <c r="E124" s="39"/>
      <c r="F124" s="39"/>
      <c r="G124" s="39"/>
      <c r="I124" s="39"/>
      <c r="J124" s="39"/>
      <c r="K124" s="39"/>
      <c r="L124" s="39"/>
      <c r="M124" s="39"/>
      <c r="N124" s="22"/>
      <c r="P124" s="41"/>
      <c r="Q124" s="42"/>
      <c r="R124" s="42"/>
      <c r="S124" s="39"/>
      <c r="T124" s="41"/>
      <c r="W124" s="39"/>
      <c r="X124" s="39"/>
    </row>
    <row r="125" spans="1:24">
      <c r="A125" s="39"/>
      <c r="B125" s="39"/>
      <c r="C125" s="39"/>
      <c r="D125" s="39"/>
      <c r="E125" s="39"/>
      <c r="F125" s="39"/>
      <c r="G125" s="39"/>
      <c r="I125" s="39"/>
      <c r="J125" s="39"/>
      <c r="K125" s="39"/>
      <c r="L125" s="39"/>
      <c r="M125" s="39"/>
      <c r="N125" s="22"/>
      <c r="P125" s="41"/>
      <c r="Q125" s="42"/>
      <c r="R125" s="42"/>
      <c r="S125" s="39"/>
      <c r="T125" s="41"/>
      <c r="W125" s="39"/>
      <c r="X125" s="39"/>
    </row>
    <row r="126" spans="1:24">
      <c r="A126" s="39"/>
      <c r="B126" s="39"/>
      <c r="C126" s="39"/>
      <c r="D126" s="39"/>
      <c r="E126" s="39"/>
      <c r="F126" s="39"/>
      <c r="G126" s="39"/>
      <c r="I126" s="39"/>
      <c r="J126" s="39"/>
      <c r="K126" s="39"/>
      <c r="L126" s="39"/>
      <c r="M126" s="39"/>
      <c r="N126" s="22"/>
      <c r="P126" s="39"/>
      <c r="Q126" s="39"/>
      <c r="R126" s="39"/>
      <c r="S126" s="39"/>
      <c r="T126" s="39"/>
      <c r="W126" s="39"/>
      <c r="X126" s="39"/>
    </row>
    <row r="127" spans="1:24">
      <c r="A127" s="39"/>
      <c r="B127" s="39"/>
      <c r="C127" s="39"/>
      <c r="D127" s="39"/>
      <c r="E127" s="39"/>
      <c r="F127" s="39"/>
      <c r="G127" s="39"/>
      <c r="I127" s="39"/>
      <c r="J127" s="39"/>
      <c r="K127" s="39"/>
      <c r="L127" s="39"/>
      <c r="M127" s="39"/>
      <c r="N127" s="22"/>
      <c r="P127" s="41"/>
      <c r="Q127" s="42"/>
      <c r="R127" s="42"/>
      <c r="S127" s="39"/>
      <c r="T127" s="41"/>
      <c r="W127" s="39"/>
      <c r="X127" s="39"/>
    </row>
    <row r="128" spans="1:24">
      <c r="A128" s="39"/>
      <c r="B128" s="39"/>
      <c r="C128" s="39"/>
      <c r="D128" s="39"/>
      <c r="E128" s="39"/>
      <c r="F128" s="39"/>
      <c r="G128" s="39"/>
      <c r="I128" s="39"/>
      <c r="J128" s="39"/>
      <c r="K128" s="39"/>
      <c r="L128" s="39"/>
      <c r="M128" s="39"/>
      <c r="N128" s="22"/>
      <c r="P128" s="41"/>
      <c r="Q128" s="42"/>
      <c r="R128" s="42"/>
      <c r="S128" s="39"/>
      <c r="T128" s="41"/>
      <c r="W128" s="39"/>
      <c r="X128" s="39"/>
    </row>
    <row r="129" spans="1:24">
      <c r="A129" s="39"/>
      <c r="B129" s="39"/>
      <c r="C129" s="39"/>
      <c r="D129" s="39"/>
      <c r="E129" s="39"/>
      <c r="F129" s="39"/>
      <c r="G129" s="39"/>
      <c r="I129" s="39"/>
      <c r="J129" s="39"/>
      <c r="K129" s="39"/>
      <c r="L129" s="39"/>
      <c r="M129" s="39"/>
      <c r="N129" s="22"/>
      <c r="P129" s="41"/>
      <c r="Q129" s="42"/>
      <c r="R129" s="42"/>
      <c r="S129" s="39"/>
      <c r="T129" s="41"/>
      <c r="W129" s="39"/>
      <c r="X129" s="39"/>
    </row>
    <row r="130" spans="1:24">
      <c r="A130" s="39"/>
      <c r="B130" s="39"/>
      <c r="C130" s="39"/>
      <c r="D130" s="39"/>
      <c r="E130" s="39"/>
      <c r="F130" s="39"/>
      <c r="G130" s="39"/>
      <c r="I130" s="39"/>
      <c r="J130" s="39"/>
      <c r="K130" s="39"/>
      <c r="L130" s="39"/>
      <c r="M130" s="39"/>
      <c r="N130" s="22"/>
      <c r="P130" s="41"/>
      <c r="Q130" s="42"/>
      <c r="R130" s="42"/>
      <c r="S130" s="39"/>
      <c r="T130" s="41"/>
      <c r="W130" s="39"/>
      <c r="X130" s="39"/>
    </row>
    <row r="131" spans="1:24">
      <c r="A131" s="39"/>
      <c r="B131" s="39"/>
      <c r="C131" s="39"/>
      <c r="D131" s="39"/>
      <c r="E131" s="39"/>
      <c r="F131" s="39"/>
      <c r="G131" s="39"/>
      <c r="I131" s="39"/>
      <c r="J131" s="39"/>
      <c r="K131" s="39"/>
      <c r="L131" s="39"/>
      <c r="M131" s="39"/>
      <c r="N131" s="22"/>
      <c r="P131" s="41"/>
      <c r="Q131" s="42"/>
      <c r="R131" s="42"/>
      <c r="S131" s="39"/>
      <c r="T131" s="41"/>
      <c r="W131" s="39"/>
      <c r="X131" s="39"/>
    </row>
    <row r="132" spans="1:24">
      <c r="A132" s="39"/>
      <c r="B132" s="39"/>
      <c r="C132" s="39"/>
      <c r="D132" s="39"/>
      <c r="E132" s="39"/>
      <c r="F132" s="39"/>
      <c r="G132" s="39"/>
      <c r="I132" s="39"/>
      <c r="J132" s="39"/>
      <c r="K132" s="39"/>
      <c r="L132" s="39"/>
      <c r="M132" s="39"/>
      <c r="N132" s="22"/>
      <c r="P132" s="41"/>
      <c r="Q132" s="42"/>
      <c r="R132" s="42"/>
      <c r="S132" s="39"/>
      <c r="T132" s="41"/>
      <c r="W132" s="39"/>
      <c r="X132" s="39"/>
    </row>
    <row r="133" spans="1:24">
      <c r="A133" s="39"/>
      <c r="B133" s="39"/>
      <c r="C133" s="39"/>
      <c r="D133" s="39"/>
      <c r="E133" s="39"/>
      <c r="F133" s="39"/>
      <c r="G133" s="39"/>
      <c r="I133" s="39"/>
      <c r="J133" s="39"/>
      <c r="K133" s="39"/>
      <c r="L133" s="39"/>
      <c r="M133" s="39"/>
      <c r="N133" s="22"/>
      <c r="P133" s="41"/>
      <c r="Q133" s="42"/>
      <c r="R133" s="42"/>
      <c r="S133" s="39"/>
      <c r="T133" s="41"/>
      <c r="W133" s="39"/>
      <c r="X133" s="39"/>
    </row>
    <row r="134" spans="1:24">
      <c r="A134" s="39"/>
      <c r="B134" s="39"/>
      <c r="C134" s="39"/>
      <c r="D134" s="39"/>
      <c r="E134" s="39"/>
      <c r="F134" s="39"/>
      <c r="G134" s="39"/>
      <c r="I134" s="39"/>
      <c r="J134" s="39"/>
      <c r="K134" s="39"/>
      <c r="L134" s="39"/>
      <c r="M134" s="39"/>
      <c r="N134" s="22"/>
      <c r="P134" s="41"/>
      <c r="Q134" s="42"/>
      <c r="R134" s="42"/>
      <c r="S134" s="39"/>
      <c r="T134" s="41"/>
      <c r="W134" s="39"/>
      <c r="X134" s="39"/>
    </row>
    <row r="135" spans="1:24">
      <c r="A135" s="39"/>
      <c r="B135" s="39"/>
      <c r="C135" s="39"/>
      <c r="D135" s="39"/>
      <c r="E135" s="39"/>
      <c r="F135" s="39"/>
      <c r="G135" s="39"/>
      <c r="I135" s="39"/>
      <c r="J135" s="39"/>
      <c r="K135" s="39"/>
      <c r="L135" s="39"/>
      <c r="M135" s="39"/>
      <c r="N135" s="22"/>
      <c r="P135" s="41"/>
      <c r="Q135" s="42"/>
      <c r="R135" s="42"/>
      <c r="S135" s="39"/>
      <c r="T135" s="41"/>
      <c r="W135" s="39"/>
      <c r="X135" s="39"/>
    </row>
    <row r="136" spans="1:24">
      <c r="A136" s="39"/>
      <c r="B136" s="39"/>
      <c r="C136" s="39"/>
      <c r="D136" s="39"/>
      <c r="E136" s="39"/>
      <c r="F136" s="39"/>
      <c r="G136" s="39"/>
      <c r="I136" s="39"/>
      <c r="J136" s="39"/>
      <c r="K136" s="39"/>
      <c r="L136" s="39"/>
      <c r="M136" s="39"/>
      <c r="N136" s="22"/>
      <c r="P136" s="41"/>
      <c r="Q136" s="42"/>
      <c r="R136" s="42"/>
      <c r="S136" s="39"/>
      <c r="T136" s="41"/>
      <c r="W136" s="39"/>
      <c r="X136" s="39"/>
    </row>
    <row r="137" spans="1:24">
      <c r="A137" s="39"/>
      <c r="B137" s="39"/>
      <c r="C137" s="39"/>
      <c r="D137" s="39"/>
      <c r="E137" s="39"/>
      <c r="F137" s="39"/>
      <c r="G137" s="39"/>
      <c r="I137" s="39"/>
      <c r="J137" s="39"/>
      <c r="K137" s="39"/>
      <c r="L137" s="39"/>
      <c r="M137" s="39"/>
      <c r="N137" s="22"/>
      <c r="P137" s="41"/>
      <c r="Q137" s="42"/>
      <c r="R137" s="42"/>
      <c r="S137" s="39"/>
      <c r="T137" s="41"/>
      <c r="W137" s="39"/>
      <c r="X137" s="39"/>
    </row>
    <row r="138" spans="1:24">
      <c r="A138" s="39"/>
      <c r="B138" s="39"/>
      <c r="C138" s="39"/>
      <c r="D138" s="39"/>
      <c r="E138" s="39"/>
      <c r="F138" s="39"/>
      <c r="G138" s="39"/>
      <c r="I138" s="39"/>
      <c r="J138" s="39"/>
      <c r="K138" s="39"/>
      <c r="L138" s="39"/>
      <c r="M138" s="39"/>
      <c r="N138" s="22"/>
      <c r="P138" s="41"/>
      <c r="Q138" s="42"/>
      <c r="R138" s="42"/>
      <c r="S138" s="39"/>
      <c r="T138" s="41"/>
      <c r="W138" s="39"/>
      <c r="X138" s="39"/>
    </row>
    <row r="139" spans="1:24">
      <c r="A139" s="39"/>
      <c r="B139" s="39"/>
      <c r="C139" s="39"/>
      <c r="D139" s="39"/>
      <c r="E139" s="39"/>
      <c r="F139" s="39"/>
      <c r="G139" s="39"/>
      <c r="I139" s="39"/>
      <c r="J139" s="39"/>
      <c r="K139" s="39"/>
      <c r="L139" s="39"/>
      <c r="M139" s="39"/>
      <c r="N139" s="22"/>
      <c r="P139" s="41"/>
      <c r="Q139" s="42"/>
      <c r="R139" s="42"/>
      <c r="S139" s="39"/>
      <c r="T139" s="41"/>
      <c r="W139" s="39"/>
      <c r="X139" s="39"/>
    </row>
    <row r="140" spans="1:24">
      <c r="A140" s="39"/>
      <c r="B140" s="39"/>
      <c r="C140" s="39"/>
      <c r="D140" s="39"/>
      <c r="E140" s="39"/>
      <c r="F140" s="39"/>
      <c r="G140" s="39"/>
      <c r="I140" s="39"/>
      <c r="J140" s="39"/>
      <c r="K140" s="39"/>
      <c r="L140" s="39"/>
      <c r="M140" s="39"/>
      <c r="N140" s="22"/>
      <c r="P140" s="41"/>
      <c r="Q140" s="42"/>
      <c r="R140" s="42"/>
      <c r="S140" s="39"/>
      <c r="T140" s="41"/>
      <c r="W140" s="39"/>
      <c r="X140" s="39"/>
    </row>
    <row r="141" spans="1:24">
      <c r="A141" s="39"/>
      <c r="B141" s="39"/>
      <c r="C141" s="39"/>
      <c r="D141" s="39"/>
      <c r="E141" s="39"/>
      <c r="F141" s="39"/>
      <c r="G141" s="39"/>
      <c r="I141" s="39"/>
      <c r="J141" s="39"/>
      <c r="K141" s="39"/>
      <c r="L141" s="39"/>
      <c r="M141" s="39"/>
      <c r="N141" s="22"/>
      <c r="P141" s="41"/>
      <c r="Q141" s="42"/>
      <c r="R141" s="42"/>
      <c r="S141" s="39"/>
      <c r="T141" s="41"/>
      <c r="W141" s="39"/>
      <c r="X141" s="39"/>
    </row>
    <row r="142" spans="1:24">
      <c r="A142" s="39"/>
      <c r="B142" s="39"/>
      <c r="C142" s="39"/>
      <c r="D142" s="39"/>
      <c r="E142" s="39"/>
      <c r="F142" s="39"/>
      <c r="G142" s="39"/>
      <c r="I142" s="39"/>
      <c r="J142" s="39"/>
      <c r="K142" s="39"/>
      <c r="L142" s="39"/>
      <c r="M142" s="39"/>
      <c r="N142" s="22"/>
      <c r="P142" s="41"/>
      <c r="Q142" s="42"/>
      <c r="R142" s="42"/>
      <c r="S142" s="39"/>
      <c r="T142" s="41"/>
      <c r="W142" s="39"/>
      <c r="X142" s="39"/>
    </row>
    <row r="143" spans="1:24">
      <c r="A143" s="39"/>
      <c r="B143" s="39"/>
      <c r="C143" s="39"/>
      <c r="D143" s="39"/>
      <c r="E143" s="39"/>
      <c r="F143" s="39"/>
      <c r="G143" s="39"/>
      <c r="I143" s="39"/>
      <c r="J143" s="39"/>
      <c r="K143" s="39"/>
      <c r="L143" s="39"/>
      <c r="M143" s="39"/>
      <c r="N143" s="22"/>
      <c r="P143" s="41"/>
      <c r="Q143" s="42"/>
      <c r="R143" s="42"/>
      <c r="S143" s="39"/>
      <c r="T143" s="41"/>
      <c r="W143" s="39"/>
      <c r="X143" s="39"/>
    </row>
    <row r="144" spans="1:24">
      <c r="A144" s="39"/>
      <c r="B144" s="39"/>
      <c r="C144" s="39"/>
      <c r="D144" s="39"/>
      <c r="E144" s="39"/>
      <c r="F144" s="39"/>
      <c r="G144" s="39"/>
      <c r="I144" s="39"/>
      <c r="J144" s="39"/>
      <c r="K144" s="39"/>
      <c r="L144" s="39"/>
      <c r="M144" s="39"/>
      <c r="N144" s="22"/>
      <c r="P144" s="39"/>
      <c r="Q144" s="39"/>
      <c r="R144" s="39"/>
      <c r="S144" s="39"/>
      <c r="T144" s="39"/>
      <c r="W144" s="39"/>
      <c r="X144" s="39"/>
    </row>
    <row r="145" spans="1:24">
      <c r="A145" s="39"/>
      <c r="B145" s="39"/>
      <c r="C145" s="39"/>
      <c r="D145" s="39"/>
      <c r="E145" s="39"/>
      <c r="F145" s="39"/>
      <c r="G145" s="39"/>
      <c r="I145" s="39"/>
      <c r="J145" s="39"/>
      <c r="K145" s="39"/>
      <c r="L145" s="39"/>
      <c r="M145" s="39"/>
      <c r="N145" s="22"/>
      <c r="P145" s="39"/>
      <c r="Q145" s="39"/>
      <c r="R145" s="39"/>
      <c r="S145" s="39"/>
      <c r="T145" s="39"/>
      <c r="W145" s="39"/>
      <c r="X145" s="39"/>
    </row>
    <row r="146" spans="1:24">
      <c r="A146" s="39"/>
      <c r="B146" s="39"/>
      <c r="C146" s="39"/>
      <c r="D146" s="39"/>
      <c r="E146" s="39"/>
      <c r="F146" s="39"/>
      <c r="G146" s="39"/>
      <c r="I146" s="39"/>
      <c r="J146" s="39"/>
      <c r="K146" s="39"/>
      <c r="L146" s="39"/>
      <c r="M146" s="39"/>
      <c r="N146" s="22"/>
      <c r="P146" s="39"/>
      <c r="Q146" s="39"/>
      <c r="R146" s="39"/>
      <c r="S146" s="39"/>
      <c r="T146" s="39"/>
      <c r="W146" s="39"/>
      <c r="X146" s="39"/>
    </row>
    <row r="147" spans="1:24">
      <c r="A147" s="39"/>
      <c r="B147" s="39"/>
      <c r="C147" s="39"/>
      <c r="D147" s="39"/>
      <c r="E147" s="39"/>
      <c r="F147" s="39"/>
      <c r="G147" s="39"/>
      <c r="I147" s="39"/>
      <c r="J147" s="39"/>
      <c r="K147" s="39"/>
      <c r="L147" s="39"/>
      <c r="M147" s="39"/>
      <c r="N147" s="22"/>
      <c r="P147" s="41"/>
      <c r="Q147" s="42"/>
      <c r="R147" s="42"/>
      <c r="S147" s="39"/>
      <c r="T147" s="41"/>
      <c r="W147" s="39"/>
      <c r="X147" s="39"/>
    </row>
    <row r="148" spans="1:24">
      <c r="A148" s="39"/>
      <c r="B148" s="39"/>
      <c r="C148" s="39"/>
      <c r="D148" s="39"/>
      <c r="E148" s="39"/>
      <c r="F148" s="39"/>
      <c r="G148" s="39"/>
      <c r="I148" s="39"/>
      <c r="J148" s="39"/>
      <c r="K148" s="39"/>
      <c r="L148" s="39"/>
      <c r="M148" s="39"/>
      <c r="N148" s="22"/>
      <c r="P148" s="41"/>
      <c r="Q148" s="42"/>
      <c r="R148" s="42"/>
      <c r="S148" s="39"/>
      <c r="T148" s="41"/>
      <c r="W148" s="39"/>
      <c r="X148" s="39"/>
    </row>
    <row r="149" spans="1:24">
      <c r="A149" s="39"/>
      <c r="B149" s="39"/>
      <c r="C149" s="39"/>
      <c r="D149" s="39"/>
      <c r="E149" s="39"/>
      <c r="F149" s="39"/>
      <c r="G149" s="39"/>
      <c r="I149" s="39"/>
      <c r="J149" s="39"/>
      <c r="K149" s="39"/>
      <c r="L149" s="39"/>
      <c r="M149" s="39"/>
      <c r="N149" s="22"/>
      <c r="P149" s="41"/>
      <c r="Q149" s="42"/>
      <c r="R149" s="42"/>
      <c r="S149" s="39"/>
      <c r="T149" s="41"/>
      <c r="W149" s="39"/>
      <c r="X149" s="39"/>
    </row>
    <row r="150" spans="1:24">
      <c r="A150" s="39"/>
      <c r="B150" s="39"/>
      <c r="C150" s="39"/>
      <c r="D150" s="39"/>
      <c r="E150" s="39"/>
      <c r="F150" s="39"/>
      <c r="G150" s="39"/>
      <c r="I150" s="39"/>
      <c r="J150" s="39"/>
      <c r="K150" s="39"/>
      <c r="L150" s="39"/>
      <c r="M150" s="39"/>
      <c r="N150" s="22"/>
      <c r="P150" s="41"/>
      <c r="Q150" s="42"/>
      <c r="R150" s="42"/>
      <c r="S150" s="39"/>
      <c r="T150" s="41"/>
      <c r="W150" s="39"/>
      <c r="X150" s="39"/>
    </row>
    <row r="151" spans="1:24">
      <c r="A151" s="39"/>
      <c r="B151" s="39"/>
      <c r="C151" s="39"/>
      <c r="D151" s="39"/>
      <c r="E151" s="39"/>
      <c r="F151" s="39"/>
      <c r="G151" s="39"/>
      <c r="I151" s="39"/>
      <c r="J151" s="39"/>
      <c r="K151" s="39"/>
      <c r="L151" s="39"/>
      <c r="M151" s="39"/>
      <c r="N151" s="22"/>
      <c r="P151" s="41"/>
      <c r="Q151" s="42"/>
      <c r="R151" s="42"/>
      <c r="S151" s="39"/>
      <c r="T151" s="41"/>
      <c r="W151" s="39"/>
      <c r="X151" s="39"/>
    </row>
    <row r="152" spans="1:24">
      <c r="A152" s="39"/>
      <c r="B152" s="39"/>
      <c r="C152" s="39"/>
      <c r="D152" s="39"/>
      <c r="E152" s="39"/>
      <c r="F152" s="39"/>
      <c r="G152" s="39"/>
      <c r="I152" s="39"/>
      <c r="J152" s="39"/>
      <c r="K152" s="39"/>
      <c r="L152" s="39"/>
      <c r="M152" s="39"/>
      <c r="N152" s="22"/>
      <c r="P152" s="41"/>
      <c r="Q152" s="42"/>
      <c r="R152" s="42"/>
      <c r="S152" s="39"/>
      <c r="T152" s="41"/>
      <c r="W152" s="39"/>
      <c r="X152" s="39"/>
    </row>
    <row r="153" spans="1:24">
      <c r="A153" s="39"/>
      <c r="B153" s="39"/>
      <c r="C153" s="39"/>
      <c r="D153" s="39"/>
      <c r="E153" s="39"/>
      <c r="F153" s="39"/>
      <c r="G153" s="39"/>
      <c r="I153" s="39"/>
      <c r="J153" s="39"/>
      <c r="K153" s="39"/>
      <c r="L153" s="39"/>
      <c r="M153" s="39"/>
      <c r="N153" s="22"/>
      <c r="P153" s="39"/>
      <c r="Q153" s="39"/>
      <c r="R153" s="39"/>
      <c r="S153" s="39"/>
      <c r="T153" s="39"/>
      <c r="W153" s="39"/>
      <c r="X153" s="39"/>
    </row>
    <row r="154" spans="1:24">
      <c r="A154" s="39"/>
      <c r="B154" s="39"/>
      <c r="C154" s="39"/>
      <c r="D154" s="39"/>
      <c r="E154" s="39"/>
      <c r="F154" s="39"/>
      <c r="G154" s="39"/>
      <c r="I154" s="39"/>
      <c r="J154" s="39"/>
      <c r="K154" s="39"/>
      <c r="L154" s="39"/>
      <c r="M154" s="39"/>
      <c r="N154" s="22"/>
      <c r="P154" s="41"/>
      <c r="Q154" s="42"/>
      <c r="R154" s="42"/>
      <c r="S154" s="39"/>
      <c r="T154" s="41"/>
      <c r="W154" s="39"/>
      <c r="X154" s="39"/>
    </row>
    <row r="155" spans="1:24">
      <c r="A155" s="39"/>
      <c r="B155" s="39"/>
      <c r="C155" s="39"/>
      <c r="D155" s="39"/>
      <c r="E155" s="39"/>
      <c r="F155" s="39"/>
      <c r="G155" s="39"/>
      <c r="I155" s="39"/>
      <c r="J155" s="39"/>
      <c r="K155" s="39"/>
      <c r="L155" s="39"/>
      <c r="M155" s="39"/>
      <c r="N155" s="22"/>
      <c r="P155" s="41"/>
      <c r="Q155" s="42"/>
      <c r="R155" s="42"/>
      <c r="S155" s="39"/>
      <c r="T155" s="41"/>
      <c r="W155" s="39"/>
      <c r="X155" s="39"/>
    </row>
    <row r="156" spans="1:24">
      <c r="A156" s="39"/>
      <c r="B156" s="39"/>
      <c r="C156" s="39"/>
      <c r="D156" s="39"/>
      <c r="E156" s="39"/>
      <c r="F156" s="39"/>
      <c r="G156" s="39"/>
      <c r="I156" s="39"/>
      <c r="J156" s="39"/>
      <c r="K156" s="39"/>
      <c r="L156" s="39"/>
      <c r="M156" s="39"/>
      <c r="N156" s="22"/>
      <c r="P156" s="41"/>
      <c r="Q156" s="42"/>
      <c r="R156" s="42"/>
      <c r="S156" s="39"/>
      <c r="T156" s="41"/>
      <c r="W156" s="39"/>
      <c r="X156" s="39"/>
    </row>
    <row r="157" spans="1:24">
      <c r="A157" s="39"/>
      <c r="B157" s="39"/>
      <c r="C157" s="39"/>
      <c r="D157" s="39"/>
      <c r="E157" s="39"/>
      <c r="F157" s="39"/>
      <c r="G157" s="39"/>
      <c r="I157" s="39"/>
      <c r="J157" s="39"/>
      <c r="K157" s="39"/>
      <c r="L157" s="39"/>
      <c r="M157" s="39"/>
      <c r="N157" s="22"/>
      <c r="P157" s="41"/>
      <c r="Q157" s="42"/>
      <c r="R157" s="42"/>
      <c r="S157" s="39"/>
      <c r="T157" s="41"/>
      <c r="W157" s="39"/>
      <c r="X157" s="39"/>
    </row>
    <row r="158" spans="1:24">
      <c r="A158" s="39"/>
      <c r="B158" s="39"/>
      <c r="C158" s="39"/>
      <c r="D158" s="39"/>
      <c r="E158" s="39"/>
      <c r="F158" s="39"/>
      <c r="G158" s="39"/>
      <c r="I158" s="39"/>
      <c r="J158" s="39"/>
      <c r="K158" s="39"/>
      <c r="L158" s="39"/>
      <c r="M158" s="39"/>
      <c r="N158" s="22"/>
      <c r="P158" s="41"/>
      <c r="Q158" s="42"/>
      <c r="R158" s="42"/>
      <c r="S158" s="39"/>
      <c r="T158" s="41"/>
      <c r="W158" s="39"/>
      <c r="X158" s="39"/>
    </row>
    <row r="159" spans="1:24">
      <c r="A159" s="39"/>
      <c r="B159" s="39"/>
      <c r="C159" s="39"/>
      <c r="D159" s="39"/>
      <c r="E159" s="39"/>
      <c r="F159" s="39"/>
      <c r="G159" s="39"/>
      <c r="I159" s="39"/>
      <c r="J159" s="39"/>
      <c r="K159" s="39"/>
      <c r="L159" s="39"/>
      <c r="M159" s="39"/>
      <c r="N159" s="22"/>
      <c r="P159" s="41"/>
      <c r="Q159" s="42"/>
      <c r="R159" s="42"/>
      <c r="S159" s="39"/>
      <c r="T159" s="41"/>
      <c r="W159" s="39"/>
      <c r="X159" s="39"/>
    </row>
    <row r="160" spans="1:24">
      <c r="A160" s="39"/>
      <c r="B160" s="39"/>
      <c r="C160" s="39"/>
      <c r="D160" s="39"/>
      <c r="E160" s="39"/>
      <c r="F160" s="39"/>
      <c r="G160" s="39"/>
      <c r="I160" s="39"/>
      <c r="J160" s="39"/>
      <c r="K160" s="39"/>
      <c r="L160" s="39"/>
      <c r="M160" s="39"/>
      <c r="N160" s="22"/>
      <c r="P160" s="41"/>
      <c r="Q160" s="42"/>
      <c r="R160" s="42"/>
      <c r="S160" s="39"/>
      <c r="T160" s="41"/>
      <c r="W160" s="39"/>
      <c r="X160" s="39"/>
    </row>
    <row r="161" spans="1:24">
      <c r="A161" s="39"/>
      <c r="B161" s="39"/>
      <c r="C161" s="39"/>
      <c r="D161" s="39"/>
      <c r="E161" s="39"/>
      <c r="F161" s="39"/>
      <c r="G161" s="39"/>
      <c r="I161" s="39"/>
      <c r="J161" s="39"/>
      <c r="K161" s="39"/>
      <c r="L161" s="39"/>
      <c r="M161" s="39"/>
      <c r="N161" s="22"/>
      <c r="P161" s="41"/>
      <c r="Q161" s="42"/>
      <c r="R161" s="42"/>
      <c r="S161" s="39"/>
      <c r="T161" s="41"/>
      <c r="W161" s="39"/>
      <c r="X161" s="39"/>
    </row>
    <row r="162" spans="1:24">
      <c r="A162" s="39"/>
      <c r="B162" s="39"/>
      <c r="C162" s="39"/>
      <c r="D162" s="39"/>
      <c r="E162" s="39"/>
      <c r="F162" s="39"/>
      <c r="G162" s="39"/>
      <c r="I162" s="39"/>
      <c r="J162" s="39"/>
      <c r="K162" s="39"/>
      <c r="L162" s="39"/>
      <c r="M162" s="39"/>
      <c r="N162" s="22"/>
      <c r="P162" s="41"/>
      <c r="Q162" s="42"/>
      <c r="R162" s="42"/>
      <c r="S162" s="39"/>
      <c r="T162" s="41"/>
      <c r="W162" s="39"/>
      <c r="X162" s="39"/>
    </row>
    <row r="163" spans="1:24">
      <c r="A163" s="39"/>
      <c r="B163" s="39"/>
      <c r="C163" s="39"/>
      <c r="D163" s="39"/>
      <c r="E163" s="39"/>
      <c r="F163" s="39"/>
      <c r="G163" s="39"/>
      <c r="I163" s="39"/>
      <c r="J163" s="39"/>
      <c r="K163" s="39"/>
      <c r="L163" s="39"/>
      <c r="M163" s="39"/>
      <c r="N163" s="22"/>
      <c r="P163" s="41"/>
      <c r="Q163" s="42"/>
      <c r="R163" s="42"/>
      <c r="S163" s="39"/>
      <c r="T163" s="41"/>
      <c r="W163" s="39"/>
      <c r="X163" s="39"/>
    </row>
    <row r="164" spans="1:24">
      <c r="A164" s="39"/>
      <c r="B164" s="39"/>
      <c r="C164" s="39"/>
      <c r="D164" s="39"/>
      <c r="E164" s="39"/>
      <c r="F164" s="39"/>
      <c r="G164" s="39"/>
      <c r="I164" s="39"/>
      <c r="J164" s="39"/>
      <c r="K164" s="39"/>
      <c r="L164" s="39"/>
      <c r="M164" s="39"/>
      <c r="N164" s="22"/>
      <c r="P164" s="41"/>
      <c r="Q164" s="42"/>
      <c r="R164" s="42"/>
      <c r="S164" s="39"/>
      <c r="T164" s="41"/>
      <c r="W164" s="39"/>
      <c r="X164" s="39"/>
    </row>
    <row r="165" spans="1:24">
      <c r="A165" s="39"/>
      <c r="B165" s="39"/>
      <c r="C165" s="39"/>
      <c r="D165" s="39"/>
      <c r="E165" s="39"/>
      <c r="F165" s="39"/>
      <c r="G165" s="39"/>
      <c r="I165" s="39"/>
      <c r="J165" s="39"/>
      <c r="K165" s="39"/>
      <c r="L165" s="39"/>
      <c r="M165" s="39"/>
      <c r="N165" s="22"/>
      <c r="P165" s="41"/>
      <c r="Q165" s="42"/>
      <c r="R165" s="42"/>
      <c r="S165" s="39"/>
      <c r="T165" s="41"/>
      <c r="W165" s="39"/>
      <c r="X165" s="39"/>
    </row>
    <row r="166" spans="1:24">
      <c r="A166" s="39"/>
      <c r="B166" s="39"/>
      <c r="C166" s="39"/>
      <c r="D166" s="39"/>
      <c r="E166" s="39"/>
      <c r="F166" s="39"/>
      <c r="G166" s="39"/>
      <c r="I166" s="39"/>
      <c r="J166" s="39"/>
      <c r="K166" s="39"/>
      <c r="L166" s="39"/>
      <c r="M166" s="39"/>
      <c r="N166" s="22"/>
      <c r="P166" s="41"/>
      <c r="Q166" s="42"/>
      <c r="R166" s="42"/>
      <c r="S166" s="39"/>
      <c r="T166" s="41"/>
      <c r="W166" s="39"/>
      <c r="X166" s="39"/>
    </row>
    <row r="167" spans="1:24">
      <c r="A167" s="39"/>
      <c r="B167" s="39"/>
      <c r="C167" s="39"/>
      <c r="D167" s="39"/>
      <c r="E167" s="39"/>
      <c r="F167" s="39"/>
      <c r="G167" s="39"/>
      <c r="I167" s="39"/>
      <c r="J167" s="39"/>
      <c r="K167" s="39"/>
      <c r="L167" s="39"/>
      <c r="M167" s="39"/>
      <c r="N167" s="22"/>
      <c r="P167" s="41"/>
      <c r="Q167" s="42"/>
      <c r="R167" s="42"/>
      <c r="S167" s="39"/>
      <c r="T167" s="41"/>
      <c r="W167" s="39"/>
      <c r="X167" s="39"/>
    </row>
    <row r="168" spans="1:24">
      <c r="A168" s="39"/>
      <c r="B168" s="39"/>
      <c r="C168" s="39"/>
      <c r="D168" s="39"/>
      <c r="E168" s="39"/>
      <c r="F168" s="39"/>
      <c r="G168" s="39"/>
      <c r="I168" s="39"/>
      <c r="J168" s="39"/>
      <c r="K168" s="39"/>
      <c r="L168" s="39"/>
      <c r="M168" s="39"/>
      <c r="N168" s="22"/>
      <c r="P168" s="41"/>
      <c r="Q168" s="42"/>
      <c r="R168" s="42"/>
      <c r="S168" s="39"/>
      <c r="T168" s="41"/>
      <c r="W168" s="39"/>
      <c r="X168" s="39"/>
    </row>
    <row r="169" spans="1:24">
      <c r="A169" s="39"/>
      <c r="B169" s="39"/>
      <c r="C169" s="39"/>
      <c r="D169" s="39"/>
      <c r="E169" s="39"/>
      <c r="F169" s="39"/>
      <c r="G169" s="39"/>
      <c r="I169" s="39"/>
      <c r="J169" s="39"/>
      <c r="K169" s="39"/>
      <c r="L169" s="39"/>
      <c r="M169" s="39"/>
      <c r="N169" s="22"/>
      <c r="P169" s="41"/>
      <c r="Q169" s="42"/>
      <c r="R169" s="42"/>
      <c r="S169" s="39"/>
      <c r="T169" s="41"/>
      <c r="W169" s="39"/>
      <c r="X169" s="39"/>
    </row>
    <row r="170" spans="1:24">
      <c r="A170" s="39"/>
      <c r="B170" s="39"/>
      <c r="C170" s="39"/>
      <c r="D170" s="39"/>
      <c r="E170" s="39"/>
      <c r="F170" s="39"/>
      <c r="G170" s="39"/>
      <c r="I170" s="39"/>
      <c r="J170" s="39"/>
      <c r="K170" s="39"/>
      <c r="L170" s="39"/>
      <c r="M170" s="39"/>
      <c r="N170" s="22"/>
      <c r="P170" s="41"/>
      <c r="Q170" s="42"/>
      <c r="R170" s="42"/>
      <c r="S170" s="39"/>
      <c r="T170" s="41"/>
      <c r="W170" s="39"/>
      <c r="X170" s="39"/>
    </row>
    <row r="171" spans="1:24">
      <c r="A171" s="39"/>
      <c r="B171" s="39"/>
      <c r="C171" s="39"/>
      <c r="D171" s="39"/>
      <c r="E171" s="39"/>
      <c r="F171" s="39"/>
      <c r="G171" s="39"/>
      <c r="I171" s="39"/>
      <c r="J171" s="39"/>
      <c r="K171" s="39"/>
      <c r="L171" s="39"/>
      <c r="M171" s="39"/>
      <c r="N171" s="22"/>
      <c r="P171" s="41"/>
      <c r="Q171" s="42"/>
      <c r="R171" s="42"/>
      <c r="S171" s="39"/>
      <c r="T171" s="41"/>
      <c r="W171" s="39"/>
      <c r="X171" s="39"/>
    </row>
    <row r="172" spans="1:24">
      <c r="A172" s="39"/>
      <c r="B172" s="39"/>
      <c r="C172" s="39"/>
      <c r="D172" s="39"/>
      <c r="E172" s="39"/>
      <c r="F172" s="39"/>
      <c r="G172" s="39"/>
      <c r="I172" s="39"/>
      <c r="J172" s="39"/>
      <c r="K172" s="39"/>
      <c r="L172" s="39"/>
      <c r="M172" s="39"/>
      <c r="N172" s="22"/>
      <c r="P172" s="41"/>
      <c r="Q172" s="42"/>
      <c r="R172" s="42"/>
      <c r="S172" s="39"/>
      <c r="T172" s="41"/>
      <c r="W172" s="39"/>
      <c r="X172" s="39"/>
    </row>
    <row r="173" spans="1:24">
      <c r="A173" s="39"/>
      <c r="B173" s="39"/>
      <c r="C173" s="39"/>
      <c r="D173" s="39"/>
      <c r="E173" s="39"/>
      <c r="F173" s="39"/>
      <c r="G173" s="39"/>
      <c r="I173" s="39"/>
      <c r="J173" s="39"/>
      <c r="K173" s="39"/>
      <c r="L173" s="39"/>
      <c r="M173" s="39"/>
      <c r="N173" s="22"/>
      <c r="P173" s="41"/>
      <c r="Q173" s="42"/>
      <c r="R173" s="42"/>
      <c r="S173" s="39"/>
      <c r="T173" s="41"/>
      <c r="W173" s="39"/>
      <c r="X173" s="39"/>
    </row>
    <row r="174" spans="1:24">
      <c r="A174" s="39"/>
      <c r="B174" s="39"/>
      <c r="C174" s="39"/>
      <c r="D174" s="39"/>
      <c r="E174" s="39"/>
      <c r="F174" s="39"/>
      <c r="G174" s="39"/>
      <c r="I174" s="39"/>
      <c r="J174" s="39"/>
      <c r="K174" s="39"/>
      <c r="L174" s="39"/>
      <c r="M174" s="39"/>
      <c r="N174" s="22"/>
      <c r="P174" s="41"/>
      <c r="Q174" s="42"/>
      <c r="R174" s="42"/>
      <c r="S174" s="39"/>
      <c r="T174" s="41"/>
      <c r="W174" s="39"/>
      <c r="X174" s="39"/>
    </row>
    <row r="175" spans="1:24">
      <c r="A175" s="39"/>
      <c r="B175" s="39"/>
      <c r="C175" s="39"/>
      <c r="D175" s="39"/>
      <c r="E175" s="39"/>
      <c r="F175" s="39"/>
      <c r="G175" s="39"/>
      <c r="I175" s="39"/>
      <c r="J175" s="39"/>
      <c r="K175" s="39"/>
      <c r="L175" s="39"/>
      <c r="M175" s="39"/>
      <c r="N175" s="22"/>
      <c r="P175" s="41"/>
      <c r="Q175" s="42"/>
      <c r="R175" s="42"/>
      <c r="S175" s="39"/>
      <c r="T175" s="41"/>
      <c r="W175" s="39"/>
      <c r="X175" s="39"/>
    </row>
    <row r="176" spans="1:24">
      <c r="A176" s="39"/>
      <c r="B176" s="39"/>
      <c r="C176" s="39"/>
      <c r="D176" s="39"/>
      <c r="E176" s="39"/>
      <c r="F176" s="39"/>
      <c r="G176" s="39"/>
      <c r="I176" s="39"/>
      <c r="J176" s="39"/>
      <c r="K176" s="39"/>
      <c r="L176" s="39"/>
      <c r="M176" s="39"/>
      <c r="N176" s="22"/>
      <c r="P176" s="41"/>
      <c r="Q176" s="42"/>
      <c r="R176" s="42"/>
      <c r="S176" s="39"/>
      <c r="T176" s="41"/>
      <c r="W176" s="39"/>
      <c r="X176" s="39"/>
    </row>
    <row r="177" spans="1:24">
      <c r="A177" s="39"/>
      <c r="B177" s="39"/>
      <c r="C177" s="39"/>
      <c r="D177" s="39"/>
      <c r="E177" s="39"/>
      <c r="F177" s="39"/>
      <c r="G177" s="39"/>
      <c r="I177" s="39"/>
      <c r="J177" s="39"/>
      <c r="K177" s="39"/>
      <c r="L177" s="39"/>
      <c r="M177" s="39"/>
      <c r="N177" s="22"/>
      <c r="P177" s="41"/>
      <c r="Q177" s="42"/>
      <c r="R177" s="42"/>
      <c r="S177" s="39"/>
      <c r="T177" s="41"/>
      <c r="W177" s="39"/>
      <c r="X177" s="39"/>
    </row>
    <row r="178" spans="1:24">
      <c r="A178" s="45"/>
      <c r="B178" s="41"/>
      <c r="C178" s="39"/>
      <c r="D178" s="39"/>
      <c r="E178" s="39"/>
      <c r="F178" s="42"/>
      <c r="G178" s="39"/>
      <c r="I178" s="39"/>
      <c r="J178" s="39"/>
      <c r="K178" s="39"/>
      <c r="L178" s="39"/>
      <c r="M178" s="39"/>
      <c r="N178" s="22"/>
      <c r="P178" s="39"/>
      <c r="Q178" s="38"/>
      <c r="R178" s="39"/>
      <c r="S178" s="39"/>
      <c r="T178" s="39"/>
      <c r="W178" s="45"/>
      <c r="X178" s="39"/>
    </row>
    <row r="179" spans="1:24">
      <c r="A179" s="45"/>
      <c r="B179" s="41"/>
      <c r="C179" s="39"/>
      <c r="D179" s="39"/>
      <c r="E179" s="39"/>
      <c r="F179" s="39"/>
      <c r="G179" s="39"/>
      <c r="I179" s="39"/>
      <c r="J179" s="39"/>
      <c r="K179" s="39"/>
      <c r="L179" s="39"/>
      <c r="M179" s="39"/>
      <c r="N179" s="22"/>
      <c r="P179" s="39"/>
      <c r="Q179" s="39"/>
      <c r="R179" s="39"/>
      <c r="S179" s="39"/>
      <c r="T179" s="39"/>
      <c r="W179" s="45"/>
      <c r="X179" s="39"/>
    </row>
    <row r="180" spans="1:24">
      <c r="A180" s="45"/>
      <c r="B180" s="41"/>
      <c r="C180" s="39"/>
      <c r="D180" s="39"/>
      <c r="E180" s="39"/>
      <c r="F180" s="39"/>
      <c r="G180" s="39"/>
      <c r="I180" s="39"/>
      <c r="J180" s="39"/>
      <c r="K180" s="39"/>
      <c r="L180" s="39"/>
      <c r="M180" s="39"/>
      <c r="N180" s="22"/>
      <c r="P180" s="39"/>
      <c r="Q180" s="39"/>
      <c r="R180" s="39"/>
      <c r="S180" s="39"/>
      <c r="T180" s="39"/>
      <c r="W180" s="45"/>
      <c r="X180" s="39"/>
    </row>
    <row r="181" spans="1:24">
      <c r="A181" s="39"/>
      <c r="B181" s="41"/>
      <c r="C181" s="39"/>
      <c r="D181" s="39"/>
      <c r="E181" s="39"/>
      <c r="F181" s="39"/>
      <c r="G181" s="39"/>
      <c r="I181" s="39"/>
      <c r="J181" s="39"/>
      <c r="K181" s="39"/>
      <c r="L181" s="39"/>
      <c r="M181" s="39"/>
      <c r="N181" s="22"/>
      <c r="P181" s="39"/>
      <c r="Q181" s="39"/>
      <c r="R181" s="39"/>
      <c r="S181" s="39"/>
      <c r="T181" s="39"/>
      <c r="W181" s="39"/>
      <c r="X181" s="39"/>
    </row>
    <row r="182" spans="1:24">
      <c r="A182" s="39"/>
      <c r="B182" s="41"/>
      <c r="C182" s="39"/>
      <c r="D182" s="39"/>
      <c r="E182" s="39"/>
      <c r="F182" s="39"/>
      <c r="G182" s="39"/>
      <c r="I182" s="39"/>
      <c r="J182" s="39"/>
      <c r="K182" s="39"/>
      <c r="L182" s="39"/>
      <c r="M182" s="39"/>
      <c r="N182" s="22"/>
      <c r="P182" s="39"/>
      <c r="Q182" s="39"/>
      <c r="R182" s="39"/>
      <c r="S182" s="39"/>
      <c r="T182" s="39"/>
      <c r="W182" s="39"/>
      <c r="X182" s="39"/>
    </row>
    <row r="183" spans="1:24">
      <c r="A183" s="45"/>
      <c r="B183" s="41"/>
      <c r="C183" s="39"/>
      <c r="D183" s="39"/>
      <c r="E183" s="39"/>
      <c r="F183" s="39"/>
      <c r="G183" s="39"/>
      <c r="I183" s="39"/>
      <c r="J183" s="39"/>
      <c r="K183" s="39"/>
      <c r="L183" s="39"/>
      <c r="M183" s="39"/>
      <c r="N183" s="22"/>
      <c r="P183" s="39"/>
      <c r="Q183" s="39"/>
      <c r="R183" s="39"/>
      <c r="S183" s="39"/>
      <c r="T183" s="39"/>
      <c r="W183" s="45"/>
      <c r="X183" s="39"/>
    </row>
    <row r="184" spans="1:24">
      <c r="A184" s="45"/>
      <c r="B184" s="41"/>
      <c r="C184" s="39"/>
      <c r="D184" s="39"/>
      <c r="E184" s="39"/>
      <c r="F184" s="42"/>
      <c r="G184" s="39"/>
      <c r="I184" s="39"/>
      <c r="J184" s="39"/>
      <c r="K184" s="39"/>
      <c r="L184" s="39"/>
      <c r="M184" s="39"/>
      <c r="N184" s="22"/>
      <c r="P184" s="39"/>
      <c r="Q184" s="39"/>
      <c r="R184" s="39"/>
      <c r="S184" s="39"/>
      <c r="T184" s="41"/>
      <c r="W184" s="45"/>
      <c r="X184" s="39"/>
    </row>
    <row r="185" spans="1:24">
      <c r="A185" s="45"/>
      <c r="B185" s="41"/>
      <c r="C185" s="39"/>
      <c r="D185" s="39"/>
      <c r="E185" s="39"/>
      <c r="F185" s="39"/>
      <c r="G185" s="39"/>
      <c r="I185" s="39"/>
      <c r="J185" s="39"/>
      <c r="K185" s="39"/>
      <c r="L185" s="39"/>
      <c r="M185" s="39"/>
      <c r="N185" s="22"/>
      <c r="P185" s="39"/>
      <c r="Q185" s="39"/>
      <c r="R185" s="39"/>
      <c r="S185" s="39"/>
      <c r="T185" s="39"/>
      <c r="W185" s="45"/>
      <c r="X185" s="39"/>
    </row>
    <row r="186" spans="1:24">
      <c r="A186" s="45"/>
      <c r="B186" s="41"/>
      <c r="C186" s="42"/>
      <c r="D186" s="38"/>
      <c r="E186" s="39"/>
      <c r="F186" s="39"/>
      <c r="G186" s="39"/>
      <c r="I186" s="39"/>
      <c r="J186" s="39"/>
      <c r="K186" s="39"/>
      <c r="L186" s="39"/>
      <c r="M186" s="39"/>
      <c r="N186" s="22"/>
      <c r="P186" s="39"/>
      <c r="Q186" s="39"/>
      <c r="R186" s="39"/>
      <c r="S186" s="39"/>
      <c r="T186" s="39"/>
      <c r="W186" s="45"/>
      <c r="X186" s="39"/>
    </row>
    <row r="187" spans="1:24">
      <c r="A187" s="45"/>
      <c r="B187" s="41"/>
      <c r="C187" s="39"/>
      <c r="D187" s="39"/>
      <c r="E187" s="39"/>
      <c r="F187" s="39"/>
      <c r="G187" s="41"/>
      <c r="I187" s="39"/>
      <c r="J187" s="39"/>
      <c r="K187" s="39"/>
      <c r="L187" s="39"/>
      <c r="M187" s="39"/>
      <c r="N187" s="22"/>
      <c r="P187" s="39"/>
      <c r="Q187" s="39"/>
      <c r="R187" s="39"/>
      <c r="S187" s="39"/>
      <c r="T187" s="39"/>
      <c r="W187" s="45"/>
      <c r="X187" s="39"/>
    </row>
    <row r="188" spans="1:24">
      <c r="A188" s="45"/>
      <c r="B188" s="41"/>
      <c r="C188" s="39"/>
      <c r="D188" s="39"/>
      <c r="E188" s="39"/>
      <c r="F188" s="39"/>
      <c r="G188" s="39"/>
      <c r="I188" s="39"/>
      <c r="J188" s="39"/>
      <c r="K188" s="39"/>
      <c r="L188" s="39"/>
      <c r="M188" s="39"/>
      <c r="N188" s="22"/>
      <c r="P188" s="39"/>
      <c r="Q188" s="39"/>
      <c r="R188" s="39"/>
      <c r="S188" s="39"/>
      <c r="T188" s="39"/>
      <c r="W188" s="45"/>
      <c r="X188" s="39"/>
    </row>
    <row r="189" spans="1:24">
      <c r="A189" s="45"/>
      <c r="B189" s="41"/>
      <c r="C189" s="39"/>
      <c r="D189" s="39"/>
      <c r="E189" s="39"/>
      <c r="F189" s="39"/>
      <c r="G189" s="39"/>
      <c r="I189" s="39"/>
      <c r="J189" s="39"/>
      <c r="K189" s="39"/>
      <c r="L189" s="39"/>
      <c r="M189" s="39"/>
      <c r="N189" s="22"/>
      <c r="P189" s="39"/>
      <c r="Q189" s="39"/>
      <c r="R189" s="39"/>
      <c r="S189" s="39"/>
      <c r="T189" s="39"/>
      <c r="W189" s="45"/>
      <c r="X189" s="39"/>
    </row>
    <row r="190" spans="1:24">
      <c r="A190" s="45"/>
      <c r="B190" s="41"/>
      <c r="C190" s="39"/>
      <c r="D190" s="39"/>
      <c r="E190" s="39"/>
      <c r="F190" s="39"/>
      <c r="G190" s="39"/>
      <c r="I190" s="39"/>
      <c r="J190" s="39"/>
      <c r="K190" s="39"/>
      <c r="L190" s="39"/>
      <c r="M190" s="39"/>
      <c r="N190" s="22"/>
      <c r="P190" s="39"/>
      <c r="Q190" s="39"/>
      <c r="R190" s="39"/>
      <c r="S190" s="39"/>
      <c r="T190" s="39"/>
      <c r="W190" s="45"/>
      <c r="X190" s="39"/>
    </row>
    <row r="191" spans="1:24">
      <c r="A191" s="45"/>
      <c r="B191" s="41"/>
      <c r="C191" s="39"/>
      <c r="D191" s="39"/>
      <c r="E191" s="39"/>
      <c r="F191" s="39"/>
      <c r="G191" s="39"/>
      <c r="I191" s="41"/>
      <c r="J191" s="39"/>
      <c r="K191" s="39"/>
      <c r="L191" s="39"/>
      <c r="M191" s="39"/>
      <c r="N191" s="22"/>
      <c r="P191" s="39"/>
      <c r="Q191" s="39"/>
      <c r="R191" s="39"/>
      <c r="S191" s="39"/>
      <c r="T191" s="39"/>
      <c r="W191" s="45"/>
      <c r="X191" s="39"/>
    </row>
    <row r="192" spans="1:24">
      <c r="A192" s="45"/>
      <c r="B192" s="41"/>
      <c r="C192" s="39"/>
      <c r="D192" s="39"/>
      <c r="E192" s="39"/>
      <c r="F192" s="39"/>
      <c r="G192" s="39"/>
      <c r="I192" s="39"/>
      <c r="J192" s="39"/>
      <c r="K192" s="39"/>
      <c r="L192" s="39"/>
      <c r="M192" s="39"/>
      <c r="N192" s="22"/>
      <c r="P192" s="39"/>
      <c r="Q192" s="39"/>
      <c r="R192" s="39"/>
      <c r="S192" s="39"/>
      <c r="T192" s="39"/>
      <c r="W192" s="45"/>
      <c r="X192" s="39"/>
    </row>
    <row r="193" spans="1:24">
      <c r="A193" s="45"/>
      <c r="B193" s="41"/>
      <c r="C193" s="39"/>
      <c r="D193" s="39"/>
      <c r="E193" s="39"/>
      <c r="F193" s="39"/>
      <c r="G193" s="39"/>
      <c r="I193" s="39"/>
      <c r="J193" s="39"/>
      <c r="K193" s="39"/>
      <c r="L193" s="39"/>
      <c r="M193" s="39"/>
      <c r="N193" s="22"/>
      <c r="P193" s="39"/>
      <c r="Q193" s="39"/>
      <c r="R193" s="39"/>
      <c r="S193" s="39"/>
      <c r="T193" s="39"/>
      <c r="W193" s="45"/>
      <c r="X193" s="39"/>
    </row>
    <row r="194" spans="1:24">
      <c r="A194" s="39"/>
      <c r="B194" s="41"/>
      <c r="C194" s="39"/>
      <c r="D194" s="39"/>
      <c r="E194" s="39"/>
      <c r="F194" s="39"/>
      <c r="G194" s="39"/>
      <c r="I194" s="39"/>
      <c r="J194" s="39"/>
      <c r="K194" s="39"/>
      <c r="L194" s="39"/>
      <c r="M194" s="39"/>
      <c r="N194" s="22"/>
      <c r="P194" s="39"/>
      <c r="Q194" s="38"/>
      <c r="R194" s="39"/>
      <c r="S194" s="39"/>
      <c r="T194" s="39"/>
      <c r="W194" s="39"/>
      <c r="X194" s="39"/>
    </row>
    <row r="195" spans="1:24">
      <c r="A195" s="39"/>
      <c r="B195" s="41"/>
      <c r="C195" s="39"/>
      <c r="D195" s="39"/>
      <c r="E195" s="39"/>
      <c r="F195" s="39"/>
      <c r="G195" s="39"/>
      <c r="I195" s="39"/>
      <c r="J195" s="39"/>
      <c r="K195" s="39"/>
      <c r="L195" s="39"/>
      <c r="M195" s="39"/>
      <c r="N195" s="22"/>
      <c r="P195" s="39"/>
      <c r="Q195" s="39"/>
      <c r="R195" s="39"/>
      <c r="S195" s="39"/>
      <c r="T195" s="39"/>
      <c r="W195" s="39"/>
      <c r="X195" s="39"/>
    </row>
    <row r="196" spans="1:24">
      <c r="A196" s="39"/>
      <c r="B196" s="41"/>
      <c r="C196" s="39"/>
      <c r="D196" s="39"/>
      <c r="E196" s="39"/>
      <c r="F196" s="39"/>
      <c r="G196" s="39"/>
      <c r="I196" s="41"/>
      <c r="J196" s="39"/>
      <c r="K196" s="39"/>
      <c r="L196" s="39"/>
      <c r="M196" s="39"/>
      <c r="N196" s="22"/>
      <c r="P196" s="39"/>
      <c r="Q196" s="39"/>
      <c r="R196" s="39"/>
      <c r="S196" s="39"/>
      <c r="T196" s="41"/>
      <c r="W196" s="39"/>
      <c r="X196" s="39"/>
    </row>
    <row r="197" spans="1:24">
      <c r="A197" s="39"/>
      <c r="B197" s="41"/>
      <c r="C197" s="39"/>
      <c r="D197" s="39"/>
      <c r="E197" s="39"/>
      <c r="F197" s="39"/>
      <c r="G197" s="39"/>
      <c r="I197" s="39"/>
      <c r="J197" s="39"/>
      <c r="K197" s="39"/>
      <c r="L197" s="39"/>
      <c r="M197" s="39"/>
      <c r="N197" s="22"/>
      <c r="P197" s="39"/>
      <c r="Q197" s="38"/>
      <c r="R197" s="39"/>
      <c r="S197" s="39"/>
      <c r="T197" s="39"/>
      <c r="W197" s="39"/>
      <c r="X197" s="39"/>
    </row>
    <row r="198" spans="1:24">
      <c r="A198" s="39"/>
      <c r="B198" s="41"/>
      <c r="C198" s="39"/>
      <c r="D198" s="39"/>
      <c r="E198" s="39"/>
      <c r="F198" s="39"/>
      <c r="G198" s="39"/>
      <c r="I198" s="39"/>
      <c r="J198" s="39"/>
      <c r="K198" s="39"/>
      <c r="L198" s="39"/>
      <c r="M198" s="39"/>
      <c r="N198" s="22"/>
      <c r="P198" s="39"/>
      <c r="Q198" s="39"/>
      <c r="R198" s="39"/>
      <c r="S198" s="39"/>
      <c r="T198" s="39"/>
      <c r="W198" s="39"/>
      <c r="X198" s="39"/>
    </row>
    <row r="199" spans="1:24">
      <c r="A199" s="39"/>
      <c r="B199" s="41"/>
      <c r="C199" s="39"/>
      <c r="D199" s="41"/>
      <c r="E199" s="39"/>
      <c r="F199" s="39"/>
      <c r="G199" s="39"/>
      <c r="I199" s="39"/>
      <c r="J199" s="39"/>
      <c r="K199" s="39"/>
      <c r="L199" s="39"/>
      <c r="M199" s="39"/>
      <c r="N199" s="22"/>
      <c r="P199" s="39"/>
      <c r="Q199" s="39"/>
      <c r="R199" s="39"/>
      <c r="S199" s="39"/>
      <c r="T199" s="39"/>
      <c r="W199" s="39"/>
      <c r="X199" s="39"/>
    </row>
    <row r="200" spans="1:24">
      <c r="A200" s="39"/>
      <c r="B200" s="41"/>
      <c r="C200" s="39"/>
      <c r="D200" s="39"/>
      <c r="E200" s="39"/>
      <c r="F200" s="39"/>
      <c r="G200" s="39"/>
      <c r="I200" s="39"/>
      <c r="J200" s="39"/>
      <c r="K200" s="39"/>
      <c r="L200" s="39"/>
      <c r="M200" s="39"/>
      <c r="N200" s="22"/>
      <c r="P200" s="39"/>
      <c r="Q200" s="39"/>
      <c r="R200" s="39"/>
      <c r="S200" s="39"/>
      <c r="T200" s="39"/>
      <c r="W200" s="39"/>
      <c r="X200" s="39"/>
    </row>
    <row r="201" spans="1:24">
      <c r="A201" s="39"/>
      <c r="B201" s="41"/>
      <c r="C201" s="39"/>
      <c r="D201" s="39"/>
      <c r="E201" s="39"/>
      <c r="F201" s="39"/>
      <c r="G201" s="39"/>
      <c r="I201" s="39"/>
      <c r="J201" s="39"/>
      <c r="K201" s="39"/>
      <c r="L201" s="39"/>
      <c r="M201" s="39"/>
      <c r="N201" s="22"/>
      <c r="P201" s="39"/>
      <c r="Q201" s="39"/>
      <c r="R201" s="39"/>
      <c r="S201" s="39"/>
      <c r="T201" s="39"/>
      <c r="W201" s="39"/>
      <c r="X201" s="39"/>
    </row>
    <row r="202" spans="1:24">
      <c r="A202" s="39"/>
      <c r="B202" s="39"/>
      <c r="C202" s="39"/>
      <c r="D202" s="39"/>
      <c r="E202" s="39"/>
      <c r="F202" s="39"/>
      <c r="G202" s="39"/>
      <c r="I202" s="39"/>
      <c r="J202" s="39"/>
      <c r="K202" s="39"/>
      <c r="L202" s="39"/>
      <c r="M202" s="39"/>
      <c r="N202" s="22"/>
      <c r="P202" s="39"/>
      <c r="Q202" s="39"/>
      <c r="R202" s="39"/>
      <c r="S202" s="39"/>
      <c r="T202" s="39"/>
      <c r="W202" s="39"/>
      <c r="X202" s="39"/>
    </row>
    <row r="203" spans="1:24">
      <c r="A203" s="39"/>
      <c r="B203" s="39"/>
      <c r="C203" s="39"/>
      <c r="D203" s="39"/>
      <c r="E203" s="39"/>
      <c r="F203" s="39"/>
      <c r="G203" s="39"/>
      <c r="I203" s="39"/>
      <c r="J203" s="39"/>
      <c r="K203" s="39"/>
      <c r="L203" s="39"/>
      <c r="M203" s="39"/>
      <c r="N203" s="22"/>
      <c r="P203" s="39"/>
      <c r="Q203" s="39"/>
      <c r="R203" s="39"/>
      <c r="S203" s="39"/>
      <c r="T203" s="39"/>
      <c r="W203" s="39"/>
      <c r="X203" s="39"/>
    </row>
    <row r="204" spans="1:24">
      <c r="A204" s="39"/>
      <c r="B204" s="39"/>
      <c r="C204" s="39"/>
      <c r="D204" s="39"/>
      <c r="E204" s="39"/>
      <c r="F204" s="39"/>
      <c r="G204" s="39"/>
      <c r="I204" s="39"/>
      <c r="J204" s="39"/>
      <c r="K204" s="39"/>
      <c r="L204" s="39"/>
      <c r="M204" s="39"/>
      <c r="N204" s="22"/>
      <c r="P204" s="39"/>
      <c r="Q204" s="39"/>
      <c r="R204" s="39"/>
      <c r="S204" s="39"/>
      <c r="T204" s="39"/>
      <c r="W204" s="39"/>
      <c r="X204" s="39"/>
    </row>
    <row r="205" spans="1:24">
      <c r="A205" s="39"/>
      <c r="B205" s="39"/>
      <c r="C205" s="39"/>
      <c r="D205" s="39"/>
      <c r="E205" s="39"/>
      <c r="F205" s="39"/>
      <c r="G205" s="39"/>
      <c r="I205" s="39"/>
      <c r="J205" s="39"/>
      <c r="K205" s="39"/>
      <c r="L205" s="39"/>
      <c r="M205" s="39"/>
      <c r="P205" s="39"/>
      <c r="Q205" s="39"/>
      <c r="R205" s="39"/>
      <c r="S205" s="39"/>
      <c r="T205" s="39"/>
      <c r="W205" s="39"/>
      <c r="X205" s="39"/>
    </row>
    <row r="206" spans="1:24">
      <c r="A206" s="39"/>
      <c r="B206" s="39"/>
      <c r="C206" s="39"/>
      <c r="D206" s="39"/>
      <c r="E206" s="39"/>
      <c r="F206" s="39"/>
      <c r="G206" s="39"/>
      <c r="I206" s="39"/>
      <c r="J206" s="39"/>
      <c r="K206" s="39"/>
      <c r="L206" s="39"/>
      <c r="M206" s="39"/>
      <c r="P206" s="39"/>
      <c r="Q206" s="39"/>
      <c r="R206" s="39"/>
      <c r="S206" s="39"/>
      <c r="T206" s="39"/>
      <c r="W206" s="39"/>
      <c r="X206" s="39"/>
    </row>
    <row r="207" spans="1:24">
      <c r="A207" s="39"/>
      <c r="B207" s="39"/>
      <c r="C207" s="39"/>
      <c r="D207" s="39"/>
      <c r="E207" s="39"/>
      <c r="F207" s="39"/>
      <c r="G207" s="39"/>
      <c r="I207" s="39"/>
      <c r="J207" s="39"/>
      <c r="K207" s="39"/>
      <c r="L207" s="39"/>
      <c r="M207" s="39"/>
      <c r="P207" s="39"/>
      <c r="Q207" s="39"/>
      <c r="R207" s="39"/>
      <c r="S207" s="39"/>
      <c r="T207" s="39"/>
      <c r="W207" s="39"/>
      <c r="X207" s="39"/>
    </row>
    <row r="208" spans="1:24">
      <c r="A208" s="39"/>
      <c r="B208" s="39"/>
      <c r="C208" s="39"/>
      <c r="D208" s="39"/>
      <c r="E208" s="39"/>
      <c r="F208" s="39"/>
      <c r="G208" s="39"/>
      <c r="I208" s="39"/>
      <c r="J208" s="39"/>
      <c r="K208" s="39"/>
      <c r="L208" s="39"/>
      <c r="M208" s="39"/>
      <c r="P208" s="39"/>
      <c r="Q208" s="39"/>
      <c r="R208" s="39"/>
      <c r="S208" s="39"/>
      <c r="T208" s="39"/>
      <c r="W208" s="39"/>
      <c r="X208" s="39"/>
    </row>
    <row r="209" spans="1:24">
      <c r="A209" s="39"/>
      <c r="B209" s="39"/>
      <c r="C209" s="39"/>
      <c r="D209" s="39"/>
      <c r="E209" s="39"/>
      <c r="F209" s="39"/>
      <c r="G209" s="39"/>
      <c r="I209" s="39"/>
      <c r="J209" s="39"/>
      <c r="K209" s="39"/>
      <c r="L209" s="39"/>
      <c r="M209" s="39"/>
      <c r="P209" s="39"/>
      <c r="Q209" s="39"/>
      <c r="R209" s="39"/>
      <c r="S209" s="39"/>
      <c r="T209" s="39"/>
      <c r="W209" s="39"/>
      <c r="X209" s="39"/>
    </row>
    <row r="210" spans="1:24">
      <c r="A210" s="39"/>
      <c r="B210" s="39"/>
      <c r="C210" s="39"/>
      <c r="D210" s="39"/>
      <c r="E210" s="39"/>
      <c r="F210" s="39"/>
      <c r="G210" s="39"/>
      <c r="I210" s="39"/>
      <c r="J210" s="39"/>
      <c r="K210" s="39"/>
      <c r="L210" s="39"/>
      <c r="M210" s="39"/>
      <c r="P210" s="39"/>
      <c r="Q210" s="39"/>
      <c r="R210" s="39"/>
      <c r="S210" s="39"/>
      <c r="T210" s="39"/>
      <c r="W210" s="39"/>
      <c r="X210" s="39"/>
    </row>
    <row r="211" spans="1:24">
      <c r="A211" s="39"/>
      <c r="B211" s="39"/>
      <c r="C211" s="39"/>
      <c r="D211" s="39"/>
      <c r="E211" s="39"/>
      <c r="F211" s="39"/>
      <c r="G211" s="39"/>
      <c r="I211" s="39"/>
      <c r="J211" s="39"/>
      <c r="K211" s="39"/>
      <c r="L211" s="39"/>
      <c r="M211" s="39"/>
      <c r="P211" s="39"/>
      <c r="Q211" s="39"/>
      <c r="R211" s="39"/>
      <c r="S211" s="39"/>
      <c r="T211" s="39"/>
      <c r="W211" s="39"/>
      <c r="X211" s="39"/>
    </row>
    <row r="212" spans="1:24">
      <c r="A212" s="39"/>
      <c r="B212" s="39"/>
      <c r="C212" s="39"/>
      <c r="D212" s="39"/>
      <c r="E212" s="39"/>
      <c r="F212" s="39"/>
      <c r="G212" s="39"/>
      <c r="I212" s="39"/>
      <c r="J212" s="39"/>
      <c r="K212" s="39"/>
      <c r="L212" s="39"/>
      <c r="M212" s="39"/>
      <c r="P212" s="39"/>
      <c r="Q212" s="39"/>
      <c r="R212" s="39"/>
      <c r="S212" s="39"/>
      <c r="T212" s="39"/>
      <c r="W212" s="39"/>
      <c r="X212" s="39"/>
    </row>
    <row r="213" spans="1:24">
      <c r="A213" s="39"/>
      <c r="B213" s="39"/>
      <c r="C213" s="39"/>
      <c r="D213" s="39"/>
      <c r="E213" s="39"/>
      <c r="F213" s="39"/>
      <c r="G213" s="39"/>
      <c r="I213" s="39"/>
      <c r="J213" s="39"/>
      <c r="K213" s="39"/>
      <c r="L213" s="39"/>
      <c r="M213" s="39"/>
      <c r="P213" s="39"/>
      <c r="Q213" s="39"/>
      <c r="R213" s="39"/>
      <c r="S213" s="39"/>
      <c r="T213" s="39"/>
      <c r="W213" s="39"/>
      <c r="X213" s="39"/>
    </row>
    <row r="214" spans="1:24">
      <c r="A214" s="39"/>
      <c r="B214" s="39"/>
      <c r="C214" s="39"/>
      <c r="D214" s="39"/>
      <c r="E214" s="39"/>
      <c r="F214" s="39"/>
      <c r="G214" s="39"/>
      <c r="I214" s="39"/>
      <c r="J214" s="39"/>
      <c r="K214" s="39"/>
      <c r="L214" s="39"/>
      <c r="M214" s="39"/>
      <c r="P214" s="39"/>
      <c r="Q214" s="39"/>
      <c r="R214" s="39"/>
      <c r="S214" s="39"/>
      <c r="T214" s="39"/>
      <c r="W214" s="39"/>
      <c r="X214" s="39"/>
    </row>
    <row r="215" spans="1:24">
      <c r="A215" s="39"/>
      <c r="B215" s="39"/>
      <c r="C215" s="39"/>
      <c r="D215" s="39"/>
      <c r="E215" s="39"/>
      <c r="F215" s="39"/>
      <c r="G215" s="39"/>
      <c r="I215" s="39"/>
      <c r="J215" s="39"/>
      <c r="K215" s="39"/>
      <c r="L215" s="39"/>
      <c r="M215" s="39"/>
      <c r="P215" s="39"/>
      <c r="Q215" s="39"/>
      <c r="R215" s="39"/>
      <c r="S215" s="39"/>
      <c r="T215" s="39"/>
      <c r="W215" s="39"/>
      <c r="X215" s="39"/>
    </row>
    <row r="216" spans="1:24">
      <c r="A216" s="39"/>
      <c r="B216" s="39"/>
      <c r="C216" s="39"/>
      <c r="D216" s="39"/>
      <c r="E216" s="39"/>
      <c r="F216" s="39"/>
      <c r="G216" s="39"/>
      <c r="I216" s="39"/>
      <c r="J216" s="39"/>
      <c r="K216" s="39"/>
      <c r="L216" s="39"/>
      <c r="M216" s="39"/>
      <c r="P216" s="39"/>
      <c r="Q216" s="39"/>
      <c r="R216" s="39"/>
      <c r="S216" s="39"/>
      <c r="T216" s="39"/>
      <c r="W216" s="39"/>
      <c r="X216" s="39"/>
    </row>
    <row r="217" spans="1:24">
      <c r="A217" s="39"/>
      <c r="B217" s="39"/>
      <c r="C217" s="39"/>
      <c r="D217" s="39"/>
      <c r="E217" s="39"/>
      <c r="F217" s="39"/>
      <c r="G217" s="39"/>
      <c r="I217" s="39"/>
      <c r="J217" s="39"/>
      <c r="K217" s="39"/>
      <c r="L217" s="39"/>
      <c r="M217" s="39"/>
      <c r="P217" s="41"/>
      <c r="Q217" s="42"/>
      <c r="R217" s="42"/>
      <c r="S217" s="39"/>
      <c r="T217" s="41"/>
      <c r="W217" s="48"/>
      <c r="X217" s="39"/>
    </row>
    <row r="218" spans="1:24">
      <c r="A218" s="39"/>
      <c r="B218" s="39"/>
      <c r="C218" s="39"/>
      <c r="D218" s="39"/>
      <c r="E218" s="39"/>
      <c r="F218" s="39"/>
      <c r="G218" s="39"/>
      <c r="I218" s="39"/>
      <c r="J218" s="39"/>
      <c r="K218" s="39"/>
      <c r="L218" s="39"/>
      <c r="M218" s="39"/>
      <c r="P218" s="41"/>
      <c r="Q218" s="42"/>
      <c r="R218" s="42"/>
      <c r="S218" s="39"/>
      <c r="T218" s="41"/>
      <c r="W218" s="48"/>
      <c r="X218" s="39"/>
    </row>
    <row r="219" spans="1:24">
      <c r="A219" s="39"/>
      <c r="B219" s="39"/>
      <c r="C219" s="39"/>
      <c r="D219" s="39"/>
      <c r="E219" s="39"/>
      <c r="F219" s="39"/>
      <c r="G219" s="39"/>
      <c r="I219" s="39"/>
      <c r="J219" s="39"/>
      <c r="K219" s="38"/>
      <c r="L219" s="39"/>
      <c r="M219" s="39"/>
      <c r="P219" s="41"/>
      <c r="Q219" s="42"/>
      <c r="R219" s="42"/>
      <c r="S219" s="39"/>
      <c r="T219" s="41"/>
      <c r="W219" s="48"/>
      <c r="X219" s="39"/>
    </row>
    <row r="220" spans="1:24">
      <c r="A220" s="39"/>
      <c r="B220" s="39"/>
      <c r="C220" s="39"/>
      <c r="D220" s="39"/>
      <c r="E220" s="39"/>
      <c r="F220" s="39"/>
      <c r="G220" s="39"/>
      <c r="I220" s="39"/>
      <c r="J220" s="38"/>
      <c r="K220" s="39"/>
      <c r="L220" s="39"/>
      <c r="M220" s="39"/>
      <c r="P220" s="41"/>
      <c r="Q220" s="42"/>
      <c r="R220" s="42"/>
      <c r="S220" s="39"/>
      <c r="T220" s="41"/>
      <c r="W220" s="48"/>
      <c r="X220" s="39"/>
    </row>
    <row r="221" spans="1:24">
      <c r="A221" s="39"/>
      <c r="B221" s="39"/>
      <c r="C221" s="39"/>
      <c r="D221" s="39"/>
      <c r="E221" s="39"/>
      <c r="F221" s="39"/>
      <c r="G221" s="39"/>
      <c r="I221" s="39"/>
      <c r="J221" s="39"/>
      <c r="K221" s="39"/>
      <c r="L221" s="39"/>
      <c r="M221" s="39"/>
      <c r="P221" s="41"/>
      <c r="Q221" s="42"/>
      <c r="R221" s="42"/>
      <c r="S221" s="39"/>
      <c r="T221" s="41"/>
      <c r="W221" s="48"/>
      <c r="X221" s="39"/>
    </row>
    <row r="222" spans="1:24">
      <c r="A222" s="39"/>
      <c r="B222" s="39"/>
      <c r="C222" s="39"/>
      <c r="D222" s="39"/>
      <c r="E222" s="39"/>
      <c r="F222" s="39"/>
      <c r="G222" s="39"/>
      <c r="I222" s="39"/>
      <c r="J222" s="39"/>
      <c r="K222" s="38"/>
      <c r="L222" s="39"/>
      <c r="M222" s="39"/>
      <c r="P222" s="41"/>
      <c r="Q222" s="42"/>
      <c r="R222" s="42"/>
      <c r="S222" s="39"/>
      <c r="T222" s="41"/>
      <c r="W222" s="48"/>
      <c r="X222" s="39"/>
    </row>
    <row r="223" spans="1:24">
      <c r="A223" s="39"/>
      <c r="B223" s="39"/>
      <c r="C223" s="39"/>
      <c r="D223" s="39"/>
      <c r="E223" s="39"/>
      <c r="F223" s="39"/>
      <c r="G223" s="39"/>
      <c r="I223" s="39"/>
      <c r="J223" s="39"/>
      <c r="K223" s="39"/>
      <c r="L223" s="39"/>
      <c r="M223" s="39"/>
      <c r="P223" s="41"/>
      <c r="Q223" s="42"/>
      <c r="R223" s="42"/>
      <c r="S223" s="39"/>
      <c r="T223" s="41"/>
      <c r="W223" s="48"/>
      <c r="X223" s="39"/>
    </row>
    <row r="224" spans="1:24">
      <c r="A224" s="39"/>
      <c r="B224" s="39"/>
      <c r="C224" s="39"/>
      <c r="D224" s="39"/>
      <c r="E224" s="39"/>
      <c r="F224" s="39"/>
      <c r="G224" s="39"/>
      <c r="I224" s="39"/>
      <c r="J224" s="39"/>
      <c r="K224" s="39"/>
      <c r="L224" s="39"/>
      <c r="M224" s="39"/>
      <c r="P224" s="41"/>
      <c r="Q224" s="42"/>
      <c r="R224" s="42"/>
      <c r="S224" s="39"/>
      <c r="T224" s="41"/>
      <c r="W224" s="48"/>
      <c r="X224" s="39"/>
    </row>
    <row r="225" spans="1:24">
      <c r="A225" s="39"/>
      <c r="B225" s="39"/>
      <c r="C225" s="39"/>
      <c r="D225" s="39"/>
      <c r="E225" s="39"/>
      <c r="F225" s="39"/>
      <c r="G225" s="39"/>
      <c r="I225" s="39"/>
      <c r="J225" s="39"/>
      <c r="K225" s="39"/>
      <c r="L225" s="39"/>
      <c r="M225" s="39"/>
      <c r="P225" s="41"/>
      <c r="Q225" s="42"/>
      <c r="R225" s="42"/>
      <c r="S225" s="39"/>
      <c r="T225" s="41"/>
      <c r="W225" s="48"/>
      <c r="X225" s="39"/>
    </row>
    <row r="226" spans="1:24">
      <c r="A226" s="39"/>
      <c r="B226" s="39"/>
      <c r="C226" s="39"/>
      <c r="D226" s="39"/>
      <c r="E226" s="39"/>
      <c r="F226" s="39"/>
      <c r="G226" s="39"/>
      <c r="I226" s="39"/>
      <c r="J226" s="39"/>
      <c r="K226" s="39"/>
      <c r="L226" s="39"/>
      <c r="M226" s="39"/>
      <c r="P226" s="41"/>
      <c r="Q226" s="42"/>
      <c r="R226" s="42"/>
      <c r="S226" s="39"/>
      <c r="T226" s="41"/>
      <c r="W226" s="48"/>
      <c r="X226" s="39"/>
    </row>
    <row r="227" spans="1:24">
      <c r="A227" s="39"/>
      <c r="B227" s="39"/>
      <c r="C227" s="39"/>
      <c r="D227" s="39"/>
      <c r="E227" s="39"/>
      <c r="F227" s="39"/>
      <c r="G227" s="39"/>
      <c r="I227" s="39"/>
      <c r="J227" s="39"/>
      <c r="K227" s="39"/>
      <c r="L227" s="39"/>
      <c r="M227" s="39"/>
      <c r="P227" s="41"/>
      <c r="Q227" s="42"/>
      <c r="R227" s="42"/>
      <c r="S227" s="39"/>
      <c r="T227" s="41"/>
      <c r="W227" s="48"/>
      <c r="X227" s="39"/>
    </row>
    <row r="228" spans="1:24">
      <c r="A228" s="39"/>
      <c r="B228" s="39"/>
      <c r="C228" s="39"/>
      <c r="D228" s="39"/>
      <c r="E228" s="39"/>
      <c r="F228" s="39"/>
      <c r="G228" s="39"/>
      <c r="I228" s="39"/>
      <c r="J228" s="39"/>
      <c r="K228" s="39"/>
      <c r="L228" s="39"/>
      <c r="M228" s="39"/>
      <c r="P228" s="41"/>
      <c r="Q228" s="42"/>
      <c r="R228" s="42"/>
      <c r="S228" s="39"/>
      <c r="T228" s="41"/>
      <c r="W228" s="48"/>
      <c r="X228" s="39"/>
    </row>
    <row r="229" spans="1:24">
      <c r="A229" s="39"/>
      <c r="B229" s="39"/>
      <c r="C229" s="39"/>
      <c r="D229" s="39"/>
      <c r="E229" s="39"/>
      <c r="F229" s="39"/>
      <c r="G229" s="39"/>
      <c r="I229" s="39"/>
      <c r="J229" s="38"/>
      <c r="K229" s="39"/>
      <c r="L229" s="39"/>
      <c r="M229" s="39"/>
      <c r="P229" s="41"/>
      <c r="Q229" s="42"/>
      <c r="R229" s="42"/>
      <c r="S229" s="39"/>
      <c r="T229" s="41"/>
      <c r="W229" s="48"/>
      <c r="X229" s="39"/>
    </row>
    <row r="230" spans="1:24">
      <c r="A230" s="39"/>
      <c r="B230" s="39"/>
      <c r="C230" s="39"/>
      <c r="D230" s="39"/>
      <c r="E230" s="39"/>
      <c r="F230" s="39"/>
      <c r="G230" s="39"/>
      <c r="I230" s="39"/>
      <c r="J230" s="39"/>
      <c r="K230" s="39"/>
      <c r="L230" s="39"/>
      <c r="M230" s="39"/>
      <c r="P230" s="41"/>
      <c r="Q230" s="42"/>
      <c r="R230" s="42"/>
      <c r="S230" s="39"/>
      <c r="T230" s="41"/>
      <c r="W230" s="48"/>
      <c r="X230" s="39"/>
    </row>
    <row r="231" spans="1:24">
      <c r="A231" s="39"/>
      <c r="B231" s="39"/>
      <c r="C231" s="39"/>
      <c r="D231" s="39"/>
      <c r="E231" s="39"/>
      <c r="F231" s="39"/>
      <c r="G231" s="39"/>
      <c r="I231" s="39"/>
      <c r="J231" s="39"/>
      <c r="K231" s="39"/>
      <c r="L231" s="39"/>
      <c r="M231" s="39"/>
      <c r="P231" s="41"/>
      <c r="Q231" s="42"/>
      <c r="R231" s="42"/>
      <c r="S231" s="39"/>
      <c r="T231" s="41"/>
      <c r="W231" s="48"/>
      <c r="X231" s="39"/>
    </row>
    <row r="232" spans="1:24">
      <c r="A232" s="39"/>
      <c r="B232" s="39"/>
      <c r="C232" s="39"/>
      <c r="D232" s="39"/>
      <c r="E232" s="39"/>
      <c r="F232" s="39"/>
      <c r="G232" s="39"/>
      <c r="I232" s="39"/>
      <c r="J232" s="39"/>
      <c r="K232" s="39"/>
      <c r="L232" s="39"/>
      <c r="M232" s="39"/>
      <c r="P232" s="41"/>
      <c r="Q232" s="42"/>
      <c r="R232" s="42"/>
      <c r="S232" s="39"/>
      <c r="T232" s="41"/>
      <c r="W232" s="48"/>
      <c r="X232" s="39"/>
    </row>
    <row r="233" spans="1:24">
      <c r="A233" s="39"/>
      <c r="B233" s="39"/>
      <c r="C233" s="39"/>
      <c r="D233" s="39"/>
      <c r="E233" s="39"/>
      <c r="F233" s="39"/>
      <c r="G233" s="39"/>
      <c r="I233" s="39"/>
      <c r="J233" s="39"/>
      <c r="K233" s="39"/>
      <c r="L233" s="39"/>
      <c r="M233" s="39"/>
      <c r="P233" s="41"/>
      <c r="Q233" s="42"/>
      <c r="R233" s="42"/>
      <c r="S233" s="39"/>
      <c r="T233" s="41"/>
      <c r="W233" s="48"/>
      <c r="X233" s="39"/>
    </row>
    <row r="234" spans="1:24">
      <c r="A234" s="39"/>
      <c r="B234" s="39"/>
      <c r="C234" s="39"/>
      <c r="D234" s="39"/>
      <c r="E234" s="39"/>
      <c r="F234" s="39"/>
      <c r="G234" s="39"/>
      <c r="I234" s="39"/>
      <c r="J234" s="39"/>
      <c r="K234" s="39"/>
      <c r="L234" s="39"/>
      <c r="M234" s="39"/>
      <c r="P234" s="41"/>
      <c r="Q234" s="42"/>
      <c r="R234" s="42"/>
      <c r="S234" s="39"/>
      <c r="T234" s="41"/>
      <c r="W234" s="48"/>
      <c r="X234" s="39"/>
    </row>
    <row r="235" spans="1:24">
      <c r="A235" s="46"/>
      <c r="B235" s="39"/>
      <c r="C235" s="39"/>
      <c r="D235" s="41"/>
      <c r="E235" s="39"/>
      <c r="F235" s="39"/>
      <c r="G235" s="41"/>
      <c r="I235" s="41"/>
      <c r="J235" s="39"/>
      <c r="K235" s="39"/>
      <c r="L235" s="39"/>
      <c r="M235" s="39"/>
      <c r="P235" s="41"/>
      <c r="Q235" s="42"/>
      <c r="R235" s="42"/>
      <c r="S235" s="39"/>
      <c r="T235" s="41"/>
      <c r="W235" s="39"/>
      <c r="X235" s="39"/>
    </row>
    <row r="236" spans="1:24">
      <c r="A236" s="46"/>
      <c r="B236" s="39"/>
      <c r="C236" s="39"/>
      <c r="D236" s="41"/>
      <c r="E236" s="39"/>
      <c r="F236" s="39"/>
      <c r="G236" s="41"/>
      <c r="I236" s="41"/>
      <c r="J236" s="39"/>
      <c r="K236" s="39"/>
      <c r="L236" s="39"/>
      <c r="M236" s="39"/>
      <c r="P236" s="41"/>
      <c r="Q236" s="42"/>
      <c r="R236" s="42"/>
      <c r="S236" s="39"/>
      <c r="T236" s="41"/>
      <c r="W236" s="39"/>
      <c r="X236" s="39"/>
    </row>
    <row r="237" spans="1:24">
      <c r="A237" s="46"/>
      <c r="B237" s="39"/>
      <c r="C237" s="39"/>
      <c r="D237" s="41"/>
      <c r="E237" s="39"/>
      <c r="F237" s="39"/>
      <c r="G237" s="41"/>
      <c r="I237" s="41"/>
      <c r="J237" s="39"/>
      <c r="K237" s="39"/>
      <c r="L237" s="39"/>
      <c r="M237" s="39"/>
      <c r="P237" s="41"/>
      <c r="Q237" s="42"/>
      <c r="R237" s="42"/>
      <c r="S237" s="39"/>
      <c r="T237" s="41"/>
      <c r="W237" s="39"/>
      <c r="X237" s="39"/>
    </row>
    <row r="238" spans="1:24">
      <c r="A238" s="46"/>
      <c r="B238" s="39"/>
      <c r="C238" s="39"/>
      <c r="D238" s="41"/>
      <c r="E238" s="39"/>
      <c r="F238" s="39"/>
      <c r="G238" s="41"/>
      <c r="I238" s="41"/>
      <c r="J238" s="39"/>
      <c r="K238" s="39"/>
      <c r="L238" s="39"/>
      <c r="M238" s="39"/>
      <c r="P238" s="41"/>
      <c r="Q238" s="42"/>
      <c r="R238" s="42"/>
      <c r="S238" s="39"/>
      <c r="T238" s="41"/>
      <c r="W238" s="39"/>
      <c r="X238" s="39"/>
    </row>
    <row r="239" spans="1:24">
      <c r="A239" s="46"/>
      <c r="B239" s="39"/>
      <c r="C239" s="39"/>
      <c r="D239" s="41"/>
      <c r="E239" s="39"/>
      <c r="F239" s="39"/>
      <c r="G239" s="41"/>
      <c r="I239" s="41"/>
      <c r="J239" s="39"/>
      <c r="K239" s="39"/>
      <c r="L239" s="39"/>
      <c r="M239" s="39"/>
      <c r="P239" s="41"/>
      <c r="Q239" s="42"/>
      <c r="R239" s="42"/>
      <c r="S239" s="39"/>
      <c r="T239" s="41"/>
      <c r="W239" s="39"/>
      <c r="X239" s="39"/>
    </row>
    <row r="240" spans="1:24">
      <c r="A240" s="46"/>
      <c r="B240" s="39"/>
      <c r="C240" s="39"/>
      <c r="D240" s="41"/>
      <c r="E240" s="39"/>
      <c r="F240" s="39"/>
      <c r="G240" s="41"/>
      <c r="I240" s="41"/>
      <c r="J240" s="39"/>
      <c r="K240" s="39"/>
      <c r="L240" s="39"/>
      <c r="M240" s="39"/>
      <c r="P240" s="41"/>
      <c r="Q240" s="42"/>
      <c r="R240" s="42"/>
      <c r="S240" s="39"/>
      <c r="T240" s="41"/>
      <c r="W240" s="39"/>
      <c r="X240" s="39"/>
    </row>
    <row r="241" spans="1:24">
      <c r="A241" s="46"/>
      <c r="B241" s="39"/>
      <c r="C241" s="39"/>
      <c r="D241" s="41"/>
      <c r="E241" s="39"/>
      <c r="F241" s="39"/>
      <c r="G241" s="41"/>
      <c r="I241" s="41"/>
      <c r="J241" s="39"/>
      <c r="K241" s="39"/>
      <c r="L241" s="39"/>
      <c r="M241" s="39"/>
      <c r="P241" s="41"/>
      <c r="Q241" s="42"/>
      <c r="R241" s="42"/>
      <c r="S241" s="39"/>
      <c r="T241" s="41"/>
      <c r="W241" s="39"/>
      <c r="X241" s="39"/>
    </row>
    <row r="242" spans="1:24">
      <c r="A242" s="46"/>
      <c r="B242" s="39"/>
      <c r="C242" s="39"/>
      <c r="D242" s="41"/>
      <c r="E242" s="39"/>
      <c r="F242" s="39"/>
      <c r="G242" s="41"/>
      <c r="I242" s="41"/>
      <c r="J242" s="39"/>
      <c r="K242" s="39"/>
      <c r="L242" s="39"/>
      <c r="M242" s="39"/>
      <c r="P242" s="41"/>
      <c r="Q242" s="42"/>
      <c r="R242" s="42"/>
      <c r="S242" s="39"/>
      <c r="T242" s="41"/>
      <c r="W242" s="39"/>
      <c r="X242" s="39"/>
    </row>
    <row r="243" spans="1:24">
      <c r="A243" s="46"/>
      <c r="B243" s="41"/>
      <c r="C243" s="39"/>
      <c r="D243" s="41"/>
      <c r="E243" s="39"/>
      <c r="F243" s="39"/>
      <c r="G243" s="41"/>
      <c r="I243" s="41"/>
      <c r="J243" s="39"/>
      <c r="K243" s="39"/>
      <c r="L243" s="39"/>
      <c r="M243" s="39"/>
      <c r="P243" s="41"/>
      <c r="Q243" s="42"/>
      <c r="R243" s="42"/>
      <c r="S243" s="39"/>
      <c r="T243" s="41"/>
      <c r="W243" s="39"/>
      <c r="X243" s="39"/>
    </row>
    <row r="244" spans="1:24">
      <c r="A244" s="39"/>
      <c r="B244" s="41"/>
      <c r="C244" s="39"/>
      <c r="D244" s="41"/>
      <c r="E244" s="39"/>
      <c r="F244" s="39"/>
      <c r="G244" s="41"/>
      <c r="I244" s="41"/>
      <c r="J244" s="39"/>
      <c r="K244" s="39"/>
      <c r="L244" s="39"/>
      <c r="M244" s="39"/>
      <c r="P244" s="41"/>
      <c r="Q244" s="42"/>
      <c r="R244" s="42"/>
      <c r="S244" s="39"/>
      <c r="T244" s="41"/>
      <c r="W244" s="39"/>
      <c r="X244" s="39"/>
    </row>
    <row r="245" spans="1:24">
      <c r="A245" s="39"/>
      <c r="B245" s="39"/>
      <c r="C245" s="38"/>
      <c r="D245" s="41"/>
      <c r="E245" s="39"/>
      <c r="F245" s="39"/>
      <c r="G245" s="41"/>
      <c r="I245" s="41"/>
      <c r="J245" s="39"/>
      <c r="K245" s="39"/>
      <c r="L245" s="39"/>
      <c r="M245" s="39"/>
      <c r="P245" s="41"/>
      <c r="Q245" s="42"/>
      <c r="R245" s="42"/>
      <c r="S245" s="39"/>
      <c r="T245" s="41"/>
      <c r="W245" s="39"/>
      <c r="X245" s="39"/>
    </row>
    <row r="246" spans="1:24">
      <c r="A246" s="39"/>
      <c r="B246" s="39"/>
      <c r="C246" s="39"/>
      <c r="D246" s="41"/>
      <c r="E246" s="39"/>
      <c r="F246" s="39"/>
      <c r="G246" s="41"/>
      <c r="I246" s="41"/>
      <c r="J246" s="39"/>
      <c r="K246" s="39"/>
      <c r="L246" s="39"/>
      <c r="M246" s="39"/>
      <c r="P246" s="41"/>
      <c r="Q246" s="42"/>
      <c r="R246" s="42"/>
      <c r="S246" s="39"/>
      <c r="T246" s="41"/>
      <c r="W246" s="39"/>
      <c r="X246" s="39"/>
    </row>
    <row r="247" spans="1:24">
      <c r="A247" s="39"/>
      <c r="B247" s="39"/>
      <c r="C247" s="39"/>
      <c r="D247" s="41"/>
      <c r="E247" s="39"/>
      <c r="F247" s="39"/>
      <c r="G247" s="41"/>
      <c r="I247" s="41"/>
      <c r="J247" s="39"/>
      <c r="K247" s="39"/>
      <c r="L247" s="39"/>
      <c r="M247" s="39"/>
      <c r="P247" s="41"/>
      <c r="Q247" s="42"/>
      <c r="R247" s="42"/>
      <c r="S247" s="39"/>
      <c r="T247" s="41"/>
      <c r="W247" s="39"/>
      <c r="X247" s="39"/>
    </row>
    <row r="248" spans="1:24">
      <c r="A248" s="39"/>
      <c r="B248" s="39"/>
      <c r="C248" s="39"/>
      <c r="D248" s="39"/>
      <c r="E248" s="39"/>
      <c r="F248" s="39"/>
      <c r="G248" s="39"/>
      <c r="I248" s="39"/>
      <c r="J248" s="39"/>
      <c r="K248" s="39"/>
      <c r="L248" s="39"/>
      <c r="M248" s="38"/>
      <c r="P248" s="39"/>
      <c r="Q248" s="38"/>
      <c r="R248" s="39"/>
      <c r="S248" s="39"/>
      <c r="T248" s="39"/>
      <c r="W248" s="39"/>
      <c r="X248" s="39"/>
    </row>
    <row r="249" spans="1:24">
      <c r="A249" s="39"/>
      <c r="B249" s="39"/>
      <c r="C249" s="39"/>
      <c r="D249" s="39"/>
      <c r="E249" s="39"/>
      <c r="F249" s="39"/>
      <c r="G249" s="39"/>
      <c r="I249" s="39"/>
      <c r="J249" s="39"/>
      <c r="K249" s="39"/>
      <c r="L249" s="39"/>
      <c r="M249" s="38"/>
      <c r="P249" s="39"/>
      <c r="Q249" s="39"/>
      <c r="R249" s="39"/>
      <c r="S249" s="39"/>
      <c r="T249" s="39"/>
      <c r="W249" s="39"/>
      <c r="X249" s="39"/>
    </row>
    <row r="250" spans="1:24">
      <c r="A250" s="39"/>
      <c r="B250" s="39"/>
      <c r="C250" s="39"/>
      <c r="D250" s="39"/>
      <c r="E250" s="39"/>
      <c r="F250" s="39"/>
      <c r="G250" s="39"/>
      <c r="I250" s="39"/>
      <c r="J250" s="39"/>
      <c r="K250" s="39"/>
      <c r="L250" s="39"/>
      <c r="M250" s="38"/>
      <c r="P250" s="39"/>
      <c r="Q250" s="39"/>
      <c r="R250" s="39"/>
      <c r="S250" s="39"/>
      <c r="T250" s="39"/>
      <c r="W250" s="39"/>
      <c r="X250" s="39"/>
    </row>
    <row r="251" spans="1:24">
      <c r="A251" s="39"/>
      <c r="B251" s="39"/>
      <c r="C251" s="39"/>
      <c r="D251" s="39"/>
      <c r="E251" s="39"/>
      <c r="F251" s="39"/>
      <c r="G251" s="39"/>
      <c r="I251" s="39"/>
      <c r="J251" s="39"/>
      <c r="K251" s="39"/>
      <c r="L251" s="39"/>
      <c r="M251" s="38"/>
      <c r="P251" s="39"/>
      <c r="Q251" s="39"/>
      <c r="R251" s="39"/>
      <c r="S251" s="39"/>
      <c r="T251" s="39"/>
      <c r="W251" s="39"/>
      <c r="X251" s="39"/>
    </row>
    <row r="252" spans="1:24">
      <c r="A252" s="39"/>
      <c r="B252" s="39"/>
      <c r="C252" s="39"/>
      <c r="D252" s="39"/>
      <c r="E252" s="39"/>
      <c r="F252" s="39"/>
      <c r="G252" s="39"/>
      <c r="I252" s="39"/>
      <c r="J252" s="39"/>
      <c r="K252" s="39"/>
      <c r="L252" s="39"/>
      <c r="M252" s="38"/>
      <c r="P252" s="39"/>
      <c r="Q252" s="39"/>
      <c r="R252" s="39"/>
      <c r="S252" s="39"/>
      <c r="T252" s="39"/>
      <c r="W252" s="39"/>
      <c r="X252" s="39"/>
    </row>
    <row r="253" spans="1:24">
      <c r="A253" s="39"/>
      <c r="B253" s="39"/>
      <c r="C253" s="39"/>
      <c r="D253" s="39"/>
      <c r="E253" s="39"/>
      <c r="F253" s="39"/>
      <c r="G253" s="39"/>
      <c r="I253" s="39"/>
      <c r="J253" s="39"/>
      <c r="K253" s="39"/>
      <c r="L253" s="39"/>
      <c r="M253" s="38"/>
      <c r="P253" s="39"/>
      <c r="Q253" s="39"/>
      <c r="R253" s="39"/>
      <c r="S253" s="39"/>
      <c r="T253" s="39"/>
      <c r="W253" s="39"/>
      <c r="X253" s="39"/>
    </row>
    <row r="254" spans="1:24">
      <c r="A254" s="39"/>
      <c r="B254" s="39"/>
      <c r="C254" s="39"/>
      <c r="D254" s="39"/>
      <c r="E254" s="39"/>
      <c r="F254" s="39"/>
      <c r="G254" s="39"/>
      <c r="I254" s="39"/>
      <c r="J254" s="39"/>
      <c r="K254" s="39"/>
      <c r="L254" s="39"/>
      <c r="M254" s="38"/>
      <c r="P254" s="39"/>
      <c r="Q254" s="39"/>
      <c r="R254" s="39"/>
      <c r="S254" s="39"/>
      <c r="T254" s="39"/>
      <c r="W254" s="39"/>
      <c r="X254" s="39"/>
    </row>
    <row r="255" spans="1:24">
      <c r="A255" s="39"/>
      <c r="B255" s="39"/>
      <c r="C255" s="39"/>
      <c r="D255" s="39"/>
      <c r="E255" s="39"/>
      <c r="F255" s="39"/>
      <c r="G255" s="39"/>
      <c r="I255" s="39"/>
      <c r="J255" s="39"/>
      <c r="K255" s="39"/>
      <c r="L255" s="39"/>
      <c r="M255" s="38"/>
      <c r="P255" s="39"/>
      <c r="Q255" s="39"/>
      <c r="R255" s="39"/>
      <c r="S255" s="39"/>
      <c r="T255" s="39"/>
      <c r="W255" s="39"/>
      <c r="X255" s="39"/>
    </row>
    <row r="256" spans="1:24">
      <c r="A256" s="39"/>
      <c r="B256" s="39"/>
      <c r="C256" s="39"/>
      <c r="D256" s="39"/>
      <c r="E256" s="39"/>
      <c r="F256" s="39"/>
      <c r="G256" s="39"/>
      <c r="I256" s="39"/>
      <c r="J256" s="39"/>
      <c r="K256" s="39"/>
      <c r="L256" s="39"/>
      <c r="M256" s="38"/>
      <c r="P256" s="39"/>
      <c r="Q256" s="39"/>
      <c r="R256" s="39"/>
      <c r="S256" s="39"/>
      <c r="T256" s="39"/>
      <c r="W256" s="39"/>
      <c r="X256" s="39"/>
    </row>
    <row r="257" spans="1:24">
      <c r="A257" s="39"/>
      <c r="B257" s="39"/>
      <c r="C257" s="39"/>
      <c r="D257" s="39"/>
      <c r="E257" s="39"/>
      <c r="F257" s="39"/>
      <c r="G257" s="39"/>
      <c r="I257" s="39"/>
      <c r="J257" s="39"/>
      <c r="K257" s="39"/>
      <c r="L257" s="39"/>
      <c r="M257" s="38"/>
      <c r="P257" s="39"/>
      <c r="Q257" s="39"/>
      <c r="R257" s="39"/>
      <c r="S257" s="39"/>
      <c r="T257" s="39"/>
      <c r="W257" s="39"/>
      <c r="X257" s="39"/>
    </row>
    <row r="258" spans="1:24">
      <c r="A258" s="39"/>
      <c r="B258" s="39"/>
      <c r="C258" s="39"/>
      <c r="D258" s="39"/>
      <c r="E258" s="39"/>
      <c r="F258" s="39"/>
      <c r="G258" s="39"/>
      <c r="I258" s="39"/>
      <c r="J258" s="39"/>
      <c r="K258" s="39"/>
      <c r="L258" s="39"/>
      <c r="M258" s="38"/>
      <c r="P258" s="39"/>
      <c r="Q258" s="39"/>
      <c r="R258" s="39"/>
      <c r="S258" s="39"/>
      <c r="T258" s="39"/>
      <c r="W258" s="39"/>
      <c r="X258" s="39"/>
    </row>
    <row r="259" spans="1:24">
      <c r="A259" s="39"/>
      <c r="B259" s="39"/>
      <c r="C259" s="39"/>
      <c r="D259" s="39"/>
      <c r="E259" s="39"/>
      <c r="F259" s="39"/>
      <c r="G259" s="39"/>
      <c r="I259" s="39"/>
      <c r="J259" s="39"/>
      <c r="K259" s="39"/>
      <c r="L259" s="39"/>
      <c r="M259" s="38"/>
      <c r="P259" s="39"/>
      <c r="Q259" s="39"/>
      <c r="R259" s="39"/>
      <c r="S259" s="39"/>
      <c r="T259" s="39"/>
      <c r="W259" s="39"/>
      <c r="X259" s="39"/>
    </row>
    <row r="260" spans="1:24">
      <c r="A260" s="39"/>
      <c r="B260" s="39"/>
      <c r="C260" s="39"/>
      <c r="D260" s="39"/>
      <c r="E260" s="39"/>
      <c r="F260" s="39"/>
      <c r="G260" s="39"/>
      <c r="I260" s="39"/>
      <c r="J260" s="39"/>
      <c r="K260" s="39"/>
      <c r="L260" s="39"/>
      <c r="M260" s="38"/>
      <c r="P260" s="39"/>
      <c r="Q260" s="39"/>
      <c r="R260" s="39"/>
      <c r="S260" s="39"/>
      <c r="T260" s="39"/>
      <c r="W260" s="39"/>
      <c r="X260" s="39"/>
    </row>
    <row r="261" spans="1:24">
      <c r="A261" s="39"/>
      <c r="B261" s="39"/>
      <c r="C261" s="39"/>
      <c r="D261" s="39"/>
      <c r="E261" s="39"/>
      <c r="F261" s="39"/>
      <c r="G261" s="39"/>
      <c r="I261" s="39"/>
      <c r="J261" s="39"/>
      <c r="K261" s="39"/>
      <c r="L261" s="39"/>
      <c r="M261" s="38"/>
      <c r="P261" s="39"/>
      <c r="Q261" s="39"/>
      <c r="R261" s="39"/>
      <c r="S261" s="39"/>
      <c r="T261" s="39"/>
      <c r="W261" s="39"/>
      <c r="X261" s="39"/>
    </row>
    <row r="262" spans="1:24">
      <c r="A262" s="39"/>
      <c r="B262" s="39"/>
      <c r="C262" s="39"/>
      <c r="D262" s="39"/>
      <c r="E262" s="39"/>
      <c r="F262" s="39"/>
      <c r="G262" s="39"/>
      <c r="I262" s="39"/>
      <c r="J262" s="39"/>
      <c r="K262" s="39"/>
      <c r="L262" s="39"/>
      <c r="M262" s="38"/>
      <c r="P262" s="39"/>
      <c r="Q262" s="39"/>
      <c r="R262" s="39"/>
      <c r="S262" s="39"/>
      <c r="T262" s="39"/>
      <c r="W262" s="39"/>
      <c r="X262" s="39"/>
    </row>
    <row r="263" spans="1:24">
      <c r="A263" s="39"/>
      <c r="B263" s="39"/>
      <c r="C263" s="39"/>
      <c r="D263" s="39"/>
      <c r="E263" s="39"/>
      <c r="F263" s="39"/>
      <c r="G263" s="39"/>
      <c r="I263" s="39"/>
      <c r="J263" s="39"/>
      <c r="K263" s="39"/>
      <c r="L263" s="39"/>
      <c r="M263" s="38"/>
      <c r="P263" s="39"/>
      <c r="Q263" s="39"/>
      <c r="R263" s="39"/>
      <c r="S263" s="39"/>
      <c r="T263" s="39"/>
      <c r="W263" s="39"/>
      <c r="X263" s="39"/>
    </row>
    <row r="264" spans="1:24">
      <c r="A264" s="39"/>
      <c r="B264" s="39"/>
      <c r="C264" s="39"/>
      <c r="D264" s="39"/>
      <c r="E264" s="39"/>
      <c r="F264" s="39"/>
      <c r="G264" s="39"/>
      <c r="I264" s="39"/>
      <c r="J264" s="39"/>
      <c r="K264" s="39"/>
      <c r="L264" s="39"/>
      <c r="M264" s="38"/>
      <c r="P264" s="39"/>
      <c r="Q264" s="39"/>
      <c r="R264" s="39"/>
      <c r="S264" s="39"/>
      <c r="T264" s="39"/>
      <c r="W264" s="39"/>
      <c r="X264" s="39"/>
    </row>
    <row r="265" spans="1:24">
      <c r="A265" s="39"/>
      <c r="B265" s="39"/>
      <c r="C265" s="39"/>
      <c r="D265" s="39"/>
      <c r="E265" s="39"/>
      <c r="F265" s="39"/>
      <c r="G265" s="39"/>
      <c r="I265" s="39"/>
      <c r="J265" s="39"/>
      <c r="K265" s="39"/>
      <c r="L265" s="39"/>
      <c r="M265" s="38"/>
      <c r="P265" s="39"/>
      <c r="Q265" s="39"/>
      <c r="R265" s="39"/>
      <c r="S265" s="39"/>
      <c r="T265" s="39"/>
      <c r="W265" s="39"/>
      <c r="X265" s="39"/>
    </row>
    <row r="266" spans="1:24">
      <c r="A266" s="39"/>
      <c r="B266" s="39"/>
      <c r="C266" s="39"/>
      <c r="D266" s="39"/>
      <c r="E266" s="39"/>
      <c r="F266" s="39"/>
      <c r="G266" s="39"/>
      <c r="I266" s="39"/>
      <c r="J266" s="39"/>
      <c r="K266" s="39"/>
      <c r="L266" s="39"/>
      <c r="M266" s="38"/>
      <c r="P266" s="39"/>
      <c r="Q266" s="39"/>
      <c r="R266" s="39"/>
      <c r="S266" s="39"/>
      <c r="T266" s="39"/>
      <c r="W266" s="39"/>
      <c r="X266" s="39"/>
    </row>
    <row r="267" spans="1:24">
      <c r="A267" s="39"/>
      <c r="B267" s="39"/>
      <c r="C267" s="39"/>
      <c r="D267" s="39"/>
      <c r="E267" s="39"/>
      <c r="F267" s="39"/>
      <c r="G267" s="39"/>
      <c r="I267" s="39"/>
      <c r="J267" s="39"/>
      <c r="K267" s="39"/>
      <c r="L267" s="39"/>
      <c r="M267" s="38"/>
      <c r="P267" s="39"/>
      <c r="Q267" s="39"/>
      <c r="R267" s="39"/>
      <c r="S267" s="39"/>
      <c r="T267" s="39"/>
      <c r="W267" s="39"/>
      <c r="X267" s="39"/>
    </row>
    <row r="268" spans="1:24">
      <c r="A268" s="39"/>
      <c r="B268" s="39"/>
      <c r="C268" s="39"/>
      <c r="D268" s="39"/>
      <c r="E268" s="39"/>
      <c r="F268" s="39"/>
      <c r="G268" s="39"/>
      <c r="I268" s="39"/>
      <c r="J268" s="39"/>
      <c r="K268" s="39"/>
      <c r="L268" s="39"/>
      <c r="M268" s="38"/>
      <c r="P268" s="39"/>
      <c r="Q268" s="39"/>
      <c r="R268" s="39"/>
      <c r="S268" s="39"/>
      <c r="T268" s="39"/>
      <c r="W268" s="39"/>
      <c r="X268" s="39"/>
    </row>
    <row r="269" spans="1:24">
      <c r="A269" s="39"/>
      <c r="B269" s="39"/>
      <c r="C269" s="39"/>
      <c r="D269" s="39"/>
      <c r="E269" s="39"/>
      <c r="F269" s="39"/>
      <c r="G269" s="39"/>
      <c r="I269" s="39"/>
      <c r="J269" s="39"/>
      <c r="K269" s="39"/>
      <c r="L269" s="39"/>
      <c r="M269" s="38"/>
      <c r="P269" s="39"/>
      <c r="Q269" s="39"/>
      <c r="R269" s="39"/>
      <c r="S269" s="39"/>
      <c r="T269" s="39"/>
      <c r="W269" s="39"/>
      <c r="X269" s="39"/>
    </row>
    <row r="270" spans="1:24">
      <c r="A270" s="39"/>
      <c r="B270" s="39"/>
      <c r="C270" s="39"/>
      <c r="D270" s="39"/>
      <c r="E270" s="39"/>
      <c r="F270" s="39"/>
      <c r="G270" s="39"/>
      <c r="I270" s="39"/>
      <c r="J270" s="39"/>
      <c r="K270" s="39"/>
      <c r="L270" s="39"/>
      <c r="M270" s="39"/>
      <c r="P270" s="39"/>
      <c r="Q270" s="39"/>
      <c r="R270" s="39"/>
      <c r="S270" s="39"/>
      <c r="T270" s="39"/>
      <c r="W270" s="39"/>
      <c r="X270" s="39"/>
    </row>
    <row r="271" spans="1:24">
      <c r="A271" s="39"/>
      <c r="B271" s="39"/>
      <c r="C271" s="39"/>
      <c r="D271" s="39"/>
      <c r="E271" s="39"/>
      <c r="F271" s="39"/>
      <c r="G271" s="39"/>
      <c r="I271" s="39"/>
      <c r="J271" s="39"/>
      <c r="K271" s="39"/>
      <c r="L271" s="39"/>
      <c r="M271" s="39"/>
      <c r="P271" s="39"/>
      <c r="Q271" s="39"/>
      <c r="R271" s="39"/>
      <c r="S271" s="39"/>
      <c r="T271" s="39"/>
      <c r="W271" s="39"/>
      <c r="X271" s="39"/>
    </row>
    <row r="272" spans="1:24">
      <c r="A272" s="39"/>
      <c r="B272" s="39"/>
      <c r="C272" s="39"/>
      <c r="D272" s="39"/>
      <c r="E272" s="39"/>
      <c r="F272" s="39"/>
      <c r="G272" s="39"/>
      <c r="I272" s="39"/>
      <c r="J272" s="39"/>
      <c r="K272" s="39"/>
      <c r="L272" s="39"/>
      <c r="M272" s="39"/>
      <c r="P272" s="39"/>
      <c r="Q272" s="39"/>
      <c r="R272" s="39"/>
      <c r="S272" s="39"/>
      <c r="T272" s="39"/>
      <c r="W272" s="39"/>
      <c r="X272" s="39"/>
    </row>
    <row r="273" spans="1:24">
      <c r="A273" s="39"/>
      <c r="B273" s="39"/>
      <c r="C273" s="39"/>
      <c r="D273" s="39"/>
      <c r="E273" s="39"/>
      <c r="F273" s="39"/>
      <c r="G273" s="39"/>
      <c r="I273" s="39"/>
      <c r="J273" s="39"/>
      <c r="K273" s="39"/>
      <c r="L273" s="39"/>
      <c r="M273" s="39"/>
      <c r="P273" s="39"/>
      <c r="Q273" s="39"/>
      <c r="R273" s="39"/>
      <c r="S273" s="39"/>
      <c r="T273" s="39"/>
      <c r="W273" s="39"/>
      <c r="X273" s="39"/>
    </row>
    <row r="274" spans="1:24">
      <c r="A274" s="39"/>
      <c r="B274" s="39"/>
      <c r="C274" s="39"/>
      <c r="D274" s="39"/>
      <c r="E274" s="39"/>
      <c r="F274" s="39"/>
      <c r="G274" s="39"/>
      <c r="I274" s="39"/>
      <c r="J274" s="39"/>
      <c r="K274" s="39"/>
      <c r="L274" s="39"/>
      <c r="M274" s="39"/>
      <c r="P274" s="39"/>
      <c r="Q274" s="39"/>
      <c r="R274" s="39"/>
      <c r="S274" s="39"/>
      <c r="T274" s="39"/>
      <c r="W274" s="39"/>
      <c r="X274" s="39"/>
    </row>
    <row r="275" spans="1:24">
      <c r="A275" s="39"/>
      <c r="B275" s="39"/>
      <c r="C275" s="39"/>
      <c r="D275" s="39"/>
      <c r="E275" s="39"/>
      <c r="F275" s="39"/>
      <c r="G275" s="39"/>
      <c r="I275" s="39"/>
      <c r="J275" s="39"/>
      <c r="K275" s="39"/>
      <c r="L275" s="39"/>
      <c r="M275" s="39"/>
      <c r="P275" s="39"/>
      <c r="Q275" s="39"/>
      <c r="R275" s="39"/>
      <c r="S275" s="39"/>
      <c r="T275" s="39"/>
      <c r="W275" s="39"/>
      <c r="X275" s="39"/>
    </row>
    <row r="276" spans="1:24">
      <c r="A276" s="39"/>
      <c r="B276" s="39"/>
      <c r="C276" s="39"/>
      <c r="D276" s="39"/>
      <c r="E276" s="39"/>
      <c r="F276" s="39"/>
      <c r="G276" s="39"/>
      <c r="I276" s="39"/>
      <c r="J276" s="39"/>
      <c r="K276" s="39"/>
      <c r="L276" s="39"/>
      <c r="M276" s="39"/>
      <c r="P276" s="39"/>
      <c r="Q276" s="39"/>
      <c r="R276" s="39"/>
      <c r="S276" s="39"/>
      <c r="T276" s="39"/>
      <c r="W276" s="39"/>
      <c r="X276" s="39"/>
    </row>
    <row r="277" spans="1:24">
      <c r="A277" s="39"/>
      <c r="B277" s="39"/>
      <c r="C277" s="39"/>
      <c r="D277" s="39"/>
      <c r="E277" s="39"/>
      <c r="F277" s="39"/>
      <c r="G277" s="39"/>
      <c r="I277" s="39"/>
      <c r="J277" s="39"/>
      <c r="K277" s="39"/>
      <c r="L277" s="39"/>
      <c r="M277" s="39"/>
      <c r="P277" s="39"/>
      <c r="Q277" s="39"/>
      <c r="R277" s="39"/>
      <c r="S277" s="39"/>
      <c r="T277" s="39"/>
      <c r="W277" s="39"/>
      <c r="X277" s="39"/>
    </row>
    <row r="278" spans="1:24">
      <c r="A278" s="39"/>
      <c r="B278" s="39"/>
      <c r="C278" s="39"/>
      <c r="D278" s="39"/>
      <c r="E278" s="39"/>
      <c r="F278" s="39"/>
      <c r="G278" s="39"/>
      <c r="I278" s="39"/>
      <c r="J278" s="39"/>
      <c r="K278" s="39"/>
      <c r="L278" s="39"/>
      <c r="M278" s="39"/>
      <c r="P278" s="39"/>
      <c r="Q278" s="39"/>
      <c r="R278" s="39"/>
      <c r="S278" s="39"/>
      <c r="T278" s="39"/>
      <c r="W278" s="39"/>
      <c r="X278" s="39"/>
    </row>
    <row r="279" spans="1:24">
      <c r="A279" s="39"/>
      <c r="B279" s="39"/>
      <c r="C279" s="39"/>
      <c r="D279" s="39"/>
      <c r="E279" s="39"/>
      <c r="F279" s="39"/>
      <c r="G279" s="39"/>
      <c r="I279" s="39"/>
      <c r="J279" s="39"/>
      <c r="K279" s="39"/>
      <c r="L279" s="39"/>
      <c r="M279" s="39"/>
      <c r="P279" s="39"/>
      <c r="Q279" s="39"/>
      <c r="R279" s="39"/>
      <c r="S279" s="39"/>
      <c r="T279" s="39"/>
      <c r="W279" s="39"/>
      <c r="X279" s="39"/>
    </row>
    <row r="280" spans="1:24">
      <c r="A280" s="39"/>
      <c r="B280" s="39"/>
      <c r="C280" s="39"/>
      <c r="D280" s="39"/>
      <c r="E280" s="39"/>
      <c r="F280" s="39"/>
      <c r="G280" s="39"/>
      <c r="I280" s="39"/>
      <c r="J280" s="39"/>
      <c r="K280" s="39"/>
      <c r="L280" s="39"/>
      <c r="M280" s="39"/>
      <c r="P280" s="39"/>
      <c r="Q280" s="39"/>
      <c r="R280" s="39"/>
      <c r="S280" s="39"/>
      <c r="T280" s="39"/>
      <c r="W280" s="39"/>
      <c r="X280" s="39"/>
    </row>
    <row r="281" spans="1:24">
      <c r="A281" s="39"/>
      <c r="B281" s="39"/>
      <c r="C281" s="39"/>
      <c r="D281" s="39"/>
      <c r="E281" s="39"/>
      <c r="F281" s="39"/>
      <c r="G281" s="39"/>
      <c r="I281" s="39"/>
      <c r="J281" s="39"/>
      <c r="K281" s="39"/>
      <c r="L281" s="39"/>
      <c r="M281" s="39"/>
      <c r="P281" s="39"/>
      <c r="Q281" s="39"/>
      <c r="R281" s="39"/>
      <c r="S281" s="39"/>
      <c r="T281" s="39"/>
      <c r="W281" s="39"/>
      <c r="X281" s="39"/>
    </row>
    <row r="282" spans="1:24">
      <c r="A282" s="39"/>
      <c r="B282" s="39"/>
      <c r="C282" s="39"/>
      <c r="D282" s="39"/>
      <c r="E282" s="39"/>
      <c r="F282" s="39"/>
      <c r="G282" s="39"/>
      <c r="I282" s="39"/>
      <c r="J282" s="39"/>
      <c r="K282" s="39"/>
      <c r="L282" s="39"/>
      <c r="M282" s="39"/>
      <c r="P282" s="39"/>
      <c r="Q282" s="39"/>
      <c r="R282" s="39"/>
      <c r="S282" s="39"/>
      <c r="T282" s="39"/>
      <c r="W282" s="39"/>
      <c r="X282" s="39"/>
    </row>
    <row r="283" spans="1:24">
      <c r="A283" s="39"/>
      <c r="B283" s="39"/>
      <c r="C283" s="39"/>
      <c r="D283" s="39"/>
      <c r="E283" s="39"/>
      <c r="F283" s="39"/>
      <c r="G283" s="39"/>
      <c r="I283" s="39"/>
      <c r="J283" s="39"/>
      <c r="K283" s="39"/>
      <c r="L283" s="39"/>
      <c r="M283" s="39"/>
      <c r="P283" s="39"/>
      <c r="Q283" s="39"/>
      <c r="R283" s="39"/>
      <c r="S283" s="39"/>
      <c r="T283" s="39"/>
      <c r="W283" s="39"/>
      <c r="X283" s="39"/>
    </row>
    <row r="284" spans="1:24">
      <c r="A284" s="39"/>
      <c r="B284" s="39"/>
      <c r="C284" s="39"/>
      <c r="D284" s="39"/>
      <c r="E284" s="39"/>
      <c r="F284" s="39"/>
      <c r="G284" s="39"/>
      <c r="I284" s="39"/>
      <c r="J284" s="39"/>
      <c r="K284" s="39"/>
      <c r="L284" s="39"/>
      <c r="M284" s="39"/>
      <c r="P284" s="39"/>
      <c r="Q284" s="39"/>
      <c r="R284" s="39"/>
      <c r="S284" s="39"/>
      <c r="T284" s="39"/>
      <c r="W284" s="39"/>
      <c r="X284" s="39"/>
    </row>
    <row r="285" spans="1:24">
      <c r="A285" s="39"/>
      <c r="B285" s="39"/>
      <c r="C285" s="39"/>
      <c r="D285" s="39"/>
      <c r="E285" s="39"/>
      <c r="F285" s="39"/>
      <c r="G285" s="39"/>
      <c r="I285" s="39"/>
      <c r="J285" s="39"/>
      <c r="K285" s="39"/>
      <c r="L285" s="39"/>
      <c r="M285" s="39"/>
      <c r="P285" s="39"/>
      <c r="Q285" s="39"/>
      <c r="R285" s="39"/>
      <c r="S285" s="39"/>
      <c r="T285" s="39"/>
      <c r="W285" s="39"/>
      <c r="X285" s="39"/>
    </row>
    <row r="286" spans="1:24">
      <c r="A286" s="39"/>
      <c r="B286" s="39"/>
      <c r="C286" s="39"/>
      <c r="D286" s="39"/>
      <c r="E286" s="39"/>
      <c r="F286" s="39"/>
      <c r="G286" s="39"/>
      <c r="I286" s="39"/>
      <c r="J286" s="39"/>
      <c r="K286" s="39"/>
      <c r="L286" s="39"/>
      <c r="M286" s="39"/>
      <c r="P286" s="38"/>
      <c r="Q286" s="39"/>
      <c r="R286" s="39"/>
      <c r="S286" s="39"/>
      <c r="T286" s="39"/>
      <c r="W286" s="39"/>
      <c r="X286" s="39"/>
    </row>
    <row r="287" spans="1:24">
      <c r="A287" s="39"/>
      <c r="B287" s="39"/>
      <c r="C287" s="39"/>
      <c r="D287" s="39"/>
      <c r="E287" s="39"/>
      <c r="F287" s="39"/>
      <c r="G287" s="39"/>
      <c r="I287" s="39"/>
      <c r="J287" s="39"/>
      <c r="K287" s="39"/>
      <c r="L287" s="39"/>
      <c r="M287" s="39"/>
      <c r="P287" s="39"/>
      <c r="Q287" s="39"/>
      <c r="R287" s="39"/>
      <c r="S287" s="39"/>
      <c r="T287" s="39"/>
      <c r="W287" s="39"/>
      <c r="X287" s="39"/>
    </row>
    <row r="288" spans="1:24">
      <c r="A288" s="39"/>
      <c r="B288" s="39"/>
      <c r="C288" s="39"/>
      <c r="D288" s="39"/>
      <c r="E288" s="39"/>
      <c r="F288" s="39"/>
      <c r="G288" s="39"/>
      <c r="I288" s="39"/>
      <c r="J288" s="39"/>
      <c r="K288" s="39"/>
      <c r="L288" s="39"/>
      <c r="M288" s="39"/>
      <c r="P288" s="39"/>
      <c r="Q288" s="39"/>
      <c r="R288" s="39"/>
      <c r="S288" s="39"/>
      <c r="T288" s="39"/>
      <c r="W288" s="39"/>
      <c r="X288" s="39"/>
    </row>
    <row r="289" spans="1:24">
      <c r="A289" s="39"/>
      <c r="B289" s="39"/>
      <c r="C289" s="39"/>
      <c r="D289" s="39"/>
      <c r="E289" s="39"/>
      <c r="F289" s="39"/>
      <c r="G289" s="39"/>
      <c r="I289" s="39"/>
      <c r="J289" s="39"/>
      <c r="K289" s="39"/>
      <c r="L289" s="39"/>
      <c r="M289" s="39"/>
      <c r="P289" s="39"/>
      <c r="Q289" s="39"/>
      <c r="R289" s="39"/>
      <c r="S289" s="39"/>
      <c r="T289" s="39"/>
      <c r="W289" s="39"/>
      <c r="X289" s="39"/>
    </row>
    <row r="290" spans="1:24">
      <c r="A290" s="39"/>
      <c r="B290" s="39"/>
      <c r="C290" s="39"/>
      <c r="D290" s="39"/>
      <c r="E290" s="39"/>
      <c r="F290" s="39"/>
      <c r="G290" s="39"/>
      <c r="I290" s="39"/>
      <c r="J290" s="39"/>
      <c r="K290" s="39"/>
      <c r="L290" s="39"/>
      <c r="M290" s="39"/>
      <c r="P290" s="39"/>
      <c r="Q290" s="39"/>
      <c r="R290" s="39"/>
      <c r="S290" s="39"/>
      <c r="T290" s="39"/>
      <c r="W290" s="39"/>
      <c r="X290" s="39"/>
    </row>
    <row r="291" spans="1:24">
      <c r="A291" s="39"/>
      <c r="B291" s="39"/>
      <c r="C291" s="39"/>
      <c r="D291" s="39"/>
      <c r="E291" s="39"/>
      <c r="F291" s="39"/>
      <c r="G291" s="39"/>
      <c r="I291" s="39"/>
      <c r="J291" s="39"/>
      <c r="K291" s="39"/>
      <c r="L291" s="39"/>
      <c r="M291" s="39"/>
      <c r="P291" s="39"/>
      <c r="Q291" s="39"/>
      <c r="R291" s="39"/>
      <c r="S291" s="39"/>
      <c r="T291" s="39"/>
      <c r="W291" s="39"/>
      <c r="X291" s="39"/>
    </row>
    <row r="292" spans="1:24">
      <c r="A292" s="39"/>
      <c r="B292" s="39"/>
      <c r="C292" s="39"/>
      <c r="D292" s="39"/>
      <c r="E292" s="39"/>
      <c r="F292" s="39"/>
      <c r="G292" s="39"/>
      <c r="I292" s="39"/>
      <c r="J292" s="39"/>
      <c r="K292" s="39"/>
      <c r="L292" s="39"/>
      <c r="M292" s="39"/>
      <c r="P292" s="39"/>
      <c r="Q292" s="39"/>
      <c r="R292" s="39"/>
      <c r="S292" s="39"/>
      <c r="T292" s="39"/>
      <c r="W292" s="39"/>
      <c r="X292" s="39"/>
    </row>
    <row r="293" spans="1:24">
      <c r="A293" s="39"/>
      <c r="B293" s="39"/>
      <c r="C293" s="39"/>
      <c r="D293" s="39"/>
      <c r="E293" s="39"/>
      <c r="F293" s="39"/>
      <c r="G293" s="39"/>
      <c r="I293" s="39"/>
      <c r="J293" s="39"/>
      <c r="K293" s="39"/>
      <c r="L293" s="39"/>
      <c r="M293" s="39"/>
      <c r="P293" s="39"/>
      <c r="Q293" s="39"/>
      <c r="R293" s="39"/>
      <c r="S293" s="39"/>
      <c r="T293" s="39"/>
      <c r="W293" s="39"/>
      <c r="X293" s="39"/>
    </row>
    <row r="294" spans="1:24">
      <c r="A294" s="39"/>
      <c r="B294" s="39"/>
      <c r="C294" s="39"/>
      <c r="D294" s="39"/>
      <c r="E294" s="39"/>
      <c r="F294" s="39"/>
      <c r="G294" s="39"/>
      <c r="I294" s="39"/>
      <c r="J294" s="39"/>
      <c r="K294" s="39"/>
      <c r="L294" s="39"/>
      <c r="M294" s="39"/>
      <c r="P294" s="39"/>
      <c r="Q294" s="39"/>
      <c r="R294" s="39"/>
      <c r="S294" s="39"/>
      <c r="T294" s="39"/>
      <c r="W294" s="39"/>
      <c r="X294" s="39"/>
    </row>
    <row r="295" spans="1:24">
      <c r="A295" s="39"/>
      <c r="B295" s="39"/>
      <c r="C295" s="39"/>
      <c r="D295" s="39"/>
      <c r="E295" s="39"/>
      <c r="F295" s="39"/>
      <c r="G295" s="39"/>
      <c r="I295" s="39"/>
      <c r="J295" s="39"/>
      <c r="K295" s="39"/>
      <c r="L295" s="39"/>
      <c r="M295" s="39"/>
      <c r="P295" s="39"/>
      <c r="Q295" s="39"/>
      <c r="R295" s="39"/>
      <c r="S295" s="39"/>
      <c r="T295" s="39"/>
      <c r="W295" s="39"/>
      <c r="X295" s="39"/>
    </row>
    <row r="296" spans="1:24">
      <c r="A296" s="39"/>
      <c r="B296" s="39"/>
      <c r="C296" s="39"/>
      <c r="D296" s="39"/>
      <c r="E296" s="39"/>
      <c r="F296" s="39"/>
      <c r="G296" s="39"/>
      <c r="I296" s="39"/>
      <c r="J296" s="39"/>
      <c r="K296" s="39"/>
      <c r="L296" s="39"/>
      <c r="M296" s="39"/>
      <c r="P296" s="39"/>
      <c r="Q296" s="39"/>
      <c r="R296" s="39"/>
      <c r="S296" s="39"/>
      <c r="T296" s="39"/>
      <c r="W296" s="39"/>
      <c r="X296" s="39"/>
    </row>
    <row r="297" spans="1:24">
      <c r="A297" s="39"/>
      <c r="B297" s="39"/>
      <c r="C297" s="39"/>
      <c r="D297" s="39"/>
      <c r="E297" s="39"/>
      <c r="F297" s="39"/>
      <c r="G297" s="39"/>
      <c r="I297" s="39"/>
      <c r="J297" s="39"/>
      <c r="K297" s="39"/>
      <c r="L297" s="39"/>
      <c r="M297" s="39"/>
      <c r="P297" s="39"/>
      <c r="Q297" s="39"/>
      <c r="R297" s="39"/>
      <c r="S297" s="39"/>
      <c r="T297" s="39"/>
      <c r="W297" s="39"/>
      <c r="X297" s="39"/>
    </row>
    <row r="298" spans="1:24">
      <c r="A298" s="39"/>
      <c r="B298" s="39"/>
      <c r="C298" s="39"/>
      <c r="D298" s="39"/>
      <c r="E298" s="39"/>
      <c r="F298" s="39"/>
      <c r="G298" s="39"/>
      <c r="I298" s="39"/>
      <c r="J298" s="39"/>
      <c r="K298" s="39"/>
      <c r="L298" s="39"/>
      <c r="M298" s="39"/>
      <c r="P298" s="39"/>
      <c r="Q298" s="39"/>
      <c r="R298" s="39"/>
      <c r="S298" s="39"/>
      <c r="T298" s="39"/>
      <c r="W298" s="39"/>
      <c r="X298" s="39"/>
    </row>
    <row r="299" spans="1:24">
      <c r="A299" s="39"/>
      <c r="B299" s="39"/>
      <c r="C299" s="39"/>
      <c r="D299" s="39"/>
      <c r="E299" s="39"/>
      <c r="F299" s="39"/>
      <c r="G299" s="39"/>
      <c r="I299" s="39"/>
      <c r="J299" s="39"/>
      <c r="K299" s="39"/>
      <c r="L299" s="39"/>
      <c r="M299" s="39"/>
      <c r="P299" s="39"/>
      <c r="Q299" s="39"/>
      <c r="R299" s="39"/>
      <c r="S299" s="39"/>
      <c r="T299" s="39"/>
      <c r="W299" s="39"/>
      <c r="X299" s="39"/>
    </row>
    <row r="300" spans="1:24">
      <c r="A300" s="39"/>
      <c r="B300" s="39"/>
      <c r="C300" s="39"/>
      <c r="D300" s="39"/>
      <c r="E300" s="39"/>
      <c r="F300" s="39"/>
      <c r="G300" s="39"/>
      <c r="I300" s="39"/>
      <c r="J300" s="39"/>
      <c r="K300" s="39"/>
      <c r="L300" s="39"/>
      <c r="M300" s="39"/>
      <c r="P300" s="39"/>
      <c r="Q300" s="39"/>
      <c r="R300" s="39"/>
      <c r="S300" s="39"/>
      <c r="T300" s="39"/>
      <c r="W300" s="39"/>
      <c r="X300" s="39"/>
    </row>
    <row r="301" spans="1:24">
      <c r="A301" s="39"/>
      <c r="B301" s="39"/>
      <c r="C301" s="39"/>
      <c r="D301" s="39"/>
      <c r="E301" s="39"/>
      <c r="F301" s="39"/>
      <c r="G301" s="39"/>
      <c r="I301" s="39"/>
      <c r="J301" s="39"/>
      <c r="K301" s="39"/>
      <c r="L301" s="39"/>
      <c r="M301" s="39"/>
      <c r="P301" s="39"/>
      <c r="Q301" s="39"/>
      <c r="R301" s="39"/>
      <c r="S301" s="39"/>
      <c r="T301" s="39"/>
      <c r="W301" s="39"/>
      <c r="X301" s="39"/>
    </row>
    <row r="302" spans="1:24">
      <c r="A302" s="39"/>
      <c r="B302" s="39"/>
      <c r="C302" s="39"/>
      <c r="D302" s="39"/>
      <c r="E302" s="39"/>
      <c r="F302" s="39"/>
      <c r="G302" s="39"/>
      <c r="I302" s="39"/>
      <c r="J302" s="39"/>
      <c r="K302" s="39"/>
      <c r="L302" s="39"/>
      <c r="M302" s="39"/>
      <c r="P302" s="39"/>
      <c r="Q302" s="39"/>
      <c r="R302" s="39"/>
      <c r="S302" s="39"/>
      <c r="T302" s="39"/>
      <c r="W302" s="39"/>
      <c r="X302" s="39"/>
    </row>
    <row r="303" spans="1:24">
      <c r="A303" s="39"/>
      <c r="B303" s="39"/>
      <c r="C303" s="39"/>
      <c r="D303" s="39"/>
      <c r="E303" s="39"/>
      <c r="F303" s="39"/>
      <c r="G303" s="39"/>
      <c r="I303" s="39"/>
      <c r="J303" s="39"/>
      <c r="K303" s="39"/>
      <c r="L303" s="39"/>
      <c r="M303" s="39"/>
      <c r="P303" s="39"/>
      <c r="Q303" s="39"/>
      <c r="R303" s="39"/>
      <c r="S303" s="39"/>
      <c r="T303" s="39"/>
      <c r="W303" s="39"/>
      <c r="X303" s="39"/>
    </row>
    <row r="304" spans="1:24">
      <c r="A304" s="39"/>
      <c r="B304" s="39"/>
      <c r="C304" s="39"/>
      <c r="D304" s="39"/>
      <c r="E304" s="39"/>
      <c r="F304" s="39"/>
      <c r="G304" s="39"/>
      <c r="I304" s="39"/>
      <c r="J304" s="39"/>
      <c r="K304" s="39"/>
      <c r="L304" s="39"/>
      <c r="M304" s="39"/>
      <c r="P304" s="39"/>
      <c r="Q304" s="39"/>
      <c r="R304" s="39"/>
      <c r="S304" s="39"/>
      <c r="T304" s="39"/>
      <c r="W304" s="39"/>
      <c r="X304" s="39"/>
    </row>
    <row r="305" spans="1:24">
      <c r="A305" s="39"/>
      <c r="B305" s="39"/>
      <c r="C305" s="39"/>
      <c r="D305" s="39"/>
      <c r="E305" s="39"/>
      <c r="F305" s="39"/>
      <c r="G305" s="39"/>
      <c r="I305" s="39"/>
      <c r="J305" s="39"/>
      <c r="K305" s="39"/>
      <c r="L305" s="39"/>
      <c r="M305" s="39"/>
      <c r="P305" s="39"/>
      <c r="Q305" s="39"/>
      <c r="R305" s="39"/>
      <c r="S305" s="39"/>
      <c r="T305" s="39"/>
      <c r="W305" s="39"/>
      <c r="X305" s="39"/>
    </row>
    <row r="306" spans="1:24">
      <c r="A306" s="39"/>
      <c r="B306" s="39"/>
      <c r="C306" s="39"/>
      <c r="D306" s="39"/>
      <c r="E306" s="39"/>
      <c r="F306" s="39"/>
      <c r="G306" s="39"/>
      <c r="I306" s="39"/>
      <c r="J306" s="39"/>
      <c r="K306" s="39"/>
      <c r="L306" s="39"/>
      <c r="M306" s="39"/>
      <c r="P306" s="39"/>
      <c r="Q306" s="39"/>
      <c r="R306" s="39"/>
      <c r="S306" s="39"/>
      <c r="T306" s="39"/>
      <c r="W306" s="39"/>
      <c r="X306" s="39"/>
    </row>
    <row r="307" spans="1:24">
      <c r="A307" s="39"/>
      <c r="B307" s="39"/>
      <c r="C307" s="39"/>
      <c r="D307" s="39"/>
      <c r="E307" s="39"/>
      <c r="F307" s="39"/>
      <c r="G307" s="39"/>
      <c r="I307" s="39"/>
      <c r="J307" s="39"/>
      <c r="K307" s="39"/>
      <c r="L307" s="39"/>
      <c r="M307" s="39"/>
      <c r="P307" s="39"/>
      <c r="Q307" s="39"/>
      <c r="R307" s="39"/>
      <c r="S307" s="39"/>
      <c r="T307" s="39"/>
      <c r="W307" s="39"/>
      <c r="X307" s="39"/>
    </row>
    <row r="308" spans="1:24">
      <c r="A308" s="39"/>
      <c r="B308" s="39"/>
      <c r="C308" s="39"/>
      <c r="D308" s="39"/>
      <c r="E308" s="39"/>
      <c r="F308" s="39"/>
      <c r="G308" s="39"/>
      <c r="I308" s="39"/>
      <c r="J308" s="39"/>
      <c r="K308" s="39"/>
      <c r="L308" s="39"/>
      <c r="M308" s="39"/>
      <c r="P308" s="39"/>
      <c r="Q308" s="39"/>
      <c r="R308" s="39"/>
      <c r="S308" s="39"/>
      <c r="T308" s="39"/>
      <c r="W308" s="39"/>
      <c r="X308" s="39"/>
    </row>
    <row r="309" spans="1:24">
      <c r="A309" s="39"/>
      <c r="B309" s="39"/>
      <c r="C309" s="39"/>
      <c r="D309" s="39"/>
      <c r="E309" s="39"/>
      <c r="F309" s="39"/>
      <c r="G309" s="39"/>
      <c r="I309" s="39"/>
      <c r="J309" s="39"/>
      <c r="K309" s="39"/>
      <c r="L309" s="39"/>
      <c r="M309" s="39"/>
      <c r="P309" s="39"/>
      <c r="Q309" s="39"/>
      <c r="R309" s="39"/>
      <c r="S309" s="39"/>
      <c r="T309" s="39"/>
      <c r="W309" s="39"/>
      <c r="X309" s="39"/>
    </row>
    <row r="310" spans="1:24">
      <c r="A310" s="39"/>
      <c r="B310" s="39"/>
      <c r="C310" s="39"/>
      <c r="D310" s="39"/>
      <c r="E310" s="39"/>
      <c r="F310" s="39"/>
      <c r="G310" s="39"/>
      <c r="I310" s="39"/>
      <c r="J310" s="39"/>
      <c r="K310" s="39"/>
      <c r="L310" s="39"/>
      <c r="M310" s="39"/>
      <c r="P310" s="38"/>
      <c r="Q310" s="39"/>
      <c r="R310" s="39"/>
      <c r="S310" s="39"/>
      <c r="T310" s="39"/>
      <c r="W310" s="39"/>
      <c r="X310" s="39"/>
    </row>
    <row r="311" spans="1:24">
      <c r="A311" s="39"/>
      <c r="B311" s="39"/>
      <c r="C311" s="39"/>
      <c r="D311" s="39"/>
      <c r="E311" s="39"/>
      <c r="F311" s="39"/>
      <c r="G311" s="39"/>
      <c r="I311" s="39"/>
      <c r="J311" s="39"/>
      <c r="K311" s="39"/>
      <c r="L311" s="39"/>
      <c r="M311" s="39"/>
      <c r="P311" s="38"/>
      <c r="Q311" s="39"/>
      <c r="R311" s="39"/>
      <c r="S311" s="39"/>
      <c r="T311" s="39"/>
      <c r="W311" s="39"/>
      <c r="X311" s="39"/>
    </row>
    <row r="312" spans="1:24">
      <c r="A312" s="39"/>
      <c r="B312" s="39"/>
      <c r="C312" s="39"/>
      <c r="D312" s="39"/>
      <c r="E312" s="39"/>
      <c r="F312" s="39"/>
      <c r="G312" s="41"/>
      <c r="I312" s="39"/>
      <c r="J312" s="39"/>
      <c r="K312" s="39"/>
      <c r="L312" s="39"/>
      <c r="M312" s="39"/>
      <c r="P312" s="38"/>
      <c r="Q312" s="39"/>
      <c r="R312" s="39"/>
      <c r="S312" s="39"/>
      <c r="T312" s="38"/>
      <c r="W312" s="39"/>
      <c r="X312" s="39"/>
    </row>
    <row r="313" spans="1:24">
      <c r="A313" s="39"/>
      <c r="B313" s="39"/>
      <c r="C313" s="39"/>
      <c r="D313" s="39"/>
      <c r="E313" s="39"/>
      <c r="F313" s="39"/>
      <c r="G313" s="41"/>
      <c r="I313" s="39"/>
      <c r="J313" s="39"/>
      <c r="K313" s="39"/>
      <c r="L313" s="39"/>
      <c r="M313" s="39"/>
      <c r="P313" s="38"/>
      <c r="Q313" s="42"/>
      <c r="R313" s="42"/>
      <c r="S313" s="39"/>
      <c r="T313" s="38"/>
      <c r="W313" s="39"/>
      <c r="X313" s="39"/>
    </row>
    <row r="314" spans="1:24">
      <c r="A314" s="39"/>
      <c r="B314" s="39"/>
      <c r="C314" s="39"/>
      <c r="D314" s="39"/>
      <c r="E314" s="39"/>
      <c r="F314" s="39"/>
      <c r="G314" s="41"/>
      <c r="I314" s="39"/>
      <c r="J314" s="39"/>
      <c r="K314" s="39"/>
      <c r="L314" s="39"/>
      <c r="M314" s="39"/>
      <c r="P314" s="38"/>
      <c r="Q314" s="42"/>
      <c r="R314" s="42"/>
      <c r="S314" s="39"/>
      <c r="T314" s="38"/>
      <c r="W314" s="39"/>
      <c r="X314" s="39"/>
    </row>
    <row r="315" spans="1:24">
      <c r="A315" s="39"/>
      <c r="B315" s="39"/>
      <c r="C315" s="39"/>
      <c r="D315" s="39"/>
      <c r="E315" s="39"/>
      <c r="F315" s="39"/>
      <c r="G315" s="41"/>
      <c r="I315" s="39"/>
      <c r="J315" s="39"/>
      <c r="K315" s="39"/>
      <c r="L315" s="39"/>
      <c r="M315" s="39"/>
      <c r="P315" s="38"/>
      <c r="Q315" s="42"/>
      <c r="R315" s="42"/>
      <c r="S315" s="39"/>
      <c r="T315" s="38"/>
      <c r="W315" s="39"/>
      <c r="X315" s="39"/>
    </row>
    <row r="316" spans="1:24">
      <c r="A316" s="39"/>
      <c r="B316" s="39"/>
      <c r="C316" s="39"/>
      <c r="D316" s="39"/>
      <c r="E316" s="39"/>
      <c r="F316" s="39"/>
      <c r="G316" s="41"/>
      <c r="I316" s="39"/>
      <c r="J316" s="39"/>
      <c r="K316" s="39"/>
      <c r="L316" s="39"/>
      <c r="M316" s="39"/>
      <c r="P316" s="38"/>
      <c r="Q316" s="42"/>
      <c r="R316" s="42"/>
      <c r="S316" s="39"/>
      <c r="T316" s="38"/>
      <c r="W316" s="39"/>
      <c r="X316" s="39"/>
    </row>
    <row r="317" spans="1:24">
      <c r="A317" s="39"/>
      <c r="B317" s="39"/>
      <c r="C317" s="39"/>
      <c r="D317" s="39"/>
      <c r="E317" s="39"/>
      <c r="F317" s="39"/>
      <c r="G317" s="41"/>
      <c r="I317" s="39"/>
      <c r="J317" s="39"/>
      <c r="K317" s="39"/>
      <c r="L317" s="39"/>
      <c r="M317" s="39"/>
      <c r="P317" s="38"/>
      <c r="Q317" s="39"/>
      <c r="R317" s="39"/>
      <c r="S317" s="39"/>
      <c r="T317" s="38"/>
      <c r="W317" s="39"/>
      <c r="X317" s="39"/>
    </row>
    <row r="318" spans="1:24">
      <c r="A318" s="39"/>
      <c r="B318" s="39"/>
      <c r="C318" s="39"/>
      <c r="D318" s="39"/>
      <c r="E318" s="39"/>
      <c r="F318" s="39"/>
      <c r="G318" s="41"/>
      <c r="I318" s="39"/>
      <c r="J318" s="39"/>
      <c r="K318" s="39"/>
      <c r="L318" s="39"/>
      <c r="M318" s="39"/>
      <c r="P318" s="38"/>
      <c r="Q318" s="39"/>
      <c r="R318" s="39"/>
      <c r="S318" s="39"/>
      <c r="T318" s="38"/>
      <c r="W318" s="39"/>
      <c r="X318" s="39"/>
    </row>
    <row r="319" spans="1:24">
      <c r="A319" s="39"/>
      <c r="B319" s="39"/>
      <c r="C319" s="39"/>
      <c r="D319" s="39"/>
      <c r="E319" s="39"/>
      <c r="F319" s="39"/>
      <c r="G319" s="41"/>
      <c r="I319" s="39"/>
      <c r="J319" s="39"/>
      <c r="K319" s="39"/>
      <c r="L319" s="39"/>
      <c r="M319" s="39"/>
      <c r="P319" s="38"/>
      <c r="Q319" s="42"/>
      <c r="R319" s="42"/>
      <c r="S319" s="39"/>
      <c r="T319" s="38"/>
      <c r="W319" s="39"/>
      <c r="X319" s="39"/>
    </row>
    <row r="320" spans="1:24">
      <c r="A320" s="39"/>
      <c r="B320" s="39"/>
      <c r="C320" s="39"/>
      <c r="D320" s="39"/>
      <c r="E320" s="39"/>
      <c r="F320" s="39"/>
      <c r="G320" s="41"/>
      <c r="I320" s="39"/>
      <c r="J320" s="39"/>
      <c r="K320" s="39"/>
      <c r="L320" s="39"/>
      <c r="M320" s="39"/>
      <c r="P320" s="38"/>
      <c r="Q320" s="42"/>
      <c r="R320" s="42"/>
      <c r="S320" s="39"/>
      <c r="T320" s="38"/>
      <c r="W320" s="39"/>
      <c r="X320" s="39"/>
    </row>
    <row r="321" spans="1:24">
      <c r="A321" s="39"/>
      <c r="B321" s="39"/>
      <c r="C321" s="39"/>
      <c r="D321" s="39"/>
      <c r="E321" s="39"/>
      <c r="F321" s="39"/>
      <c r="G321" s="41"/>
      <c r="I321" s="39"/>
      <c r="J321" s="39"/>
      <c r="K321" s="39"/>
      <c r="L321" s="39"/>
      <c r="M321" s="39"/>
      <c r="P321" s="38"/>
      <c r="Q321" s="42"/>
      <c r="R321" s="42"/>
      <c r="S321" s="39"/>
      <c r="T321" s="38"/>
      <c r="W321" s="39"/>
      <c r="X321" s="39"/>
    </row>
    <row r="322" spans="1:24">
      <c r="A322" s="39"/>
      <c r="B322" s="39"/>
      <c r="C322" s="39"/>
      <c r="D322" s="39"/>
      <c r="E322" s="39"/>
      <c r="F322" s="39"/>
      <c r="G322" s="41"/>
      <c r="I322" s="39"/>
      <c r="J322" s="39"/>
      <c r="K322" s="39"/>
      <c r="L322" s="39"/>
      <c r="M322" s="39"/>
      <c r="P322" s="38"/>
      <c r="Q322" s="42"/>
      <c r="R322" s="42"/>
      <c r="S322" s="39"/>
      <c r="T322" s="38"/>
      <c r="W322" s="39"/>
      <c r="X322" s="39"/>
    </row>
    <row r="323" spans="1:24">
      <c r="A323" s="39"/>
      <c r="B323" s="39"/>
      <c r="C323" s="39"/>
      <c r="D323" s="39"/>
      <c r="E323" s="39"/>
      <c r="F323" s="39"/>
      <c r="G323" s="41"/>
      <c r="I323" s="39"/>
      <c r="J323" s="39"/>
      <c r="K323" s="39"/>
      <c r="L323" s="39"/>
      <c r="M323" s="39"/>
      <c r="P323" s="38"/>
      <c r="Q323" s="39"/>
      <c r="R323" s="39"/>
      <c r="S323" s="39"/>
      <c r="T323" s="38"/>
      <c r="W323" s="39"/>
      <c r="X323" s="39"/>
    </row>
    <row r="324" spans="1:24">
      <c r="A324" s="39"/>
      <c r="B324" s="39"/>
      <c r="C324" s="39"/>
      <c r="D324" s="39"/>
      <c r="E324" s="39"/>
      <c r="F324" s="39"/>
      <c r="G324" s="41"/>
      <c r="I324" s="39"/>
      <c r="J324" s="39"/>
      <c r="K324" s="39"/>
      <c r="L324" s="39"/>
      <c r="M324" s="39"/>
      <c r="P324" s="38"/>
      <c r="Q324" s="39"/>
      <c r="R324" s="39"/>
      <c r="S324" s="39"/>
      <c r="T324" s="38"/>
      <c r="W324" s="39"/>
      <c r="X324" s="39"/>
    </row>
    <row r="325" spans="1:24">
      <c r="A325" s="39"/>
      <c r="B325" s="39"/>
      <c r="C325" s="39"/>
      <c r="D325" s="39"/>
      <c r="E325" s="39"/>
      <c r="F325" s="39"/>
      <c r="G325" s="41"/>
      <c r="I325" s="39"/>
      <c r="J325" s="39"/>
      <c r="K325" s="39"/>
      <c r="L325" s="39"/>
      <c r="M325" s="39"/>
      <c r="P325" s="38"/>
      <c r="Q325" s="42"/>
      <c r="R325" s="42"/>
      <c r="S325" s="39"/>
      <c r="T325" s="38"/>
      <c r="W325" s="39"/>
      <c r="X325" s="39"/>
    </row>
    <row r="326" spans="1:24">
      <c r="A326" s="39"/>
      <c r="B326" s="39"/>
      <c r="C326" s="39"/>
      <c r="D326" s="39"/>
      <c r="E326" s="39"/>
      <c r="F326" s="39"/>
      <c r="G326" s="41"/>
      <c r="I326" s="39"/>
      <c r="J326" s="39"/>
      <c r="K326" s="39"/>
      <c r="L326" s="39"/>
      <c r="M326" s="39"/>
      <c r="P326" s="38"/>
      <c r="Q326" s="42"/>
      <c r="R326" s="42"/>
      <c r="S326" s="39"/>
      <c r="T326" s="38"/>
      <c r="W326" s="39"/>
      <c r="X326" s="39"/>
    </row>
    <row r="327" spans="1:24">
      <c r="A327" s="39"/>
      <c r="B327" s="39"/>
      <c r="C327" s="39"/>
      <c r="D327" s="39"/>
      <c r="E327" s="39"/>
      <c r="F327" s="39"/>
      <c r="G327" s="41"/>
      <c r="I327" s="39"/>
      <c r="J327" s="39"/>
      <c r="K327" s="39"/>
      <c r="L327" s="39"/>
      <c r="M327" s="39"/>
      <c r="P327" s="38"/>
      <c r="Q327" s="42"/>
      <c r="R327" s="42"/>
      <c r="S327" s="39"/>
      <c r="T327" s="38"/>
      <c r="W327" s="39"/>
      <c r="X327" s="39"/>
    </row>
    <row r="328" spans="1:24">
      <c r="A328" s="39"/>
      <c r="B328" s="39"/>
      <c r="C328" s="39"/>
      <c r="D328" s="39"/>
      <c r="E328" s="39"/>
      <c r="F328" s="39"/>
      <c r="G328" s="41"/>
      <c r="I328" s="39"/>
      <c r="J328" s="39"/>
      <c r="K328" s="39"/>
      <c r="L328" s="39"/>
      <c r="M328" s="39"/>
      <c r="P328" s="38"/>
      <c r="Q328" s="42"/>
      <c r="R328" s="42"/>
      <c r="S328" s="39"/>
      <c r="T328" s="38"/>
      <c r="W328" s="39"/>
      <c r="X328" s="39"/>
    </row>
    <row r="329" spans="1:24">
      <c r="A329" s="39"/>
      <c r="B329" s="39"/>
      <c r="C329" s="39"/>
      <c r="D329" s="39"/>
      <c r="E329" s="39"/>
      <c r="F329" s="39"/>
      <c r="G329" s="41"/>
      <c r="I329" s="39"/>
      <c r="J329" s="39"/>
      <c r="K329" s="39"/>
      <c r="L329" s="39"/>
      <c r="M329" s="39"/>
      <c r="P329" s="38"/>
      <c r="Q329" s="39"/>
      <c r="R329" s="39"/>
      <c r="S329" s="39"/>
      <c r="T329" s="38"/>
      <c r="W329" s="39"/>
      <c r="X329" s="39"/>
    </row>
    <row r="330" spans="1:24">
      <c r="A330" s="39"/>
      <c r="B330" s="38"/>
      <c r="C330" s="38"/>
      <c r="D330" s="38"/>
      <c r="E330" s="38"/>
      <c r="F330" s="38"/>
      <c r="G330" s="41"/>
      <c r="I330" s="38"/>
      <c r="J330" s="38"/>
      <c r="K330" s="38"/>
      <c r="L330" s="38"/>
      <c r="M330" s="38"/>
      <c r="P330" s="38"/>
      <c r="Q330" s="38"/>
      <c r="R330" s="38"/>
      <c r="S330" s="38"/>
      <c r="T330" s="38"/>
      <c r="W330" s="39"/>
      <c r="X330" s="39"/>
    </row>
    <row r="331" spans="1:24">
      <c r="A331" s="39"/>
      <c r="B331" s="38"/>
      <c r="C331" s="38"/>
      <c r="D331" s="38"/>
      <c r="E331" s="38"/>
      <c r="F331" s="38"/>
      <c r="G331" s="38"/>
      <c r="I331" s="38"/>
      <c r="J331" s="38"/>
      <c r="K331" s="38"/>
      <c r="L331" s="39"/>
      <c r="M331" s="39"/>
      <c r="P331" s="38"/>
      <c r="Q331" s="38"/>
      <c r="R331" s="39"/>
      <c r="S331" s="38"/>
      <c r="T331" s="38"/>
      <c r="W331" s="39"/>
      <c r="X331" s="39"/>
    </row>
    <row r="332" spans="1:24">
      <c r="A332" s="39"/>
      <c r="B332" s="38"/>
      <c r="C332" s="38"/>
      <c r="D332" s="38"/>
      <c r="E332" s="38"/>
      <c r="F332" s="38"/>
      <c r="G332" s="38"/>
      <c r="I332" s="38"/>
      <c r="J332" s="38"/>
      <c r="K332" s="38"/>
      <c r="L332" s="39"/>
      <c r="M332" s="39"/>
      <c r="P332" s="38"/>
      <c r="Q332" s="38"/>
      <c r="R332" s="39"/>
      <c r="S332" s="38"/>
      <c r="T332" s="38"/>
      <c r="W332" s="39"/>
      <c r="X332" s="39"/>
    </row>
    <row r="333" spans="1:24">
      <c r="A333" s="39"/>
      <c r="B333" s="38"/>
      <c r="C333" s="38"/>
      <c r="D333" s="38"/>
      <c r="E333" s="38"/>
      <c r="F333" s="38"/>
      <c r="G333" s="38"/>
      <c r="I333" s="38"/>
      <c r="J333" s="38"/>
      <c r="K333" s="38"/>
      <c r="L333" s="39"/>
      <c r="M333" s="39"/>
      <c r="P333" s="38"/>
      <c r="Q333" s="38"/>
      <c r="R333" s="39"/>
      <c r="S333" s="38"/>
      <c r="T333" s="38"/>
      <c r="W333" s="39"/>
      <c r="X333" s="39"/>
    </row>
    <row r="334" spans="1:24">
      <c r="A334" s="39"/>
      <c r="B334" s="38"/>
      <c r="C334" s="38"/>
      <c r="D334" s="38"/>
      <c r="E334" s="38"/>
      <c r="F334" s="38"/>
      <c r="G334" s="38"/>
      <c r="I334" s="38"/>
      <c r="J334" s="38"/>
      <c r="K334" s="38"/>
      <c r="L334" s="39"/>
      <c r="M334" s="39"/>
      <c r="P334" s="38"/>
      <c r="Q334" s="38"/>
      <c r="R334" s="39"/>
      <c r="S334" s="38"/>
      <c r="T334" s="38"/>
      <c r="W334" s="39"/>
      <c r="X334" s="39"/>
    </row>
    <row r="335" spans="1:24">
      <c r="A335" s="39"/>
      <c r="B335" s="38"/>
      <c r="C335" s="38"/>
      <c r="D335" s="38"/>
      <c r="E335" s="38"/>
      <c r="F335" s="38"/>
      <c r="G335" s="38"/>
      <c r="I335" s="38"/>
      <c r="J335" s="38"/>
      <c r="K335" s="38"/>
      <c r="L335" s="39"/>
      <c r="M335" s="39"/>
      <c r="P335" s="38"/>
      <c r="Q335" s="38"/>
      <c r="R335" s="39"/>
      <c r="S335" s="38"/>
      <c r="T335" s="38"/>
      <c r="W335" s="39"/>
      <c r="X335" s="39"/>
    </row>
    <row r="336" spans="1:24">
      <c r="A336" s="39"/>
      <c r="B336" s="38"/>
      <c r="C336" s="38"/>
      <c r="D336" s="38"/>
      <c r="E336" s="38"/>
      <c r="F336" s="38"/>
      <c r="G336" s="38"/>
      <c r="I336" s="38"/>
      <c r="J336" s="38"/>
      <c r="K336" s="38"/>
      <c r="L336" s="39"/>
      <c r="M336" s="39"/>
      <c r="P336" s="38"/>
      <c r="Q336" s="38"/>
      <c r="R336" s="39"/>
      <c r="S336" s="38"/>
      <c r="T336" s="38"/>
      <c r="W336" s="39"/>
      <c r="X336" s="39"/>
    </row>
    <row r="337" spans="1:24">
      <c r="A337" s="39"/>
      <c r="B337" s="38"/>
      <c r="C337" s="38"/>
      <c r="D337" s="38"/>
      <c r="E337" s="38"/>
      <c r="F337" s="38"/>
      <c r="G337" s="38"/>
      <c r="I337" s="38"/>
      <c r="J337" s="38"/>
      <c r="K337" s="38"/>
      <c r="L337" s="39"/>
      <c r="M337" s="39"/>
      <c r="P337" s="38"/>
      <c r="Q337" s="38"/>
      <c r="R337" s="39"/>
      <c r="S337" s="38"/>
      <c r="T337" s="38"/>
      <c r="W337" s="39"/>
      <c r="X337" s="39"/>
    </row>
    <row r="338" spans="1:24">
      <c r="A338" s="39"/>
      <c r="B338" s="38"/>
      <c r="C338" s="38"/>
      <c r="D338" s="38"/>
      <c r="E338" s="38"/>
      <c r="F338" s="39"/>
      <c r="G338" s="38"/>
      <c r="I338" s="38"/>
      <c r="J338" s="38"/>
      <c r="K338" s="38"/>
      <c r="L338" s="39"/>
      <c r="M338" s="39"/>
      <c r="P338" s="38"/>
      <c r="Q338" s="38"/>
      <c r="R338" s="39"/>
      <c r="S338" s="38"/>
      <c r="T338" s="38"/>
      <c r="W338" s="39"/>
      <c r="X338" s="39"/>
    </row>
    <row r="339" spans="1:24">
      <c r="A339" s="39"/>
      <c r="B339" s="38"/>
      <c r="C339" s="38"/>
      <c r="D339" s="38"/>
      <c r="E339" s="38"/>
      <c r="F339" s="38"/>
      <c r="G339" s="38"/>
      <c r="I339" s="38"/>
      <c r="J339" s="38"/>
      <c r="K339" s="38"/>
      <c r="L339" s="39"/>
      <c r="M339" s="39"/>
      <c r="P339" s="38"/>
      <c r="Q339" s="38"/>
      <c r="R339" s="39"/>
      <c r="S339" s="38"/>
      <c r="T339" s="38"/>
      <c r="W339" s="39"/>
      <c r="X339" s="39"/>
    </row>
    <row r="340" spans="1:24">
      <c r="A340" s="39"/>
      <c r="B340" s="39"/>
      <c r="C340" s="39"/>
      <c r="D340" s="39"/>
      <c r="E340" s="39"/>
      <c r="F340" s="39"/>
      <c r="G340" s="39"/>
      <c r="I340" s="39"/>
      <c r="J340" s="39"/>
      <c r="K340" s="39"/>
      <c r="L340" s="39"/>
      <c r="M340" s="39"/>
      <c r="P340" s="38"/>
      <c r="Q340" s="39"/>
      <c r="R340" s="39"/>
      <c r="S340" s="39"/>
      <c r="T340" s="39"/>
      <c r="W340" s="39"/>
      <c r="X340" s="39"/>
    </row>
    <row r="341" spans="1:24">
      <c r="A341" s="39"/>
      <c r="B341" s="39"/>
      <c r="C341" s="39"/>
      <c r="D341" s="39"/>
      <c r="E341" s="39"/>
      <c r="F341" s="39"/>
      <c r="G341" s="39"/>
      <c r="I341" s="39"/>
      <c r="J341" s="39"/>
      <c r="K341" s="39"/>
      <c r="L341" s="39"/>
      <c r="M341" s="39"/>
      <c r="P341" s="39"/>
      <c r="Q341" s="39"/>
      <c r="R341" s="39"/>
      <c r="S341" s="39"/>
      <c r="T341" s="38"/>
      <c r="W341" s="39"/>
      <c r="X341" s="39"/>
    </row>
    <row r="342" spans="1:24">
      <c r="A342" s="39"/>
      <c r="B342" s="39"/>
      <c r="C342" s="39"/>
      <c r="D342" s="39"/>
      <c r="E342" s="39"/>
      <c r="F342" s="39"/>
      <c r="G342" s="39"/>
      <c r="I342" s="39"/>
      <c r="J342" s="39"/>
      <c r="K342" s="39"/>
      <c r="L342" s="39"/>
      <c r="M342" s="39"/>
      <c r="P342" s="39"/>
      <c r="Q342" s="39"/>
      <c r="R342" s="39"/>
      <c r="S342" s="39"/>
      <c r="T342" s="38"/>
      <c r="W342" s="39"/>
      <c r="X342" s="39"/>
    </row>
    <row r="343" spans="1:24">
      <c r="A343" s="39"/>
      <c r="B343" s="39"/>
      <c r="C343" s="39"/>
      <c r="D343" s="39"/>
      <c r="E343" s="39"/>
      <c r="F343" s="39"/>
      <c r="G343" s="39"/>
      <c r="I343" s="39"/>
      <c r="J343" s="39"/>
      <c r="K343" s="39"/>
      <c r="L343" s="39"/>
      <c r="M343" s="39"/>
      <c r="P343" s="39"/>
      <c r="Q343" s="39"/>
      <c r="R343" s="39"/>
      <c r="S343" s="39"/>
      <c r="T343" s="38"/>
      <c r="W343" s="39"/>
      <c r="X343" s="39"/>
    </row>
    <row r="344" spans="1:24">
      <c r="A344" s="39"/>
      <c r="B344" s="39"/>
      <c r="C344" s="39"/>
      <c r="D344" s="39"/>
      <c r="E344" s="39"/>
      <c r="F344" s="39"/>
      <c r="G344" s="39"/>
      <c r="I344" s="39"/>
      <c r="J344" s="39"/>
      <c r="K344" s="39"/>
      <c r="L344" s="39"/>
      <c r="M344" s="39"/>
      <c r="P344" s="39"/>
      <c r="Q344" s="39"/>
      <c r="R344" s="39"/>
      <c r="S344" s="39"/>
      <c r="T344" s="38"/>
      <c r="W344" s="39"/>
      <c r="X344" s="39"/>
    </row>
    <row r="345" spans="1:24">
      <c r="A345" s="39"/>
      <c r="B345" s="39"/>
      <c r="C345" s="39"/>
      <c r="D345" s="39"/>
      <c r="E345" s="39"/>
      <c r="F345" s="39"/>
      <c r="G345" s="39"/>
      <c r="I345" s="39"/>
      <c r="J345" s="39"/>
      <c r="K345" s="39"/>
      <c r="L345" s="39"/>
      <c r="M345" s="39"/>
      <c r="P345" s="39"/>
      <c r="Q345" s="39"/>
      <c r="R345" s="39"/>
      <c r="S345" s="39"/>
      <c r="T345" s="38"/>
      <c r="W345" s="39"/>
      <c r="X345" s="39"/>
    </row>
    <row r="346" spans="1:24">
      <c r="A346" s="39"/>
      <c r="B346" s="39"/>
      <c r="C346" s="39"/>
      <c r="D346" s="39"/>
      <c r="E346" s="39"/>
      <c r="F346" s="39"/>
      <c r="G346" s="39"/>
      <c r="I346" s="39"/>
      <c r="J346" s="39"/>
      <c r="K346" s="39"/>
      <c r="L346" s="39"/>
      <c r="M346" s="39"/>
      <c r="P346" s="39"/>
      <c r="Q346" s="39"/>
      <c r="R346" s="39"/>
      <c r="S346" s="39"/>
      <c r="T346" s="38"/>
      <c r="W346" s="39"/>
      <c r="X346" s="39"/>
    </row>
    <row r="347" spans="1:24">
      <c r="A347" s="39"/>
      <c r="B347" s="39"/>
      <c r="C347" s="39"/>
      <c r="D347" s="39"/>
      <c r="E347" s="39"/>
      <c r="F347" s="39"/>
      <c r="G347" s="39"/>
      <c r="I347" s="39"/>
      <c r="J347" s="39"/>
      <c r="K347" s="39"/>
      <c r="L347" s="39"/>
      <c r="M347" s="39"/>
      <c r="P347" s="39"/>
      <c r="Q347" s="39"/>
      <c r="R347" s="39"/>
      <c r="S347" s="39"/>
      <c r="T347" s="38"/>
      <c r="W347" s="39"/>
      <c r="X347" s="39"/>
    </row>
    <row r="348" spans="1:24">
      <c r="A348" s="47"/>
      <c r="B348" s="39"/>
      <c r="C348" s="39"/>
      <c r="D348" s="39"/>
      <c r="E348" s="39"/>
      <c r="F348" s="39"/>
      <c r="G348" s="39"/>
      <c r="I348" s="39"/>
      <c r="J348" s="39"/>
      <c r="K348" s="39"/>
      <c r="L348" s="39"/>
      <c r="M348" s="39"/>
      <c r="P348" s="39"/>
      <c r="Q348" s="39"/>
      <c r="R348" s="39"/>
      <c r="S348" s="39"/>
      <c r="T348" s="38"/>
      <c r="W348" s="39"/>
      <c r="X348" s="39"/>
    </row>
    <row r="349" spans="1:24">
      <c r="A349" s="47"/>
      <c r="B349" s="39"/>
      <c r="C349" s="39"/>
      <c r="D349" s="39"/>
      <c r="E349" s="39"/>
      <c r="F349" s="39"/>
      <c r="G349" s="39"/>
      <c r="I349" s="39"/>
      <c r="J349" s="39"/>
      <c r="K349" s="39"/>
      <c r="L349" s="39"/>
      <c r="M349" s="39"/>
      <c r="P349" s="39"/>
      <c r="Q349" s="39"/>
      <c r="R349" s="39"/>
      <c r="S349" s="39"/>
      <c r="T349" s="38"/>
      <c r="W349" s="39"/>
      <c r="X349" s="39"/>
    </row>
    <row r="350" spans="1:24">
      <c r="A350" s="47"/>
      <c r="B350" s="39"/>
      <c r="C350" s="39"/>
      <c r="D350" s="39"/>
      <c r="E350" s="39"/>
      <c r="F350" s="39"/>
      <c r="G350" s="39"/>
      <c r="I350" s="39"/>
      <c r="J350" s="39"/>
      <c r="K350" s="39"/>
      <c r="L350" s="39"/>
      <c r="M350" s="39"/>
      <c r="P350" s="39"/>
      <c r="Q350" s="39"/>
      <c r="R350" s="39"/>
      <c r="S350" s="39"/>
      <c r="T350" s="38"/>
      <c r="W350" s="39"/>
      <c r="X350" s="39"/>
    </row>
    <row r="351" spans="1:24">
      <c r="A351" s="43"/>
      <c r="B351" s="40"/>
      <c r="C351" s="40"/>
      <c r="D351" s="40"/>
      <c r="E351" s="40"/>
      <c r="F351" s="40"/>
      <c r="G351" s="40"/>
      <c r="I351" s="40"/>
      <c r="J351" s="40"/>
      <c r="K351" s="40"/>
      <c r="L351" s="38"/>
      <c r="M351" s="38"/>
      <c r="P351" s="38"/>
      <c r="Q351" s="38"/>
      <c r="R351" s="38"/>
      <c r="S351" s="38"/>
      <c r="T351" s="39"/>
      <c r="W351" s="39"/>
      <c r="X351" s="39"/>
    </row>
    <row r="352" spans="1:24">
      <c r="A352" s="43"/>
      <c r="B352" s="38"/>
      <c r="C352" s="38"/>
      <c r="D352" s="38"/>
      <c r="E352" s="38"/>
      <c r="F352" s="40"/>
      <c r="G352" s="38"/>
      <c r="I352" s="38"/>
      <c r="J352" s="38"/>
      <c r="K352" s="40"/>
      <c r="L352" s="38"/>
      <c r="M352" s="38"/>
      <c r="P352" s="38"/>
      <c r="Q352" s="38"/>
      <c r="R352" s="38"/>
      <c r="S352" s="38"/>
      <c r="T352" s="39"/>
      <c r="W352" s="39"/>
      <c r="X352" s="39"/>
    </row>
    <row r="353" spans="1:24">
      <c r="A353" s="43"/>
      <c r="B353" s="40"/>
      <c r="C353" s="40"/>
      <c r="D353" s="40"/>
      <c r="E353" s="40"/>
      <c r="F353" s="40"/>
      <c r="G353" s="40"/>
      <c r="I353" s="40"/>
      <c r="J353" s="40"/>
      <c r="K353" s="40"/>
      <c r="L353" s="38"/>
      <c r="M353" s="38"/>
      <c r="P353" s="38"/>
      <c r="Q353" s="38"/>
      <c r="R353" s="38"/>
      <c r="S353" s="38"/>
      <c r="T353" s="39"/>
      <c r="W353" s="39"/>
      <c r="X353" s="39"/>
    </row>
    <row r="354" spans="1:24">
      <c r="A354" s="43"/>
      <c r="B354" s="40"/>
      <c r="C354" s="40"/>
      <c r="D354" s="40"/>
      <c r="E354" s="40"/>
      <c r="F354" s="40"/>
      <c r="G354" s="40"/>
      <c r="I354" s="40"/>
      <c r="J354" s="40"/>
      <c r="K354" s="40"/>
      <c r="L354" s="38"/>
      <c r="M354" s="38"/>
      <c r="P354" s="38"/>
      <c r="Q354" s="38"/>
      <c r="R354" s="38"/>
      <c r="S354" s="38"/>
      <c r="T354" s="39"/>
      <c r="W354" s="39"/>
      <c r="X354" s="39"/>
    </row>
    <row r="355" spans="1:24">
      <c r="A355" s="43"/>
      <c r="B355" s="40"/>
      <c r="C355" s="40"/>
      <c r="D355" s="40"/>
      <c r="E355" s="40"/>
      <c r="F355" s="40"/>
      <c r="G355" s="40"/>
      <c r="I355" s="40"/>
      <c r="J355" s="40"/>
      <c r="K355" s="40"/>
      <c r="L355" s="38"/>
      <c r="M355" s="38"/>
      <c r="P355" s="38"/>
      <c r="Q355" s="38"/>
      <c r="R355" s="38"/>
      <c r="S355" s="38"/>
      <c r="T355" s="39"/>
      <c r="W355" s="39"/>
      <c r="X355" s="39"/>
    </row>
    <row r="356" spans="1:24">
      <c r="A356" s="43"/>
      <c r="B356" s="40"/>
      <c r="C356" s="40"/>
      <c r="D356" s="40"/>
      <c r="E356" s="40"/>
      <c r="F356" s="40"/>
      <c r="G356" s="40"/>
      <c r="I356" s="40"/>
      <c r="J356" s="40"/>
      <c r="K356" s="40"/>
      <c r="L356" s="38"/>
      <c r="M356" s="38"/>
      <c r="P356" s="38"/>
      <c r="Q356" s="38"/>
      <c r="R356" s="38"/>
      <c r="S356" s="38"/>
      <c r="T356" s="39"/>
      <c r="W356" s="39"/>
      <c r="X356" s="39"/>
    </row>
    <row r="357" spans="1:24">
      <c r="A357" s="43"/>
      <c r="B357" s="40"/>
      <c r="C357" s="40"/>
      <c r="D357" s="40"/>
      <c r="E357" s="40"/>
      <c r="F357" s="40"/>
      <c r="G357" s="40"/>
      <c r="I357" s="40"/>
      <c r="J357" s="40"/>
      <c r="K357" s="40"/>
      <c r="L357" s="38"/>
      <c r="M357" s="38"/>
      <c r="P357" s="38"/>
      <c r="Q357" s="38"/>
      <c r="R357" s="38"/>
      <c r="S357" s="38"/>
      <c r="T357" s="39"/>
      <c r="W357" s="39"/>
      <c r="X357" s="39"/>
    </row>
    <row r="358" spans="1:24">
      <c r="A358" s="43"/>
      <c r="B358" s="40"/>
      <c r="C358" s="40"/>
      <c r="D358" s="40"/>
      <c r="E358" s="40"/>
      <c r="F358" s="40"/>
      <c r="G358" s="40"/>
      <c r="I358" s="40"/>
      <c r="J358" s="40"/>
      <c r="K358" s="40"/>
      <c r="L358" s="38"/>
      <c r="M358" s="38"/>
      <c r="P358" s="38"/>
      <c r="Q358" s="38"/>
      <c r="R358" s="38"/>
      <c r="S358" s="38"/>
      <c r="T358" s="39"/>
      <c r="W358" s="39"/>
      <c r="X358" s="39"/>
    </row>
    <row r="359" spans="1:24">
      <c r="A359" s="43"/>
      <c r="B359" s="38"/>
      <c r="C359" s="38"/>
      <c r="D359" s="38"/>
      <c r="E359" s="38"/>
      <c r="F359" s="40"/>
      <c r="G359" s="38"/>
      <c r="I359" s="38"/>
      <c r="J359" s="38"/>
      <c r="K359" s="40"/>
      <c r="L359" s="38"/>
      <c r="M359" s="38"/>
      <c r="P359" s="38"/>
      <c r="Q359" s="38"/>
      <c r="R359" s="38"/>
      <c r="S359" s="38"/>
      <c r="T359" s="39"/>
      <c r="W359" s="39"/>
      <c r="X359" s="39"/>
    </row>
    <row r="360" spans="1:24">
      <c r="A360" s="43"/>
      <c r="B360" s="40"/>
      <c r="C360" s="40"/>
      <c r="D360" s="40"/>
      <c r="E360" s="40"/>
      <c r="F360" s="40"/>
      <c r="G360" s="40"/>
      <c r="I360" s="40"/>
      <c r="J360" s="40"/>
      <c r="K360" s="40"/>
      <c r="L360" s="38"/>
      <c r="M360" s="38"/>
      <c r="P360" s="38"/>
      <c r="Q360" s="38"/>
      <c r="R360" s="38"/>
      <c r="S360" s="38"/>
      <c r="T360" s="39"/>
      <c r="W360" s="39"/>
      <c r="X360" s="39"/>
    </row>
    <row r="361" spans="1:24">
      <c r="A361" s="43"/>
      <c r="B361" s="40"/>
      <c r="C361" s="40"/>
      <c r="D361" s="40"/>
      <c r="E361" s="40"/>
      <c r="F361" s="40"/>
      <c r="G361" s="40"/>
      <c r="I361" s="40"/>
      <c r="J361" s="40"/>
      <c r="K361" s="40"/>
      <c r="L361" s="38"/>
      <c r="M361" s="38"/>
      <c r="P361" s="38"/>
      <c r="Q361" s="38"/>
      <c r="R361" s="38"/>
      <c r="S361" s="38"/>
      <c r="T361" s="39"/>
      <c r="W361" s="39"/>
      <c r="X361" s="39"/>
    </row>
    <row r="362" spans="1:24">
      <c r="A362" s="43"/>
      <c r="B362" s="40"/>
      <c r="C362" s="40"/>
      <c r="D362" s="40"/>
      <c r="E362" s="40"/>
      <c r="F362" s="40"/>
      <c r="G362" s="40"/>
      <c r="I362" s="40"/>
      <c r="J362" s="40"/>
      <c r="K362" s="40"/>
      <c r="L362" s="38"/>
      <c r="M362" s="38"/>
      <c r="P362" s="38"/>
      <c r="Q362" s="38"/>
      <c r="R362" s="38"/>
      <c r="S362" s="38"/>
      <c r="T362" s="39"/>
      <c r="W362" s="39"/>
      <c r="X362" s="39"/>
    </row>
    <row r="363" spans="1:24">
      <c r="A363" s="43"/>
      <c r="B363" s="40"/>
      <c r="C363" s="40"/>
      <c r="D363" s="40"/>
      <c r="E363" s="40"/>
      <c r="F363" s="40"/>
      <c r="G363" s="40"/>
      <c r="I363" s="40"/>
      <c r="J363" s="40"/>
      <c r="K363" s="40"/>
      <c r="L363" s="38"/>
      <c r="M363" s="38"/>
      <c r="P363" s="38"/>
      <c r="Q363" s="38"/>
      <c r="R363" s="38"/>
      <c r="S363" s="38"/>
      <c r="T363" s="39"/>
      <c r="W363" s="39"/>
      <c r="X363" s="39"/>
    </row>
    <row r="364" spans="1:24">
      <c r="A364" s="43"/>
      <c r="B364" s="40"/>
      <c r="C364" s="40"/>
      <c r="D364" s="40"/>
      <c r="E364" s="40"/>
      <c r="F364" s="40"/>
      <c r="G364" s="40"/>
      <c r="I364" s="40"/>
      <c r="J364" s="40"/>
      <c r="K364" s="40"/>
      <c r="L364" s="38"/>
      <c r="M364" s="38"/>
      <c r="P364" s="38"/>
      <c r="Q364" s="38"/>
      <c r="R364" s="38"/>
      <c r="S364" s="38"/>
      <c r="T364" s="39"/>
      <c r="W364" s="39"/>
      <c r="X364" s="39"/>
    </row>
    <row r="365" spans="1:24">
      <c r="A365" s="43"/>
      <c r="B365" s="40"/>
      <c r="C365" s="40"/>
      <c r="D365" s="40"/>
      <c r="E365" s="40"/>
      <c r="F365" s="40"/>
      <c r="G365" s="40"/>
      <c r="I365" s="40"/>
      <c r="J365" s="40"/>
      <c r="K365" s="40"/>
      <c r="L365" s="38"/>
      <c r="M365" s="38"/>
      <c r="P365" s="38"/>
      <c r="Q365" s="38"/>
      <c r="R365" s="38"/>
      <c r="S365" s="38"/>
      <c r="T365" s="39"/>
      <c r="W365" s="39"/>
      <c r="X365" s="39"/>
    </row>
    <row r="366" spans="1:24">
      <c r="A366" s="43"/>
      <c r="B366" s="40"/>
      <c r="C366" s="40"/>
      <c r="D366" s="40"/>
      <c r="E366" s="40"/>
      <c r="F366" s="40"/>
      <c r="G366" s="40"/>
      <c r="I366" s="40"/>
      <c r="J366" s="40"/>
      <c r="K366" s="40"/>
      <c r="L366" s="38"/>
      <c r="M366" s="38"/>
      <c r="P366" s="38"/>
      <c r="Q366" s="38"/>
      <c r="R366" s="38"/>
      <c r="S366" s="38"/>
      <c r="T366" s="38"/>
      <c r="W366" s="39"/>
      <c r="X366" s="39"/>
    </row>
    <row r="367" spans="1:24">
      <c r="A367" s="43"/>
      <c r="B367" s="40"/>
      <c r="C367" s="40"/>
      <c r="D367" s="40"/>
      <c r="E367" s="40"/>
      <c r="F367" s="40"/>
      <c r="G367" s="40"/>
      <c r="I367" s="40"/>
      <c r="J367" s="40"/>
      <c r="K367" s="40"/>
      <c r="L367" s="38"/>
      <c r="M367" s="38"/>
      <c r="P367" s="38"/>
      <c r="Q367" s="38"/>
      <c r="R367" s="38"/>
      <c r="S367" s="38"/>
      <c r="T367" s="38"/>
      <c r="W367" s="39"/>
      <c r="X367" s="39"/>
    </row>
    <row r="368" spans="1:24">
      <c r="A368" s="43"/>
      <c r="B368" s="38"/>
      <c r="C368" s="38"/>
      <c r="D368" s="38"/>
      <c r="E368" s="38"/>
      <c r="F368" s="40"/>
      <c r="G368" s="38"/>
      <c r="I368" s="38"/>
      <c r="J368" s="38"/>
      <c r="K368" s="40"/>
      <c r="L368" s="38"/>
      <c r="M368" s="38"/>
      <c r="P368" s="38"/>
      <c r="Q368" s="38"/>
      <c r="R368" s="38"/>
      <c r="S368" s="38"/>
      <c r="T368" s="38"/>
      <c r="W368" s="39"/>
      <c r="X368" s="39"/>
    </row>
    <row r="369" spans="1:24">
      <c r="A369" s="43"/>
      <c r="B369" s="40"/>
      <c r="C369" s="40"/>
      <c r="D369" s="40"/>
      <c r="E369" s="40"/>
      <c r="F369" s="40"/>
      <c r="G369" s="40"/>
      <c r="I369" s="40"/>
      <c r="J369" s="40"/>
      <c r="K369" s="40"/>
      <c r="L369" s="38"/>
      <c r="M369" s="38"/>
      <c r="P369" s="38"/>
      <c r="Q369" s="38"/>
      <c r="R369" s="38"/>
      <c r="S369" s="38"/>
      <c r="T369" s="38"/>
      <c r="W369" s="39"/>
      <c r="X369" s="39"/>
    </row>
    <row r="370" spans="1:24">
      <c r="A370" s="43"/>
      <c r="B370" s="40"/>
      <c r="C370" s="40"/>
      <c r="D370" s="40"/>
      <c r="E370" s="40"/>
      <c r="F370" s="40"/>
      <c r="G370" s="40"/>
      <c r="I370" s="40"/>
      <c r="J370" s="40"/>
      <c r="K370" s="40"/>
      <c r="L370" s="38"/>
      <c r="M370" s="38"/>
      <c r="P370" s="38"/>
      <c r="Q370" s="38"/>
      <c r="R370" s="38"/>
      <c r="S370" s="38"/>
      <c r="T370" s="38"/>
      <c r="W370" s="39"/>
      <c r="X370" s="39"/>
    </row>
    <row r="371" spans="1:24">
      <c r="A371" s="43"/>
      <c r="B371" s="40"/>
      <c r="C371" s="40"/>
      <c r="D371" s="40"/>
      <c r="E371" s="40"/>
      <c r="F371" s="40"/>
      <c r="G371" s="40"/>
      <c r="I371" s="40"/>
      <c r="J371" s="40"/>
      <c r="K371" s="40"/>
      <c r="L371" s="38"/>
      <c r="M371" s="38"/>
      <c r="P371" s="38"/>
      <c r="Q371" s="38"/>
      <c r="R371" s="38"/>
      <c r="S371" s="38"/>
      <c r="T371" s="38"/>
      <c r="W371" s="39"/>
      <c r="X371" s="39"/>
    </row>
    <row r="372" spans="1:24">
      <c r="A372" s="43"/>
      <c r="B372" s="38"/>
      <c r="C372" s="38"/>
      <c r="D372" s="38"/>
      <c r="E372" s="38"/>
      <c r="F372" s="40"/>
      <c r="G372" s="38"/>
      <c r="I372" s="38"/>
      <c r="J372" s="38"/>
      <c r="K372" s="40"/>
      <c r="L372" s="38"/>
      <c r="M372" s="38"/>
      <c r="P372" s="38"/>
      <c r="Q372" s="38"/>
      <c r="R372" s="38"/>
      <c r="S372" s="38"/>
      <c r="T372" s="38"/>
      <c r="W372" s="39"/>
      <c r="X372" s="39"/>
    </row>
    <row r="373" spans="1:24">
      <c r="A373" s="43"/>
      <c r="B373" s="40"/>
      <c r="C373" s="40"/>
      <c r="D373" s="40"/>
      <c r="E373" s="40"/>
      <c r="F373" s="40"/>
      <c r="G373" s="40"/>
      <c r="I373" s="40"/>
      <c r="J373" s="40"/>
      <c r="K373" s="40"/>
      <c r="L373" s="38"/>
      <c r="M373" s="38"/>
      <c r="P373" s="38"/>
      <c r="Q373" s="38"/>
      <c r="R373" s="38"/>
      <c r="S373" s="38"/>
      <c r="T373" s="38"/>
      <c r="W373" s="39"/>
      <c r="X373" s="39"/>
    </row>
    <row r="374" spans="1:24">
      <c r="A374" s="43"/>
      <c r="B374" s="40"/>
      <c r="C374" s="40"/>
      <c r="D374" s="40"/>
      <c r="E374" s="40"/>
      <c r="F374" s="40"/>
      <c r="G374" s="40"/>
      <c r="I374" s="40"/>
      <c r="J374" s="40"/>
      <c r="K374" s="40"/>
      <c r="L374" s="38"/>
      <c r="M374" s="38"/>
      <c r="P374" s="38"/>
      <c r="Q374" s="38"/>
      <c r="R374" s="38"/>
      <c r="S374" s="38"/>
      <c r="T374" s="38"/>
      <c r="W374" s="39"/>
      <c r="X374" s="39"/>
    </row>
    <row r="375" spans="1:24">
      <c r="A375" s="43"/>
      <c r="B375" s="40"/>
      <c r="C375" s="40"/>
      <c r="D375" s="40"/>
      <c r="E375" s="40"/>
      <c r="F375" s="40"/>
      <c r="G375" s="40"/>
      <c r="I375" s="40"/>
      <c r="J375" s="40"/>
      <c r="K375" s="40"/>
      <c r="L375" s="38"/>
      <c r="M375" s="38"/>
      <c r="P375" s="38"/>
      <c r="Q375" s="38"/>
      <c r="R375" s="38"/>
      <c r="S375" s="38"/>
      <c r="T375" s="38"/>
      <c r="W375" s="39"/>
      <c r="X375" s="39"/>
    </row>
    <row r="376" spans="1:24">
      <c r="A376" s="43"/>
      <c r="B376" s="40"/>
      <c r="C376" s="40"/>
      <c r="D376" s="40"/>
      <c r="E376" s="40"/>
      <c r="F376" s="40"/>
      <c r="G376" s="40"/>
      <c r="I376" s="40"/>
      <c r="J376" s="40"/>
      <c r="K376" s="40"/>
      <c r="L376" s="38"/>
      <c r="M376" s="38"/>
      <c r="P376" s="38"/>
      <c r="Q376" s="38"/>
      <c r="R376" s="38"/>
      <c r="S376" s="38"/>
      <c r="T376" s="38"/>
      <c r="W376" s="39"/>
      <c r="X376" s="39"/>
    </row>
    <row r="377" spans="1:24">
      <c r="A377" s="43"/>
      <c r="B377" s="38"/>
      <c r="C377" s="38"/>
      <c r="D377" s="38"/>
      <c r="E377" s="38"/>
      <c r="F377" s="40"/>
      <c r="G377" s="38"/>
      <c r="I377" s="38"/>
      <c r="J377" s="38"/>
      <c r="K377" s="40"/>
      <c r="L377" s="38"/>
      <c r="M377" s="38"/>
      <c r="P377" s="38"/>
      <c r="Q377" s="38"/>
      <c r="R377" s="38"/>
      <c r="S377" s="38"/>
      <c r="T377" s="38"/>
      <c r="W377" s="39"/>
      <c r="X377" s="39"/>
    </row>
    <row r="378" spans="1:24">
      <c r="A378" s="43"/>
      <c r="B378" s="40"/>
      <c r="C378" s="40"/>
      <c r="D378" s="40"/>
      <c r="E378" s="40"/>
      <c r="F378" s="40"/>
      <c r="G378" s="40"/>
      <c r="I378" s="40"/>
      <c r="J378" s="40"/>
      <c r="K378" s="40"/>
      <c r="L378" s="38"/>
      <c r="M378" s="38"/>
      <c r="P378" s="38"/>
      <c r="Q378" s="38"/>
      <c r="R378" s="38"/>
      <c r="S378" s="38"/>
      <c r="T378" s="38"/>
      <c r="W378" s="39"/>
      <c r="X378" s="39"/>
    </row>
    <row r="379" spans="1:24">
      <c r="A379" s="43"/>
      <c r="B379" s="38"/>
      <c r="C379" s="38"/>
      <c r="D379" s="38"/>
      <c r="E379" s="38"/>
      <c r="F379" s="40"/>
      <c r="G379" s="38"/>
      <c r="I379" s="38"/>
      <c r="J379" s="38"/>
      <c r="K379" s="40"/>
      <c r="L379" s="38"/>
      <c r="M379" s="38"/>
      <c r="P379" s="38"/>
      <c r="Q379" s="38"/>
      <c r="R379" s="38"/>
      <c r="S379" s="38"/>
      <c r="T379" s="38"/>
      <c r="W379" s="39"/>
      <c r="X379" s="39"/>
    </row>
    <row r="380" spans="1:24">
      <c r="A380" s="43"/>
      <c r="B380" s="38"/>
      <c r="C380" s="38"/>
      <c r="D380" s="38"/>
      <c r="E380" s="38"/>
      <c r="F380" s="40"/>
      <c r="G380" s="38"/>
      <c r="I380" s="38"/>
      <c r="J380" s="38"/>
      <c r="K380" s="38"/>
      <c r="L380" s="38"/>
      <c r="M380" s="38"/>
      <c r="P380" s="38"/>
      <c r="Q380" s="38"/>
      <c r="R380" s="38"/>
      <c r="S380" s="38"/>
      <c r="T380" s="38"/>
      <c r="W380" s="39"/>
      <c r="X380" s="39"/>
    </row>
    <row r="381" spans="1:24">
      <c r="A381" s="43"/>
      <c r="B381" s="38"/>
      <c r="C381" s="38"/>
      <c r="D381" s="38"/>
      <c r="E381" s="38"/>
      <c r="F381" s="40"/>
      <c r="G381" s="38"/>
      <c r="I381" s="38"/>
      <c r="J381" s="38"/>
      <c r="K381" s="40"/>
      <c r="L381" s="38"/>
      <c r="M381" s="38"/>
      <c r="P381" s="38"/>
      <c r="Q381" s="38"/>
      <c r="R381" s="38"/>
      <c r="S381" s="38"/>
      <c r="T381" s="38"/>
      <c r="W381" s="39"/>
      <c r="X381" s="39"/>
    </row>
    <row r="382" spans="1:24">
      <c r="A382" s="43"/>
      <c r="B382" s="38"/>
      <c r="C382" s="38"/>
      <c r="D382" s="38"/>
      <c r="E382" s="38"/>
      <c r="F382" s="40"/>
      <c r="G382" s="38"/>
      <c r="I382" s="38"/>
      <c r="J382" s="38"/>
      <c r="K382" s="40"/>
      <c r="L382" s="38"/>
      <c r="M382" s="38"/>
      <c r="P382" s="38"/>
      <c r="Q382" s="38"/>
      <c r="R382" s="38"/>
      <c r="S382" s="38"/>
      <c r="T382" s="38"/>
      <c r="W382" s="39"/>
      <c r="X382" s="39"/>
    </row>
    <row r="383" spans="1:24">
      <c r="A383" s="43"/>
      <c r="B383" s="38"/>
      <c r="C383" s="38"/>
      <c r="D383" s="38"/>
      <c r="E383" s="38"/>
      <c r="F383" s="40"/>
      <c r="G383" s="38"/>
      <c r="I383" s="38"/>
      <c r="J383" s="38"/>
      <c r="K383" s="40"/>
      <c r="L383" s="38"/>
      <c r="M383" s="38"/>
      <c r="P383" s="38"/>
      <c r="Q383" s="38"/>
      <c r="R383" s="38"/>
      <c r="S383" s="38"/>
      <c r="T383" s="38"/>
      <c r="W383" s="39"/>
      <c r="X383" s="39"/>
    </row>
    <row r="384" spans="1:24">
      <c r="A384" s="43"/>
      <c r="B384" s="40"/>
      <c r="C384" s="40"/>
      <c r="D384" s="40"/>
      <c r="E384" s="40"/>
      <c r="F384" s="40"/>
      <c r="G384" s="40"/>
      <c r="I384" s="40"/>
      <c r="J384" s="40"/>
      <c r="K384" s="40"/>
      <c r="L384" s="38"/>
      <c r="M384" s="38"/>
      <c r="P384" s="38"/>
      <c r="Q384" s="38"/>
      <c r="R384" s="38"/>
      <c r="S384" s="38"/>
      <c r="T384" s="38"/>
      <c r="W384" s="39"/>
      <c r="X384" s="39"/>
    </row>
    <row r="385" spans="1:24">
      <c r="A385" s="43"/>
      <c r="B385" s="40"/>
      <c r="C385" s="40"/>
      <c r="D385" s="40"/>
      <c r="E385" s="40"/>
      <c r="F385" s="40"/>
      <c r="G385" s="40"/>
      <c r="I385" s="40"/>
      <c r="J385" s="40"/>
      <c r="K385" s="40"/>
      <c r="L385" s="38"/>
      <c r="M385" s="38"/>
      <c r="P385" s="38"/>
      <c r="Q385" s="38"/>
      <c r="R385" s="38"/>
      <c r="S385" s="38"/>
      <c r="T385" s="38"/>
      <c r="W385" s="39"/>
      <c r="X385" s="39"/>
    </row>
    <row r="386" spans="1:24">
      <c r="A386" s="43"/>
      <c r="B386" s="40"/>
      <c r="C386" s="40"/>
      <c r="D386" s="40"/>
      <c r="E386" s="40"/>
      <c r="F386" s="40"/>
      <c r="G386" s="40"/>
      <c r="I386" s="40"/>
      <c r="J386" s="40"/>
      <c r="K386" s="40"/>
      <c r="L386" s="38"/>
      <c r="M386" s="38"/>
      <c r="P386" s="38"/>
      <c r="Q386" s="38"/>
      <c r="R386" s="38"/>
      <c r="S386" s="38"/>
      <c r="T386" s="38"/>
      <c r="W386" s="39"/>
      <c r="X386" s="39"/>
    </row>
    <row r="387" spans="1:24">
      <c r="A387" s="43"/>
      <c r="B387" s="40"/>
      <c r="C387" s="40"/>
      <c r="D387" s="40"/>
      <c r="E387" s="40"/>
      <c r="F387" s="40"/>
      <c r="G387" s="40"/>
      <c r="I387" s="40"/>
      <c r="J387" s="40"/>
      <c r="K387" s="40"/>
      <c r="L387" s="38"/>
      <c r="M387" s="38"/>
      <c r="P387" s="38"/>
      <c r="Q387" s="38"/>
      <c r="R387" s="38"/>
      <c r="S387" s="38"/>
      <c r="T387" s="38"/>
      <c r="W387" s="39"/>
      <c r="X387" s="39"/>
    </row>
    <row r="388" spans="1:24">
      <c r="A388" s="43"/>
      <c r="B388" s="38"/>
      <c r="C388" s="38"/>
      <c r="D388" s="38"/>
      <c r="E388" s="38"/>
      <c r="F388" s="40"/>
      <c r="G388" s="38"/>
      <c r="I388" s="38"/>
      <c r="J388" s="38"/>
      <c r="K388" s="40"/>
      <c r="L388" s="38"/>
      <c r="M388" s="38"/>
      <c r="P388" s="38"/>
      <c r="Q388" s="38"/>
      <c r="R388" s="38"/>
      <c r="S388" s="38"/>
      <c r="T388" s="38"/>
      <c r="W388" s="39"/>
      <c r="X388" s="39"/>
    </row>
    <row r="389" spans="1:24">
      <c r="A389" s="43"/>
      <c r="B389" s="40"/>
      <c r="C389" s="40"/>
      <c r="D389" s="40"/>
      <c r="E389" s="40"/>
      <c r="F389" s="40"/>
      <c r="G389" s="40"/>
      <c r="I389" s="40"/>
      <c r="J389" s="40"/>
      <c r="K389" s="40"/>
      <c r="L389" s="38"/>
      <c r="M389" s="38"/>
      <c r="P389" s="38"/>
      <c r="Q389" s="38"/>
      <c r="R389" s="38"/>
      <c r="S389" s="38"/>
      <c r="T389" s="38"/>
      <c r="W389" s="39"/>
      <c r="X389" s="39"/>
    </row>
    <row r="390" spans="1:24">
      <c r="A390" s="43"/>
      <c r="B390" s="40"/>
      <c r="C390" s="40"/>
      <c r="D390" s="40"/>
      <c r="E390" s="40"/>
      <c r="F390" s="40"/>
      <c r="G390" s="40"/>
      <c r="I390" s="40"/>
      <c r="J390" s="40"/>
      <c r="K390" s="40"/>
      <c r="L390" s="38"/>
      <c r="M390" s="38"/>
      <c r="P390" s="38"/>
      <c r="Q390" s="38"/>
      <c r="R390" s="38"/>
      <c r="S390" s="38"/>
      <c r="T390" s="38"/>
      <c r="W390" s="39"/>
      <c r="X390" s="39"/>
    </row>
    <row r="391" spans="1:24">
      <c r="A391" s="43"/>
      <c r="B391" s="40"/>
      <c r="C391" s="40"/>
      <c r="D391" s="40"/>
      <c r="E391" s="40"/>
      <c r="F391" s="40"/>
      <c r="G391" s="40"/>
      <c r="I391" s="40"/>
      <c r="J391" s="40"/>
      <c r="K391" s="40"/>
      <c r="L391" s="38"/>
      <c r="M391" s="38"/>
      <c r="P391" s="38"/>
      <c r="Q391" s="38"/>
      <c r="R391" s="38"/>
      <c r="S391" s="38"/>
      <c r="T391" s="38"/>
      <c r="W391" s="39"/>
      <c r="X391" s="39"/>
    </row>
    <row r="392" spans="1:24">
      <c r="A392" s="43"/>
      <c r="B392" s="40"/>
      <c r="C392" s="40"/>
      <c r="D392" s="40"/>
      <c r="E392" s="40"/>
      <c r="F392" s="40"/>
      <c r="G392" s="40"/>
      <c r="I392" s="40"/>
      <c r="J392" s="40"/>
      <c r="K392" s="40"/>
      <c r="L392" s="38"/>
      <c r="M392" s="38"/>
      <c r="P392" s="38"/>
      <c r="Q392" s="38"/>
      <c r="R392" s="38"/>
      <c r="S392" s="38"/>
      <c r="T392" s="38"/>
      <c r="W392" s="39"/>
      <c r="X392" s="39"/>
    </row>
    <row r="393" spans="1:24">
      <c r="A393" s="43"/>
      <c r="B393" s="38"/>
      <c r="C393" s="38"/>
      <c r="D393" s="38"/>
      <c r="E393" s="38"/>
      <c r="F393" s="40"/>
      <c r="G393" s="38"/>
      <c r="I393" s="38"/>
      <c r="J393" s="38"/>
      <c r="K393" s="40"/>
      <c r="L393" s="38"/>
      <c r="M393" s="38"/>
      <c r="P393" s="38"/>
      <c r="Q393" s="38"/>
      <c r="R393" s="38"/>
      <c r="S393" s="38"/>
      <c r="T393" s="38"/>
      <c r="W393" s="39"/>
      <c r="X393" s="39"/>
    </row>
    <row r="394" spans="1:24">
      <c r="A394" s="43"/>
      <c r="B394" s="40"/>
      <c r="C394" s="40"/>
      <c r="D394" s="40"/>
      <c r="E394" s="40"/>
      <c r="F394" s="40"/>
      <c r="G394" s="40"/>
      <c r="I394" s="40"/>
      <c r="J394" s="40"/>
      <c r="K394" s="40"/>
      <c r="L394" s="38"/>
      <c r="M394" s="38"/>
      <c r="P394" s="38"/>
      <c r="Q394" s="38"/>
      <c r="R394" s="38"/>
      <c r="S394" s="38"/>
      <c r="T394" s="38"/>
      <c r="W394" s="39"/>
      <c r="X394" s="39"/>
    </row>
    <row r="395" spans="1:24">
      <c r="A395" s="43"/>
      <c r="B395" s="40"/>
      <c r="C395" s="40"/>
      <c r="D395" s="40"/>
      <c r="E395" s="40"/>
      <c r="F395" s="40"/>
      <c r="G395" s="40"/>
      <c r="I395" s="40"/>
      <c r="J395" s="40"/>
      <c r="K395" s="40"/>
      <c r="L395" s="38"/>
      <c r="M395" s="38"/>
      <c r="P395" s="38"/>
      <c r="Q395" s="38"/>
      <c r="R395" s="38"/>
      <c r="S395" s="38"/>
      <c r="T395" s="38"/>
      <c r="W395" s="39"/>
      <c r="X395" s="39"/>
    </row>
    <row r="396" spans="1:24">
      <c r="A396" s="43"/>
      <c r="B396" s="40"/>
      <c r="C396" s="40"/>
      <c r="D396" s="40"/>
      <c r="E396" s="40"/>
      <c r="F396" s="40"/>
      <c r="G396" s="40"/>
      <c r="I396" s="40"/>
      <c r="J396" s="40"/>
      <c r="K396" s="40"/>
      <c r="L396" s="38"/>
      <c r="M396" s="38"/>
      <c r="P396" s="38"/>
      <c r="Q396" s="38"/>
      <c r="R396" s="38"/>
      <c r="S396" s="38"/>
      <c r="T396" s="38"/>
      <c r="W396" s="39"/>
      <c r="X396" s="39"/>
    </row>
    <row r="397" spans="1:24">
      <c r="A397" s="43"/>
      <c r="B397" s="40"/>
      <c r="C397" s="40"/>
      <c r="D397" s="40"/>
      <c r="E397" s="40"/>
      <c r="F397" s="40"/>
      <c r="G397" s="40"/>
      <c r="I397" s="40"/>
      <c r="J397" s="40"/>
      <c r="K397" s="40"/>
      <c r="L397" s="38"/>
      <c r="M397" s="38"/>
      <c r="P397" s="38"/>
      <c r="Q397" s="38"/>
      <c r="R397" s="38"/>
      <c r="S397" s="38"/>
      <c r="T397" s="38"/>
      <c r="W397" s="39"/>
      <c r="X397" s="39"/>
    </row>
    <row r="398" spans="1:24">
      <c r="A398" s="43"/>
      <c r="B398" s="40"/>
      <c r="C398" s="40"/>
      <c r="D398" s="40"/>
      <c r="E398" s="40"/>
      <c r="F398" s="40"/>
      <c r="G398" s="40"/>
      <c r="I398" s="40"/>
      <c r="J398" s="40"/>
      <c r="K398" s="40"/>
      <c r="L398" s="38"/>
      <c r="M398" s="38"/>
      <c r="P398" s="38"/>
      <c r="Q398" s="38"/>
      <c r="R398" s="38"/>
      <c r="S398" s="38"/>
      <c r="T398" s="38"/>
      <c r="W398" s="39"/>
      <c r="X398" s="39"/>
    </row>
    <row r="399" spans="1:24">
      <c r="A399" s="43"/>
      <c r="B399" s="40"/>
      <c r="C399" s="40"/>
      <c r="D399" s="40"/>
      <c r="E399" s="40"/>
      <c r="F399" s="40"/>
      <c r="G399" s="40"/>
      <c r="I399" s="40"/>
      <c r="J399" s="40"/>
      <c r="K399" s="40"/>
      <c r="L399" s="38"/>
      <c r="M399" s="38"/>
      <c r="P399" s="38"/>
      <c r="Q399" s="38"/>
      <c r="R399" s="38"/>
      <c r="S399" s="38"/>
      <c r="T399" s="38"/>
      <c r="W399" s="39"/>
      <c r="X399" s="39"/>
    </row>
    <row r="400" spans="1:24">
      <c r="A400" s="43"/>
      <c r="B400" s="40"/>
      <c r="C400" s="40"/>
      <c r="D400" s="40"/>
      <c r="E400" s="40"/>
      <c r="F400" s="40"/>
      <c r="G400" s="40"/>
      <c r="I400" s="40"/>
      <c r="J400" s="40"/>
      <c r="K400" s="40"/>
      <c r="L400" s="38"/>
      <c r="M400" s="38"/>
      <c r="P400" s="38"/>
      <c r="Q400" s="38"/>
      <c r="R400" s="38"/>
      <c r="S400" s="38"/>
      <c r="T400" s="38"/>
      <c r="W400" s="39"/>
      <c r="X400" s="39"/>
    </row>
    <row r="401" spans="1:24">
      <c r="A401" s="43"/>
      <c r="B401" s="40"/>
      <c r="C401" s="40"/>
      <c r="D401" s="40"/>
      <c r="E401" s="40"/>
      <c r="F401" s="40"/>
      <c r="G401" s="40"/>
      <c r="I401" s="40"/>
      <c r="J401" s="40"/>
      <c r="K401" s="40"/>
      <c r="L401" s="38"/>
      <c r="M401" s="38"/>
      <c r="P401" s="38"/>
      <c r="Q401" s="38"/>
      <c r="R401" s="38"/>
      <c r="S401" s="38"/>
      <c r="T401" s="38"/>
      <c r="W401" s="39"/>
      <c r="X401" s="39"/>
    </row>
    <row r="402" spans="1:24">
      <c r="A402" s="43"/>
      <c r="B402" s="40"/>
      <c r="C402" s="40"/>
      <c r="D402" s="40"/>
      <c r="E402" s="40"/>
      <c r="F402" s="40"/>
      <c r="G402" s="40"/>
      <c r="I402" s="40"/>
      <c r="J402" s="40"/>
      <c r="K402" s="40"/>
      <c r="L402" s="38"/>
      <c r="M402" s="38"/>
      <c r="P402" s="38"/>
      <c r="Q402" s="38"/>
      <c r="R402" s="38"/>
      <c r="S402" s="38"/>
      <c r="T402" s="38"/>
      <c r="W402" s="39"/>
      <c r="X402" s="39"/>
    </row>
    <row r="403" spans="1:24">
      <c r="A403" s="43"/>
      <c r="B403" s="40"/>
      <c r="C403" s="40"/>
      <c r="D403" s="40"/>
      <c r="E403" s="40"/>
      <c r="F403" s="40"/>
      <c r="G403" s="40"/>
      <c r="I403" s="40"/>
      <c r="J403" s="40"/>
      <c r="K403" s="40"/>
      <c r="L403" s="38"/>
      <c r="M403" s="38"/>
      <c r="P403" s="38"/>
      <c r="Q403" s="38"/>
      <c r="R403" s="38"/>
      <c r="S403" s="38"/>
      <c r="T403" s="38"/>
      <c r="W403" s="39"/>
      <c r="X403" s="39"/>
    </row>
    <row r="404" spans="1:24">
      <c r="F404" s="39"/>
    </row>
    <row r="405" spans="1:24">
      <c r="F405" s="39"/>
    </row>
    <row r="406" spans="1:24">
      <c r="F406" s="39"/>
    </row>
    <row r="407" spans="1:24">
      <c r="F407" s="39"/>
    </row>
    <row r="408" spans="1:24">
      <c r="F408" s="40"/>
    </row>
    <row r="409" spans="1:24">
      <c r="F409" s="40"/>
    </row>
    <row r="410" spans="1:24">
      <c r="F410" s="40"/>
    </row>
    <row r="411" spans="1:24">
      <c r="F411" s="40"/>
    </row>
    <row r="412" spans="1:24">
      <c r="F412" s="40"/>
    </row>
    <row r="413" spans="1:24">
      <c r="F413" s="40"/>
    </row>
    <row r="414" spans="1:24">
      <c r="F414" s="40"/>
    </row>
    <row r="415" spans="1:24">
      <c r="F415" s="40"/>
    </row>
    <row r="416" spans="1:24">
      <c r="F416" s="40"/>
    </row>
    <row r="417" spans="6:6">
      <c r="F417" s="40"/>
    </row>
    <row r="418" spans="6:6">
      <c r="F418" s="40"/>
    </row>
    <row r="419" spans="6:6">
      <c r="F419" s="40"/>
    </row>
    <row r="420" spans="6:6">
      <c r="F420" s="40"/>
    </row>
    <row r="421" spans="6:6">
      <c r="F421" s="40"/>
    </row>
    <row r="422" spans="6:6">
      <c r="F422" s="40"/>
    </row>
    <row r="423" spans="6:6">
      <c r="F423" s="40"/>
    </row>
    <row r="424" spans="6:6">
      <c r="F424" s="40"/>
    </row>
    <row r="425" spans="6:6">
      <c r="F425" s="40"/>
    </row>
    <row r="426" spans="6:6">
      <c r="F426" s="40"/>
    </row>
    <row r="427" spans="6:6">
      <c r="F427" s="40"/>
    </row>
    <row r="428" spans="6:6">
      <c r="F428" s="40"/>
    </row>
    <row r="429" spans="6:6">
      <c r="F429" s="40"/>
    </row>
    <row r="430" spans="6:6">
      <c r="F430" s="40"/>
    </row>
    <row r="431" spans="6:6">
      <c r="F431" s="40"/>
    </row>
    <row r="432" spans="6:6">
      <c r="F432" s="40"/>
    </row>
    <row r="433" spans="6:6">
      <c r="F433" s="40"/>
    </row>
    <row r="434" spans="6:6">
      <c r="F434" s="40"/>
    </row>
    <row r="435" spans="6:6">
      <c r="F435" s="40"/>
    </row>
    <row r="436" spans="6:6">
      <c r="F436" s="40"/>
    </row>
    <row r="437" spans="6:6">
      <c r="F437" s="40"/>
    </row>
    <row r="438" spans="6:6">
      <c r="F438" s="38"/>
    </row>
    <row r="439" spans="6:6">
      <c r="F439" s="38"/>
    </row>
    <row r="440" spans="6:6">
      <c r="F440" s="38"/>
    </row>
    <row r="441" spans="6:6">
      <c r="F441" s="38"/>
    </row>
    <row r="442" spans="6:6">
      <c r="F442" s="39"/>
    </row>
    <row r="443" spans="6:6">
      <c r="F443" s="38"/>
    </row>
    <row r="444" spans="6:6">
      <c r="F444" s="38"/>
    </row>
    <row r="445" spans="6:6">
      <c r="F445" s="38"/>
    </row>
    <row r="446" spans="6:6">
      <c r="F446" s="38"/>
    </row>
    <row r="447" spans="6:6">
      <c r="F447" s="38"/>
    </row>
    <row r="448" spans="6:6">
      <c r="F448" s="38"/>
    </row>
    <row r="449" spans="6:6">
      <c r="F449" s="38"/>
    </row>
    <row r="450" spans="6:6">
      <c r="F450" s="38"/>
    </row>
    <row r="451" spans="6:6">
      <c r="F451" s="38"/>
    </row>
    <row r="452" spans="6:6">
      <c r="F452" s="38"/>
    </row>
    <row r="453" spans="6:6">
      <c r="F453" s="38"/>
    </row>
    <row r="454" spans="6:6">
      <c r="F454" s="38"/>
    </row>
    <row r="455" spans="6:6">
      <c r="F455" s="38"/>
    </row>
    <row r="456" spans="6:6">
      <c r="F456" s="38"/>
    </row>
    <row r="457" spans="6:6">
      <c r="F457" s="38"/>
    </row>
    <row r="458" spans="6:6">
      <c r="F458" s="38"/>
    </row>
    <row r="459" spans="6:6">
      <c r="F459" s="39"/>
    </row>
    <row r="460" spans="6:6">
      <c r="F460" s="39"/>
    </row>
    <row r="461" spans="6:6">
      <c r="F461" s="39"/>
    </row>
    <row r="462" spans="6:6">
      <c r="F462" s="39"/>
    </row>
    <row r="463" spans="6:6">
      <c r="F463" s="39"/>
    </row>
    <row r="464" spans="6:6">
      <c r="F464" s="39"/>
    </row>
    <row r="465" spans="6:6">
      <c r="F465" s="39"/>
    </row>
    <row r="466" spans="6:6">
      <c r="F466" s="39"/>
    </row>
    <row r="467" spans="6:6">
      <c r="F467" s="39"/>
    </row>
    <row r="468" spans="6:6">
      <c r="F468" s="39"/>
    </row>
    <row r="469" spans="6:6">
      <c r="F469" s="39"/>
    </row>
    <row r="470" spans="6:6">
      <c r="F470" s="39"/>
    </row>
    <row r="471" spans="6:6">
      <c r="F471" s="39"/>
    </row>
    <row r="472" spans="6:6">
      <c r="F472" s="39"/>
    </row>
    <row r="473" spans="6:6">
      <c r="F473" s="39"/>
    </row>
    <row r="474" spans="6:6">
      <c r="F474" s="39"/>
    </row>
    <row r="475" spans="6:6">
      <c r="F475" s="39"/>
    </row>
    <row r="476" spans="6:6">
      <c r="F476" s="39"/>
    </row>
    <row r="477" spans="6:6">
      <c r="F477" s="39"/>
    </row>
    <row r="478" spans="6:6">
      <c r="F478" s="39"/>
    </row>
    <row r="479" spans="6:6">
      <c r="F479" s="39"/>
    </row>
    <row r="480" spans="6:6">
      <c r="F480" s="39"/>
    </row>
    <row r="481" spans="6:6">
      <c r="F481" s="39"/>
    </row>
    <row r="482" spans="6:6">
      <c r="F482" s="39"/>
    </row>
    <row r="483" spans="6:6">
      <c r="F483" s="39"/>
    </row>
    <row r="484" spans="6:6">
      <c r="F484" s="39"/>
    </row>
    <row r="485" spans="6:6">
      <c r="F485" s="39"/>
    </row>
    <row r="486" spans="6:6">
      <c r="F486" s="39"/>
    </row>
    <row r="487" spans="6:6">
      <c r="F487" s="39"/>
    </row>
    <row r="488" spans="6:6">
      <c r="F488" s="39"/>
    </row>
    <row r="489" spans="6:6">
      <c r="F489" s="39"/>
    </row>
    <row r="490" spans="6:6">
      <c r="F490" s="39"/>
    </row>
    <row r="491" spans="6:6">
      <c r="F491" s="39"/>
    </row>
    <row r="492" spans="6:6">
      <c r="F492" s="39"/>
    </row>
    <row r="493" spans="6:6">
      <c r="F493" s="39"/>
    </row>
    <row r="494" spans="6:6">
      <c r="F494" s="39"/>
    </row>
    <row r="495" spans="6:6">
      <c r="F495" s="39"/>
    </row>
    <row r="496" spans="6:6">
      <c r="F496" s="39"/>
    </row>
    <row r="497" spans="6:6">
      <c r="F497" s="39"/>
    </row>
    <row r="498" spans="6:6">
      <c r="F498" s="39"/>
    </row>
    <row r="499" spans="6:6">
      <c r="F499" s="39"/>
    </row>
    <row r="500" spans="6:6">
      <c r="F500" s="39"/>
    </row>
    <row r="501" spans="6:6">
      <c r="F501" s="39"/>
    </row>
    <row r="502" spans="6:6">
      <c r="F502" s="39"/>
    </row>
    <row r="503" spans="6:6">
      <c r="F503" s="39"/>
    </row>
    <row r="504" spans="6:6">
      <c r="F504" s="39"/>
    </row>
    <row r="505" spans="6:6">
      <c r="F505" s="39"/>
    </row>
    <row r="506" spans="6:6">
      <c r="F506" s="39"/>
    </row>
    <row r="507" spans="6:6">
      <c r="F507" s="39"/>
    </row>
    <row r="508" spans="6:6">
      <c r="F508" s="39"/>
    </row>
    <row r="509" spans="6:6">
      <c r="F509" s="39"/>
    </row>
    <row r="510" spans="6:6">
      <c r="F510" s="39"/>
    </row>
    <row r="511" spans="6:6">
      <c r="F511" s="39"/>
    </row>
    <row r="512" spans="6:6">
      <c r="F512" s="39"/>
    </row>
    <row r="513" spans="6:6">
      <c r="F513" s="39"/>
    </row>
    <row r="514" spans="6:6">
      <c r="F514" s="39"/>
    </row>
    <row r="515" spans="6:6">
      <c r="F515" s="39"/>
    </row>
    <row r="516" spans="6:6">
      <c r="F516" s="39"/>
    </row>
    <row r="517" spans="6:6">
      <c r="F517" s="39"/>
    </row>
    <row r="518" spans="6:6">
      <c r="F518" s="39"/>
    </row>
    <row r="519" spans="6:6">
      <c r="F519" s="39"/>
    </row>
    <row r="520" spans="6:6">
      <c r="F520" s="39"/>
    </row>
    <row r="521" spans="6:6">
      <c r="F521" s="39"/>
    </row>
    <row r="522" spans="6:6">
      <c r="F522" s="39"/>
    </row>
    <row r="523" spans="6:6">
      <c r="F523" s="39"/>
    </row>
    <row r="524" spans="6:6">
      <c r="F524" s="39"/>
    </row>
    <row r="525" spans="6:6">
      <c r="F525" s="39"/>
    </row>
    <row r="526" spans="6:6">
      <c r="F526" s="39"/>
    </row>
    <row r="527" spans="6:6">
      <c r="F527" s="39"/>
    </row>
    <row r="528" spans="6:6">
      <c r="F528" s="39"/>
    </row>
    <row r="529" spans="6:6">
      <c r="F529" s="39"/>
    </row>
    <row r="530" spans="6:6">
      <c r="F530" s="39"/>
    </row>
    <row r="531" spans="6:6">
      <c r="F531" s="39"/>
    </row>
    <row r="532" spans="6:6">
      <c r="F532" s="39"/>
    </row>
    <row r="533" spans="6:6">
      <c r="F533" s="39"/>
    </row>
  </sheetData>
  <mergeCells count="5">
    <mergeCell ref="A57:D57"/>
    <mergeCell ref="Z2:AC2"/>
    <mergeCell ref="Z3:AA3"/>
    <mergeCell ref="AB3:AC3"/>
    <mergeCell ref="A56:D5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F534"/>
  <sheetViews>
    <sheetView zoomScale="70" zoomScaleNormal="70" zoomScalePageLayoutView="80" workbookViewId="0">
      <pane xSplit="1" topLeftCell="J1" activePane="topRight" state="frozen"/>
      <selection pane="topRight" activeCell="R5" sqref="R5"/>
    </sheetView>
  </sheetViews>
  <sheetFormatPr defaultColWidth="10.83203125" defaultRowHeight="15.5"/>
  <cols>
    <col min="1" max="19" width="10.83203125" style="1"/>
    <col min="20" max="20" width="10.83203125" style="1" customWidth="1"/>
    <col min="21" max="16384" width="10.83203125" style="1"/>
  </cols>
  <sheetData>
    <row r="1" spans="1:58">
      <c r="A1" s="277" t="s">
        <v>115</v>
      </c>
    </row>
    <row r="2" spans="1:58">
      <c r="AF2" s="396" t="s">
        <v>90</v>
      </c>
      <c r="AG2" s="397"/>
      <c r="AH2" s="397"/>
      <c r="AI2" s="398"/>
    </row>
    <row r="3" spans="1:58">
      <c r="A3" s="18"/>
      <c r="B3" s="18" t="s">
        <v>79</v>
      </c>
      <c r="R3" s="18" t="s">
        <v>117</v>
      </c>
      <c r="V3" s="18" t="s">
        <v>83</v>
      </c>
      <c r="AF3" s="399" t="s">
        <v>70</v>
      </c>
      <c r="AG3" s="400"/>
      <c r="AH3" s="399" t="s">
        <v>71</v>
      </c>
      <c r="AI3" s="400"/>
    </row>
    <row r="4" spans="1:58" ht="17" thickBot="1">
      <c r="A4" s="113" t="s">
        <v>89</v>
      </c>
      <c r="B4" s="144" t="s">
        <v>0</v>
      </c>
      <c r="C4" s="145" t="s">
        <v>1</v>
      </c>
      <c r="D4" s="145" t="s">
        <v>2</v>
      </c>
      <c r="E4" s="145" t="s">
        <v>3</v>
      </c>
      <c r="F4" s="145" t="s">
        <v>4</v>
      </c>
      <c r="G4" s="145" t="s">
        <v>5</v>
      </c>
      <c r="H4" s="145" t="s">
        <v>6</v>
      </c>
      <c r="I4" s="145" t="s">
        <v>7</v>
      </c>
      <c r="J4" s="145" t="s">
        <v>8</v>
      </c>
      <c r="K4" s="145" t="s">
        <v>9</v>
      </c>
      <c r="L4" s="145" t="s">
        <v>10</v>
      </c>
      <c r="M4" s="145" t="s">
        <v>11</v>
      </c>
      <c r="N4" s="145" t="s">
        <v>106</v>
      </c>
      <c r="O4" s="146" t="s">
        <v>107</v>
      </c>
      <c r="P4" s="116" t="s">
        <v>12</v>
      </c>
      <c r="Q4" s="115"/>
      <c r="R4" s="113" t="s">
        <v>106</v>
      </c>
      <c r="S4" s="114" t="s">
        <v>107</v>
      </c>
      <c r="T4" s="112" t="s">
        <v>110</v>
      </c>
      <c r="V4" s="144" t="s">
        <v>18</v>
      </c>
      <c r="W4" s="145" t="s">
        <v>61</v>
      </c>
      <c r="X4" s="145" t="s">
        <v>62</v>
      </c>
      <c r="Y4" s="145" t="s">
        <v>24</v>
      </c>
      <c r="Z4" s="146" t="s">
        <v>63</v>
      </c>
      <c r="AA4" s="268" t="s">
        <v>12</v>
      </c>
      <c r="AC4" s="144" t="s">
        <v>87</v>
      </c>
      <c r="AD4" s="146" t="s">
        <v>88</v>
      </c>
      <c r="AF4" s="166" t="s">
        <v>76</v>
      </c>
      <c r="AG4" s="167" t="s">
        <v>78</v>
      </c>
      <c r="AH4" s="168" t="s">
        <v>76</v>
      </c>
      <c r="AI4" s="146" t="s">
        <v>78</v>
      </c>
    </row>
    <row r="5" spans="1:58" ht="16" thickTop="1">
      <c r="A5" s="126" t="s">
        <v>118</v>
      </c>
      <c r="B5" s="142">
        <v>51.456178597040598</v>
      </c>
      <c r="C5" s="132">
        <v>2.60168984815774</v>
      </c>
      <c r="D5" s="132">
        <v>13.5290734721183</v>
      </c>
      <c r="E5" s="132">
        <v>6.6984769698036004</v>
      </c>
      <c r="F5" s="133">
        <v>0.18587289210824401</v>
      </c>
      <c r="G5" s="132">
        <v>9.4477473285106903</v>
      </c>
      <c r="H5" s="134">
        <v>1.85248095118415</v>
      </c>
      <c r="I5" s="132">
        <v>10.9746086716827</v>
      </c>
      <c r="J5" s="132">
        <v>2.4069261719231001</v>
      </c>
      <c r="K5" s="133">
        <v>0.48380056746081201</v>
      </c>
      <c r="L5" s="132">
        <v>0.24853533380965401</v>
      </c>
      <c r="M5" s="132">
        <v>1</v>
      </c>
      <c r="N5" s="132">
        <v>98.708331710146396</v>
      </c>
      <c r="O5" s="143">
        <v>145.39523758613001</v>
      </c>
      <c r="P5" s="98">
        <f>B5+C5+D5+E5+F5+G5+H5+I5+J5+K5+L5+M5+N5/10000+O5/10000</f>
        <v>100.90980116072924</v>
      </c>
      <c r="Q5" s="97"/>
      <c r="R5" s="96">
        <f>IF(N5="",0,'CALCULATIONS 2'!BR11*10000/'CALCULATIONS 2'!CR11)</f>
        <v>98.707568613250601</v>
      </c>
      <c r="S5" s="97">
        <f>IF(O5="",0,'CALCULATIONS 2'!BS11*10000/'CALCULATIONS 2'!CS11)</f>
        <v>145.3925787497914</v>
      </c>
      <c r="T5" s="117">
        <f>(R5-N5)^2+(S5-O5)^2</f>
        <v>7.6517275478914429E-6</v>
      </c>
      <c r="V5" s="156">
        <f>'CALCULATIONS 2'!BQ11</f>
        <v>38.359002568402389</v>
      </c>
      <c r="W5" s="148">
        <v>11.449498691679604</v>
      </c>
      <c r="X5" s="148">
        <v>18.759040655612811</v>
      </c>
      <c r="Y5" s="52">
        <f>'CALCULATIONS 2'!BT11</f>
        <v>1.5735470461788761</v>
      </c>
      <c r="Z5" s="157">
        <f>'CALCULATIONS 2'!BU11</f>
        <v>29.858911038126315</v>
      </c>
      <c r="AA5" s="266">
        <f>SUM(V5:Z5)</f>
        <v>100</v>
      </c>
      <c r="AB5" s="155"/>
      <c r="AC5" s="162">
        <f>20.1*E5+1014</f>
        <v>1148.6393870930524</v>
      </c>
      <c r="AD5" s="163">
        <v>0.1</v>
      </c>
      <c r="AE5" s="155"/>
      <c r="AF5" s="164">
        <f>'CALCULATIONS 2'!EZ11</f>
        <v>820.50002964015493</v>
      </c>
      <c r="AG5" s="149">
        <f>'CALCULATIONS 2'!FB11</f>
        <v>224.13580865812312</v>
      </c>
      <c r="AH5" s="149">
        <f>'CALCULATIONS 2'!FD11</f>
        <v>807.6764462264581</v>
      </c>
      <c r="AI5" s="165">
        <f>'CALCULATIONS 2'!FF11</f>
        <v>215.89117212332354</v>
      </c>
    </row>
    <row r="6" spans="1:58">
      <c r="A6" s="126" t="s">
        <v>119</v>
      </c>
      <c r="B6" s="135">
        <v>51.462748875577802</v>
      </c>
      <c r="C6" s="127">
        <v>2.6423097028773501</v>
      </c>
      <c r="D6" s="127">
        <v>13.7222168341581</v>
      </c>
      <c r="E6" s="127">
        <v>6.49354748572721</v>
      </c>
      <c r="F6" s="127">
        <v>0.18966111532666299</v>
      </c>
      <c r="G6" s="127">
        <v>9.5071149661173209</v>
      </c>
      <c r="H6" s="131">
        <v>1.8564710448566499</v>
      </c>
      <c r="I6" s="127">
        <v>10.809484763531801</v>
      </c>
      <c r="J6" s="127">
        <v>2.4522387641583898</v>
      </c>
      <c r="K6" s="127">
        <v>0.49366077096844502</v>
      </c>
      <c r="L6" s="129">
        <v>0.25360066265592401</v>
      </c>
      <c r="M6" s="129">
        <v>1</v>
      </c>
      <c r="N6" s="129">
        <v>94.313400108553495</v>
      </c>
      <c r="O6" s="136">
        <v>144.819554764251</v>
      </c>
      <c r="P6" s="98">
        <f t="shared" ref="P6:P54" si="0">B6+C6+D6+E6+F6+G6+H6+I6+J6+K6+L6+M6+N6/10000+O6/10000</f>
        <v>100.90696828144291</v>
      </c>
      <c r="Q6" s="97"/>
      <c r="R6" s="96">
        <f>IF(N6="",0,'CALCULATIONS 2'!BR12*10000/'CALCULATIONS 2'!CR12)</f>
        <v>94.315071055631748</v>
      </c>
      <c r="S6" s="97">
        <f>IF(O6="",0,'CALCULATIONS 2'!BS12*10000/'CALCULATIONS 2'!CS12)</f>
        <v>144.81894522916321</v>
      </c>
      <c r="T6" s="117">
        <f t="shared" ref="T6:T54" si="1">(R6-N6)^2+(S6-O6)^2</f>
        <v>3.1635971615693009E-6</v>
      </c>
      <c r="V6" s="156">
        <f>'CALCULATIONS 2'!BQ12</f>
        <v>38.563194642060608</v>
      </c>
      <c r="W6" s="148">
        <v>11.003104961042919</v>
      </c>
      <c r="X6" s="148">
        <v>19.081657381875171</v>
      </c>
      <c r="Y6" s="52">
        <f>'CALCULATIONS 2'!BT12</f>
        <v>1.6085828476865609</v>
      </c>
      <c r="Z6" s="157">
        <f>'CALCULATIONS 2'!BU12</f>
        <v>29.743460167334739</v>
      </c>
      <c r="AA6" s="266">
        <f t="shared" ref="AA6:AA54" si="2">SUM(V6:Z6)</f>
        <v>100</v>
      </c>
      <c r="AB6" s="155"/>
      <c r="AC6" s="162">
        <f t="shared" ref="AC6:AC54" si="3">20.1*E6+1014</f>
        <v>1144.5203044631169</v>
      </c>
      <c r="AD6" s="163">
        <v>0.1</v>
      </c>
      <c r="AE6" s="155"/>
      <c r="AF6" s="150">
        <f>'CALCULATIONS 2'!EZ12</f>
        <v>808.6867151632506</v>
      </c>
      <c r="AG6" s="147">
        <f>'CALCULATIONS 2'!FB12</f>
        <v>220.90876819796017</v>
      </c>
      <c r="AH6" s="147">
        <f>'CALCULATIONS 2'!FD12</f>
        <v>796.56097627804559</v>
      </c>
      <c r="AI6" s="151">
        <f>'CALCULATIONS 2'!FF12</f>
        <v>212.92001721707842</v>
      </c>
    </row>
    <row r="7" spans="1:58" s="295" customFormat="1">
      <c r="A7" s="285" t="s">
        <v>120</v>
      </c>
      <c r="B7" s="286">
        <v>51.494412553647798</v>
      </c>
      <c r="C7" s="287">
        <v>2.7858787345565901</v>
      </c>
      <c r="D7" s="287">
        <v>13.604634156863</v>
      </c>
      <c r="E7" s="287">
        <v>6.2879836108609704</v>
      </c>
      <c r="F7" s="287">
        <v>0.201607091065336</v>
      </c>
      <c r="G7" s="287">
        <v>9.8529066628027806</v>
      </c>
      <c r="H7" s="288">
        <v>1.91349816569536</v>
      </c>
      <c r="I7" s="287">
        <v>10.4337898036356</v>
      </c>
      <c r="J7" s="287">
        <v>2.5082994435217798</v>
      </c>
      <c r="K7" s="287">
        <v>0.52310494830859</v>
      </c>
      <c r="L7" s="289">
        <v>0.26957392822584503</v>
      </c>
      <c r="M7" s="129">
        <v>2</v>
      </c>
      <c r="N7" s="289">
        <v>89.975530367268505</v>
      </c>
      <c r="O7" s="290">
        <v>144.24208982750599</v>
      </c>
      <c r="P7" s="291">
        <f t="shared" si="0"/>
        <v>101.89911086120311</v>
      </c>
      <c r="Q7" s="292"/>
      <c r="R7" s="293">
        <f>IF(N7="",0,'CALCULATIONS 2'!BR13*10000/'CALCULATIONS 2'!CR13)</f>
        <v>89.97655110092451</v>
      </c>
      <c r="S7" s="292">
        <f>IF(O7="",0,'CALCULATIONS 2'!BS13*10000/'CALCULATIONS 2'!CS13)</f>
        <v>144.2410008179979</v>
      </c>
      <c r="T7" s="294">
        <f t="shared" si="1"/>
        <v>2.2278389052185744E-6</v>
      </c>
      <c r="V7" s="296">
        <f>'CALCULATIONS 2'!BQ13</f>
        <v>39.371132199548953</v>
      </c>
      <c r="W7" s="297">
        <v>10.377881841963532</v>
      </c>
      <c r="X7" s="297">
        <v>18.913791827299146</v>
      </c>
      <c r="Y7" s="298">
        <f>'CALCULATIONS 2'!BT13</f>
        <v>1.7030156527278937</v>
      </c>
      <c r="Z7" s="299">
        <f>'CALCULATIONS 2'!BU13</f>
        <v>29.634178478460477</v>
      </c>
      <c r="AA7" s="300">
        <f t="shared" si="2"/>
        <v>100</v>
      </c>
      <c r="AB7" s="301"/>
      <c r="AC7" s="302">
        <f>20.1*E7+1014</f>
        <v>1140.3884705783055</v>
      </c>
      <c r="AD7" s="303">
        <v>0.1</v>
      </c>
      <c r="AE7" s="301"/>
      <c r="AF7" s="304">
        <f>'CALCULATIONS 2'!EZ13</f>
        <v>767.21889429622229</v>
      </c>
      <c r="AG7" s="305">
        <f>'CALCULATIONS 2'!FB13</f>
        <v>209.5810128931885</v>
      </c>
      <c r="AH7" s="305">
        <f>'CALCULATIONS 2'!FD13</f>
        <v>760.77312756293077</v>
      </c>
      <c r="AI7" s="306">
        <f>'CALCULATIONS 2'!FF13</f>
        <v>203.35395813119541</v>
      </c>
    </row>
    <row r="8" spans="1:58">
      <c r="A8" s="126" t="s">
        <v>121</v>
      </c>
      <c r="B8" s="135">
        <v>51.509871329047201</v>
      </c>
      <c r="C8" s="127">
        <v>2.8877386394235001</v>
      </c>
      <c r="D8" s="127">
        <v>13.5075567279384</v>
      </c>
      <c r="E8" s="127">
        <v>6.1500407467497196</v>
      </c>
      <c r="F8" s="127">
        <v>0.21003683610419699</v>
      </c>
      <c r="G8" s="127">
        <v>10.088831476169201</v>
      </c>
      <c r="H8" s="128">
        <v>1.9559764915635001</v>
      </c>
      <c r="I8" s="127">
        <v>10.193081244316501</v>
      </c>
      <c r="J8" s="127">
        <v>2.5427672963774799</v>
      </c>
      <c r="K8" s="127">
        <v>0.54374497901276198</v>
      </c>
      <c r="L8" s="129">
        <v>0.28084555300878</v>
      </c>
      <c r="M8" s="129">
        <v>2.3333333333333299</v>
      </c>
      <c r="N8" s="129">
        <v>87.104301666947805</v>
      </c>
      <c r="O8" s="136">
        <v>143.85458415633599</v>
      </c>
      <c r="P8" s="98">
        <f t="shared" si="0"/>
        <v>102.22692054162691</v>
      </c>
      <c r="Q8" s="97"/>
      <c r="R8" s="96">
        <f>IF(N8="",0,'CALCULATIONS 2'!BR14*10000/'CALCULATIONS 2'!CR14)</f>
        <v>87.105322332820833</v>
      </c>
      <c r="S8" s="97">
        <f>IF(O8="",0,'CALCULATIONS 2'!BS14*10000/'CALCULATIONS 2'!CS14)</f>
        <v>143.85430423506847</v>
      </c>
      <c r="T8" s="117">
        <f t="shared" si="1"/>
        <v>1.1201147403745914E-6</v>
      </c>
      <c r="V8" s="156">
        <f>'CALCULATIONS 2'!BQ14</f>
        <v>39.90603248868193</v>
      </c>
      <c r="W8" s="148">
        <v>9.9725932262055768</v>
      </c>
      <c r="X8" s="148">
        <v>18.793839622034529</v>
      </c>
      <c r="Y8" s="52">
        <f>'CALCULATIONS 2'!BT14</f>
        <v>1.7678529466926574</v>
      </c>
      <c r="Z8" s="157">
        <f>'CALCULATIONS 2'!BU14</f>
        <v>29.559681716385313</v>
      </c>
      <c r="AA8" s="266">
        <f t="shared" si="2"/>
        <v>100</v>
      </c>
      <c r="AB8" s="155"/>
      <c r="AC8" s="162">
        <f t="shared" si="3"/>
        <v>1137.6158190096694</v>
      </c>
      <c r="AD8" s="163">
        <v>0.1</v>
      </c>
      <c r="AE8" s="155"/>
      <c r="AF8" s="150">
        <f>'CALCULATIONS 2'!EZ14</f>
        <v>760.44879548019094</v>
      </c>
      <c r="AG8" s="147">
        <f>'CALCULATIONS 2'!FB14</f>
        <v>207.73162652145115</v>
      </c>
      <c r="AH8" s="147">
        <f>'CALCULATIONS 2'!FD14</f>
        <v>755.8319331109758</v>
      </c>
      <c r="AI8" s="151">
        <f>'CALCULATIONS 2'!FF14</f>
        <v>202.03318139330014</v>
      </c>
    </row>
    <row r="9" spans="1:58">
      <c r="A9" s="125"/>
      <c r="B9" s="135">
        <v>51.504955395941202</v>
      </c>
      <c r="C9" s="127">
        <v>3.0781376556869202</v>
      </c>
      <c r="D9" s="127">
        <v>13.2787540117926</v>
      </c>
      <c r="E9" s="127">
        <v>5.8579252007709002</v>
      </c>
      <c r="F9" s="127">
        <v>0.22519743875857601</v>
      </c>
      <c r="G9" s="127">
        <v>10.4301671215203</v>
      </c>
      <c r="H9" s="128">
        <v>2.0443833371747502</v>
      </c>
      <c r="I9" s="127">
        <v>9.9683967841379708</v>
      </c>
      <c r="J9" s="127">
        <v>2.5916385961786998</v>
      </c>
      <c r="K9" s="127">
        <v>0.58047057518781198</v>
      </c>
      <c r="L9" s="129">
        <v>0.30111717733615301</v>
      </c>
      <c r="M9" s="129">
        <v>2.8333333333333299</v>
      </c>
      <c r="N9" s="129">
        <v>81.129234092681301</v>
      </c>
      <c r="O9" s="136">
        <v>143.03398041265399</v>
      </c>
      <c r="P9" s="98">
        <f t="shared" si="0"/>
        <v>102.71689294926973</v>
      </c>
      <c r="Q9" s="97"/>
      <c r="R9" s="96">
        <f>IF(N9="",0,'CALCULATIONS 2'!BR15*10000/'CALCULATIONS 2'!CR15)</f>
        <v>81.130634934854797</v>
      </c>
      <c r="S9" s="97">
        <f>IF(O9="",0,'CALCULATIONS 2'!BS15*10000/'CALCULATIONS 2'!CS15)</f>
        <v>143.0332820698701</v>
      </c>
      <c r="T9" s="117">
        <f t="shared" si="1"/>
        <v>2.450041438857842E-6</v>
      </c>
      <c r="V9" s="156">
        <f>'CALCULATIONS 2'!BQ15</f>
        <v>40.688118223412062</v>
      </c>
      <c r="W9" s="148">
        <v>9.2373338382711925</v>
      </c>
      <c r="X9" s="148">
        <v>18.803404593134591</v>
      </c>
      <c r="Y9" s="52">
        <f>'CALCULATIONS 2'!BT15</f>
        <v>1.8735890226409082</v>
      </c>
      <c r="Z9" s="157">
        <f>'CALCULATIONS 2'!BU15</f>
        <v>29.397554322541239</v>
      </c>
      <c r="AA9" s="266">
        <f t="shared" si="2"/>
        <v>100</v>
      </c>
      <c r="AB9" s="155"/>
      <c r="AC9" s="162">
        <f t="shared" si="3"/>
        <v>1131.7442965354951</v>
      </c>
      <c r="AD9" s="163">
        <v>0.1</v>
      </c>
      <c r="AE9" s="155"/>
      <c r="AF9" s="150">
        <f>'CALCULATIONS 2'!EZ15</f>
        <v>753.09701870070376</v>
      </c>
      <c r="AG9" s="147">
        <f>'CALCULATIONS 2'!FB15</f>
        <v>205.72334331119089</v>
      </c>
      <c r="AH9" s="147">
        <f>'CALCULATIONS 2'!FD15</f>
        <v>750.99304553417153</v>
      </c>
      <c r="AI9" s="151">
        <f>'CALCULATIONS 2'!FF15</f>
        <v>200.73975118915084</v>
      </c>
    </row>
    <row r="10" spans="1:58">
      <c r="A10" s="125"/>
      <c r="B10" s="135">
        <v>51.494606207392103</v>
      </c>
      <c r="C10" s="127">
        <v>3.20994551000339</v>
      </c>
      <c r="D10" s="127">
        <v>13.114385552201799</v>
      </c>
      <c r="E10" s="127">
        <v>5.6587276827207704</v>
      </c>
      <c r="F10" s="127">
        <v>0.23566203184551801</v>
      </c>
      <c r="G10" s="127">
        <v>10.6500854276902</v>
      </c>
      <c r="H10" s="128">
        <v>2.10658997977837</v>
      </c>
      <c r="I10" s="127">
        <v>9.8431675248457307</v>
      </c>
      <c r="J10" s="127">
        <v>2.6207674407344799</v>
      </c>
      <c r="K10" s="127">
        <v>0.60564382202745304</v>
      </c>
      <c r="L10" s="129">
        <v>0.31510964878557002</v>
      </c>
      <c r="M10" s="129">
        <v>3.3333333333333299</v>
      </c>
      <c r="N10" s="129">
        <v>77.136715996543302</v>
      </c>
      <c r="O10" s="136">
        <v>142.474399687512</v>
      </c>
      <c r="P10" s="98">
        <f t="shared" si="0"/>
        <v>103.20998527292711</v>
      </c>
      <c r="Q10" s="97"/>
      <c r="R10" s="96">
        <f>IF(N10="",0,'CALCULATIONS 2'!BR16*10000/'CALCULATIONS 2'!CR16)</f>
        <v>77.13798018455843</v>
      </c>
      <c r="S10" s="97">
        <f>IF(O10="",0,'CALCULATIONS 2'!BS16*10000/'CALCULATIONS 2'!CS16)</f>
        <v>142.47364371155635</v>
      </c>
      <c r="T10" s="117">
        <f t="shared" si="1"/>
        <v>2.1696709831224022E-6</v>
      </c>
      <c r="V10" s="156">
        <f>'CALCULATIONS 2'!BQ16</f>
        <v>41.181170851815203</v>
      </c>
      <c r="W10" s="148">
        <v>8.760570437534577</v>
      </c>
      <c r="X10" s="148">
        <v>18.828660688248231</v>
      </c>
      <c r="Y10" s="52">
        <f>'CALCULATIONS 2'!BT16</f>
        <v>1.943850056877729</v>
      </c>
      <c r="Z10" s="157">
        <f>'CALCULATIONS 2'!BU16</f>
        <v>29.285747965524262</v>
      </c>
      <c r="AA10" s="266">
        <f t="shared" si="2"/>
        <v>100.00000000000001</v>
      </c>
      <c r="AB10" s="155"/>
      <c r="AC10" s="162">
        <f t="shared" si="3"/>
        <v>1127.7404264226875</v>
      </c>
      <c r="AD10" s="163">
        <v>0.1</v>
      </c>
      <c r="AE10" s="155"/>
      <c r="AF10" s="150">
        <f>'CALCULATIONS 2'!EZ16</f>
        <v>741.68269836232059</v>
      </c>
      <c r="AG10" s="147">
        <f>'CALCULATIONS 2'!FB16</f>
        <v>202.60529599015865</v>
      </c>
      <c r="AH10" s="147">
        <f>'CALCULATIONS 2'!FD16</f>
        <v>741.68634922845217</v>
      </c>
      <c r="AI10" s="151">
        <f>'CALCULATIONS 2'!FF16</f>
        <v>198.25207981601017</v>
      </c>
    </row>
    <row r="11" spans="1:58">
      <c r="A11" s="125"/>
      <c r="B11" s="135">
        <v>51.473498033826701</v>
      </c>
      <c r="C11" s="127">
        <v>3.4068742628256499</v>
      </c>
      <c r="D11" s="127">
        <v>12.868870600452899</v>
      </c>
      <c r="E11" s="127">
        <v>5.37259076314706</v>
      </c>
      <c r="F11" s="127">
        <v>0.25136554418357498</v>
      </c>
      <c r="G11" s="127">
        <v>10.9703050735156</v>
      </c>
      <c r="H11" s="128">
        <v>2.1995409285513601</v>
      </c>
      <c r="I11" s="127">
        <v>9.6634317450095306</v>
      </c>
      <c r="J11" s="127">
        <v>2.6592359009455602</v>
      </c>
      <c r="K11" s="127">
        <v>0.64318798096681196</v>
      </c>
      <c r="L11" s="129">
        <v>0.33610721134918597</v>
      </c>
      <c r="M11" s="129">
        <v>3.8333333333333299</v>
      </c>
      <c r="N11" s="129">
        <v>71.517970312708698</v>
      </c>
      <c r="O11" s="136">
        <v>141.67059095278401</v>
      </c>
      <c r="P11" s="98">
        <f t="shared" si="0"/>
        <v>103.6996602342338</v>
      </c>
      <c r="Q11" s="97"/>
      <c r="R11" s="96">
        <f>IF(N11="",0,'CALCULATIONS 2'!BR17*10000/'CALCULATIONS 2'!CR17)</f>
        <v>71.518916780268228</v>
      </c>
      <c r="S11" s="97">
        <f>IF(O11="",0,'CALCULATIONS 2'!BS17*10000/'CALCULATIONS 2'!CS17)</f>
        <v>141.66972691513132</v>
      </c>
      <c r="T11" s="117">
        <f t="shared" si="1"/>
        <v>1.6423619065077664E-6</v>
      </c>
      <c r="V11" s="156">
        <f>'CALCULATIONS 2'!BQ17</f>
        <v>41.879243365861626</v>
      </c>
      <c r="W11" s="148">
        <v>8.0966395369938375</v>
      </c>
      <c r="X11" s="148">
        <v>18.853554487260791</v>
      </c>
      <c r="Y11" s="52">
        <f>'CALCULATIONS 2'!BT17</f>
        <v>2.0468387574571167</v>
      </c>
      <c r="Z11" s="157">
        <f>'CALCULATIONS 2'!BU17</f>
        <v>29.12372385242664</v>
      </c>
      <c r="AA11" s="266">
        <f t="shared" si="2"/>
        <v>100.00000000000001</v>
      </c>
      <c r="AB11" s="155"/>
      <c r="AC11" s="162">
        <f t="shared" si="3"/>
        <v>1121.9890743392559</v>
      </c>
      <c r="AD11" s="163">
        <v>0.1</v>
      </c>
      <c r="AE11" s="155"/>
      <c r="AF11" s="150">
        <f>'CALCULATIONS 2'!EZ17</f>
        <v>734.40702844715497</v>
      </c>
      <c r="AG11" s="147">
        <f>'CALCULATIONS 2'!FB17</f>
        <v>200.61780287491717</v>
      </c>
      <c r="AH11" s="147">
        <f>'CALCULATIONS 2'!FD17</f>
        <v>736.53137968206829</v>
      </c>
      <c r="AI11" s="151">
        <f>'CALCULATIONS 2'!FF17</f>
        <v>196.87416119175353</v>
      </c>
    </row>
    <row r="12" spans="1:58">
      <c r="A12" s="53"/>
      <c r="B12" s="135">
        <v>51.455837526837499</v>
      </c>
      <c r="C12" s="127">
        <v>3.5377151153710602</v>
      </c>
      <c r="D12" s="127">
        <v>12.7058500809671</v>
      </c>
      <c r="E12" s="127">
        <v>5.1897267703956498</v>
      </c>
      <c r="F12" s="127">
        <v>0.26184333917075497</v>
      </c>
      <c r="G12" s="127">
        <v>11.1777578600746</v>
      </c>
      <c r="H12" s="128">
        <v>2.2613104938086299</v>
      </c>
      <c r="I12" s="127">
        <v>9.5487321617349394</v>
      </c>
      <c r="J12" s="127">
        <v>2.6815726279565402</v>
      </c>
      <c r="K12" s="127">
        <v>0.66808412631442404</v>
      </c>
      <c r="L12" s="129">
        <v>0.35011733539252099</v>
      </c>
      <c r="M12" s="129">
        <v>3</v>
      </c>
      <c r="N12" s="129">
        <v>67.998973366601206</v>
      </c>
      <c r="O12" s="136">
        <v>141.156893961637</v>
      </c>
      <c r="P12" s="98">
        <f t="shared" si="0"/>
        <v>102.85946302475656</v>
      </c>
      <c r="Q12" s="97"/>
      <c r="R12" s="96">
        <f>IF(N12="",0,'CALCULATIONS 2'!BR18*10000/'CALCULATIONS 2'!CR18)</f>
        <v>67.999632694849524</v>
      </c>
      <c r="S12" s="97">
        <f>IF(O12="",0,'CALCULATIONS 2'!BS18*10000/'CALCULATIONS 2'!CS18)</f>
        <v>141.15597821699865</v>
      </c>
      <c r="T12" s="117">
        <f t="shared" si="1"/>
        <v>1.2733019816938306E-6</v>
      </c>
      <c r="V12" s="156">
        <f>'CALCULATIONS 2'!BQ18</f>
        <v>42.319784151282832</v>
      </c>
      <c r="W12" s="148">
        <v>7.6847098026603122</v>
      </c>
      <c r="X12" s="148">
        <v>18.862244654333661</v>
      </c>
      <c r="Y12" s="52">
        <f>'CALCULATIONS 2'!BT18</f>
        <v>2.113957860168445</v>
      </c>
      <c r="Z12" s="157">
        <f>'CALCULATIONS 2'!BU18</f>
        <v>29.019303531554748</v>
      </c>
      <c r="AA12" s="266">
        <f t="shared" si="2"/>
        <v>100</v>
      </c>
      <c r="AB12" s="155"/>
      <c r="AC12" s="162">
        <f t="shared" si="3"/>
        <v>1118.3135080849527</v>
      </c>
      <c r="AD12" s="163">
        <v>0.1</v>
      </c>
      <c r="AE12" s="155"/>
      <c r="AF12" s="150">
        <f>'CALCULATIONS 2'!EZ18</f>
        <v>780.24057222408828</v>
      </c>
      <c r="AG12" s="147">
        <f>'CALCULATIONS 2'!FB18</f>
        <v>213.13814172562485</v>
      </c>
      <c r="AH12" s="147">
        <f>'CALCULATIONS 2'!FD18</f>
        <v>780.24745133124645</v>
      </c>
      <c r="AI12" s="151">
        <f>'CALCULATIONS 2'!FF18</f>
        <v>208.55942698483577</v>
      </c>
      <c r="AM12" s="115"/>
      <c r="AN12" s="115"/>
      <c r="AO12" s="115"/>
      <c r="AP12" s="115"/>
      <c r="AQ12" s="115"/>
      <c r="AR12" s="115"/>
      <c r="AS12" s="115"/>
      <c r="AT12" s="115"/>
      <c r="AU12" s="115"/>
      <c r="AV12" s="115"/>
      <c r="AW12" s="115"/>
      <c r="AX12" s="115"/>
      <c r="AY12" s="115"/>
      <c r="AZ12" s="115"/>
      <c r="BA12" s="115"/>
      <c r="BB12" s="115"/>
      <c r="BC12" s="115"/>
      <c r="BD12" s="115"/>
      <c r="BE12" s="115"/>
      <c r="BF12" s="115"/>
    </row>
    <row r="13" spans="1:58">
      <c r="A13" s="53"/>
      <c r="B13" s="135">
        <v>51.424181705972202</v>
      </c>
      <c r="C13" s="127">
        <v>3.7334309352599302</v>
      </c>
      <c r="D13" s="127">
        <v>12.462269792503101</v>
      </c>
      <c r="E13" s="127">
        <v>4.9264279098399104</v>
      </c>
      <c r="F13" s="127">
        <v>0.277580596156903</v>
      </c>
      <c r="G13" s="127">
        <v>11.4804970248533</v>
      </c>
      <c r="H13" s="128">
        <v>2.3537306210992699</v>
      </c>
      <c r="I13" s="127">
        <v>9.3839336254530501</v>
      </c>
      <c r="J13" s="127">
        <v>2.7103862670620198</v>
      </c>
      <c r="K13" s="127">
        <v>0.70524535085151396</v>
      </c>
      <c r="L13" s="129">
        <v>0.37116001877650601</v>
      </c>
      <c r="M13" s="129">
        <v>3</v>
      </c>
      <c r="N13" s="129">
        <v>63.030484327806803</v>
      </c>
      <c r="O13" s="136">
        <v>140.41724133563599</v>
      </c>
      <c r="P13" s="98">
        <f t="shared" si="0"/>
        <v>102.84918862039406</v>
      </c>
      <c r="Q13" s="97"/>
      <c r="R13" s="96">
        <f>IF(N13="",0,'CALCULATIONS 2'!BR19*10000/'CALCULATIONS 2'!CR19)</f>
        <v>63.030795712181288</v>
      </c>
      <c r="S13" s="97">
        <f>IF(O13="",0,'CALCULATIONS 2'!BS19*10000/'CALCULATIONS 2'!CS19)</f>
        <v>140.41626415804529</v>
      </c>
      <c r="T13" s="117">
        <f t="shared" si="1"/>
        <v>1.0518362724359917E-6</v>
      </c>
      <c r="V13" s="156">
        <f>'CALCULATIONS 2'!BQ19</f>
        <v>42.947412712241714</v>
      </c>
      <c r="W13" s="148">
        <v>7.1078100733690714</v>
      </c>
      <c r="X13" s="148">
        <v>18.864594503837562</v>
      </c>
      <c r="Y13" s="52">
        <f>'CALCULATIONS 2'!BT19</f>
        <v>2.2124201849109268</v>
      </c>
      <c r="Z13" s="157">
        <f>'CALCULATIONS 2'!BU19</f>
        <v>28.867762525640721</v>
      </c>
      <c r="AA13" s="266">
        <f t="shared" si="2"/>
        <v>100</v>
      </c>
      <c r="AB13" s="155"/>
      <c r="AC13" s="162">
        <f t="shared" si="3"/>
        <v>1113.0212009877823</v>
      </c>
      <c r="AD13" s="163">
        <v>0.1</v>
      </c>
      <c r="AE13" s="155"/>
      <c r="AF13" s="150">
        <f>'CALCULATIONS 2'!EZ19</f>
        <v>796.75081943811654</v>
      </c>
      <c r="AG13" s="147">
        <f>'CALCULATIONS 2'!FB19</f>
        <v>217.64824224577313</v>
      </c>
      <c r="AH13" s="147">
        <f>'CALCULATIONS 2'!FD19</f>
        <v>797.51431628098476</v>
      </c>
      <c r="AI13" s="151">
        <f>'CALCULATIONS 2'!FF19</f>
        <v>213.17484412410064</v>
      </c>
      <c r="AM13" s="115"/>
      <c r="AN13" s="115"/>
      <c r="AO13" s="115"/>
      <c r="AP13" s="115"/>
      <c r="AQ13" s="115"/>
      <c r="AR13" s="115"/>
      <c r="AS13" s="115"/>
      <c r="AT13" s="115"/>
      <c r="AU13" s="115"/>
      <c r="AV13" s="115"/>
      <c r="AW13" s="115"/>
      <c r="AX13" s="115"/>
      <c r="AY13" s="115"/>
      <c r="AZ13" s="115"/>
      <c r="BA13" s="115"/>
      <c r="BB13" s="115"/>
      <c r="BC13" s="115"/>
      <c r="BD13" s="115"/>
      <c r="BE13" s="115"/>
      <c r="BF13" s="115"/>
    </row>
    <row r="14" spans="1:58">
      <c r="A14" s="53"/>
      <c r="B14" s="135">
        <v>51.3997562659723</v>
      </c>
      <c r="C14" s="127">
        <v>3.8636100500796302</v>
      </c>
      <c r="D14" s="127">
        <v>12.300511143369899</v>
      </c>
      <c r="E14" s="127">
        <v>4.7577806816737596</v>
      </c>
      <c r="F14" s="127">
        <v>0.28809004609407501</v>
      </c>
      <c r="G14" s="127">
        <v>11.676992835857799</v>
      </c>
      <c r="H14" s="128">
        <v>2.4152195407805999</v>
      </c>
      <c r="I14" s="127">
        <v>9.2786705654185297</v>
      </c>
      <c r="J14" s="127">
        <v>2.7266133237575501</v>
      </c>
      <c r="K14" s="127">
        <v>0.72990680018402099</v>
      </c>
      <c r="L14" s="129">
        <v>0.38521246945215298</v>
      </c>
      <c r="M14" s="129">
        <v>3</v>
      </c>
      <c r="N14" s="129">
        <v>59.909091837547898</v>
      </c>
      <c r="O14" s="136">
        <v>139.94348172681001</v>
      </c>
      <c r="P14" s="98">
        <f t="shared" si="0"/>
        <v>102.84234897999677</v>
      </c>
      <c r="Q14" s="97"/>
      <c r="R14" s="96">
        <f>IF(N14="",0,'CALCULATIONS 2'!BR20*10000/'CALCULATIONS 2'!CR20)</f>
        <v>59.909138526336903</v>
      </c>
      <c r="S14" s="97">
        <f>IF(O14="",0,'CALCULATIONS 2'!BS20*10000/'CALCULATIONS 2'!CS20)</f>
        <v>139.94248987158107</v>
      </c>
      <c r="T14" s="117">
        <f t="shared" si="1"/>
        <v>9.859566381787212E-7</v>
      </c>
      <c r="V14" s="156">
        <f>'CALCULATIONS 2'!BQ20</f>
        <v>43.345739770883739</v>
      </c>
      <c r="W14" s="148">
        <v>6.7479868219005894</v>
      </c>
      <c r="X14" s="148">
        <v>18.859679021855356</v>
      </c>
      <c r="Y14" s="52">
        <f>'CALCULATIONS 2'!BT20</f>
        <v>2.2766343086728185</v>
      </c>
      <c r="Z14" s="157">
        <f>'CALCULATIONS 2'!BU20</f>
        <v>28.769960076687504</v>
      </c>
      <c r="AA14" s="266">
        <f t="shared" si="2"/>
        <v>100</v>
      </c>
      <c r="AB14" s="155"/>
      <c r="AC14" s="162">
        <f t="shared" si="3"/>
        <v>1109.6313917016425</v>
      </c>
      <c r="AD14" s="163">
        <v>0.1</v>
      </c>
      <c r="AE14" s="155"/>
      <c r="AF14" s="150">
        <f>'CALCULATIONS 2'!EZ20</f>
        <v>808.40779636217894</v>
      </c>
      <c r="AG14" s="147">
        <f>'CALCULATIONS 2'!FB20</f>
        <v>220.83257601176908</v>
      </c>
      <c r="AH14" s="147">
        <f>'CALCULATIONS 2'!FD20</f>
        <v>809.71336641651715</v>
      </c>
      <c r="AI14" s="151">
        <f>'CALCULATIONS 2'!FF20</f>
        <v>216.4356390189574</v>
      </c>
      <c r="AM14" s="115"/>
      <c r="AN14" s="115"/>
      <c r="AO14" s="115"/>
      <c r="AP14" s="115"/>
      <c r="AQ14" s="115"/>
      <c r="AR14" s="115"/>
      <c r="AS14" s="115"/>
      <c r="AT14" s="115"/>
      <c r="AU14" s="115"/>
      <c r="AV14" s="115"/>
      <c r="AW14" s="115"/>
      <c r="AX14" s="115"/>
      <c r="AY14" s="115"/>
      <c r="AZ14" s="115"/>
      <c r="BA14" s="115"/>
      <c r="BB14" s="115"/>
      <c r="BC14" s="115"/>
      <c r="BD14" s="115"/>
      <c r="BE14" s="115"/>
      <c r="BF14" s="115"/>
    </row>
    <row r="15" spans="1:58">
      <c r="A15" s="53"/>
      <c r="B15" s="135">
        <v>51.3583400596522</v>
      </c>
      <c r="C15" s="127">
        <v>4.0585345504251196</v>
      </c>
      <c r="D15" s="127">
        <v>12.0588278142347</v>
      </c>
      <c r="E15" s="127">
        <v>4.5144413110214998</v>
      </c>
      <c r="F15" s="127">
        <v>0.303888269636022</v>
      </c>
      <c r="G15" s="127">
        <v>11.9641677603374</v>
      </c>
      <c r="H15" s="128">
        <v>2.5073129635954099</v>
      </c>
      <c r="I15" s="127">
        <v>9.1273160230859993</v>
      </c>
      <c r="J15" s="127">
        <v>2.7467121960389802</v>
      </c>
      <c r="K15" s="127">
        <v>0.76674491969182101</v>
      </c>
      <c r="L15" s="129">
        <v>0.40633667275615598</v>
      </c>
      <c r="M15" s="129">
        <v>3</v>
      </c>
      <c r="N15" s="129">
        <v>55.4892238512519</v>
      </c>
      <c r="O15" s="136">
        <v>139.25989880460301</v>
      </c>
      <c r="P15" s="98">
        <f t="shared" si="0"/>
        <v>102.8320974527409</v>
      </c>
      <c r="Q15" s="97"/>
      <c r="R15" s="96">
        <f>IF(N15="",0,'CALCULATIONS 2'!BR21*10000/'CALCULATIONS 2'!CR21)</f>
        <v>55.489006597048167</v>
      </c>
      <c r="S15" s="97">
        <f>IF(O15="",0,'CALCULATIONS 2'!BS21*10000/'CALCULATIONS 2'!CS21)</f>
        <v>139.2588950005244</v>
      </c>
      <c r="T15" s="117">
        <f t="shared" si="1"/>
        <v>1.0548220172678856E-6</v>
      </c>
      <c r="V15" s="156">
        <f>'CALCULATIONS 2'!BQ21</f>
        <v>43.916016652361336</v>
      </c>
      <c r="W15" s="148">
        <v>6.2416530029160562</v>
      </c>
      <c r="X15" s="148">
        <v>18.84361276193604</v>
      </c>
      <c r="Y15" s="52">
        <f>'CALCULATIONS 2'!BT21</f>
        <v>2.3708872555806537</v>
      </c>
      <c r="Z15" s="157">
        <f>'CALCULATIONS 2'!BU21</f>
        <v>28.627830327205906</v>
      </c>
      <c r="AA15" s="266">
        <f t="shared" si="2"/>
        <v>100</v>
      </c>
      <c r="AB15" s="155"/>
      <c r="AC15" s="162">
        <f t="shared" si="3"/>
        <v>1104.7402703515322</v>
      </c>
      <c r="AD15" s="163">
        <v>0.1</v>
      </c>
      <c r="AE15" s="155"/>
      <c r="AF15" s="150">
        <f>'CALCULATIONS 2'!EZ21</f>
        <v>826.8699250005302</v>
      </c>
      <c r="AG15" s="147">
        <f>'CALCULATIONS 2'!FB21</f>
        <v>225.87587154183987</v>
      </c>
      <c r="AH15" s="147">
        <f>'CALCULATIONS 2'!FD21</f>
        <v>829.04787749315392</v>
      </c>
      <c r="AI15" s="151">
        <f>'CALCULATIONS 2'!FF21</f>
        <v>221.60373606854765</v>
      </c>
      <c r="AM15" s="115"/>
      <c r="AN15" s="115"/>
      <c r="AO15" s="115"/>
      <c r="AP15" s="115"/>
      <c r="AQ15" s="115"/>
      <c r="AR15" s="115"/>
      <c r="AS15" s="115"/>
      <c r="AT15" s="115"/>
      <c r="AU15" s="115"/>
      <c r="AV15" s="115"/>
      <c r="AW15" s="115"/>
      <c r="AX15" s="115"/>
      <c r="AY15" s="115"/>
      <c r="AZ15" s="115"/>
      <c r="BA15" s="115"/>
      <c r="BB15" s="115"/>
      <c r="BC15" s="115"/>
      <c r="BD15" s="115"/>
      <c r="BE15" s="115"/>
      <c r="BF15" s="115"/>
    </row>
    <row r="16" spans="1:58">
      <c r="A16" s="53"/>
      <c r="B16" s="135">
        <v>51.327662454624999</v>
      </c>
      <c r="C16" s="127">
        <v>4.1883094393251898</v>
      </c>
      <c r="D16" s="127">
        <v>11.898360771434399</v>
      </c>
      <c r="E16" s="127">
        <v>4.35826464156521</v>
      </c>
      <c r="F16" s="127">
        <v>0.31444720085727401</v>
      </c>
      <c r="G16" s="127">
        <v>12.1507779353378</v>
      </c>
      <c r="H16" s="128">
        <v>2.56863846737396</v>
      </c>
      <c r="I16" s="127">
        <v>9.0305767301858708</v>
      </c>
      <c r="J16" s="127">
        <v>2.7574097723521498</v>
      </c>
      <c r="K16" s="127">
        <v>0.79120920597390398</v>
      </c>
      <c r="L16" s="129">
        <v>0.42045528610520899</v>
      </c>
      <c r="M16" s="129">
        <v>3</v>
      </c>
      <c r="N16" s="129">
        <v>52.7047794153181</v>
      </c>
      <c r="O16" s="136">
        <v>138.82117117988099</v>
      </c>
      <c r="P16" s="98">
        <f t="shared" si="0"/>
        <v>102.82526450019549</v>
      </c>
      <c r="Q16" s="97"/>
      <c r="R16" s="96">
        <f>IF(N16="",0,'CALCULATIONS 2'!BR22*10000/'CALCULATIONS 2'!CR22)</f>
        <v>52.704462662904405</v>
      </c>
      <c r="S16" s="97">
        <f>IF(O16="",0,'CALCULATIONS 2'!BS22*10000/'CALCULATIONS 2'!CS22)</f>
        <v>138.82016225300569</v>
      </c>
      <c r="T16" s="117">
        <f t="shared" si="1"/>
        <v>1.1182655312858537E-6</v>
      </c>
      <c r="V16" s="156">
        <f>'CALCULATIONS 2'!BQ22</f>
        <v>44.279516609821073</v>
      </c>
      <c r="W16" s="148">
        <v>5.9244374007935887</v>
      </c>
      <c r="X16" s="148">
        <v>18.827683669821557</v>
      </c>
      <c r="Y16" s="52">
        <f>'CALCULATIONS 2'!BT22</f>
        <v>2.4323812786536481</v>
      </c>
      <c r="Z16" s="157">
        <f>'CALCULATIONS 2'!BU22</f>
        <v>28.535981040910141</v>
      </c>
      <c r="AA16" s="266">
        <f t="shared" si="2"/>
        <v>100.00000000000001</v>
      </c>
      <c r="AB16" s="155"/>
      <c r="AC16" s="162">
        <f t="shared" si="3"/>
        <v>1101.6011192954606</v>
      </c>
      <c r="AD16" s="163">
        <v>0.1</v>
      </c>
      <c r="AE16" s="155"/>
      <c r="AF16" s="150">
        <f>'CALCULATIONS 2'!EZ22</f>
        <v>839.82862894539551</v>
      </c>
      <c r="AG16" s="147">
        <f>'CALCULATIONS 2'!FB22</f>
        <v>229.41579778549573</v>
      </c>
      <c r="AH16" s="147">
        <f>'CALCULATIONS 2'!FD22</f>
        <v>842.62949828955232</v>
      </c>
      <c r="AI16" s="151">
        <f>'CALCULATIONS 2'!FF22</f>
        <v>225.23409083098778</v>
      </c>
      <c r="AM16" s="115"/>
      <c r="AN16" s="115"/>
      <c r="AO16" s="115"/>
      <c r="AP16" s="115"/>
      <c r="AQ16" s="115"/>
      <c r="AR16" s="115"/>
      <c r="AS16" s="115"/>
      <c r="AT16" s="115"/>
      <c r="AU16" s="115"/>
      <c r="AV16" s="115"/>
      <c r="AW16" s="115"/>
      <c r="AX16" s="115"/>
      <c r="AY16" s="115"/>
      <c r="AZ16" s="115"/>
      <c r="BA16" s="115"/>
      <c r="BB16" s="115"/>
      <c r="BC16" s="115"/>
      <c r="BD16" s="115"/>
      <c r="BE16" s="115"/>
      <c r="BF16" s="115"/>
    </row>
    <row r="17" spans="1:58">
      <c r="A17" s="53"/>
      <c r="B17" s="135">
        <v>51.327662454624999</v>
      </c>
      <c r="C17" s="127">
        <v>4.1883094393251898</v>
      </c>
      <c r="D17" s="127">
        <v>11.898360771434399</v>
      </c>
      <c r="E17" s="127">
        <v>4.35826464156521</v>
      </c>
      <c r="F17" s="127">
        <v>0.31444720085727401</v>
      </c>
      <c r="G17" s="127">
        <v>12.1507779353378</v>
      </c>
      <c r="H17" s="128">
        <v>2.56863846737396</v>
      </c>
      <c r="I17" s="127">
        <v>9.0305767301858708</v>
      </c>
      <c r="J17" s="127">
        <v>2.7574097723521498</v>
      </c>
      <c r="K17" s="127">
        <v>0.79120920597390398</v>
      </c>
      <c r="L17" s="129">
        <v>0.42045528610520899</v>
      </c>
      <c r="M17" s="129">
        <v>3</v>
      </c>
      <c r="N17" s="129">
        <v>52.7047794153181</v>
      </c>
      <c r="O17" s="136">
        <v>138.82117117988099</v>
      </c>
      <c r="P17" s="98">
        <f t="shared" si="0"/>
        <v>102.82526450019549</v>
      </c>
      <c r="Q17" s="97"/>
      <c r="R17" s="96">
        <f>IF(N17="",0,'CALCULATIONS 2'!BR23*10000/'CALCULATIONS 2'!CR23)</f>
        <v>52.704428472107423</v>
      </c>
      <c r="S17" s="97">
        <f>IF(O17="",0,'CALCULATIONS 2'!BS23*10000/'CALCULATIONS 2'!CS23)</f>
        <v>138.82016866727196</v>
      </c>
      <c r="T17" s="117">
        <f t="shared" si="1"/>
        <v>1.1281926683923738E-6</v>
      </c>
      <c r="V17" s="156">
        <f>'CALCULATIONS 2'!BQ23</f>
        <v>44.279519777067257</v>
      </c>
      <c r="W17" s="148">
        <v>5.9244335497122016</v>
      </c>
      <c r="X17" s="148">
        <v>18.827684685686862</v>
      </c>
      <c r="Y17" s="52">
        <f>'CALCULATIONS 2'!BT23</f>
        <v>2.4323815803796451</v>
      </c>
      <c r="Z17" s="157">
        <f>'CALCULATIONS 2'!BU23</f>
        <v>28.535980407154025</v>
      </c>
      <c r="AA17" s="266">
        <f t="shared" si="2"/>
        <v>99.999999999999986</v>
      </c>
      <c r="AB17" s="155"/>
      <c r="AC17" s="162">
        <f t="shared" si="3"/>
        <v>1101.6011192954606</v>
      </c>
      <c r="AD17" s="163">
        <v>0.1</v>
      </c>
      <c r="AE17" s="155"/>
      <c r="AF17" s="150">
        <f>'CALCULATIONS 2'!EZ23</f>
        <v>839.82868401596443</v>
      </c>
      <c r="AG17" s="147">
        <f>'CALCULATIONS 2'!FB23</f>
        <v>229.41581282911068</v>
      </c>
      <c r="AH17" s="147">
        <f>'CALCULATIONS 2'!FD23</f>
        <v>842.62955123726022</v>
      </c>
      <c r="AI17" s="151">
        <f>'CALCULATIONS 2'!FF23</f>
        <v>225.23410498386147</v>
      </c>
      <c r="AM17" s="115"/>
      <c r="AN17" s="115"/>
      <c r="AO17" s="115"/>
      <c r="AP17" s="115"/>
      <c r="AQ17" s="115"/>
      <c r="AR17" s="115"/>
      <c r="AS17" s="115"/>
      <c r="AT17" s="115"/>
      <c r="AU17" s="115"/>
      <c r="AV17" s="115"/>
      <c r="AW17" s="115"/>
      <c r="AX17" s="115"/>
      <c r="AY17" s="115"/>
      <c r="AZ17" s="115"/>
      <c r="BA17" s="115"/>
      <c r="BB17" s="115"/>
      <c r="BC17" s="115"/>
      <c r="BD17" s="115"/>
      <c r="BE17" s="115"/>
      <c r="BF17" s="115"/>
    </row>
    <row r="18" spans="1:58">
      <c r="A18" s="53"/>
      <c r="B18" s="135">
        <v>51.311434339465301</v>
      </c>
      <c r="C18" s="127">
        <v>4.2531573974827896</v>
      </c>
      <c r="D18" s="127">
        <v>11.8183308428024</v>
      </c>
      <c r="E18" s="127">
        <v>4.2819020843083697</v>
      </c>
      <c r="F18" s="127">
        <v>0.31973573570848601</v>
      </c>
      <c r="G18" s="127">
        <v>12.242676007173699</v>
      </c>
      <c r="H18" s="128">
        <v>2.5992853383405601</v>
      </c>
      <c r="I18" s="127">
        <v>8.9834085118355098</v>
      </c>
      <c r="J18" s="127">
        <v>2.76197898323713</v>
      </c>
      <c r="K18" s="127">
        <v>0.80341503552954097</v>
      </c>
      <c r="L18" s="129">
        <v>0.42752671949014898</v>
      </c>
      <c r="M18" s="129">
        <v>3</v>
      </c>
      <c r="N18" s="129">
        <v>51.358196777255003</v>
      </c>
      <c r="O18" s="136">
        <v>138.60665537877199</v>
      </c>
      <c r="P18" s="98">
        <f t="shared" si="0"/>
        <v>102.82184748058953</v>
      </c>
      <c r="Q18" s="97"/>
      <c r="R18" s="96">
        <f>IF(N18="",0,'CALCULATIONS 2'!BR24*10000/'CALCULATIONS 2'!CR24)</f>
        <v>51.35777050423561</v>
      </c>
      <c r="S18" s="97">
        <f>IF(O18="",0,'CALCULATIONS 2'!BS24*10000/'CALCULATIONS 2'!CS24)</f>
        <v>138.60565930284065</v>
      </c>
      <c r="T18" s="117">
        <f t="shared" si="1"/>
        <v>1.1738759480573974E-6</v>
      </c>
      <c r="V18" s="156">
        <f>'CALCULATIONS 2'!BQ24</f>
        <v>44.456597219284539</v>
      </c>
      <c r="W18" s="148">
        <v>5.7714767194472039</v>
      </c>
      <c r="X18" s="148">
        <v>18.818300391523689</v>
      </c>
      <c r="Y18" s="52">
        <f>'CALCULATIONS 2'!BT24</f>
        <v>2.4627350728010757</v>
      </c>
      <c r="Z18" s="157">
        <f>'CALCULATIONS 2'!BU24</f>
        <v>28.490890596943483</v>
      </c>
      <c r="AA18" s="266">
        <f t="shared" si="2"/>
        <v>100</v>
      </c>
      <c r="AB18" s="155"/>
      <c r="AC18" s="162">
        <f t="shared" si="3"/>
        <v>1100.0662318945983</v>
      </c>
      <c r="AD18" s="163">
        <v>0.1</v>
      </c>
      <c r="AE18" s="155"/>
      <c r="AF18" s="150">
        <f>'CALCULATIONS 2'!EZ24</f>
        <v>846.50281360301778</v>
      </c>
      <c r="AG18" s="147">
        <f>'CALCULATIONS 2'!FB24</f>
        <v>231.23898330814083</v>
      </c>
      <c r="AH18" s="147">
        <f>'CALCULATIONS 2'!FD24</f>
        <v>849.62803871669303</v>
      </c>
      <c r="AI18" s="151">
        <f>'CALCULATIONS 2'!FF24</f>
        <v>227.10479425811761</v>
      </c>
      <c r="AM18" s="115"/>
      <c r="AN18" s="115"/>
      <c r="AO18" s="115"/>
      <c r="AP18" s="115"/>
      <c r="AQ18" s="115"/>
      <c r="AR18" s="115"/>
      <c r="AS18" s="115"/>
      <c r="AT18" s="115"/>
      <c r="AU18" s="115"/>
      <c r="AV18" s="115"/>
      <c r="AW18" s="115"/>
      <c r="AX18" s="115"/>
      <c r="AY18" s="115"/>
      <c r="AZ18" s="115"/>
      <c r="BA18" s="115"/>
      <c r="BB18" s="115"/>
      <c r="BC18" s="115"/>
      <c r="BD18" s="115"/>
      <c r="BE18" s="115"/>
      <c r="BF18" s="115"/>
    </row>
    <row r="19" spans="1:58">
      <c r="A19" s="53"/>
      <c r="B19" s="135">
        <v>51.294627213275596</v>
      </c>
      <c r="C19" s="127">
        <v>4.3179843491779399</v>
      </c>
      <c r="D19" s="127">
        <v>11.738440596465599</v>
      </c>
      <c r="E19" s="127">
        <v>4.2066527260160704</v>
      </c>
      <c r="F19" s="127">
        <v>0.325030770807335</v>
      </c>
      <c r="G19" s="127">
        <v>12.3336530822132</v>
      </c>
      <c r="H19" s="128">
        <v>2.6299236026142201</v>
      </c>
      <c r="I19" s="127">
        <v>8.9370209857305003</v>
      </c>
      <c r="J19" s="127">
        <v>2.7660417183497201</v>
      </c>
      <c r="K19" s="127">
        <v>0.81560418838968696</v>
      </c>
      <c r="L19" s="129">
        <v>0.43460684452021597</v>
      </c>
      <c r="M19" s="129">
        <v>3</v>
      </c>
      <c r="N19" s="129">
        <v>50.040798695242799</v>
      </c>
      <c r="O19" s="136">
        <v>138.39526674857299</v>
      </c>
      <c r="P19" s="98">
        <f t="shared" si="0"/>
        <v>102.81842968410447</v>
      </c>
      <c r="Q19" s="97"/>
      <c r="R19" s="96">
        <f>IF(N19="",0,'CALCULATIONS 2'!BR25*10000/'CALCULATIONS 2'!CR25)</f>
        <v>50.040302846368533</v>
      </c>
      <c r="S19" s="97">
        <f>IF(O19="",0,'CALCULATIONS 2'!BS25*10000/'CALCULATIONS 2'!CS25)</f>
        <v>138.39427867568983</v>
      </c>
      <c r="T19" s="117">
        <f t="shared" si="1"/>
        <v>1.2221541285476381E-6</v>
      </c>
      <c r="V19" s="156">
        <f>'CALCULATIONS 2'!BQ25</f>
        <v>44.630687406026567</v>
      </c>
      <c r="W19" s="148">
        <v>5.6221087245130006</v>
      </c>
      <c r="X19" s="148">
        <v>18.808031845741837</v>
      </c>
      <c r="Y19" s="52">
        <f>'CALCULATIONS 2'!BT25</f>
        <v>2.4928293046046708</v>
      </c>
      <c r="Z19" s="157">
        <f>'CALCULATIONS 2'!BU25</f>
        <v>28.446342719113925</v>
      </c>
      <c r="AA19" s="266">
        <f t="shared" si="2"/>
        <v>100</v>
      </c>
      <c r="AB19" s="155"/>
      <c r="AC19" s="162">
        <f t="shared" si="3"/>
        <v>1098.5537197929229</v>
      </c>
      <c r="AD19" s="163">
        <v>0.1</v>
      </c>
      <c r="AE19" s="155"/>
      <c r="AF19" s="150">
        <f>'CALCULATIONS 2'!EZ25</f>
        <v>853.30638734027673</v>
      </c>
      <c r="AG19" s="147">
        <f>'CALCULATIONS 2'!FB25</f>
        <v>233.09751401658517</v>
      </c>
      <c r="AH19" s="147">
        <f>'CALCULATIONS 2'!FD25</f>
        <v>856.76480868624401</v>
      </c>
      <c r="AI19" s="151">
        <f>'CALCULATIONS 2'!FF25</f>
        <v>229.0124463149524</v>
      </c>
      <c r="AM19" s="115"/>
      <c r="AN19" s="115"/>
      <c r="AO19" s="115"/>
      <c r="AP19" s="115"/>
      <c r="AQ19" s="115"/>
      <c r="AR19" s="115"/>
      <c r="AS19" s="115"/>
      <c r="AT19" s="115"/>
      <c r="AU19" s="115"/>
      <c r="AV19" s="115"/>
      <c r="AW19" s="115"/>
      <c r="AX19" s="115"/>
      <c r="AY19" s="115"/>
      <c r="AZ19" s="115"/>
      <c r="BA19" s="115"/>
      <c r="BB19" s="115"/>
      <c r="BC19" s="115"/>
      <c r="BD19" s="115"/>
      <c r="BE19" s="115"/>
      <c r="BF19" s="115"/>
    </row>
    <row r="20" spans="1:58">
      <c r="A20" s="53"/>
      <c r="B20" s="135">
        <v>51.277251640144698</v>
      </c>
      <c r="C20" s="127">
        <v>4.3827940445391302</v>
      </c>
      <c r="D20" s="127">
        <v>11.658693426356299</v>
      </c>
      <c r="E20" s="127">
        <v>4.1324897075823497</v>
      </c>
      <c r="F20" s="127">
        <v>0.330332643806241</v>
      </c>
      <c r="G20" s="127">
        <v>12.423720418231699</v>
      </c>
      <c r="H20" s="128">
        <v>2.6605545811005702</v>
      </c>
      <c r="I20" s="127">
        <v>8.8913993935620805</v>
      </c>
      <c r="J20" s="127">
        <v>2.7696076784245802</v>
      </c>
      <c r="K20" s="127">
        <v>0.82777729707164305</v>
      </c>
      <c r="L20" s="129">
        <v>0.44169611267897702</v>
      </c>
      <c r="M20" s="129">
        <v>3</v>
      </c>
      <c r="N20" s="129">
        <v>48.751699061013298</v>
      </c>
      <c r="O20" s="136">
        <v>138.18692983734999</v>
      </c>
      <c r="P20" s="98">
        <f t="shared" si="0"/>
        <v>102.81501080638812</v>
      </c>
      <c r="Q20" s="97"/>
      <c r="R20" s="96">
        <f>IF(N20="",0,'CALCULATIONS 2'!BR26*10000/'CALCULATIONS 2'!CR26)</f>
        <v>48.7511393270035</v>
      </c>
      <c r="S20" s="97">
        <f>IF(O20="",0,'CALCULATIONS 2'!BS26*10000/'CALCULATIONS 2'!CS26)</f>
        <v>138.18595106633356</v>
      </c>
      <c r="T20" s="117">
        <f t="shared" si="1"/>
        <v>1.271294864336793E-6</v>
      </c>
      <c r="V20" s="156">
        <f>'CALCULATIONS 2'!BQ26</f>
        <v>44.801879977265472</v>
      </c>
      <c r="W20" s="148">
        <v>5.4762019648432476</v>
      </c>
      <c r="X20" s="148">
        <v>18.796925703495589</v>
      </c>
      <c r="Y20" s="52">
        <f>'CALCULATIONS 2'!BT26</f>
        <v>2.5226664917192214</v>
      </c>
      <c r="Z20" s="157">
        <f>'CALCULATIONS 2'!BU26</f>
        <v>28.402325862676481</v>
      </c>
      <c r="AA20" s="266">
        <f t="shared" si="2"/>
        <v>100</v>
      </c>
      <c r="AB20" s="155"/>
      <c r="AC20" s="162">
        <f t="shared" si="3"/>
        <v>1097.0630431224051</v>
      </c>
      <c r="AD20" s="163">
        <v>0.1</v>
      </c>
      <c r="AE20" s="155"/>
      <c r="AF20" s="150">
        <f>'CALCULATIONS 2'!EZ26</f>
        <v>860.23903504754242</v>
      </c>
      <c r="AG20" s="147">
        <f>'CALCULATIONS 2'!FB26</f>
        <v>234.99130383240191</v>
      </c>
      <c r="AH20" s="147">
        <f>'CALCULATIONS 2'!FD26</f>
        <v>864.03967536965968</v>
      </c>
      <c r="AI20" s="151">
        <f>'CALCULATIONS 2'!FF26</f>
        <v>230.95701149654388</v>
      </c>
      <c r="AM20" s="115"/>
      <c r="AN20" s="115"/>
      <c r="AO20" s="115"/>
      <c r="AP20" s="115"/>
      <c r="AQ20" s="115"/>
      <c r="AR20" s="115"/>
      <c r="AS20" s="115"/>
      <c r="AT20" s="115"/>
      <c r="AU20" s="115"/>
      <c r="AV20" s="115"/>
      <c r="AW20" s="115"/>
      <c r="AX20" s="115"/>
      <c r="AY20" s="115"/>
      <c r="AZ20" s="115"/>
      <c r="BA20" s="115"/>
      <c r="BB20" s="115"/>
      <c r="BC20" s="115"/>
      <c r="BD20" s="115"/>
      <c r="BE20" s="115"/>
      <c r="BF20" s="115"/>
    </row>
    <row r="21" spans="1:58">
      <c r="A21" s="53"/>
      <c r="B21" s="135">
        <v>51.259318350857299</v>
      </c>
      <c r="C21" s="127">
        <v>4.4475900393931802</v>
      </c>
      <c r="D21" s="127">
        <v>11.579093063455201</v>
      </c>
      <c r="E21" s="127">
        <v>4.0593870250421604</v>
      </c>
      <c r="F21" s="127">
        <v>0.33564169015130302</v>
      </c>
      <c r="G21" s="127">
        <v>12.512482256331801</v>
      </c>
      <c r="H21" s="128">
        <v>2.6910296816575499</v>
      </c>
      <c r="I21" s="127">
        <v>8.8465292887636995</v>
      </c>
      <c r="J21" s="127">
        <v>2.7726864005868501</v>
      </c>
      <c r="K21" s="127">
        <v>0.83993498166189196</v>
      </c>
      <c r="L21" s="129">
        <v>0.44879497249986999</v>
      </c>
      <c r="M21" s="129">
        <v>3</v>
      </c>
      <c r="N21" s="129">
        <v>47.490045846802701</v>
      </c>
      <c r="O21" s="136">
        <v>137.98157159541</v>
      </c>
      <c r="P21" s="98">
        <f t="shared" si="0"/>
        <v>102.81103491214505</v>
      </c>
      <c r="Q21" s="97"/>
      <c r="R21" s="96">
        <f>IF(N21="",0,'CALCULATIONS 2'!BR27*10000/'CALCULATIONS 2'!CR27)</f>
        <v>47.489463785853204</v>
      </c>
      <c r="S21" s="97">
        <f>IF(O21="",0,'CALCULATIONS 2'!BS27*10000/'CALCULATIONS 2'!CS27)</f>
        <v>137.9806339207577</v>
      </c>
      <c r="T21" s="117">
        <f t="shared" si="1"/>
        <v>1.2180287025071205E-6</v>
      </c>
      <c r="V21" s="156">
        <f>'CALCULATIONS 2'!BQ27</f>
        <v>44.969538226817676</v>
      </c>
      <c r="W21" s="148">
        <v>5.3337358195039819</v>
      </c>
      <c r="X21" s="148">
        <v>18.785737110565965</v>
      </c>
      <c r="Y21" s="52">
        <f>'CALCULATIONS 2'!BT27</f>
        <v>2.5521584949930065</v>
      </c>
      <c r="Z21" s="157">
        <f>'CALCULATIONS 2'!BU27</f>
        <v>28.358830348119366</v>
      </c>
      <c r="AA21" s="266">
        <f t="shared" si="2"/>
        <v>100</v>
      </c>
      <c r="AB21" s="155"/>
      <c r="AC21" s="162">
        <f t="shared" si="3"/>
        <v>1095.5936792033474</v>
      </c>
      <c r="AD21" s="163">
        <v>0.1</v>
      </c>
      <c r="AE21" s="155"/>
      <c r="AF21" s="150">
        <f>'CALCULATIONS 2'!EZ27</f>
        <v>867.2555407479764</v>
      </c>
      <c r="AG21" s="147">
        <f>'CALCULATIONS 2'!FB27</f>
        <v>236.90800111736218</v>
      </c>
      <c r="AH21" s="147">
        <f>'CALCULATIONS 2'!FD27</f>
        <v>871.40873518644673</v>
      </c>
      <c r="AI21" s="151">
        <f>'CALCULATIONS 2'!FF27</f>
        <v>232.92675441615722</v>
      </c>
      <c r="AM21" s="115"/>
      <c r="AN21" s="115"/>
      <c r="AO21" s="115"/>
      <c r="AP21" s="115"/>
      <c r="AQ21" s="115"/>
      <c r="AR21" s="115"/>
      <c r="AS21" s="115"/>
      <c r="AT21" s="115"/>
      <c r="AU21" s="115"/>
      <c r="AV21" s="115"/>
      <c r="AW21" s="115"/>
      <c r="AX21" s="115"/>
      <c r="AY21" s="115"/>
      <c r="AZ21" s="115"/>
      <c r="BA21" s="115"/>
      <c r="BB21" s="115"/>
      <c r="BC21" s="115"/>
      <c r="BD21" s="115"/>
      <c r="BE21" s="115"/>
      <c r="BF21" s="115"/>
    </row>
    <row r="22" spans="1:58">
      <c r="A22" s="53"/>
      <c r="B22" s="135">
        <v>51.997436376882199</v>
      </c>
      <c r="C22" s="127">
        <v>4.2838114353764301</v>
      </c>
      <c r="D22" s="127">
        <v>11.635443816018</v>
      </c>
      <c r="E22" s="127">
        <v>3.89003563628907</v>
      </c>
      <c r="F22" s="127">
        <v>0.32577292296074301</v>
      </c>
      <c r="G22" s="127">
        <v>12.2765311692038</v>
      </c>
      <c r="H22" s="128">
        <v>2.5330986850848598</v>
      </c>
      <c r="I22" s="127">
        <v>8.5704380409636798</v>
      </c>
      <c r="J22" s="127">
        <v>2.82611931438838</v>
      </c>
      <c r="K22" s="127">
        <v>0.92811031740062799</v>
      </c>
      <c r="L22" s="129">
        <v>0.45378235028424202</v>
      </c>
      <c r="M22" s="129">
        <v>3</v>
      </c>
      <c r="N22" s="129">
        <v>44.601656470753603</v>
      </c>
      <c r="O22" s="136">
        <v>131.416821620874</v>
      </c>
      <c r="P22" s="98">
        <f t="shared" si="0"/>
        <v>102.73818191266118</v>
      </c>
      <c r="Q22" s="97"/>
      <c r="R22" s="96">
        <f>IF(N22="",0,'CALCULATIONS 2'!BR28*10000/'CALCULATIONS 2'!CR28)</f>
        <v>44.601505139405297</v>
      </c>
      <c r="S22" s="97">
        <f>IF(O22="",0,'CALCULATIONS 2'!BS28*10000/'CALCULATIONS 2'!CS28)</f>
        <v>131.41614089002934</v>
      </c>
      <c r="T22" s="117">
        <f t="shared" si="1"/>
        <v>4.8629565985693056E-7</v>
      </c>
      <c r="V22" s="156">
        <f>'CALCULATIONS 2'!BQ28</f>
        <v>45.339616110671386</v>
      </c>
      <c r="W22" s="148">
        <v>5.2141311366523535</v>
      </c>
      <c r="X22" s="148">
        <v>18.437328908456148</v>
      </c>
      <c r="Y22" s="52">
        <f>'CALCULATIONS 2'!BT28</f>
        <v>2.5136268417489269</v>
      </c>
      <c r="Z22" s="157">
        <f>'CALCULATIONS 2'!BU28</f>
        <v>28.495297002471165</v>
      </c>
      <c r="AA22" s="266">
        <f t="shared" si="2"/>
        <v>99.999999999999986</v>
      </c>
      <c r="AB22" s="155"/>
      <c r="AC22" s="162">
        <f t="shared" si="3"/>
        <v>1092.1897162894104</v>
      </c>
      <c r="AD22" s="163">
        <v>0.1</v>
      </c>
      <c r="AE22" s="155"/>
      <c r="AF22" s="150">
        <f>'CALCULATIONS 2'!EZ28</f>
        <v>813.45961330876651</v>
      </c>
      <c r="AG22" s="147">
        <f>'CALCULATIONS 2'!FB28</f>
        <v>222.21257971147986</v>
      </c>
      <c r="AH22" s="147">
        <f>'CALCULATIONS 2'!FD28</f>
        <v>816.4546952250181</v>
      </c>
      <c r="AI22" s="151">
        <f>'CALCULATIONS 2'!FF28</f>
        <v>218.23759001670624</v>
      </c>
      <c r="AM22" s="115"/>
      <c r="AN22" s="102"/>
      <c r="AO22" s="102"/>
      <c r="AP22" s="102"/>
      <c r="AQ22" s="102"/>
      <c r="AR22" s="102"/>
      <c r="AS22" s="102"/>
      <c r="AT22" s="102"/>
      <c r="AU22" s="102"/>
      <c r="AV22" s="102"/>
      <c r="AW22" s="102"/>
      <c r="AX22" s="102"/>
      <c r="AY22" s="102"/>
      <c r="AZ22" s="102"/>
      <c r="BA22" s="102"/>
      <c r="BB22" s="102"/>
      <c r="BC22" s="102"/>
      <c r="BD22" s="102"/>
      <c r="BE22" s="102"/>
      <c r="BF22" s="102"/>
    </row>
    <row r="23" spans="1:58">
      <c r="A23" s="53"/>
      <c r="B23" s="135">
        <v>52.977837727220503</v>
      </c>
      <c r="C23" s="127">
        <v>4.0662733738833801</v>
      </c>
      <c r="D23" s="127">
        <v>11.7102914040152</v>
      </c>
      <c r="E23" s="127">
        <v>3.6650955530488001</v>
      </c>
      <c r="F23" s="127">
        <v>0.31266478532060699</v>
      </c>
      <c r="G23" s="127">
        <v>11.9931548490963</v>
      </c>
      <c r="H23" s="128">
        <v>2.2899672004954699</v>
      </c>
      <c r="I23" s="127">
        <v>8.2037213064903902</v>
      </c>
      <c r="J23" s="127">
        <v>2.89709129853793</v>
      </c>
      <c r="K23" s="127">
        <v>1.0452287390849599</v>
      </c>
      <c r="L23" s="129">
        <v>0.460406808354692</v>
      </c>
      <c r="M23" s="129">
        <v>3</v>
      </c>
      <c r="N23" s="129">
        <v>40.839444569672402</v>
      </c>
      <c r="O23" s="136">
        <v>122.69722731109999</v>
      </c>
      <c r="P23" s="98">
        <f t="shared" si="0"/>
        <v>102.6380867127363</v>
      </c>
      <c r="Q23" s="97"/>
      <c r="R23" s="96">
        <f>IF(N23="",0,'CALCULATIONS 2'!BR29*10000/'CALCULATIONS 2'!CR29)</f>
        <v>40.838880529518228</v>
      </c>
      <c r="S23" s="97">
        <f>IF(O23="",0,'CALCULATIONS 2'!BS29*10000/'CALCULATIONS 2'!CS29)</f>
        <v>122.69644002877696</v>
      </c>
      <c r="T23" s="117">
        <f t="shared" si="1"/>
        <v>9.3795475167848422E-7</v>
      </c>
      <c r="V23" s="156">
        <f>'CALCULATIONS 2'!BQ29</f>
        <v>45.946598710581469</v>
      </c>
      <c r="W23" s="148">
        <v>5.0368777854294322</v>
      </c>
      <c r="X23" s="148">
        <v>17.857764648874717</v>
      </c>
      <c r="Y23" s="52">
        <f>'CALCULATIONS 2'!BT29</f>
        <v>2.4694281679498844</v>
      </c>
      <c r="Z23" s="157">
        <f>'CALCULATIONS 2'!BU29</f>
        <v>28.68933068716451</v>
      </c>
      <c r="AA23" s="266">
        <f t="shared" si="2"/>
        <v>100.00000000000001</v>
      </c>
      <c r="AB23" s="155"/>
      <c r="AC23" s="162">
        <f t="shared" si="3"/>
        <v>1087.6684206162809</v>
      </c>
      <c r="AD23" s="163">
        <v>0.1</v>
      </c>
      <c r="AE23" s="155"/>
      <c r="AF23" s="150">
        <f>'CALCULATIONS 2'!EZ29</f>
        <v>746.93543350162668</v>
      </c>
      <c r="AG23" s="147">
        <f>'CALCULATIONS 2'!FB29</f>
        <v>204.04018446741031</v>
      </c>
      <c r="AH23" s="147">
        <f>'CALCULATIONS 2'!FD29</f>
        <v>748.30593590447347</v>
      </c>
      <c r="AI23" s="151">
        <f>'CALCULATIONS 2'!FF29</f>
        <v>200.02148925358276</v>
      </c>
      <c r="AM23" s="115"/>
      <c r="AN23" s="103"/>
      <c r="AO23" s="104"/>
      <c r="AP23" s="104"/>
      <c r="AQ23" s="104"/>
      <c r="AR23" s="104"/>
      <c r="AS23" s="104"/>
      <c r="AT23" s="104"/>
      <c r="AU23" s="104"/>
      <c r="AV23" s="104"/>
      <c r="AW23" s="104"/>
      <c r="AX23" s="104"/>
      <c r="AY23" s="104"/>
      <c r="AZ23" s="104"/>
      <c r="BA23" s="104"/>
      <c r="BB23" s="104"/>
      <c r="BC23" s="104"/>
      <c r="BD23" s="104"/>
      <c r="BE23" s="104"/>
      <c r="BF23" s="104"/>
    </row>
    <row r="24" spans="1:58">
      <c r="A24" s="53"/>
      <c r="B24" s="135">
        <v>53.763306544270598</v>
      </c>
      <c r="C24" s="127">
        <v>3.8919882571142601</v>
      </c>
      <c r="D24" s="127">
        <v>11.7702570970275</v>
      </c>
      <c r="E24" s="127">
        <v>3.4848801534791098</v>
      </c>
      <c r="F24" s="127">
        <v>0.30216292976688502</v>
      </c>
      <c r="G24" s="127">
        <v>11.763195641136701</v>
      </c>
      <c r="H24" s="128">
        <v>2.0984289455320702</v>
      </c>
      <c r="I24" s="127">
        <v>7.9099186107680701</v>
      </c>
      <c r="J24" s="127">
        <v>2.9539519713781002</v>
      </c>
      <c r="K24" s="127">
        <v>1.1390605846892301</v>
      </c>
      <c r="L24" s="129">
        <v>0.46571412993518502</v>
      </c>
      <c r="M24" s="129">
        <v>3</v>
      </c>
      <c r="N24" s="129">
        <v>37.8864180504264</v>
      </c>
      <c r="O24" s="136">
        <v>115.711344003931</v>
      </c>
      <c r="P24" s="98">
        <f t="shared" si="0"/>
        <v>102.55822464130314</v>
      </c>
      <c r="Q24" s="97"/>
      <c r="R24" s="96">
        <f>IF(N24="",0,'CALCULATIONS 2'!BR30*10000/'CALCULATIONS 2'!CR30)</f>
        <v>37.884051063770364</v>
      </c>
      <c r="S24" s="97">
        <f>IF(O24="",0,'CALCULATIONS 2'!BS30*10000/'CALCULATIONS 2'!CS30)</f>
        <v>115.71006107349281</v>
      </c>
      <c r="T24" s="117">
        <f t="shared" si="1"/>
        <v>7.2485363390938961E-6</v>
      </c>
      <c r="V24" s="156">
        <f>'CALCULATIONS 2'!BQ30</f>
        <v>46.482959671181341</v>
      </c>
      <c r="W24" s="148">
        <v>4.8849513930970039</v>
      </c>
      <c r="X24" s="148">
        <v>17.342499299758575</v>
      </c>
      <c r="Y24" s="52">
        <f>'CALCULATIONS 2'!BT30</f>
        <v>2.4337086380651112</v>
      </c>
      <c r="Z24" s="157">
        <f>'CALCULATIONS 2'!BU30</f>
        <v>28.855880997897977</v>
      </c>
      <c r="AA24" s="266">
        <f t="shared" si="2"/>
        <v>100</v>
      </c>
      <c r="AB24" s="155"/>
      <c r="AC24" s="162">
        <f t="shared" si="3"/>
        <v>1084.0460910849301</v>
      </c>
      <c r="AD24" s="163">
        <v>0.1</v>
      </c>
      <c r="AE24" s="155"/>
      <c r="AF24" s="150">
        <f>'CALCULATIONS 2'!EZ30</f>
        <v>696.89350638487213</v>
      </c>
      <c r="AG24" s="147">
        <f>'CALCULATIONS 2'!FB30</f>
        <v>190.37024248575833</v>
      </c>
      <c r="AH24" s="147">
        <f>'CALCULATIONS 2'!FD30</f>
        <v>697.04350644169779</v>
      </c>
      <c r="AI24" s="151">
        <f>'CALCULATIONS 2'!FF30</f>
        <v>186.31908894921034</v>
      </c>
      <c r="AM24" s="115"/>
      <c r="AN24" s="103"/>
      <c r="AO24" s="105"/>
      <c r="AP24" s="106"/>
      <c r="AQ24" s="105"/>
      <c r="AR24" s="106"/>
      <c r="AS24" s="105"/>
      <c r="AT24" s="106"/>
      <c r="AU24" s="105"/>
      <c r="AV24" s="106"/>
      <c r="AW24" s="105"/>
      <c r="AX24" s="106"/>
      <c r="AY24" s="105"/>
      <c r="AZ24" s="106"/>
      <c r="BA24" s="105"/>
      <c r="BB24" s="106"/>
      <c r="BC24" s="105"/>
      <c r="BD24" s="106"/>
      <c r="BE24" s="105"/>
      <c r="BF24" s="106"/>
    </row>
    <row r="25" spans="1:58">
      <c r="A25" s="53"/>
      <c r="B25" s="135">
        <v>54.436674500691801</v>
      </c>
      <c r="C25" s="127">
        <v>3.7425768350870801</v>
      </c>
      <c r="D25" s="127">
        <v>11.821664581681899</v>
      </c>
      <c r="E25" s="127">
        <v>3.33038480918316</v>
      </c>
      <c r="F25" s="127">
        <v>0.29315988233923701</v>
      </c>
      <c r="G25" s="127">
        <v>11.5629711147265</v>
      </c>
      <c r="H25" s="128">
        <v>1.93765420117974</v>
      </c>
      <c r="I25" s="127">
        <v>7.6580469686160697</v>
      </c>
      <c r="J25" s="127">
        <v>3.0026975794022501</v>
      </c>
      <c r="K25" s="127">
        <v>1.21950089848688</v>
      </c>
      <c r="L25" s="129">
        <v>0.47026399901865601</v>
      </c>
      <c r="M25" s="129">
        <v>3</v>
      </c>
      <c r="N25" s="129">
        <v>35.398148880028103</v>
      </c>
      <c r="O25" s="136">
        <v>109.72247485440499</v>
      </c>
      <c r="P25" s="98">
        <f t="shared" si="0"/>
        <v>102.4901074327867</v>
      </c>
      <c r="Q25" s="97"/>
      <c r="R25" s="96">
        <f>IF(N25="",0,'CALCULATIONS 2'!BR31*10000/'CALCULATIONS 2'!CR31)</f>
        <v>35.396389639685864</v>
      </c>
      <c r="S25" s="97">
        <f>IF(O25="",0,'CALCULATIONS 2'!BS31*10000/'CALCULATIONS 2'!CS31)</f>
        <v>109.72087712755612</v>
      </c>
      <c r="T25" s="117">
        <f t="shared" si="1"/>
        <v>5.647657665362853E-6</v>
      </c>
      <c r="V25" s="156">
        <f>'CALCULATIONS 2'!BQ31</f>
        <v>46.97865455829492</v>
      </c>
      <c r="W25" s="148">
        <v>4.7472939346027605</v>
      </c>
      <c r="X25" s="148">
        <v>16.86447396860504</v>
      </c>
      <c r="Y25" s="52">
        <f>'CALCULATIONS 2'!BT31</f>
        <v>2.402654267259158</v>
      </c>
      <c r="Z25" s="157">
        <f>'CALCULATIONS 2'!BU31</f>
        <v>29.006923271238136</v>
      </c>
      <c r="AA25" s="266">
        <f t="shared" si="2"/>
        <v>100.00000000000001</v>
      </c>
      <c r="AB25" s="155"/>
      <c r="AC25" s="162">
        <f t="shared" si="3"/>
        <v>1080.9407346645814</v>
      </c>
      <c r="AD25" s="163">
        <v>0.1</v>
      </c>
      <c r="AE25" s="155"/>
      <c r="AF25" s="150">
        <f>'CALCULATIONS 2'!EZ31</f>
        <v>656.19203219278234</v>
      </c>
      <c r="AG25" s="147">
        <f>'CALCULATIONS 2'!FB31</f>
        <v>179.25182992991398</v>
      </c>
      <c r="AH25" s="147">
        <f>'CALCULATIONS 2'!FD31</f>
        <v>655.36256243235277</v>
      </c>
      <c r="AI25" s="151">
        <f>'CALCULATIONS 2'!FF31</f>
        <v>175.17781090473326</v>
      </c>
      <c r="AM25" s="115"/>
      <c r="AN25" s="103"/>
      <c r="AO25" s="105"/>
      <c r="AP25" s="106"/>
      <c r="AQ25" s="105"/>
      <c r="AR25" s="106"/>
      <c r="AS25" s="105"/>
      <c r="AT25" s="106"/>
      <c r="AU25" s="105"/>
      <c r="AV25" s="106"/>
      <c r="AW25" s="105"/>
      <c r="AX25" s="106"/>
      <c r="AY25" s="105"/>
      <c r="AZ25" s="106"/>
      <c r="BA25" s="105"/>
      <c r="BB25" s="106"/>
      <c r="BC25" s="105"/>
      <c r="BD25" s="106"/>
      <c r="BE25" s="105"/>
      <c r="BF25" s="106"/>
    </row>
    <row r="26" spans="1:58">
      <c r="A26" s="53"/>
      <c r="B26" s="135">
        <v>55.035187389594398</v>
      </c>
      <c r="C26" s="127">
        <v>3.6097747601148602</v>
      </c>
      <c r="D26" s="127">
        <v>11.8673573442471</v>
      </c>
      <c r="E26" s="127">
        <v>3.1930639670569398</v>
      </c>
      <c r="F26" s="127">
        <v>0.28515766026515998</v>
      </c>
      <c r="G26" s="127">
        <v>11.38099467392</v>
      </c>
      <c r="H26" s="128">
        <v>1.7992074597696399</v>
      </c>
      <c r="I26" s="127">
        <v>7.4341746819420198</v>
      </c>
      <c r="J26" s="127">
        <v>3.04602437332175</v>
      </c>
      <c r="K26" s="127">
        <v>1.2909990506281599</v>
      </c>
      <c r="L26" s="129">
        <v>0.47430808110380501</v>
      </c>
      <c r="M26" s="129">
        <v>3</v>
      </c>
      <c r="N26" s="129">
        <v>33.220047655629799</v>
      </c>
      <c r="O26" s="136">
        <v>104.39935939908599</v>
      </c>
      <c r="P26" s="98">
        <f t="shared" si="0"/>
        <v>102.43001138266931</v>
      </c>
      <c r="Q26" s="97"/>
      <c r="R26" s="96">
        <f>IF(N26="",0,'CALCULATIONS 2'!BR32*10000/'CALCULATIONS 2'!CR32)</f>
        <v>33.220038031203337</v>
      </c>
      <c r="S26" s="97">
        <f>IF(O26="",0,'CALCULATIONS 2'!BS32*10000/'CALCULATIONS 2'!CS32)</f>
        <v>104.39774664263878</v>
      </c>
      <c r="T26" s="117">
        <f t="shared" si="1"/>
        <v>2.6010759876205188E-6</v>
      </c>
      <c r="V26" s="156">
        <f>'CALCULATIONS 2'!BQ32</f>
        <v>47.446261645007667</v>
      </c>
      <c r="W26" s="148">
        <v>4.618817442749239</v>
      </c>
      <c r="X26" s="148">
        <v>16.412650716849868</v>
      </c>
      <c r="Y26" s="52">
        <f>'CALCULATIONS 2'!BT32</f>
        <v>2.3743828244169256</v>
      </c>
      <c r="Z26" s="157">
        <f>'CALCULATIONS 2'!BU32</f>
        <v>29.147887370976314</v>
      </c>
      <c r="AA26" s="266">
        <f t="shared" si="2"/>
        <v>100.00000000000003</v>
      </c>
      <c r="AB26" s="155"/>
      <c r="AC26" s="162">
        <f t="shared" si="3"/>
        <v>1078.1805857378445</v>
      </c>
      <c r="AD26" s="163">
        <v>0.1</v>
      </c>
      <c r="AE26" s="155"/>
      <c r="AF26" s="150">
        <f>'CALCULATIONS 2'!EZ32</f>
        <v>621.63455736822186</v>
      </c>
      <c r="AG26" s="147">
        <f>'CALCULATIONS 2'!FB32</f>
        <v>169.81177230019938</v>
      </c>
      <c r="AH26" s="147">
        <f>'CALCULATIONS 2'!FD32</f>
        <v>619.99363727291211</v>
      </c>
      <c r="AI26" s="151">
        <f>'CALCULATIONS 2'!FF32</f>
        <v>165.72372970044765</v>
      </c>
      <c r="AM26" s="115"/>
      <c r="AN26" s="103"/>
      <c r="AO26" s="105"/>
      <c r="AP26" s="106"/>
      <c r="AQ26" s="105"/>
      <c r="AR26" s="106"/>
      <c r="AS26" s="105"/>
      <c r="AT26" s="106"/>
      <c r="AU26" s="105"/>
      <c r="AV26" s="106"/>
      <c r="AW26" s="105"/>
      <c r="AX26" s="106"/>
      <c r="AY26" s="105"/>
      <c r="AZ26" s="106"/>
      <c r="BA26" s="105"/>
      <c r="BB26" s="106"/>
      <c r="BC26" s="105"/>
      <c r="BD26" s="106"/>
      <c r="BE26" s="105"/>
      <c r="BF26" s="106"/>
    </row>
    <row r="27" spans="1:58">
      <c r="A27" s="53"/>
      <c r="B27" s="135">
        <v>55.584286514913899</v>
      </c>
      <c r="C27" s="127">
        <v>3.4879369441547801</v>
      </c>
      <c r="D27" s="127">
        <v>11.909277671149299</v>
      </c>
      <c r="E27" s="127">
        <v>3.0670804574321302</v>
      </c>
      <c r="F27" s="127">
        <v>0.27781610885840002</v>
      </c>
      <c r="G27" s="127">
        <v>11.2028307832125</v>
      </c>
      <c r="H27" s="128">
        <v>1.68464831464136</v>
      </c>
      <c r="I27" s="127">
        <v>7.2287854930452298</v>
      </c>
      <c r="J27" s="127">
        <v>3.0857740680822201</v>
      </c>
      <c r="K27" s="127">
        <v>1.3565942508831099</v>
      </c>
      <c r="L27" s="129">
        <v>0.47801828012683301</v>
      </c>
      <c r="M27" s="129">
        <v>3</v>
      </c>
      <c r="N27" s="129">
        <v>31.249552656611399</v>
      </c>
      <c r="O27" s="136">
        <v>99.515725153798698</v>
      </c>
      <c r="P27" s="98">
        <f t="shared" si="0"/>
        <v>102.37612541428081</v>
      </c>
      <c r="Q27" s="97"/>
      <c r="R27" s="96">
        <f>IF(N27="",0,'CALCULATIONS 2'!BR33*10000/'CALCULATIONS 2'!CR33)</f>
        <v>31.250404095285223</v>
      </c>
      <c r="S27" s="97">
        <f>IF(O27="",0,'CALCULATIONS 2'!BS33*10000/'CALCULATIONS 2'!CS33)</f>
        <v>99.51449112296693</v>
      </c>
      <c r="T27" s="117">
        <f t="shared" si="1"/>
        <v>2.2477799090350788E-6</v>
      </c>
      <c r="V27" s="156">
        <f>'CALCULATIONS 2'!BQ33</f>
        <v>47.886589271486386</v>
      </c>
      <c r="W27" s="148">
        <v>4.4971701068544059</v>
      </c>
      <c r="X27" s="148">
        <v>15.986701051110808</v>
      </c>
      <c r="Y27" s="52">
        <f>'CALCULATIONS 2'!BT33</f>
        <v>2.346130204177733</v>
      </c>
      <c r="Z27" s="157">
        <f>'CALCULATIONS 2'!BU33</f>
        <v>29.283409366370662</v>
      </c>
      <c r="AA27" s="266">
        <f t="shared" si="2"/>
        <v>99.999999999999986</v>
      </c>
      <c r="AB27" s="155"/>
      <c r="AC27" s="162">
        <f t="shared" si="3"/>
        <v>1075.6483171943858</v>
      </c>
      <c r="AD27" s="163">
        <v>0.1</v>
      </c>
      <c r="AE27" s="155"/>
      <c r="AF27" s="150">
        <f>'CALCULATIONS 2'!EZ33</f>
        <v>591.0748718605762</v>
      </c>
      <c r="AG27" s="147">
        <f>'CALCULATIONS 2'!FB33</f>
        <v>161.46378987953076</v>
      </c>
      <c r="AH27" s="147">
        <f>'CALCULATIONS 2'!FD33</f>
        <v>588.76096799197592</v>
      </c>
      <c r="AI27" s="151">
        <f>'CALCULATIONS 2'!FF33</f>
        <v>157.37526589281191</v>
      </c>
      <c r="AM27" s="115"/>
      <c r="AN27" s="103"/>
      <c r="AO27" s="105"/>
      <c r="AP27" s="106"/>
      <c r="AQ27" s="105"/>
      <c r="AR27" s="106"/>
      <c r="AS27" s="105"/>
      <c r="AT27" s="106"/>
      <c r="AU27" s="105"/>
      <c r="AV27" s="106"/>
      <c r="AW27" s="105"/>
      <c r="AX27" s="106"/>
      <c r="AY27" s="105"/>
      <c r="AZ27" s="106"/>
      <c r="BA27" s="105"/>
      <c r="BB27" s="106"/>
      <c r="BC27" s="105"/>
      <c r="BD27" s="106"/>
      <c r="BE27" s="105"/>
      <c r="BF27" s="106"/>
    </row>
    <row r="28" spans="1:58">
      <c r="A28" s="53"/>
      <c r="B28" s="135">
        <v>57.156177807149497</v>
      </c>
      <c r="C28" s="127">
        <v>3.13915510651987</v>
      </c>
      <c r="D28" s="127">
        <v>12.029281863082501</v>
      </c>
      <c r="E28" s="127">
        <v>2.7064308540853701</v>
      </c>
      <c r="F28" s="127">
        <v>0.25679964717477999</v>
      </c>
      <c r="G28" s="127">
        <v>10.640358383324999</v>
      </c>
      <c r="H28" s="128">
        <v>1.41497778894878</v>
      </c>
      <c r="I28" s="127">
        <v>6.6408233881004399</v>
      </c>
      <c r="J28" s="127">
        <v>3.1995644497854498</v>
      </c>
      <c r="K28" s="127">
        <v>1.5443718657777099</v>
      </c>
      <c r="L28" s="129">
        <v>0.48863936704509098</v>
      </c>
      <c r="M28" s="129">
        <v>3</v>
      </c>
      <c r="N28" s="129">
        <v>25.755647234928102</v>
      </c>
      <c r="O28" s="136">
        <v>85.535476796704003</v>
      </c>
      <c r="P28" s="98">
        <f t="shared" si="0"/>
        <v>102.22770963339764</v>
      </c>
      <c r="Q28" s="97"/>
      <c r="R28" s="96">
        <f>IF(N28="",0,'CALCULATIONS 2'!BR34*10000/'CALCULATIONS 2'!CR34)</f>
        <v>25.755663297107905</v>
      </c>
      <c r="S28" s="97">
        <f>IF(O28="",0,'CALCULATIONS 2'!BS34*10000/'CALCULATIONS 2'!CS34)</f>
        <v>85.535241608814445</v>
      </c>
      <c r="T28" s="117">
        <f t="shared" si="1"/>
        <v>5.5571337014829297E-8</v>
      </c>
      <c r="V28" s="156">
        <f>'CALCULATIONS 2'!BQ34</f>
        <v>49.237300474294493</v>
      </c>
      <c r="W28" s="148">
        <v>4.1217761933972614</v>
      </c>
      <c r="X28" s="148">
        <v>14.678952300828119</v>
      </c>
      <c r="Y28" s="52">
        <f>'CALCULATIONS 2'!BT34</f>
        <v>2.2545925592664742</v>
      </c>
      <c r="Z28" s="157">
        <f>'CALCULATIONS 2'!BU34</f>
        <v>29.707378472213652</v>
      </c>
      <c r="AA28" s="266">
        <f t="shared" si="2"/>
        <v>99.999999999999986</v>
      </c>
      <c r="AB28" s="155"/>
      <c r="AC28" s="162">
        <f t="shared" si="3"/>
        <v>1068.3992601671159</v>
      </c>
      <c r="AD28" s="163">
        <v>0.1</v>
      </c>
      <c r="AE28" s="155"/>
      <c r="AF28" s="150">
        <f>'CALCULATIONS 2'!EZ34</f>
        <v>509.69727589970324</v>
      </c>
      <c r="AG28" s="147">
        <f>'CALCULATIONS 2'!FB34</f>
        <v>139.2338902836178</v>
      </c>
      <c r="AH28" s="147">
        <f>'CALCULATIONS 2'!FD34</f>
        <v>505.77453499481146</v>
      </c>
      <c r="AI28" s="151">
        <f>'CALCULATIONS 2'!FF34</f>
        <v>135.1930685862086</v>
      </c>
      <c r="AM28" s="115"/>
      <c r="AN28" s="103"/>
      <c r="AO28" s="105"/>
      <c r="AP28" s="106"/>
      <c r="AQ28" s="105"/>
      <c r="AR28" s="106"/>
      <c r="AS28" s="105"/>
      <c r="AT28" s="106"/>
      <c r="AU28" s="105"/>
      <c r="AV28" s="106"/>
      <c r="AW28" s="105"/>
      <c r="AX28" s="106"/>
      <c r="AY28" s="105"/>
      <c r="AZ28" s="106"/>
      <c r="BA28" s="105"/>
      <c r="BB28" s="106"/>
      <c r="BC28" s="105"/>
      <c r="BD28" s="106"/>
      <c r="BE28" s="105"/>
      <c r="BF28" s="106"/>
    </row>
    <row r="29" spans="1:58">
      <c r="A29" s="126"/>
      <c r="B29" s="135">
        <v>58.798364769253901</v>
      </c>
      <c r="C29" s="127">
        <v>2.7747755917200401</v>
      </c>
      <c r="D29" s="127">
        <v>12.154652695254001</v>
      </c>
      <c r="E29" s="127">
        <v>2.3296528418719</v>
      </c>
      <c r="F29" s="127">
        <v>0.23484332008213199</v>
      </c>
      <c r="G29" s="127">
        <v>10.0396372529656</v>
      </c>
      <c r="H29" s="128">
        <v>1.1477971501886799</v>
      </c>
      <c r="I29" s="127">
        <v>6.0265673592508699</v>
      </c>
      <c r="J29" s="127">
        <v>3.3184435874007301</v>
      </c>
      <c r="K29" s="127">
        <v>1.7405469781904801</v>
      </c>
      <c r="L29" s="129">
        <v>0.49973543364123202</v>
      </c>
      <c r="M29" s="129">
        <v>3</v>
      </c>
      <c r="N29" s="129">
        <v>20.248737257587901</v>
      </c>
      <c r="O29" s="136">
        <v>70.930025584901998</v>
      </c>
      <c r="P29" s="98">
        <f t="shared" si="0"/>
        <v>102.07413485610384</v>
      </c>
      <c r="Q29" s="97"/>
      <c r="R29" s="96">
        <f>IF(N29="",0,'CALCULATIONS 2'!BR35*10000/'CALCULATIONS 2'!CR35)</f>
        <v>20.248907521361797</v>
      </c>
      <c r="S29" s="97">
        <f>IF(O29="",0,'CALCULATIONS 2'!BS35*10000/'CALCULATIONS 2'!CS35)</f>
        <v>70.9312254140996</v>
      </c>
      <c r="T29" s="117">
        <f t="shared" si="1"/>
        <v>1.4685798561213201E-6</v>
      </c>
      <c r="V29" s="156">
        <f>'CALCULATIONS 2'!BQ35</f>
        <v>50.940306835556299</v>
      </c>
      <c r="W29" s="148">
        <v>3.6517860050617461</v>
      </c>
      <c r="X29" s="148">
        <v>13.041496008303369</v>
      </c>
      <c r="Y29" s="52">
        <f>'CALCULATIONS 2'!BT35</f>
        <v>2.158479336772571</v>
      </c>
      <c r="Z29" s="157">
        <f>'CALCULATIONS 2'!BU35</f>
        <v>30.207931814306022</v>
      </c>
      <c r="AA29" s="266">
        <f t="shared" si="2"/>
        <v>100.00000000000001</v>
      </c>
      <c r="AB29" s="155"/>
      <c r="AC29" s="162">
        <f t="shared" si="3"/>
        <v>1060.8260221216251</v>
      </c>
      <c r="AD29" s="163">
        <v>0.1</v>
      </c>
      <c r="AE29" s="155"/>
      <c r="AF29" s="150">
        <f>'CALCULATIONS 2'!EZ35</f>
        <v>435.22015583846115</v>
      </c>
      <c r="AG29" s="147">
        <f>'CALCULATIONS 2'!FB35</f>
        <v>118.88899213806179</v>
      </c>
      <c r="AH29" s="147">
        <f>'CALCULATIONS 2'!FD35</f>
        <v>429.94348476484163</v>
      </c>
      <c r="AI29" s="151">
        <f>'CALCULATIONS 2'!FF35</f>
        <v>114.92349852015197</v>
      </c>
      <c r="AM29" s="115"/>
      <c r="AN29" s="103"/>
      <c r="AO29" s="105"/>
      <c r="AP29" s="106"/>
      <c r="AQ29" s="105"/>
      <c r="AR29" s="106"/>
      <c r="AS29" s="105"/>
      <c r="AT29" s="106"/>
      <c r="AU29" s="105"/>
      <c r="AV29" s="106"/>
      <c r="AW29" s="105"/>
      <c r="AX29" s="106"/>
      <c r="AY29" s="105"/>
      <c r="AZ29" s="106"/>
      <c r="BA29" s="105"/>
      <c r="BB29" s="106"/>
      <c r="BC29" s="105"/>
      <c r="BD29" s="106"/>
      <c r="BE29" s="105"/>
      <c r="BF29" s="106"/>
    </row>
    <row r="30" spans="1:58">
      <c r="A30" s="126"/>
      <c r="B30" s="135">
        <v>59.843167943221502</v>
      </c>
      <c r="C30" s="127">
        <v>2.5429476194021201</v>
      </c>
      <c r="D30" s="127">
        <v>12.234416964730199</v>
      </c>
      <c r="E30" s="127">
        <v>2.0899366145932801</v>
      </c>
      <c r="F30" s="127">
        <v>0.22087411878871099</v>
      </c>
      <c r="G30" s="127">
        <v>9.6427218655210805</v>
      </c>
      <c r="H30" s="128">
        <v>0.99416587120798505</v>
      </c>
      <c r="I30" s="127">
        <v>5.6357612796871299</v>
      </c>
      <c r="J30" s="127">
        <v>3.3940776675421298</v>
      </c>
      <c r="K30" s="127">
        <v>1.86535882046674</v>
      </c>
      <c r="L30" s="129">
        <v>0.50679504735497605</v>
      </c>
      <c r="M30" s="129">
        <v>3</v>
      </c>
      <c r="N30" s="129">
        <v>16.868857054827501</v>
      </c>
      <c r="O30" s="136">
        <v>61.637647715963602</v>
      </c>
      <c r="P30" s="98">
        <f t="shared" si="0"/>
        <v>101.97807446299294</v>
      </c>
      <c r="Q30" s="97"/>
      <c r="R30" s="96">
        <f>IF(N30="",0,'CALCULATIONS 2'!BR36*10000/'CALCULATIONS 2'!CR36)</f>
        <v>16.868812844574666</v>
      </c>
      <c r="S30" s="97">
        <f>IF(O30="",0,'CALCULATIONS 2'!BS36*10000/'CALCULATIONS 2'!CS36)</f>
        <v>61.639932893131373</v>
      </c>
      <c r="T30" s="117">
        <f t="shared" si="1"/>
        <v>5.2239892345565345E-6</v>
      </c>
      <c r="V30" s="156">
        <f>'CALCULATIONS 2'!BQ36</f>
        <v>52.192903832700623</v>
      </c>
      <c r="W30" s="148">
        <v>3.3004790480464292</v>
      </c>
      <c r="X30" s="148">
        <v>11.850371438746757</v>
      </c>
      <c r="Y30" s="52">
        <f>'CALCULATIONS 2'!BT36</f>
        <v>2.0956684234847383</v>
      </c>
      <c r="Z30" s="157">
        <f>'CALCULATIONS 2'!BU36</f>
        <v>30.560577257021443</v>
      </c>
      <c r="AA30" s="266">
        <f t="shared" si="2"/>
        <v>100</v>
      </c>
      <c r="AB30" s="155"/>
      <c r="AC30" s="162">
        <f t="shared" si="3"/>
        <v>1056.007725953325</v>
      </c>
      <c r="AD30" s="163">
        <v>0.1</v>
      </c>
      <c r="AE30" s="155"/>
      <c r="AF30" s="150">
        <f>'CALCULATIONS 2'!EZ36</f>
        <v>392.94370199583426</v>
      </c>
      <c r="AG30" s="147">
        <f>'CALCULATIONS 2'!FB36</f>
        <v>107.34034274511696</v>
      </c>
      <c r="AH30" s="147">
        <f>'CALCULATIONS 2'!FD36</f>
        <v>387.00705675670162</v>
      </c>
      <c r="AI30" s="151">
        <f>'CALCULATIONS 2'!FF36</f>
        <v>103.44663075611788</v>
      </c>
      <c r="AM30" s="115"/>
      <c r="AN30" s="103"/>
      <c r="AO30" s="107"/>
      <c r="AP30" s="106"/>
      <c r="AQ30" s="107"/>
      <c r="AR30" s="106"/>
      <c r="AS30" s="107"/>
      <c r="AT30" s="106"/>
      <c r="AU30" s="107"/>
      <c r="AV30" s="106"/>
      <c r="AW30" s="107"/>
      <c r="AX30" s="106"/>
      <c r="AY30" s="107"/>
      <c r="AZ30" s="106"/>
      <c r="BA30" s="107"/>
      <c r="BB30" s="106"/>
      <c r="BC30" s="107"/>
      <c r="BD30" s="106"/>
      <c r="BE30" s="107"/>
      <c r="BF30" s="106"/>
    </row>
    <row r="31" spans="1:58">
      <c r="A31" s="125"/>
      <c r="B31" s="135">
        <v>60.766441535190303</v>
      </c>
      <c r="C31" s="127">
        <v>2.3380854500922399</v>
      </c>
      <c r="D31" s="127">
        <v>12.3049032012052</v>
      </c>
      <c r="E31" s="127">
        <v>1.8781037376196299</v>
      </c>
      <c r="F31" s="127">
        <v>0.20852978927625801</v>
      </c>
      <c r="G31" s="127">
        <v>9.2830342561911898</v>
      </c>
      <c r="H31" s="128">
        <v>0.86833878891561</v>
      </c>
      <c r="I31" s="127">
        <v>5.2904130439310197</v>
      </c>
      <c r="J31" s="127">
        <v>3.4609141307031601</v>
      </c>
      <c r="K31" s="127">
        <v>1.97565277899393</v>
      </c>
      <c r="L31" s="129">
        <v>0.51303349979635804</v>
      </c>
      <c r="M31" s="129">
        <v>3</v>
      </c>
      <c r="N31" s="129">
        <v>13.962223802092501</v>
      </c>
      <c r="O31" s="136">
        <v>53.426142136011002</v>
      </c>
      <c r="P31" s="98">
        <f t="shared" si="0"/>
        <v>101.89418904850871</v>
      </c>
      <c r="Q31" s="97"/>
      <c r="R31" s="96">
        <f>IF(N31="",0,'CALCULATIONS 2'!BR37*10000/'CALCULATIONS 2'!CR37)</f>
        <v>13.961620140604452</v>
      </c>
      <c r="S31" s="97">
        <f>IF(O31="",0,'CALCULATIONS 2'!BS37*10000/'CALCULATIONS 2'!CS37)</f>
        <v>53.429376902389244</v>
      </c>
      <c r="T31" s="117">
        <f t="shared" si="1"/>
        <v>1.082812071395565E-5</v>
      </c>
      <c r="V31" s="156">
        <f>'CALCULATIONS 2'!BQ37</f>
        <v>53.42754431650625</v>
      </c>
      <c r="W31" s="148">
        <v>2.9466921342017902</v>
      </c>
      <c r="X31" s="148">
        <v>10.690177991719157</v>
      </c>
      <c r="Y31" s="52">
        <f>'CALCULATIONS 2'!BT37</f>
        <v>2.0394637254679537</v>
      </c>
      <c r="Z31" s="157">
        <f>'CALCULATIONS 2'!BU37</f>
        <v>30.89612183210485</v>
      </c>
      <c r="AA31" s="266">
        <f t="shared" si="2"/>
        <v>100</v>
      </c>
      <c r="AB31" s="155"/>
      <c r="AC31" s="162">
        <f t="shared" si="3"/>
        <v>1051.7498851261546</v>
      </c>
      <c r="AD31" s="163">
        <v>0.1</v>
      </c>
      <c r="AE31" s="155"/>
      <c r="AF31" s="150">
        <f>'CALCULATIONS 2'!EZ37</f>
        <v>358.71147581158141</v>
      </c>
      <c r="AG31" s="147">
        <f>'CALCULATIONS 2'!FB37</f>
        <v>97.989133213363161</v>
      </c>
      <c r="AH31" s="147">
        <f>'CALCULATIONS 2'!FD37</f>
        <v>352.32325276792017</v>
      </c>
      <c r="AI31" s="151">
        <f>'CALCULATIONS 2'!FF37</f>
        <v>94.175681811378993</v>
      </c>
      <c r="AM31" s="115"/>
      <c r="AN31" s="103"/>
      <c r="AO31" s="105"/>
      <c r="AP31" s="106"/>
      <c r="AQ31" s="105"/>
      <c r="AR31" s="106"/>
      <c r="AS31" s="105"/>
      <c r="AT31" s="106"/>
      <c r="AU31" s="105"/>
      <c r="AV31" s="106"/>
      <c r="AW31" s="105"/>
      <c r="AX31" s="108"/>
      <c r="AY31" s="105"/>
      <c r="AZ31" s="106"/>
      <c r="BA31" s="105"/>
      <c r="BB31" s="106"/>
      <c r="BC31" s="105"/>
      <c r="BD31" s="106"/>
      <c r="BE31" s="105"/>
      <c r="BF31" s="108"/>
    </row>
    <row r="32" spans="1:58">
      <c r="A32" s="125"/>
      <c r="B32" s="135">
        <v>61.8463283833822</v>
      </c>
      <c r="C32" s="127">
        <v>2.09847287560277</v>
      </c>
      <c r="D32" s="127">
        <v>12.3873458925266</v>
      </c>
      <c r="E32" s="127">
        <v>1.6303380267313801</v>
      </c>
      <c r="F32" s="127">
        <v>0.19409151311824599</v>
      </c>
      <c r="G32" s="127">
        <v>8.8520724283102901</v>
      </c>
      <c r="H32" s="128">
        <v>0.73256903733516998</v>
      </c>
      <c r="I32" s="127">
        <v>4.8864840015720397</v>
      </c>
      <c r="J32" s="127">
        <v>3.53908794415899</v>
      </c>
      <c r="K32" s="127">
        <v>2.1046557054120298</v>
      </c>
      <c r="L32" s="129">
        <v>0.52033016982257696</v>
      </c>
      <c r="M32" s="129">
        <v>3</v>
      </c>
      <c r="N32" s="129">
        <v>10.657907402793899</v>
      </c>
      <c r="O32" s="136">
        <v>43.821733478837203</v>
      </c>
      <c r="P32" s="98">
        <f t="shared" si="0"/>
        <v>101.79722394206046</v>
      </c>
      <c r="Q32" s="97"/>
      <c r="R32" s="96">
        <f>IF(N32="",0,'CALCULATIONS 2'!BR38*10000/'CALCULATIONS 2'!CR38)</f>
        <v>10.654268481613032</v>
      </c>
      <c r="S32" s="97">
        <f>IF(O32="",0,'CALCULATIONS 2'!BS38*10000/'CALCULATIONS 2'!CS38)</f>
        <v>43.825000418212888</v>
      </c>
      <c r="T32" s="117">
        <f t="shared" si="1"/>
        <v>2.3914640244963425E-5</v>
      </c>
      <c r="V32" s="156">
        <f>'CALCULATIONS 2'!BQ38</f>
        <v>55.045809373808993</v>
      </c>
      <c r="W32" s="148">
        <v>2.4686955413717282</v>
      </c>
      <c r="X32" s="148">
        <v>9.1931370774028185</v>
      </c>
      <c r="Y32" s="52">
        <f>'CALCULATIONS 2'!BT38</f>
        <v>1.9732907113890339</v>
      </c>
      <c r="Z32" s="157">
        <f>'CALCULATIONS 2'!BU38</f>
        <v>31.319067296027402</v>
      </c>
      <c r="AA32" s="266">
        <f t="shared" si="2"/>
        <v>99.999999999999986</v>
      </c>
      <c r="AB32" s="155"/>
      <c r="AC32" s="162">
        <f t="shared" si="3"/>
        <v>1046.7697943373007</v>
      </c>
      <c r="AD32" s="163">
        <v>0.1</v>
      </c>
      <c r="AE32" s="155"/>
      <c r="AF32" s="150">
        <f>'CALCULATIONS 2'!EZ38</f>
        <v>322.21183738607635</v>
      </c>
      <c r="AG32" s="147">
        <f>'CALCULATIONS 2'!FB38</f>
        <v>88.018535189353898</v>
      </c>
      <c r="AH32" s="147">
        <f>'CALCULATIONS 2'!FD38</f>
        <v>315.45310384667363</v>
      </c>
      <c r="AI32" s="151">
        <f>'CALCULATIONS 2'!FF38</f>
        <v>84.32032487462665</v>
      </c>
      <c r="AM32" s="115"/>
      <c r="AN32" s="103"/>
      <c r="AO32" s="107"/>
      <c r="AP32" s="106"/>
      <c r="AQ32" s="107"/>
      <c r="AR32" s="106"/>
      <c r="AS32" s="107"/>
      <c r="AT32" s="106"/>
      <c r="AU32" s="107"/>
      <c r="AV32" s="106"/>
      <c r="AW32" s="107"/>
      <c r="AX32" s="108"/>
      <c r="AY32" s="107"/>
      <c r="AZ32" s="106"/>
      <c r="BA32" s="107"/>
      <c r="BB32" s="106"/>
      <c r="BC32" s="107"/>
      <c r="BD32" s="108"/>
      <c r="BE32" s="107"/>
      <c r="BF32" s="108"/>
    </row>
    <row r="33" spans="1:58">
      <c r="A33" s="125"/>
      <c r="B33" s="135">
        <v>62.562992656045701</v>
      </c>
      <c r="C33" s="127">
        <v>1.93945457502337</v>
      </c>
      <c r="D33" s="127">
        <v>12.4420587835218</v>
      </c>
      <c r="E33" s="127">
        <v>1.4659089170686499</v>
      </c>
      <c r="F33" s="127">
        <v>0.18450958636488199</v>
      </c>
      <c r="G33" s="127">
        <v>8.5600895456193005</v>
      </c>
      <c r="H33" s="128">
        <v>0.64910589607316505</v>
      </c>
      <c r="I33" s="127">
        <v>4.6184174779038001</v>
      </c>
      <c r="J33" s="127">
        <v>3.59096780477166</v>
      </c>
      <c r="K33" s="127">
        <v>2.19026818285603</v>
      </c>
      <c r="L33" s="129">
        <v>0.52517258708690495</v>
      </c>
      <c r="M33" s="129">
        <v>3</v>
      </c>
      <c r="N33" s="129">
        <v>8.5217662594517591</v>
      </c>
      <c r="O33" s="136">
        <v>37.4477911012807</v>
      </c>
      <c r="P33" s="98">
        <f t="shared" si="0"/>
        <v>101.73354296807133</v>
      </c>
      <c r="Q33" s="97"/>
      <c r="R33" s="96">
        <f>IF(N33="",0,'CALCULATIONS 2'!BR39*10000/'CALCULATIONS 2'!CR39)</f>
        <v>8.5179425041438961</v>
      </c>
      <c r="S33" s="97">
        <f>IF(O33="",0,'CALCULATIONS 2'!BS39*10000/'CALCULATIONS 2'!CS39)</f>
        <v>37.450436255780481</v>
      </c>
      <c r="T33" s="117">
        <f>(R33-N33)^2+(S33-O33)^2</f>
        <v>2.1617946982123594E-5</v>
      </c>
      <c r="V33" s="156">
        <f>'CALCULATIONS 2'!BQ39</f>
        <v>56.235920334458676</v>
      </c>
      <c r="W33" s="148">
        <v>2.1060773235991133</v>
      </c>
      <c r="X33" s="148">
        <v>8.1095959786628846</v>
      </c>
      <c r="Y33" s="52">
        <f>'CALCULATIONS 2'!BT39</f>
        <v>1.92927406744826</v>
      </c>
      <c r="Z33" s="157">
        <f>'CALCULATIONS 2'!BU39</f>
        <v>31.619132295831083</v>
      </c>
      <c r="AA33" s="266">
        <f t="shared" si="2"/>
        <v>100.00000000000001</v>
      </c>
      <c r="AB33" s="155"/>
      <c r="AC33" s="162">
        <f t="shared" si="3"/>
        <v>1043.4647692330798</v>
      </c>
      <c r="AD33" s="163">
        <v>0.1</v>
      </c>
      <c r="AE33" s="155"/>
      <c r="AF33" s="150">
        <f>'CALCULATIONS 2'!EZ39</f>
        <v>299.99154155865494</v>
      </c>
      <c r="AG33" s="147">
        <f>'CALCULATIONS 2'!FB39</f>
        <v>81.948621973036225</v>
      </c>
      <c r="AH33" s="147">
        <f>'CALCULATIONS 2'!FD39</f>
        <v>293.08174885955498</v>
      </c>
      <c r="AI33" s="151">
        <f>'CALCULATIONS 2'!FF39</f>
        <v>78.340482237489965</v>
      </c>
      <c r="AM33" s="115"/>
      <c r="AN33" s="103"/>
      <c r="AO33" s="105"/>
      <c r="AP33" s="108"/>
      <c r="AQ33" s="105"/>
      <c r="AR33" s="106"/>
      <c r="AS33" s="105"/>
      <c r="AT33" s="106"/>
      <c r="AU33" s="105"/>
      <c r="AV33" s="108"/>
      <c r="AW33" s="105"/>
      <c r="AX33" s="108"/>
      <c r="AY33" s="105"/>
      <c r="AZ33" s="108"/>
      <c r="BA33" s="105"/>
      <c r="BB33" s="106"/>
      <c r="BC33" s="105"/>
      <c r="BD33" s="108"/>
      <c r="BE33" s="105"/>
      <c r="BF33" s="108"/>
    </row>
    <row r="34" spans="1:58">
      <c r="A34" s="125"/>
      <c r="B34" s="135">
        <v>63.212486111672199</v>
      </c>
      <c r="C34" s="127">
        <v>1.79534058819475</v>
      </c>
      <c r="D34" s="127">
        <v>12.491643597493001</v>
      </c>
      <c r="E34" s="127">
        <v>1.3168912602465499</v>
      </c>
      <c r="F34" s="127">
        <v>0.17582574519128299</v>
      </c>
      <c r="G34" s="127">
        <v>8.2913991763158208</v>
      </c>
      <c r="H34" s="128">
        <v>0.57799236561184897</v>
      </c>
      <c r="I34" s="127">
        <v>4.3754760345582397</v>
      </c>
      <c r="J34" s="127">
        <v>3.6379851198967899</v>
      </c>
      <c r="K34" s="127">
        <v>2.2678564566696302</v>
      </c>
      <c r="L34" s="129">
        <v>0.52956113894104695</v>
      </c>
      <c r="M34" s="129">
        <v>3</v>
      </c>
      <c r="N34" s="129">
        <v>6.6249562911998696</v>
      </c>
      <c r="O34" s="136">
        <v>31.671259441096801</v>
      </c>
      <c r="P34" s="98">
        <f t="shared" si="0"/>
        <v>101.6762872163644</v>
      </c>
      <c r="Q34" s="97"/>
      <c r="R34" s="96">
        <f>IF(N34="",0,'CALCULATIONS 2'!BR40*10000/'CALCULATIONS 2'!CR40)</f>
        <v>6.6235899345917675</v>
      </c>
      <c r="S34" s="97">
        <f>IF(O34="",0,'CALCULATIONS 2'!BS40*10000/'CALCULATIONS 2'!CS40)</f>
        <v>31.673322681634748</v>
      </c>
      <c r="T34" s="117">
        <f t="shared" si="1"/>
        <v>6.1238918979305441E-6</v>
      </c>
      <c r="V34" s="156">
        <f>'CALCULATIONS 2'!BQ40</f>
        <v>57.403494383530919</v>
      </c>
      <c r="W34" s="148">
        <v>1.7406740904062155</v>
      </c>
      <c r="X34" s="148">
        <v>7.0611605904611725</v>
      </c>
      <c r="Y34" s="52">
        <f>'CALCULATIONS 2'!BT40</f>
        <v>1.8894195301516801</v>
      </c>
      <c r="Z34" s="157">
        <f>'CALCULATIONS 2'!BU40</f>
        <v>31.905251405450002</v>
      </c>
      <c r="AA34" s="266">
        <f t="shared" si="2"/>
        <v>100</v>
      </c>
      <c r="AB34" s="155"/>
      <c r="AC34" s="162">
        <f t="shared" si="3"/>
        <v>1040.4695143309557</v>
      </c>
      <c r="AD34" s="163">
        <v>0.1</v>
      </c>
      <c r="AE34" s="155"/>
      <c r="AF34" s="150">
        <f>'CALCULATIONS 2'!EZ40</f>
        <v>281.17102989661112</v>
      </c>
      <c r="AG34" s="147">
        <f>'CALCULATIONS 2'!FB40</f>
        <v>76.807427032943579</v>
      </c>
      <c r="AH34" s="147">
        <f>'CALCULATIONS 2'!FD40</f>
        <v>274.19033578253783</v>
      </c>
      <c r="AI34" s="151">
        <f>'CALCULATIONS 2'!FF40</f>
        <v>73.290824876156478</v>
      </c>
      <c r="AM34" s="115"/>
      <c r="AN34" s="103"/>
      <c r="AO34" s="109"/>
      <c r="AP34" s="110"/>
      <c r="AQ34" s="109"/>
      <c r="AR34" s="110"/>
      <c r="AS34" s="109"/>
      <c r="AT34" s="110"/>
      <c r="AU34" s="109"/>
      <c r="AV34" s="110"/>
      <c r="AW34" s="109"/>
      <c r="AX34" s="110"/>
      <c r="AY34" s="109"/>
      <c r="AZ34" s="110"/>
      <c r="BA34" s="109"/>
      <c r="BB34" s="110"/>
      <c r="BC34" s="109"/>
      <c r="BD34" s="110"/>
      <c r="BE34" s="109"/>
      <c r="BF34" s="110"/>
    </row>
    <row r="35" spans="1:58">
      <c r="A35" s="53"/>
      <c r="B35" s="135">
        <v>63.803583881926201</v>
      </c>
      <c r="C35" s="127">
        <v>1.66418382974114</v>
      </c>
      <c r="D35" s="127">
        <v>12.5367702615462</v>
      </c>
      <c r="E35" s="127">
        <v>1.1812717187208399</v>
      </c>
      <c r="F35" s="127">
        <v>0.167922664551305</v>
      </c>
      <c r="G35" s="127">
        <v>8.0435067287802298</v>
      </c>
      <c r="H35" s="128">
        <v>0.51700586050402397</v>
      </c>
      <c r="I35" s="127">
        <v>4.15437735493364</v>
      </c>
      <c r="J35" s="127">
        <v>3.6807751278530398</v>
      </c>
      <c r="K35" s="127">
        <v>2.33846880118484</v>
      </c>
      <c r="L35" s="129">
        <v>0.53355511793060295</v>
      </c>
      <c r="M35" s="129">
        <v>3</v>
      </c>
      <c r="N35" s="129">
        <v>4.93101564888181</v>
      </c>
      <c r="O35" s="136">
        <v>26.414093330250498</v>
      </c>
      <c r="P35" s="98">
        <f t="shared" si="0"/>
        <v>101.62455585856996</v>
      </c>
      <c r="Q35" s="97"/>
      <c r="R35" s="96">
        <f>IF(N35="",0,'CALCULATIONS 2'!BR41*10000/'CALCULATIONS 2'!CR41)</f>
        <v>4.9311693484944463</v>
      </c>
      <c r="S35" s="97">
        <f>IF(O35="",0,'CALCULATIONS 2'!BS41*10000/'CALCULATIONS 2'!CS41)</f>
        <v>26.415813313808695</v>
      </c>
      <c r="T35" s="117">
        <f t="shared" si="1"/>
        <v>2.9819670113899848E-6</v>
      </c>
      <c r="V35" s="156">
        <f>'CALCULATIONS 2'!BQ41</f>
        <v>58.547539578406173</v>
      </c>
      <c r="W35" s="148">
        <v>1.3723947462265496</v>
      </c>
      <c r="X35" s="148">
        <v>6.0488540027262934</v>
      </c>
      <c r="Y35" s="52">
        <f>'CALCULATIONS 2'!BT41</f>
        <v>1.8533076979028256</v>
      </c>
      <c r="Z35" s="157">
        <f>'CALCULATIONS 2'!BU41</f>
        <v>32.177903974738172</v>
      </c>
      <c r="AA35" s="266">
        <f t="shared" si="2"/>
        <v>100</v>
      </c>
      <c r="AB35" s="155"/>
      <c r="AC35" s="162">
        <f t="shared" si="3"/>
        <v>1037.7435615462889</v>
      </c>
      <c r="AD35" s="163">
        <v>0.1</v>
      </c>
      <c r="AE35" s="155"/>
      <c r="AF35" s="150">
        <f>'CALCULATIONS 2'!EZ41</f>
        <v>265.09538634825952</v>
      </c>
      <c r="AG35" s="147">
        <f>'CALCULATIONS 2'!FB41</f>
        <v>72.416047098454428</v>
      </c>
      <c r="AH35" s="147">
        <f>'CALCULATIONS 2'!FD41</f>
        <v>258.10497618770216</v>
      </c>
      <c r="AI35" s="151">
        <f>'CALCULATIONS 2'!FF41</f>
        <v>68.991223032894922</v>
      </c>
      <c r="AM35" s="115"/>
      <c r="AN35" s="103"/>
      <c r="AO35" s="105"/>
      <c r="AP35" s="105"/>
      <c r="AQ35" s="105"/>
      <c r="AR35" s="105"/>
      <c r="AS35" s="105"/>
      <c r="AT35" s="105"/>
      <c r="AU35" s="105"/>
      <c r="AV35" s="105"/>
      <c r="AW35" s="105"/>
      <c r="AX35" s="105"/>
      <c r="AY35" s="105"/>
      <c r="AZ35" s="105"/>
      <c r="BA35" s="105"/>
      <c r="BB35" s="105"/>
      <c r="BC35" s="105"/>
      <c r="BD35" s="105"/>
      <c r="BE35" s="105"/>
      <c r="BF35" s="105"/>
    </row>
    <row r="36" spans="1:58">
      <c r="A36" s="53"/>
      <c r="B36" s="135">
        <v>64.512793729744402</v>
      </c>
      <c r="C36" s="127">
        <v>1.5068195672042499</v>
      </c>
      <c r="D36" s="127">
        <v>12.5909140532441</v>
      </c>
      <c r="E36" s="127">
        <v>1.01855292794398</v>
      </c>
      <c r="F36" s="127">
        <v>0.15844040476276799</v>
      </c>
      <c r="G36" s="127">
        <v>7.7418382325266002</v>
      </c>
      <c r="H36" s="128">
        <v>0.44854717444752401</v>
      </c>
      <c r="I36" s="127">
        <v>3.8890991407018398</v>
      </c>
      <c r="J36" s="127">
        <v>3.73211535709761</v>
      </c>
      <c r="K36" s="127">
        <v>2.4231907754974999</v>
      </c>
      <c r="L36" s="129">
        <v>0.53834716651193204</v>
      </c>
      <c r="M36" s="129">
        <v>3</v>
      </c>
      <c r="N36" s="129">
        <v>2.9392495815974602</v>
      </c>
      <c r="O36" s="136">
        <v>20.106449882659</v>
      </c>
      <c r="P36" s="98">
        <f t="shared" si="0"/>
        <v>101.56296309962894</v>
      </c>
      <c r="Q36" s="97"/>
      <c r="R36" s="96">
        <f>IF(N36="",0,'CALCULATIONS 2'!BR42*10000/'CALCULATIONS 2'!CR42)</f>
        <v>2.9355203892471997</v>
      </c>
      <c r="S36" s="97">
        <f>IF(O36="",0,'CALCULATIONS 2'!BS42*10000/'CALCULATIONS 2'!CS42)</f>
        <v>20.10775146192821</v>
      </c>
      <c r="T36" s="117">
        <f t="shared" si="1"/>
        <v>1.5600984179278912E-5</v>
      </c>
      <c r="V36" s="156">
        <f>'CALCULATIONS 2'!BQ42</f>
        <v>60.034504177862651</v>
      </c>
      <c r="W36" s="148">
        <v>0.8773018493596193</v>
      </c>
      <c r="X36" s="148">
        <v>4.7566048936979684</v>
      </c>
      <c r="Y36" s="52">
        <f>'CALCULATIONS 2'!BT42</f>
        <v>1.8103731433574437</v>
      </c>
      <c r="Z36" s="157">
        <f>'CALCULATIONS 2'!BU42</f>
        <v>32.521215935722324</v>
      </c>
      <c r="AA36" s="266">
        <f t="shared" si="2"/>
        <v>100</v>
      </c>
      <c r="AB36" s="155"/>
      <c r="AC36" s="162">
        <f t="shared" si="3"/>
        <v>1034.4729138516741</v>
      </c>
      <c r="AD36" s="163">
        <v>0.1</v>
      </c>
      <c r="AE36" s="155"/>
      <c r="AF36" s="150">
        <f>'CALCULATIONS 2'!EZ42</f>
        <v>247.08959127022425</v>
      </c>
      <c r="AG36" s="147">
        <f>'CALCULATIONS 2'!FB42</f>
        <v>67.497408104476776</v>
      </c>
      <c r="AH36" s="147">
        <f>'CALCULATIONS 2'!FD42</f>
        <v>240.15706429596352</v>
      </c>
      <c r="AI36" s="151">
        <f>'CALCULATIONS 2'!FF42</f>
        <v>64.193762671661148</v>
      </c>
      <c r="AM36" s="115"/>
      <c r="AN36" s="103"/>
      <c r="AO36" s="105"/>
      <c r="AP36" s="106"/>
      <c r="AQ36" s="105"/>
      <c r="AR36" s="108"/>
      <c r="AS36" s="105"/>
      <c r="AT36" s="108"/>
      <c r="AU36" s="105"/>
      <c r="AV36" s="108"/>
      <c r="AW36" s="105"/>
      <c r="AX36" s="108"/>
      <c r="AY36" s="105"/>
      <c r="AZ36" s="108"/>
      <c r="BA36" s="105"/>
      <c r="BB36" s="108"/>
      <c r="BC36" s="105"/>
      <c r="BD36" s="106"/>
      <c r="BE36" s="105"/>
      <c r="BF36" s="108"/>
    </row>
    <row r="37" spans="1:58">
      <c r="A37" s="53"/>
      <c r="B37" s="135">
        <v>64.992645330929193</v>
      </c>
      <c r="C37" s="127">
        <v>1.4003468587669801</v>
      </c>
      <c r="D37" s="127">
        <v>12.6275477593614</v>
      </c>
      <c r="E37" s="127">
        <v>0.908457344052503</v>
      </c>
      <c r="F37" s="127">
        <v>0.152024704873126</v>
      </c>
      <c r="G37" s="127">
        <v>7.5350791894967397</v>
      </c>
      <c r="H37" s="128">
        <v>0.405172498650892</v>
      </c>
      <c r="I37" s="127">
        <v>3.7096118193537402</v>
      </c>
      <c r="J37" s="127">
        <v>3.7668521719966099</v>
      </c>
      <c r="K37" s="127">
        <v>2.48051368937768</v>
      </c>
      <c r="L37" s="129">
        <v>0.54158946805608099</v>
      </c>
      <c r="M37" s="129">
        <v>3</v>
      </c>
      <c r="N37" s="129">
        <v>1.61677370679072</v>
      </c>
      <c r="O37" s="136">
        <v>15.838696385804701</v>
      </c>
      <c r="P37" s="98">
        <f t="shared" si="0"/>
        <v>101.52158638192421</v>
      </c>
      <c r="Q37" s="97"/>
      <c r="R37" s="96">
        <f>IF(N37="",0,'CALCULATIONS 2'!BR43*10000/'CALCULATIONS 2'!CR43)</f>
        <v>1.607082826839769</v>
      </c>
      <c r="S37" s="97">
        <f>IF(O37="",0,'CALCULATIONS 2'!BS43*10000/'CALCULATIONS 2'!CS43)</f>
        <v>15.839934432943195</v>
      </c>
      <c r="T37" s="117">
        <f t="shared" si="1"/>
        <v>9.5445914940878491E-5</v>
      </c>
      <c r="V37" s="156">
        <f>'CALCULATIONS 2'!BQ43</f>
        <v>61.118058420036512</v>
      </c>
      <c r="W37" s="148">
        <v>0.50479150163027964</v>
      </c>
      <c r="X37" s="148">
        <v>3.8314743961167745</v>
      </c>
      <c r="Y37" s="52">
        <f>'CALCULATIONS 2'!BT43</f>
        <v>1.7816356209458493</v>
      </c>
      <c r="Z37" s="157">
        <f>'CALCULATIONS 2'!BU43</f>
        <v>32.764040061270592</v>
      </c>
      <c r="AA37" s="266">
        <f t="shared" si="2"/>
        <v>100</v>
      </c>
      <c r="AB37" s="155"/>
      <c r="AC37" s="162">
        <f t="shared" si="3"/>
        <v>1032.2599926154553</v>
      </c>
      <c r="AD37" s="163">
        <v>0.1</v>
      </c>
      <c r="AE37" s="155"/>
      <c r="AF37" s="150">
        <f>'CALCULATIONS 2'!EZ43</f>
        <v>235.67358349287133</v>
      </c>
      <c r="AG37" s="147">
        <f>'CALCULATIONS 2'!FB43</f>
        <v>64.378899826120474</v>
      </c>
      <c r="AH37" s="147">
        <f>'CALCULATIONS 2'!FD43</f>
        <v>228.82411897223642</v>
      </c>
      <c r="AI37" s="151">
        <f>'CALCULATIONS 2'!FF43</f>
        <v>61.164476797373098</v>
      </c>
      <c r="AM37" s="115"/>
      <c r="AN37" s="103"/>
      <c r="AO37" s="105"/>
      <c r="AP37" s="106"/>
      <c r="AQ37" s="105"/>
      <c r="AR37" s="108"/>
      <c r="AS37" s="105"/>
      <c r="AT37" s="106"/>
      <c r="AU37" s="105"/>
      <c r="AV37" s="106"/>
      <c r="AW37" s="105"/>
      <c r="AX37" s="108"/>
      <c r="AY37" s="105"/>
      <c r="AZ37" s="108"/>
      <c r="BA37" s="105"/>
      <c r="BB37" s="111"/>
      <c r="BC37" s="105"/>
      <c r="BD37" s="106"/>
      <c r="BE37" s="105"/>
      <c r="BF37" s="106"/>
    </row>
    <row r="38" spans="1:58">
      <c r="A38" s="53"/>
      <c r="B38" s="135">
        <v>65.453473503324204</v>
      </c>
      <c r="C38" s="127">
        <v>1.2980951969657999</v>
      </c>
      <c r="D38" s="127">
        <v>12.662729144182</v>
      </c>
      <c r="E38" s="127">
        <v>0.80272643352056905</v>
      </c>
      <c r="F38" s="127">
        <v>0.14586335155581201</v>
      </c>
      <c r="G38" s="127">
        <v>7.32380598849391</v>
      </c>
      <c r="H38" s="128">
        <v>0.377640700799176</v>
      </c>
      <c r="I38" s="127">
        <v>3.5372401651575398</v>
      </c>
      <c r="J38" s="127">
        <v>3.80021186671306</v>
      </c>
      <c r="K38" s="127">
        <v>2.5355640707342202</v>
      </c>
      <c r="L38" s="129">
        <v>0.54470323050108405</v>
      </c>
      <c r="M38" s="129">
        <v>3</v>
      </c>
      <c r="N38" s="129">
        <v>0.36583703722837602</v>
      </c>
      <c r="O38" s="136">
        <v>11.740135415429799</v>
      </c>
      <c r="P38" s="98">
        <f t="shared" si="0"/>
        <v>101.48326424919266</v>
      </c>
      <c r="Q38" s="97"/>
      <c r="R38" s="96">
        <f>IF(N38="",0,'CALCULATIONS 2'!BR44*10000/'CALCULATIONS 2'!CR44)</f>
        <v>0.36225632786060885</v>
      </c>
      <c r="S38" s="97">
        <f>IF(O38="",0,'CALCULATIONS 2'!BS44*10000/'CALCULATIONS 2'!CS44)</f>
        <v>11.739997967358565</v>
      </c>
      <c r="T38" s="117">
        <f t="shared" si="1"/>
        <v>1.2840371548701466E-5</v>
      </c>
      <c r="V38" s="156">
        <f>'CALCULATIONS 2'!BQ44</f>
        <v>62.214005438405891</v>
      </c>
      <c r="W38" s="148">
        <v>0.11967357431270415</v>
      </c>
      <c r="X38" s="148">
        <v>2.9052292185073849</v>
      </c>
      <c r="Y38" s="52">
        <f>'CALCULATIONS 2'!BT44</f>
        <v>1.7515209673714145</v>
      </c>
      <c r="Z38" s="157">
        <f>'CALCULATIONS 2'!BU44</f>
        <v>33.009570801402603</v>
      </c>
      <c r="AA38" s="266">
        <f t="shared" si="2"/>
        <v>100</v>
      </c>
      <c r="AB38" s="155"/>
      <c r="AC38" s="162">
        <f t="shared" si="3"/>
        <v>1030.1348013137635</v>
      </c>
      <c r="AD38" s="163">
        <v>0.1</v>
      </c>
      <c r="AE38" s="155"/>
      <c r="AF38" s="150">
        <f>'CALCULATIONS 2'!EZ44</f>
        <v>225.23705024303058</v>
      </c>
      <c r="AG38" s="147">
        <f>'CALCULATIONS 2'!FB44</f>
        <v>61.527954384270402</v>
      </c>
      <c r="AH38" s="147">
        <f>'CALCULATIONS 2'!FD44</f>
        <v>218.50279970052912</v>
      </c>
      <c r="AI38" s="151">
        <f>'CALCULATIONS 2'!FF44</f>
        <v>58.40559763748341</v>
      </c>
      <c r="AM38" s="115"/>
      <c r="AN38" s="103"/>
      <c r="AO38" s="105"/>
      <c r="AP38" s="106"/>
      <c r="AQ38" s="105"/>
      <c r="AR38" s="106"/>
      <c r="AS38" s="105"/>
      <c r="AT38" s="108"/>
      <c r="AU38" s="105"/>
      <c r="AV38" s="106"/>
      <c r="AW38" s="105"/>
      <c r="AX38" s="106"/>
      <c r="AY38" s="105"/>
      <c r="AZ38" s="108"/>
      <c r="BA38" s="105"/>
      <c r="BB38" s="108"/>
      <c r="BC38" s="105"/>
      <c r="BD38" s="106"/>
      <c r="BE38" s="105"/>
      <c r="BF38" s="106"/>
    </row>
    <row r="39" spans="1:58">
      <c r="A39" s="53"/>
      <c r="B39" s="135">
        <v>66.013694206004104</v>
      </c>
      <c r="C39" s="127">
        <v>1.1737896504391601</v>
      </c>
      <c r="D39" s="127">
        <v>12.7054985348272</v>
      </c>
      <c r="E39" s="127">
        <v>0.67419122551595201</v>
      </c>
      <c r="F39" s="127">
        <v>0.13837310271328601</v>
      </c>
      <c r="G39" s="127">
        <v>7.0610102755533299</v>
      </c>
      <c r="H39" s="128">
        <v>0.35078699298580801</v>
      </c>
      <c r="I39" s="127">
        <v>3.3276909773680501</v>
      </c>
      <c r="J39" s="127">
        <v>3.8407666607442299</v>
      </c>
      <c r="K39" s="127">
        <v>2.60248785094945</v>
      </c>
      <c r="L39" s="129">
        <v>0.54848857673078899</v>
      </c>
      <c r="M39" s="129">
        <v>3</v>
      </c>
      <c r="N39" s="129">
        <v>-1.12968753948345</v>
      </c>
      <c r="O39" s="136">
        <v>6.7575869421749299</v>
      </c>
      <c r="P39" s="98">
        <f t="shared" si="0"/>
        <v>101.43734084377162</v>
      </c>
      <c r="Q39" s="97"/>
      <c r="R39" s="96">
        <f>IF(N39="",0,'CALCULATIONS 2'!BR45*10000/'CALCULATIONS 2'!CR45)</f>
        <v>0</v>
      </c>
      <c r="S39" s="97">
        <f>IF(O39="",0,'CALCULATIONS 2'!BS45*10000/'CALCULATIONS 2'!CS45)</f>
        <v>6.7566529556844559</v>
      </c>
      <c r="T39" s="117">
        <f t="shared" si="1"/>
        <v>1.2761948091949358</v>
      </c>
      <c r="V39" s="156">
        <f>'CALCULATIONS 2'!BQ45</f>
        <v>63.237864142848835</v>
      </c>
      <c r="W39" s="148">
        <v>0</v>
      </c>
      <c r="X39" s="148">
        <v>1.7203750293338398</v>
      </c>
      <c r="Y39" s="52">
        <f>'CALCULATIONS 2'!BT45</f>
        <v>1.6946424661327992</v>
      </c>
      <c r="Z39" s="157">
        <f>'CALCULATIONS 2'!BU45</f>
        <v>33.347118361684529</v>
      </c>
      <c r="AA39" s="266">
        <f t="shared" si="2"/>
        <v>100</v>
      </c>
      <c r="AB39" s="155"/>
      <c r="AC39" s="162">
        <f t="shared" si="3"/>
        <v>1027.5512436328706</v>
      </c>
      <c r="AD39" s="163">
        <v>0.1</v>
      </c>
      <c r="AE39" s="155"/>
      <c r="AF39" s="150">
        <f>'CALCULATIONS 2'!EZ45</f>
        <v>212.03007315527569</v>
      </c>
      <c r="AG39" s="147">
        <f>'CALCULATIONS 2'!FB45</f>
        <v>57.920207421980251</v>
      </c>
      <c r="AH39" s="147">
        <f>'CALCULATIONS 2'!FD45</f>
        <v>205.53158210864405</v>
      </c>
      <c r="AI39" s="151">
        <f>'CALCULATIONS 2'!FF45</f>
        <v>54.938403090877095</v>
      </c>
      <c r="AM39" s="115"/>
      <c r="AN39" s="103"/>
      <c r="AO39" s="105"/>
      <c r="AP39" s="106"/>
      <c r="AQ39" s="105"/>
      <c r="AR39" s="106"/>
      <c r="AS39" s="105"/>
      <c r="AT39" s="108"/>
      <c r="AU39" s="105"/>
      <c r="AV39" s="106"/>
      <c r="AW39" s="105"/>
      <c r="AX39" s="108"/>
      <c r="AY39" s="105"/>
      <c r="AZ39" s="108"/>
      <c r="BA39" s="105"/>
      <c r="BB39" s="108"/>
      <c r="BC39" s="105"/>
      <c r="BD39" s="106"/>
      <c r="BE39" s="105"/>
      <c r="BF39" s="108"/>
    </row>
    <row r="40" spans="1:58">
      <c r="A40" s="53"/>
      <c r="B40" s="135">
        <v>66.385926189554496</v>
      </c>
      <c r="C40" s="127">
        <v>1.09119630833562</v>
      </c>
      <c r="D40" s="127">
        <v>12.733916147812399</v>
      </c>
      <c r="E40" s="127">
        <v>0.58878753514402604</v>
      </c>
      <c r="F40" s="127">
        <v>0.133396295946593</v>
      </c>
      <c r="G40" s="127">
        <v>6.8847541289493899</v>
      </c>
      <c r="H40" s="128">
        <v>0.33477176480166898</v>
      </c>
      <c r="I40" s="127">
        <v>3.1884585115753401</v>
      </c>
      <c r="J40" s="127">
        <v>3.8677128113461001</v>
      </c>
      <c r="K40" s="127">
        <v>2.6469545608318898</v>
      </c>
      <c r="L40" s="129">
        <v>0.55100370501642304</v>
      </c>
      <c r="M40" s="129">
        <v>3</v>
      </c>
      <c r="N40" s="129">
        <v>-2.1080696857983701</v>
      </c>
      <c r="O40" s="136">
        <v>3.4469918633721801</v>
      </c>
      <c r="P40" s="98">
        <f t="shared" si="0"/>
        <v>101.40701185153171</v>
      </c>
      <c r="Q40" s="97"/>
      <c r="R40" s="96">
        <f>IF(N40="",0,'CALCULATIONS 2'!BR46*10000/'CALCULATIONS 2'!CR46)</f>
        <v>0</v>
      </c>
      <c r="S40" s="97">
        <f>IF(O40="",0,'CALCULATIONS 2'!BS46*10000/'CALCULATIONS 2'!CS46)</f>
        <v>3.4457662387580315</v>
      </c>
      <c r="T40" s="117">
        <f t="shared" si="1"/>
        <v>4.443959302337734</v>
      </c>
      <c r="V40" s="156">
        <f>'CALCULATIONS 2'!BQ46</f>
        <v>63.868026186823293</v>
      </c>
      <c r="W40" s="148">
        <v>0</v>
      </c>
      <c r="X40" s="148">
        <v>0.89432571684938433</v>
      </c>
      <c r="Y40" s="52">
        <f>'CALCULATIONS 2'!BT46</f>
        <v>1.6523409909478535</v>
      </c>
      <c r="Z40" s="157">
        <f>'CALCULATIONS 2'!BU46</f>
        <v>33.585307105379485</v>
      </c>
      <c r="AA40" s="266">
        <f t="shared" si="2"/>
        <v>100.00000000000001</v>
      </c>
      <c r="AB40" s="155"/>
      <c r="AC40" s="162">
        <f t="shared" si="3"/>
        <v>1025.8346294563949</v>
      </c>
      <c r="AD40" s="163">
        <v>0.1</v>
      </c>
      <c r="AE40" s="155"/>
      <c r="AF40" s="150">
        <f>'CALCULATIONS 2'!EZ46</f>
        <v>203.47191945572138</v>
      </c>
      <c r="AG40" s="147">
        <f>'CALCULATIONS 2'!FB46</f>
        <v>55.582378499644477</v>
      </c>
      <c r="AH40" s="147">
        <f>'CALCULATIONS 2'!FD46</f>
        <v>197.15839334068326</v>
      </c>
      <c r="AI40" s="151">
        <f>'CALCULATIONS 2'!FF46</f>
        <v>52.700257425034501</v>
      </c>
      <c r="AM40" s="115"/>
      <c r="AN40" s="103"/>
      <c r="AO40" s="105"/>
      <c r="AP40" s="106"/>
      <c r="AQ40" s="105"/>
      <c r="AR40" s="106"/>
      <c r="AS40" s="105"/>
      <c r="AT40" s="106"/>
      <c r="AU40" s="105"/>
      <c r="AV40" s="106"/>
      <c r="AW40" s="105"/>
      <c r="AX40" s="106"/>
      <c r="AY40" s="105"/>
      <c r="AZ40" s="106"/>
      <c r="BA40" s="105"/>
      <c r="BB40" s="105"/>
      <c r="BC40" s="105"/>
      <c r="BD40" s="106"/>
      <c r="BE40" s="105"/>
      <c r="BF40" s="108"/>
    </row>
    <row r="41" spans="1:58">
      <c r="A41" s="53"/>
      <c r="B41" s="135">
        <v>66.720925672324299</v>
      </c>
      <c r="C41" s="127">
        <v>1.0168643645273301</v>
      </c>
      <c r="D41" s="127">
        <v>12.759491289316401</v>
      </c>
      <c r="E41" s="127">
        <v>0.511926348127412</v>
      </c>
      <c r="F41" s="127">
        <v>0.12891729423162601</v>
      </c>
      <c r="G41" s="127">
        <v>6.7249166092320403</v>
      </c>
      <c r="H41" s="128">
        <v>0.321704450080806</v>
      </c>
      <c r="I41" s="127">
        <v>3.0631527719114802</v>
      </c>
      <c r="J41" s="127">
        <v>3.8919636734782701</v>
      </c>
      <c r="K41" s="127">
        <v>2.6869734884613998</v>
      </c>
      <c r="L41" s="129">
        <v>0.55326725761808504</v>
      </c>
      <c r="M41" s="129">
        <v>3</v>
      </c>
      <c r="N41" s="129">
        <v>-2.9781444749077601</v>
      </c>
      <c r="O41" s="136">
        <v>0.46753902731781999</v>
      </c>
      <c r="P41" s="98">
        <f t="shared" si="0"/>
        <v>101.37985215876441</v>
      </c>
      <c r="Q41" s="97"/>
      <c r="R41" s="96">
        <f>IF(N41="",0,'CALCULATIONS 2'!BR47*10000/'CALCULATIONS 2'!CR47)</f>
        <v>0</v>
      </c>
      <c r="S41" s="97">
        <f>IF(O41="",0,'CALCULATIONS 2'!BS47*10000/'CALCULATIONS 2'!CS47)</f>
        <v>0.46722557428105521</v>
      </c>
      <c r="T41" s="117">
        <f t="shared" si="1"/>
        <v>8.869344611676425</v>
      </c>
      <c r="V41" s="156">
        <f>'CALCULATIONS 2'!BQ47</f>
        <v>64.456854605566321</v>
      </c>
      <c r="W41" s="148">
        <v>0</v>
      </c>
      <c r="X41" s="148">
        <v>0.12339348319174516</v>
      </c>
      <c r="Y41" s="52">
        <f>'CALCULATIONS 2'!BT47</f>
        <v>1.6139799862156896</v>
      </c>
      <c r="Z41" s="157">
        <f>'CALCULATIONS 2'!BU47</f>
        <v>33.805771925026264</v>
      </c>
      <c r="AA41" s="266">
        <f t="shared" si="2"/>
        <v>100.00000000000003</v>
      </c>
      <c r="AB41" s="155"/>
      <c r="AC41" s="162">
        <f t="shared" si="3"/>
        <v>1024.289719597361</v>
      </c>
      <c r="AD41" s="163">
        <v>0.1</v>
      </c>
      <c r="AE41" s="155"/>
      <c r="AF41" s="150">
        <f>'CALCULATIONS 2'!EZ47</f>
        <v>196.09564355784192</v>
      </c>
      <c r="AG41" s="147">
        <f>'CALCULATIONS 2'!FB47</f>
        <v>53.567402870720109</v>
      </c>
      <c r="AH41" s="147">
        <f>'CALCULATIONS 2'!FD47</f>
        <v>189.95963093510824</v>
      </c>
      <c r="AI41" s="151">
        <f>'CALCULATIONS 2'!FF47</f>
        <v>50.7760348469984</v>
      </c>
      <c r="AM41" s="115"/>
      <c r="AN41" s="103"/>
      <c r="AO41" s="105"/>
      <c r="AP41" s="105"/>
      <c r="AQ41" s="105"/>
      <c r="AR41" s="105"/>
      <c r="AS41" s="105"/>
      <c r="AT41" s="105"/>
      <c r="AU41" s="105"/>
      <c r="AV41" s="105"/>
      <c r="AW41" s="105"/>
      <c r="AX41" s="105"/>
      <c r="AY41" s="105"/>
      <c r="AZ41" s="105"/>
      <c r="BA41" s="105"/>
      <c r="BB41" s="105"/>
      <c r="BC41" s="105"/>
      <c r="BD41" s="105"/>
      <c r="BE41" s="105"/>
      <c r="BF41" s="105"/>
    </row>
    <row r="42" spans="1:58">
      <c r="A42" s="53"/>
      <c r="B42" s="135">
        <v>67.118173459420007</v>
      </c>
      <c r="C42" s="127">
        <v>0.92872034727625996</v>
      </c>
      <c r="D42" s="127">
        <v>12.789818704401201</v>
      </c>
      <c r="E42" s="127">
        <v>0.42078311350673903</v>
      </c>
      <c r="F42" s="127">
        <v>0.123606021793362</v>
      </c>
      <c r="G42" s="127">
        <v>6.5337501322090201</v>
      </c>
      <c r="H42" s="128">
        <v>0.308018537430991</v>
      </c>
      <c r="I42" s="127">
        <v>2.9145632058014499</v>
      </c>
      <c r="J42" s="127">
        <v>3.9207207367355399</v>
      </c>
      <c r="K42" s="127">
        <v>2.73442857797773</v>
      </c>
      <c r="L42" s="129">
        <v>0.55595141478319599</v>
      </c>
      <c r="M42" s="129">
        <v>3</v>
      </c>
      <c r="N42" s="129">
        <v>-3.9970696094855001</v>
      </c>
      <c r="O42" s="136">
        <v>-3.0655441765498401</v>
      </c>
      <c r="P42" s="98">
        <f t="shared" si="0"/>
        <v>101.3478279899569</v>
      </c>
      <c r="Q42" s="97"/>
      <c r="R42" s="96">
        <f>IF(N42="",0,'CALCULATIONS 2'!BR48*10000/'CALCULATIONS 2'!CR48)</f>
        <v>0</v>
      </c>
      <c r="S42" s="97">
        <f>IF(O42="",0,'CALCULATIONS 2'!BS48*10000/'CALCULATIONS 2'!CS48)</f>
        <v>0</v>
      </c>
      <c r="T42" s="117">
        <f t="shared" si="1"/>
        <v>25.374126561451206</v>
      </c>
      <c r="V42" s="156">
        <f>'CALCULATIONS 2'!BQ48</f>
        <v>64.5257515320274</v>
      </c>
      <c r="W42" s="148">
        <v>0</v>
      </c>
      <c r="X42" s="148">
        <v>0</v>
      </c>
      <c r="Y42" s="52">
        <f>'CALCULATIONS 2'!BT48</f>
        <v>1.5681000317301648</v>
      </c>
      <c r="Z42" s="157">
        <f>'CALCULATIONS 2'!BU48</f>
        <v>33.906148436242439</v>
      </c>
      <c r="AA42" s="266">
        <f t="shared" si="2"/>
        <v>100</v>
      </c>
      <c r="AB42" s="155"/>
      <c r="AC42" s="162">
        <f t="shared" si="3"/>
        <v>1022.4577405814855</v>
      </c>
      <c r="AD42" s="163">
        <v>0.1</v>
      </c>
      <c r="AE42" s="155"/>
      <c r="AF42" s="150">
        <f>'CALCULATIONS 2'!EZ48</f>
        <v>185.6489157175032</v>
      </c>
      <c r="AG42" s="147">
        <f>'CALCULATIONS 2'!FB48</f>
        <v>50.713672574875332</v>
      </c>
      <c r="AH42" s="147">
        <f>'CALCULATIONS 2'!FD48</f>
        <v>179.79343647642008</v>
      </c>
      <c r="AI42" s="151">
        <f>'CALCULATIONS 2'!FF48</f>
        <v>48.058620407126966</v>
      </c>
      <c r="AM42" s="115"/>
      <c r="AN42" s="103"/>
      <c r="AO42" s="109"/>
      <c r="AP42" s="110"/>
      <c r="AQ42" s="109"/>
      <c r="AR42" s="110"/>
      <c r="AS42" s="109"/>
      <c r="AT42" s="110"/>
      <c r="AU42" s="109"/>
      <c r="AV42" s="110"/>
      <c r="AW42" s="109"/>
      <c r="AX42" s="110"/>
      <c r="AY42" s="109"/>
      <c r="AZ42" s="110"/>
      <c r="BA42" s="109"/>
      <c r="BB42" s="110"/>
      <c r="BC42" s="109"/>
      <c r="BD42" s="110"/>
      <c r="BE42" s="109"/>
      <c r="BF42" s="110"/>
    </row>
    <row r="43" spans="1:58">
      <c r="A43" s="53"/>
      <c r="B43" s="135">
        <v>67.380552094668403</v>
      </c>
      <c r="C43" s="127">
        <v>0.870502006726809</v>
      </c>
      <c r="D43" s="127">
        <v>12.809849692713801</v>
      </c>
      <c r="E43" s="127">
        <v>0.360583816522005</v>
      </c>
      <c r="F43" s="127">
        <v>0.12009797351958</v>
      </c>
      <c r="G43" s="127">
        <v>6.4063922714085297</v>
      </c>
      <c r="H43" s="128">
        <v>0.30019477974769199</v>
      </c>
      <c r="I43" s="127">
        <v>2.8164211170735398</v>
      </c>
      <c r="J43" s="127">
        <v>3.9397145216131402</v>
      </c>
      <c r="K43" s="127">
        <v>2.7657722431342302</v>
      </c>
      <c r="L43" s="129">
        <v>0.55772427675159797</v>
      </c>
      <c r="M43" s="129">
        <v>3</v>
      </c>
      <c r="N43" s="129">
        <v>-4.6624307537393799</v>
      </c>
      <c r="O43" s="136">
        <v>-5.3991142538747603</v>
      </c>
      <c r="P43" s="98">
        <f t="shared" si="0"/>
        <v>101.32679863937858</v>
      </c>
      <c r="Q43" s="97"/>
      <c r="R43" s="96">
        <f>IF(N43="",0,'CALCULATIONS 2'!BR49*10000/'CALCULATIONS 2'!CR49)</f>
        <v>0</v>
      </c>
      <c r="S43" s="97">
        <f>IF(O43="",0,'CALCULATIONS 2'!BS49*10000/'CALCULATIONS 2'!CS49)</f>
        <v>0</v>
      </c>
      <c r="T43" s="117">
        <f t="shared" si="1"/>
        <v>50.888695259808372</v>
      </c>
      <c r="V43" s="156">
        <f>'CALCULATIONS 2'!BQ49</f>
        <v>64.506254062437463</v>
      </c>
      <c r="W43" s="148">
        <v>0</v>
      </c>
      <c r="X43" s="148">
        <v>0</v>
      </c>
      <c r="Y43" s="52">
        <f>'CALCULATIONS 2'!BT49</f>
        <v>1.5375341451380471</v>
      </c>
      <c r="Z43" s="157">
        <f>'CALCULATIONS 2'!BU49</f>
        <v>33.95621179242449</v>
      </c>
      <c r="AA43" s="266">
        <f t="shared" si="2"/>
        <v>100</v>
      </c>
      <c r="AB43" s="155"/>
      <c r="AC43" s="162">
        <f t="shared" si="3"/>
        <v>1021.2477347120923</v>
      </c>
      <c r="AD43" s="163">
        <v>0.1</v>
      </c>
      <c r="AE43" s="155"/>
      <c r="AF43" s="150">
        <f>'CALCULATIONS 2'!EZ49</f>
        <v>178.84827752865837</v>
      </c>
      <c r="AG43" s="147">
        <f>'CALCULATIONS 2'!FB49</f>
        <v>48.855943769531422</v>
      </c>
      <c r="AH43" s="147">
        <f>'CALCULATIONS 2'!FD49</f>
        <v>173.17706933249414</v>
      </c>
      <c r="AI43" s="151">
        <f>'CALCULATIONS 2'!FF49</f>
        <v>46.290071547525933</v>
      </c>
      <c r="AM43" s="115"/>
      <c r="AN43" s="103"/>
      <c r="AO43" s="109"/>
      <c r="AP43" s="110"/>
      <c r="AQ43" s="109"/>
      <c r="AR43" s="110"/>
      <c r="AS43" s="109"/>
      <c r="AT43" s="110"/>
      <c r="AU43" s="109"/>
      <c r="AV43" s="110"/>
      <c r="AW43" s="109"/>
      <c r="AX43" s="110"/>
      <c r="AY43" s="109"/>
      <c r="AZ43" s="110"/>
      <c r="BA43" s="109"/>
      <c r="BB43" s="110"/>
      <c r="BC43" s="109"/>
      <c r="BD43" s="110"/>
      <c r="BE43" s="109"/>
      <c r="BF43" s="110"/>
    </row>
    <row r="44" spans="1:58">
      <c r="A44" s="53"/>
      <c r="B44" s="135">
        <v>67.614417662156598</v>
      </c>
      <c r="C44" s="127">
        <v>0.81861033788749904</v>
      </c>
      <c r="D44" s="127">
        <v>12.8277038844038</v>
      </c>
      <c r="E44" s="127">
        <v>0.30692646466330997</v>
      </c>
      <c r="F44" s="127">
        <v>0.116971149952001</v>
      </c>
      <c r="G44" s="127">
        <v>6.2919898590596199</v>
      </c>
      <c r="H44" s="128">
        <v>0.29420425736472899</v>
      </c>
      <c r="I44" s="127">
        <v>2.7289442718147701</v>
      </c>
      <c r="J44" s="127">
        <v>3.9566442242733602</v>
      </c>
      <c r="K44" s="127">
        <v>2.79370974662816</v>
      </c>
      <c r="L44" s="129">
        <v>0.55930447923236104</v>
      </c>
      <c r="M44" s="129">
        <v>3</v>
      </c>
      <c r="N44" s="129">
        <v>-5.2503698863332202</v>
      </c>
      <c r="O44" s="136">
        <v>-7.4790918781598998</v>
      </c>
      <c r="P44" s="98">
        <f t="shared" si="0"/>
        <v>101.30815339125978</v>
      </c>
      <c r="Q44" s="97"/>
      <c r="R44" s="96">
        <f>IF(N44="",0,'CALCULATIONS 2'!BR50*10000/'CALCULATIONS 2'!CR50)</f>
        <v>0</v>
      </c>
      <c r="S44" s="97">
        <f>IF(O44="",0,'CALCULATIONS 2'!BS50*10000/'CALCULATIONS 2'!CS50)</f>
        <v>0</v>
      </c>
      <c r="T44" s="117">
        <f t="shared" si="1"/>
        <v>83.503199265272087</v>
      </c>
      <c r="V44" s="156">
        <f>'CALCULATIONS 2'!BQ50</f>
        <v>64.488739968358246</v>
      </c>
      <c r="W44" s="148">
        <v>0</v>
      </c>
      <c r="X44" s="148">
        <v>0</v>
      </c>
      <c r="Y44" s="52">
        <f>'CALCULATIONS 2'!BT50</f>
        <v>1.5100775661743087</v>
      </c>
      <c r="Z44" s="157">
        <f>'CALCULATIONS 2'!BU50</f>
        <v>34.001182465467451</v>
      </c>
      <c r="AA44" s="266">
        <f t="shared" si="2"/>
        <v>100</v>
      </c>
      <c r="AB44" s="155"/>
      <c r="AC44" s="162">
        <f t="shared" si="3"/>
        <v>1020.1692219397326</v>
      </c>
      <c r="AD44" s="163">
        <v>0.1</v>
      </c>
      <c r="AE44" s="155"/>
      <c r="AF44" s="150">
        <f>'CALCULATIONS 2'!EZ50</f>
        <v>172.99427526711546</v>
      </c>
      <c r="AG44" s="147">
        <f>'CALCULATIONS 2'!FB50</f>
        <v>47.256807287656038</v>
      </c>
      <c r="AH44" s="147">
        <f>'CALCULATIONS 2'!FD50</f>
        <v>167.48206001457137</v>
      </c>
      <c r="AI44" s="151">
        <f>'CALCULATIONS 2'!FF50</f>
        <v>44.767800788431806</v>
      </c>
      <c r="AM44" s="115"/>
      <c r="AN44" s="103"/>
      <c r="AO44" s="104"/>
      <c r="AP44" s="104"/>
      <c r="AQ44" s="104"/>
      <c r="AR44" s="104"/>
      <c r="AS44" s="104"/>
      <c r="AT44" s="104"/>
      <c r="AU44" s="104"/>
      <c r="AV44" s="104"/>
      <c r="AW44" s="104"/>
      <c r="AX44" s="104"/>
      <c r="AY44" s="104"/>
      <c r="AZ44" s="104"/>
      <c r="BA44" s="104"/>
      <c r="BB44" s="104"/>
      <c r="BC44" s="104"/>
      <c r="BD44" s="104"/>
      <c r="BE44" s="104"/>
      <c r="BF44" s="104"/>
    </row>
    <row r="45" spans="1:58">
      <c r="A45" s="53"/>
      <c r="B45" s="135">
        <v>67.8861646387207</v>
      </c>
      <c r="C45" s="127">
        <v>0.75831328660544794</v>
      </c>
      <c r="D45" s="127">
        <v>12.848450087715699</v>
      </c>
      <c r="E45" s="127">
        <v>0.24457772604976499</v>
      </c>
      <c r="F45" s="127">
        <v>0.113337845315218</v>
      </c>
      <c r="G45" s="127">
        <v>6.1577421862050299</v>
      </c>
      <c r="H45" s="128">
        <v>0.288703863355316</v>
      </c>
      <c r="I45" s="127">
        <v>2.6272979778616201</v>
      </c>
      <c r="J45" s="127">
        <v>3.9763161903582001</v>
      </c>
      <c r="K45" s="127">
        <v>2.82617255074577</v>
      </c>
      <c r="L45" s="129">
        <v>0.56114064199508995</v>
      </c>
      <c r="M45" s="129">
        <v>3</v>
      </c>
      <c r="N45" s="129">
        <v>-5.9274858509294104</v>
      </c>
      <c r="O45" s="136">
        <v>-9.8959830724942197</v>
      </c>
      <c r="P45" s="98">
        <f t="shared" si="0"/>
        <v>101.28663464803552</v>
      </c>
      <c r="Q45" s="97"/>
      <c r="R45" s="96">
        <f>IF(N45="",0,'CALCULATIONS 2'!BR51*10000/'CALCULATIONS 2'!CR51)</f>
        <v>0</v>
      </c>
      <c r="S45" s="97">
        <f>IF(O45="",0,'CALCULATIONS 2'!BS51*10000/'CALCULATIONS 2'!CS51)</f>
        <v>0</v>
      </c>
      <c r="T45" s="117">
        <f t="shared" si="1"/>
        <v>133.06556948406049</v>
      </c>
      <c r="V45" s="156">
        <f>'CALCULATIONS 2'!BQ51</f>
        <v>64.468187723663277</v>
      </c>
      <c r="W45" s="148">
        <v>0</v>
      </c>
      <c r="X45" s="148">
        <v>0</v>
      </c>
      <c r="Y45" s="52">
        <f>'CALCULATIONS 2'!BT51</f>
        <v>1.4778581246892071</v>
      </c>
      <c r="Z45" s="157">
        <f>'CALCULATIONS 2'!BU51</f>
        <v>34.053954151647538</v>
      </c>
      <c r="AA45" s="266">
        <f t="shared" si="2"/>
        <v>100.00000000000003</v>
      </c>
      <c r="AB45" s="155"/>
      <c r="AC45" s="162">
        <f t="shared" si="3"/>
        <v>1018.9160122936003</v>
      </c>
      <c r="AD45" s="163">
        <v>0.1</v>
      </c>
      <c r="AE45" s="155"/>
      <c r="AF45" s="150">
        <f>'CALCULATIONS 2'!EZ51</f>
        <v>166.4330669755534</v>
      </c>
      <c r="AG45" s="147">
        <f>'CALCULATIONS 2'!FB51</f>
        <v>45.464483493531858</v>
      </c>
      <c r="AH45" s="147">
        <f>'CALCULATIONS 2'!FD51</f>
        <v>161.09946132001718</v>
      </c>
      <c r="AI45" s="151">
        <f>'CALCULATIONS 2'!FF51</f>
        <v>43.061738020601943</v>
      </c>
      <c r="AM45" s="115"/>
      <c r="AN45" s="103"/>
      <c r="AO45" s="105"/>
      <c r="AP45" s="106"/>
      <c r="AQ45" s="105"/>
      <c r="AR45" s="106"/>
      <c r="AS45" s="105"/>
      <c r="AT45" s="106"/>
      <c r="AU45" s="105"/>
      <c r="AV45" s="106"/>
      <c r="AW45" s="105"/>
      <c r="AX45" s="106"/>
      <c r="AY45" s="105"/>
      <c r="AZ45" s="106"/>
      <c r="BA45" s="105"/>
      <c r="BB45" s="106"/>
      <c r="BC45" s="105"/>
      <c r="BD45" s="106"/>
      <c r="BE45" s="105"/>
      <c r="BF45" s="106"/>
    </row>
    <row r="46" spans="1:58">
      <c r="A46" s="53"/>
      <c r="B46" s="135">
        <v>68.062789779284998</v>
      </c>
      <c r="C46" s="127">
        <v>0.719122509607792</v>
      </c>
      <c r="D46" s="127">
        <v>12.8619343263352</v>
      </c>
      <c r="E46" s="127">
        <v>0.20405343076277499</v>
      </c>
      <c r="F46" s="127">
        <v>0.110976336273613</v>
      </c>
      <c r="G46" s="127">
        <v>6.0694968944395402</v>
      </c>
      <c r="H46" s="128">
        <v>0.286228193564593</v>
      </c>
      <c r="I46" s="127">
        <v>2.5612317747180802</v>
      </c>
      <c r="J46" s="127">
        <v>3.9891022158693099</v>
      </c>
      <c r="K46" s="127">
        <v>2.8472721317342402</v>
      </c>
      <c r="L46" s="129">
        <v>0.562334077558446</v>
      </c>
      <c r="M46" s="129">
        <v>3</v>
      </c>
      <c r="N46" s="129">
        <v>-6.36409407780127</v>
      </c>
      <c r="O46" s="136">
        <v>-11.4668699037869</v>
      </c>
      <c r="P46" s="98">
        <f t="shared" si="0"/>
        <v>101.27275857375042</v>
      </c>
      <c r="Q46" s="97"/>
      <c r="R46" s="96">
        <f>IF(N46="",0,'CALCULATIONS 2'!BR52*10000/'CALCULATIONS 2'!CR52)</f>
        <v>0</v>
      </c>
      <c r="S46" s="97">
        <f>IF(O46="",0,'CALCULATIONS 2'!BS52*10000/'CALCULATIONS 2'!CS52)</f>
        <v>0</v>
      </c>
      <c r="T46" s="117">
        <f t="shared" si="1"/>
        <v>171.99079882147899</v>
      </c>
      <c r="V46" s="156">
        <f>'CALCULATIONS 2'!BQ52</f>
        <v>64.45467807548107</v>
      </c>
      <c r="W46" s="148">
        <v>0</v>
      </c>
      <c r="X46" s="148">
        <v>0</v>
      </c>
      <c r="Y46" s="52">
        <f>'CALCULATIONS 2'!BT52</f>
        <v>1.4566792546654896</v>
      </c>
      <c r="Z46" s="157">
        <f>'CALCULATIONS 2'!BU52</f>
        <v>34.088642669853449</v>
      </c>
      <c r="AA46" s="266">
        <f t="shared" si="2"/>
        <v>100</v>
      </c>
      <c r="AB46" s="155"/>
      <c r="AC46" s="162">
        <f t="shared" si="3"/>
        <v>1018.1014739583318</v>
      </c>
      <c r="AD46" s="163">
        <v>0.1</v>
      </c>
      <c r="AE46" s="155"/>
      <c r="AF46" s="150">
        <f>'CALCULATIONS 2'!EZ52</f>
        <v>162.30535746667928</v>
      </c>
      <c r="AG46" s="147">
        <f>'CALCULATIONS 2'!FB52</f>
        <v>44.33691801485287</v>
      </c>
      <c r="AH46" s="147">
        <f>'CALCULATIONS 2'!FD52</f>
        <v>157.0843295548942</v>
      </c>
      <c r="AI46" s="151">
        <f>'CALCULATIONS 2'!FF52</f>
        <v>41.988496988191116</v>
      </c>
      <c r="AM46" s="115"/>
      <c r="AN46" s="103"/>
      <c r="AO46" s="105"/>
      <c r="AP46" s="106"/>
      <c r="AQ46" s="105"/>
      <c r="AR46" s="106"/>
      <c r="AS46" s="105"/>
      <c r="AT46" s="106"/>
      <c r="AU46" s="105"/>
      <c r="AV46" s="108"/>
      <c r="AW46" s="105"/>
      <c r="AX46" s="106"/>
      <c r="AY46" s="105"/>
      <c r="AZ46" s="106"/>
      <c r="BA46" s="105"/>
      <c r="BB46" s="106"/>
      <c r="BC46" s="105"/>
      <c r="BD46" s="106"/>
      <c r="BE46" s="105"/>
      <c r="BF46" s="106"/>
    </row>
    <row r="47" spans="1:58">
      <c r="A47" s="53"/>
      <c r="B47" s="135">
        <v>68.218312993717703</v>
      </c>
      <c r="C47" s="127">
        <v>0.68461397024972503</v>
      </c>
      <c r="D47" s="127">
        <v>12.873807563223201</v>
      </c>
      <c r="E47" s="127">
        <v>0.16837069247583999</v>
      </c>
      <c r="F47" s="127">
        <v>0.108896963677567</v>
      </c>
      <c r="G47" s="127">
        <v>5.9909181777426097</v>
      </c>
      <c r="H47" s="128">
        <v>0.285022020627548</v>
      </c>
      <c r="I47" s="127">
        <v>2.5030586955889502</v>
      </c>
      <c r="J47" s="127">
        <v>4.0003606572268096</v>
      </c>
      <c r="K47" s="127">
        <v>2.8658508835926901</v>
      </c>
      <c r="L47" s="129">
        <v>0.563384929857492</v>
      </c>
      <c r="M47" s="129">
        <v>3</v>
      </c>
      <c r="N47" s="129">
        <v>-6.7462621486452203</v>
      </c>
      <c r="O47" s="136">
        <v>-12.850078255281799</v>
      </c>
      <c r="P47" s="98">
        <f>B47+C47+D47+E47+F47+G47+H47+I47+J47+K47+L47+M47+N47/10000+O47/10000</f>
        <v>101.26063791393975</v>
      </c>
      <c r="Q47" s="97"/>
      <c r="R47" s="96">
        <f>IF(N47="",0,'CALCULATIONS 2'!BR53*10000/'CALCULATIONS 2'!CR53)</f>
        <v>0</v>
      </c>
      <c r="S47" s="97">
        <f>IF(O47="",0,'CALCULATIONS 2'!BS53*10000/'CALCULATIONS 2'!CS53)</f>
        <v>0</v>
      </c>
      <c r="T47" s="117">
        <f t="shared" si="1"/>
        <v>210.63656414510933</v>
      </c>
      <c r="V47" s="156">
        <f>'CALCULATIONS 2'!BQ53</f>
        <v>64.442648302606543</v>
      </c>
      <c r="W47" s="148">
        <v>0</v>
      </c>
      <c r="X47" s="148">
        <v>0</v>
      </c>
      <c r="Y47" s="52">
        <f>'CALCULATIONS 2'!BT53</f>
        <v>1.4378203626582262</v>
      </c>
      <c r="Z47" s="157">
        <f>'CALCULATIONS 2'!BU53</f>
        <v>34.119531334735235</v>
      </c>
      <c r="AA47" s="266">
        <f t="shared" si="2"/>
        <v>100</v>
      </c>
      <c r="AB47" s="155"/>
      <c r="AC47" s="162">
        <f t="shared" si="3"/>
        <v>1017.3842509187643</v>
      </c>
      <c r="AD47" s="163">
        <v>0.1</v>
      </c>
      <c r="AE47" s="155"/>
      <c r="AF47" s="150">
        <f>'CALCULATIONS 2'!EZ53</f>
        <v>158.75916321432595</v>
      </c>
      <c r="AG47" s="147">
        <f>'CALCULATIONS 2'!FB53</f>
        <v>43.368204928079933</v>
      </c>
      <c r="AH47" s="147">
        <f>'CALCULATIONS 2'!FD53</f>
        <v>153.63497116285646</v>
      </c>
      <c r="AI47" s="151">
        <f>'CALCULATIONS 2'!FF53</f>
        <v>41.06648665867155</v>
      </c>
      <c r="AM47" s="115"/>
      <c r="AN47" s="103"/>
      <c r="AO47" s="105"/>
      <c r="AP47" s="106"/>
      <c r="AQ47" s="105"/>
      <c r="AR47" s="106"/>
      <c r="AS47" s="105"/>
      <c r="AT47" s="106"/>
      <c r="AU47" s="105"/>
      <c r="AV47" s="108"/>
      <c r="AW47" s="105"/>
      <c r="AX47" s="106"/>
      <c r="AY47" s="105"/>
      <c r="AZ47" s="106"/>
      <c r="BA47" s="105"/>
      <c r="BB47" s="106"/>
      <c r="BC47" s="105"/>
      <c r="BD47" s="106"/>
      <c r="BE47" s="105"/>
      <c r="BF47" s="106"/>
    </row>
    <row r="48" spans="1:58">
      <c r="A48" s="53"/>
      <c r="B48" s="135">
        <v>68.354505684938502</v>
      </c>
      <c r="C48" s="127">
        <v>0.65439461770857599</v>
      </c>
      <c r="D48" s="127">
        <v>12.884205034052099</v>
      </c>
      <c r="E48" s="127">
        <v>0.13712308628950701</v>
      </c>
      <c r="F48" s="127">
        <v>0.107076043560019</v>
      </c>
      <c r="G48" s="127">
        <v>5.9211889097513097</v>
      </c>
      <c r="H48" s="128">
        <v>0.28498507088260799</v>
      </c>
      <c r="I48" s="127">
        <v>2.4521161515314698</v>
      </c>
      <c r="J48" s="127">
        <v>4.0102197476077803</v>
      </c>
      <c r="K48" s="127">
        <v>2.8821204175292001</v>
      </c>
      <c r="L48" s="129">
        <v>0.56430516805604503</v>
      </c>
      <c r="M48" s="129">
        <v>3</v>
      </c>
      <c r="N48" s="129">
        <v>-7.0791777413609598</v>
      </c>
      <c r="O48" s="136">
        <v>-14.061362812358199</v>
      </c>
      <c r="P48" s="98">
        <f t="shared" si="0"/>
        <v>101.25012587785174</v>
      </c>
      <c r="Q48" s="97"/>
      <c r="R48" s="96">
        <f>IF(N48="",0,'CALCULATIONS 2'!BR54*10000/'CALCULATIONS 2'!CR54)</f>
        <v>0</v>
      </c>
      <c r="S48" s="97">
        <f>IF(O48="",0,'CALCULATIONS 2'!BS54*10000/'CALCULATIONS 2'!CS54)</f>
        <v>0</v>
      </c>
      <c r="T48" s="117">
        <f t="shared" si="1"/>
        <v>247.83668163455053</v>
      </c>
      <c r="V48" s="156">
        <f>'CALCULATIONS 2'!BQ54</f>
        <v>64.43197330953079</v>
      </c>
      <c r="W48" s="148">
        <v>0</v>
      </c>
      <c r="X48" s="148">
        <v>0</v>
      </c>
      <c r="Y48" s="52">
        <f>'CALCULATIONS 2'!BT54</f>
        <v>1.4210853383403144</v>
      </c>
      <c r="Z48" s="157">
        <f>'CALCULATIONS 2'!BU54</f>
        <v>34.146941352128898</v>
      </c>
      <c r="AA48" s="266">
        <f t="shared" si="2"/>
        <v>100</v>
      </c>
      <c r="AB48" s="155"/>
      <c r="AC48" s="162">
        <f t="shared" si="3"/>
        <v>1016.7561740344191</v>
      </c>
      <c r="AD48" s="163">
        <v>0.1</v>
      </c>
      <c r="AE48" s="155"/>
      <c r="AF48" s="150">
        <f>'CALCULATIONS 2'!EZ54</f>
        <v>155.72151346720457</v>
      </c>
      <c r="AG48" s="147">
        <f>'CALCULATIONS 2'!FB54</f>
        <v>42.53841082948643</v>
      </c>
      <c r="AH48" s="147">
        <f>'CALCULATIONS 2'!FD54</f>
        <v>150.68034089817687</v>
      </c>
      <c r="AI48" s="151">
        <f>'CALCULATIONS 2'!FF54</f>
        <v>40.276716703124436</v>
      </c>
      <c r="AM48" s="115"/>
      <c r="AN48" s="103"/>
      <c r="AO48" s="105"/>
      <c r="AP48" s="106"/>
      <c r="AQ48" s="105"/>
      <c r="AR48" s="106"/>
      <c r="AS48" s="105"/>
      <c r="AT48" s="106"/>
      <c r="AU48" s="105"/>
      <c r="AV48" s="106"/>
      <c r="AW48" s="105"/>
      <c r="AX48" s="106"/>
      <c r="AY48" s="105"/>
      <c r="AZ48" s="106"/>
      <c r="BA48" s="105"/>
      <c r="BB48" s="106"/>
      <c r="BC48" s="105"/>
      <c r="BD48" s="106"/>
      <c r="BE48" s="105"/>
      <c r="BF48" s="106"/>
    </row>
    <row r="49" spans="1:58">
      <c r="A49" s="53"/>
      <c r="B49" s="135">
        <v>68.508774003267504</v>
      </c>
      <c r="C49" s="127">
        <v>0.62016452315850701</v>
      </c>
      <c r="D49" s="127">
        <v>12.895982467373001</v>
      </c>
      <c r="E49" s="127">
        <v>0.101728267265339</v>
      </c>
      <c r="F49" s="127">
        <v>0.105013449144505</v>
      </c>
      <c r="G49" s="127">
        <v>5.8406928561288396</v>
      </c>
      <c r="H49" s="128">
        <v>0.28662349214273197</v>
      </c>
      <c r="I49" s="127">
        <v>2.3944124632299499</v>
      </c>
      <c r="J49" s="127">
        <v>4.0213873461014398</v>
      </c>
      <c r="K49" s="127">
        <v>2.9005492599133502</v>
      </c>
      <c r="L49" s="129">
        <v>0.56534754116784902</v>
      </c>
      <c r="M49" s="129">
        <v>3</v>
      </c>
      <c r="N49" s="129">
        <v>-7.4543028194265197</v>
      </c>
      <c r="O49" s="136">
        <v>-15.43341023989</v>
      </c>
      <c r="P49" s="98">
        <f t="shared" si="0"/>
        <v>101.23838689758711</v>
      </c>
      <c r="Q49" s="97"/>
      <c r="R49" s="96">
        <f>IF(N49="",0,'CALCULATIONS 2'!BR55*10000/'CALCULATIONS 2'!CR55)</f>
        <v>0</v>
      </c>
      <c r="S49" s="97">
        <f>IF(O49="",0,'CALCULATIONS 2'!BS55*10000/'CALCULATIONS 2'!CS55)</f>
        <v>0</v>
      </c>
      <c r="T49" s="117">
        <f t="shared" si="1"/>
        <v>293.75678215645166</v>
      </c>
      <c r="V49" s="156">
        <f>'CALCULATIONS 2'!BQ55</f>
        <v>64.419650007712207</v>
      </c>
      <c r="W49" s="148">
        <v>0</v>
      </c>
      <c r="X49" s="148">
        <v>0</v>
      </c>
      <c r="Y49" s="52">
        <f>'CALCULATIONS 2'!BT55</f>
        <v>1.4017662854709214</v>
      </c>
      <c r="Z49" s="157">
        <f>'CALCULATIONS 2'!BU55</f>
        <v>34.178583706816873</v>
      </c>
      <c r="AA49" s="266">
        <f t="shared" si="2"/>
        <v>100</v>
      </c>
      <c r="AB49" s="155"/>
      <c r="AC49" s="162">
        <f t="shared" si="3"/>
        <v>1016.0447381720334</v>
      </c>
      <c r="AD49" s="163">
        <v>0.1</v>
      </c>
      <c r="AE49" s="155"/>
      <c r="AF49" s="150">
        <f>'CALCULATIONS 2'!EZ55</f>
        <v>152.3576170498425</v>
      </c>
      <c r="AG49" s="147">
        <f>'CALCULATIONS 2'!FB55</f>
        <v>41.619496001319668</v>
      </c>
      <c r="AH49" s="147">
        <f>'CALCULATIONS 2'!FD55</f>
        <v>147.40842192685486</v>
      </c>
      <c r="AI49" s="151">
        <f>'CALCULATIONS 2'!FF55</f>
        <v>39.402135767761621</v>
      </c>
      <c r="AM49" s="115"/>
      <c r="AN49" s="103"/>
      <c r="AO49" s="105"/>
      <c r="AP49" s="106"/>
      <c r="AQ49" s="105"/>
      <c r="AR49" s="106"/>
      <c r="AS49" s="105"/>
      <c r="AT49" s="106"/>
      <c r="AU49" s="105"/>
      <c r="AV49" s="108"/>
      <c r="AW49" s="105"/>
      <c r="AX49" s="106"/>
      <c r="AY49" s="105"/>
      <c r="AZ49" s="106"/>
      <c r="BA49" s="105"/>
      <c r="BB49" s="106"/>
      <c r="BC49" s="105"/>
      <c r="BD49" s="106"/>
      <c r="BE49" s="105"/>
      <c r="BF49" s="106"/>
    </row>
    <row r="50" spans="1:58">
      <c r="A50" s="53"/>
      <c r="B50" s="135">
        <v>68.605839586224704</v>
      </c>
      <c r="C50" s="127">
        <v>0.59862695719442405</v>
      </c>
      <c r="D50" s="127">
        <v>12.9033928251406</v>
      </c>
      <c r="E50" s="127">
        <v>7.9457856986315203E-2</v>
      </c>
      <c r="F50" s="127">
        <v>0.10371566531232</v>
      </c>
      <c r="G50" s="127">
        <v>5.7887918336186104</v>
      </c>
      <c r="H50" s="128">
        <v>0.28904652714522799</v>
      </c>
      <c r="I50" s="127">
        <v>2.3581053186105501</v>
      </c>
      <c r="J50" s="127">
        <v>4.0284139959655203</v>
      </c>
      <c r="K50" s="127">
        <v>2.9121446824123902</v>
      </c>
      <c r="L50" s="129">
        <v>0.56600340203968702</v>
      </c>
      <c r="M50" s="129">
        <v>3</v>
      </c>
      <c r="N50" s="129">
        <v>-7.6892559244275702</v>
      </c>
      <c r="O50" s="136">
        <v>-16.296702099428799</v>
      </c>
      <c r="P50" s="98">
        <f t="shared" si="0"/>
        <v>101.23114005484797</v>
      </c>
      <c r="Q50" s="97"/>
      <c r="R50" s="96">
        <f>IF(N50="",0,'CALCULATIONS 2'!BR56*10000/'CALCULATIONS 2'!CR56)</f>
        <v>0</v>
      </c>
      <c r="S50" s="97">
        <f>IF(O50="",0,'CALCULATIONS 2'!BS56*10000/'CALCULATIONS 2'!CS56)</f>
        <v>0</v>
      </c>
      <c r="T50" s="117">
        <f t="shared" si="1"/>
        <v>324.70715598887153</v>
      </c>
      <c r="V50" s="156">
        <f>'CALCULATIONS 2'!BQ56</f>
        <v>64.411704376388627</v>
      </c>
      <c r="W50" s="148">
        <v>0</v>
      </c>
      <c r="X50" s="148">
        <v>0</v>
      </c>
      <c r="Y50" s="52">
        <f>'CALCULATIONS 2'!BT56</f>
        <v>1.3893100400684664</v>
      </c>
      <c r="Z50" s="157">
        <f>'CALCULATIONS 2'!BU56</f>
        <v>34.198985583542907</v>
      </c>
      <c r="AA50" s="266">
        <f t="shared" si="2"/>
        <v>100</v>
      </c>
      <c r="AB50" s="155"/>
      <c r="AC50" s="162">
        <f t="shared" si="3"/>
        <v>1015.5971029254249</v>
      </c>
      <c r="AD50" s="163">
        <v>0.1</v>
      </c>
      <c r="AE50" s="155"/>
      <c r="AF50" s="150">
        <f>'CALCULATIONS 2'!EZ56</f>
        <v>150.28377386732896</v>
      </c>
      <c r="AG50" s="147">
        <f>'CALCULATIONS 2'!FB56</f>
        <v>41.052984725327796</v>
      </c>
      <c r="AH50" s="147">
        <f>'CALCULATIONS 2'!FD56</f>
        <v>145.39127306289652</v>
      </c>
      <c r="AI50" s="151">
        <f>'CALCULATIONS 2'!FF56</f>
        <v>38.862953729432014</v>
      </c>
      <c r="AM50" s="115"/>
      <c r="AN50" s="103"/>
      <c r="AO50" s="105"/>
      <c r="AP50" s="106"/>
      <c r="AQ50" s="105"/>
      <c r="AR50" s="106"/>
      <c r="AS50" s="105"/>
      <c r="AT50" s="106"/>
      <c r="AU50" s="105"/>
      <c r="AV50" s="108"/>
      <c r="AW50" s="105"/>
      <c r="AX50" s="106"/>
      <c r="AY50" s="105"/>
      <c r="AZ50" s="106"/>
      <c r="BA50" s="105"/>
      <c r="BB50" s="106"/>
      <c r="BC50" s="105"/>
      <c r="BD50" s="106"/>
      <c r="BE50" s="105"/>
      <c r="BF50" s="106"/>
    </row>
    <row r="51" spans="1:58">
      <c r="A51" s="53"/>
      <c r="B51" s="135">
        <v>68.688534121158298</v>
      </c>
      <c r="C51" s="127">
        <v>0.58027813625560498</v>
      </c>
      <c r="D51" s="127">
        <v>12.909706042149301</v>
      </c>
      <c r="E51" s="127">
        <v>6.0484693021302501E-2</v>
      </c>
      <c r="F51" s="127">
        <v>0.102610024907374</v>
      </c>
      <c r="G51" s="127">
        <v>5.7432591782565297</v>
      </c>
      <c r="H51" s="128">
        <v>0.29257286306881902</v>
      </c>
      <c r="I51" s="127">
        <v>2.3271736294618299</v>
      </c>
      <c r="J51" s="127">
        <v>4.03440031495676</v>
      </c>
      <c r="K51" s="127">
        <v>2.9220233442583901</v>
      </c>
      <c r="L51" s="129">
        <v>0.56656215940893595</v>
      </c>
      <c r="M51" s="129">
        <v>3</v>
      </c>
      <c r="N51" s="129">
        <v>-7.8887677098323099</v>
      </c>
      <c r="O51" s="136">
        <v>-17.0321792547876</v>
      </c>
      <c r="P51" s="98">
        <f t="shared" si="0"/>
        <v>101.22511241220666</v>
      </c>
      <c r="Q51" s="97"/>
      <c r="R51" s="96">
        <f>IF(N51="",0,'CALCULATIONS 2'!BR57*10000/'CALCULATIONS 2'!CR57)</f>
        <v>0</v>
      </c>
      <c r="S51" s="97">
        <f>IF(O51="",0,'CALCULATIONS 2'!BS57*10000/'CALCULATIONS 2'!CS57)</f>
        <v>0</v>
      </c>
      <c r="T51" s="117">
        <f t="shared" si="1"/>
        <v>352.32778614690994</v>
      </c>
      <c r="V51" s="156">
        <f>'CALCULATIONS 2'!BQ57</f>
        <v>64.404733691126722</v>
      </c>
      <c r="W51" s="148">
        <v>0</v>
      </c>
      <c r="X51" s="148">
        <v>0</v>
      </c>
      <c r="Y51" s="52">
        <f>'CALCULATIONS 2'!BT57</f>
        <v>1.3783822027815671</v>
      </c>
      <c r="Z51" s="157">
        <f>'CALCULATIONS 2'!BU57</f>
        <v>34.216884106091726</v>
      </c>
      <c r="AA51" s="266">
        <f t="shared" si="2"/>
        <v>100.00000000000001</v>
      </c>
      <c r="AB51" s="155"/>
      <c r="AC51" s="162">
        <f t="shared" si="3"/>
        <v>1015.2157423297282</v>
      </c>
      <c r="AD51" s="163">
        <v>0.1</v>
      </c>
      <c r="AE51" s="155"/>
      <c r="AF51" s="150">
        <f>'CALCULATIONS 2'!EZ57</f>
        <v>148.54436273270281</v>
      </c>
      <c r="AG51" s="147">
        <f>'CALCULATIONS 2'!FB57</f>
        <v>40.577830176680969</v>
      </c>
      <c r="AH51" s="147">
        <f>'CALCULATIONS 2'!FD57</f>
        <v>143.69936796942349</v>
      </c>
      <c r="AI51" s="151">
        <f>'CALCULATIONS 2'!FF57</f>
        <v>38.410709052175569</v>
      </c>
      <c r="AM51" s="115"/>
      <c r="AN51" s="103"/>
      <c r="AO51" s="107"/>
      <c r="AP51" s="106"/>
      <c r="AQ51" s="107"/>
      <c r="AR51" s="108"/>
      <c r="AS51" s="107"/>
      <c r="AT51" s="108"/>
      <c r="AU51" s="107"/>
      <c r="AV51" s="108"/>
      <c r="AW51" s="107"/>
      <c r="AX51" s="106"/>
      <c r="AY51" s="107"/>
      <c r="AZ51" s="106"/>
      <c r="BA51" s="107"/>
      <c r="BB51" s="108"/>
      <c r="BC51" s="107"/>
      <c r="BD51" s="108"/>
      <c r="BE51" s="107"/>
      <c r="BF51" s="108"/>
    </row>
    <row r="52" spans="1:58">
      <c r="A52" s="53"/>
      <c r="B52" s="135">
        <v>68.778586979907999</v>
      </c>
      <c r="C52" s="127">
        <v>0.56029660081855304</v>
      </c>
      <c r="D52" s="127">
        <v>12.916581021735301</v>
      </c>
      <c r="E52" s="127">
        <v>3.9823259276650501E-2</v>
      </c>
      <c r="F52" s="127">
        <v>0.101406002425182</v>
      </c>
      <c r="G52" s="127">
        <v>5.6915894661900799</v>
      </c>
      <c r="H52" s="128">
        <v>0.29873016668331598</v>
      </c>
      <c r="I52" s="127">
        <v>2.2934895772323198</v>
      </c>
      <c r="J52" s="127">
        <v>4.0409193084909898</v>
      </c>
      <c r="K52" s="127">
        <v>2.9327810290384901</v>
      </c>
      <c r="L52" s="129">
        <v>0.56717063611768903</v>
      </c>
      <c r="M52" s="130">
        <v>3</v>
      </c>
      <c r="N52" s="129">
        <v>-8.1053466475228504</v>
      </c>
      <c r="O52" s="136">
        <v>-17.833100626898901</v>
      </c>
      <c r="P52" s="98">
        <f t="shared" si="0"/>
        <v>101.21878020318911</v>
      </c>
      <c r="Q52" s="97"/>
      <c r="R52" s="96">
        <f>IF(N52="",0,'CALCULATIONS 2'!BR58*10000/'CALCULATIONS 2'!CR58)</f>
        <v>0</v>
      </c>
      <c r="S52" s="97">
        <f>IF(O52="",0,'CALCULATIONS 2'!BS58*10000/'CALCULATIONS 2'!CS58)</f>
        <v>0</v>
      </c>
      <c r="T52" s="117">
        <f t="shared" si="1"/>
        <v>383.71612224561187</v>
      </c>
      <c r="V52" s="156">
        <f>'CALCULATIONS 2'!BQ58</f>
        <v>64.396823471581541</v>
      </c>
      <c r="W52" s="148">
        <v>0</v>
      </c>
      <c r="X52" s="148">
        <v>0</v>
      </c>
      <c r="Y52" s="52">
        <f>'CALCULATIONS 2'!BT58</f>
        <v>1.3659814718856191</v>
      </c>
      <c r="Z52" s="157">
        <f>'CALCULATIONS 2'!BU58</f>
        <v>34.237195056532848</v>
      </c>
      <c r="AA52" s="266">
        <f t="shared" si="2"/>
        <v>100</v>
      </c>
      <c r="AB52" s="155"/>
      <c r="AC52" s="162">
        <f t="shared" si="3"/>
        <v>1014.8004475114607</v>
      </c>
      <c r="AD52" s="163">
        <v>0.1</v>
      </c>
      <c r="AE52" s="155"/>
      <c r="AF52" s="150">
        <f>'CALCULATIONS 2'!EZ58</f>
        <v>146.68087873929778</v>
      </c>
      <c r="AG52" s="147">
        <f>'CALCULATIONS 2'!FB58</f>
        <v>40.068782673091626</v>
      </c>
      <c r="AH52" s="147">
        <f>'CALCULATIONS 2'!FD58</f>
        <v>141.88667876414573</v>
      </c>
      <c r="AI52" s="151">
        <f>'CALCULATIONS 2'!FF58</f>
        <v>37.926178892789217</v>
      </c>
      <c r="AM52" s="115"/>
      <c r="AN52" s="103"/>
      <c r="AO52" s="105"/>
      <c r="AP52" s="108"/>
      <c r="AQ52" s="105"/>
      <c r="AR52" s="108"/>
      <c r="AS52" s="105"/>
      <c r="AT52" s="108"/>
      <c r="AU52" s="105"/>
      <c r="AV52" s="108"/>
      <c r="AW52" s="105"/>
      <c r="AX52" s="108"/>
      <c r="AY52" s="105"/>
      <c r="AZ52" s="108"/>
      <c r="BA52" s="105"/>
      <c r="BB52" s="108"/>
      <c r="BC52" s="105"/>
      <c r="BD52" s="108"/>
      <c r="BE52" s="105"/>
      <c r="BF52" s="108"/>
    </row>
    <row r="53" spans="1:58">
      <c r="A53" s="53"/>
      <c r="B53" s="135">
        <v>68.842856866577407</v>
      </c>
      <c r="C53" s="127">
        <v>0.54603596505584095</v>
      </c>
      <c r="D53" s="127">
        <v>12.9214876306424</v>
      </c>
      <c r="E53" s="127">
        <v>2.50773864233781E-2</v>
      </c>
      <c r="F53" s="127">
        <v>0.10054670279214099</v>
      </c>
      <c r="G53" s="127">
        <v>5.6566061046446601</v>
      </c>
      <c r="H53" s="128">
        <v>0.30102143372436901</v>
      </c>
      <c r="I53" s="127">
        <v>2.2694495828399699</v>
      </c>
      <c r="J53" s="127">
        <v>4.0455718534680303</v>
      </c>
      <c r="K53" s="127">
        <v>2.9404586884847501</v>
      </c>
      <c r="L53" s="129">
        <v>0.56760490027826704</v>
      </c>
      <c r="M53" s="129">
        <v>3</v>
      </c>
      <c r="N53" s="129">
        <v>-8.2594797708922894</v>
      </c>
      <c r="O53" s="136">
        <v>-18.404710751568</v>
      </c>
      <c r="P53" s="98">
        <f t="shared" si="0"/>
        <v>101.21405069587898</v>
      </c>
      <c r="Q53" s="97"/>
      <c r="R53" s="96">
        <f>IF(N53="",0,'CALCULATIONS 2'!BR59*10000/'CALCULATIONS 2'!CR59)</f>
        <v>0</v>
      </c>
      <c r="S53" s="97">
        <f>IF(O53="",0,'CALCULATIONS 2'!BS59*10000/'CALCULATIONS 2'!CS59)</f>
        <v>0</v>
      </c>
      <c r="T53" s="117">
        <f t="shared" si="1"/>
        <v>406.95238393466173</v>
      </c>
      <c r="V53" s="156">
        <f>'CALCULATIONS 2'!BQ59</f>
        <v>64.39146779880565</v>
      </c>
      <c r="W53" s="148">
        <v>0</v>
      </c>
      <c r="X53" s="148">
        <v>0</v>
      </c>
      <c r="Y53" s="52">
        <f>'CALCULATIONS 2'!BT59</f>
        <v>1.3575854651147183</v>
      </c>
      <c r="Z53" s="157">
        <f>'CALCULATIONS 2'!BU59</f>
        <v>34.250946736079648</v>
      </c>
      <c r="AA53" s="266">
        <f t="shared" si="2"/>
        <v>100.00000000000003</v>
      </c>
      <c r="AB53" s="155"/>
      <c r="AC53" s="162">
        <f t="shared" si="3"/>
        <v>1014.5040554671099</v>
      </c>
      <c r="AD53" s="163">
        <v>0.1</v>
      </c>
      <c r="AE53" s="155"/>
      <c r="AF53" s="150">
        <f>'CALCULATIONS 2'!EZ59</f>
        <v>145.36256455301663</v>
      </c>
      <c r="AG53" s="147">
        <f>'CALCULATIONS 2'!FB59</f>
        <v>39.708659083166602</v>
      </c>
      <c r="AH53" s="147">
        <f>'CALCULATIONS 2'!FD59</f>
        <v>140.60444500423395</v>
      </c>
      <c r="AI53" s="151">
        <f>'CALCULATIONS 2'!FF59</f>
        <v>37.583438986658741</v>
      </c>
      <c r="AM53" s="115"/>
      <c r="AN53" s="103"/>
      <c r="AO53" s="107"/>
      <c r="AP53" s="108"/>
      <c r="AQ53" s="107"/>
      <c r="AR53" s="108"/>
      <c r="AS53" s="107"/>
      <c r="AT53" s="108"/>
      <c r="AU53" s="107"/>
      <c r="AV53" s="108"/>
      <c r="AW53" s="107"/>
      <c r="AX53" s="108"/>
      <c r="AY53" s="107"/>
      <c r="AZ53" s="108"/>
      <c r="BA53" s="107"/>
      <c r="BB53" s="108"/>
      <c r="BC53" s="107"/>
      <c r="BD53" s="108"/>
      <c r="BE53" s="107"/>
      <c r="BF53" s="108"/>
    </row>
    <row r="54" spans="1:58">
      <c r="A54" s="54"/>
      <c r="B54" s="137"/>
      <c r="C54" s="138"/>
      <c r="D54" s="138"/>
      <c r="E54" s="138"/>
      <c r="F54" s="138"/>
      <c r="G54" s="138"/>
      <c r="H54" s="139"/>
      <c r="I54" s="138"/>
      <c r="J54" s="138"/>
      <c r="K54" s="138"/>
      <c r="L54" s="140"/>
      <c r="M54" s="140"/>
      <c r="N54" s="140"/>
      <c r="O54" s="141"/>
      <c r="P54" s="101">
        <f t="shared" si="0"/>
        <v>0</v>
      </c>
      <c r="Q54" s="97"/>
      <c r="R54" s="99">
        <f>IF(N54="",0,'CALCULATIONS 2'!BR60*10000/'CALCULATIONS 2'!CR60)</f>
        <v>0</v>
      </c>
      <c r="S54" s="100">
        <f>IF(O54="",0,'CALCULATIONS 2'!BS60*10000/'CALCULATIONS 2'!CS60)</f>
        <v>0</v>
      </c>
      <c r="T54" s="118">
        <f t="shared" si="1"/>
        <v>0</v>
      </c>
      <c r="V54" s="158">
        <f>'CALCULATIONS 2'!BQ60</f>
        <v>27.046669502383409</v>
      </c>
      <c r="W54" s="159">
        <v>27.511518221646444</v>
      </c>
      <c r="X54" s="159">
        <v>11.884136243962645</v>
      </c>
      <c r="Y54" s="160">
        <f>'CALCULATIONS 2'!BT60</f>
        <v>0</v>
      </c>
      <c r="Z54" s="161">
        <f>'CALCULATIONS 2'!BU60</f>
        <v>33.557676032007514</v>
      </c>
      <c r="AA54" s="267">
        <f t="shared" si="2"/>
        <v>100</v>
      </c>
      <c r="AB54" s="155"/>
      <c r="AC54" s="162">
        <f t="shared" si="3"/>
        <v>1014</v>
      </c>
      <c r="AD54" s="163">
        <v>0.1</v>
      </c>
      <c r="AE54" s="155"/>
      <c r="AF54" s="152" t="e">
        <f>'CALCULATIONS 2'!EZ60</f>
        <v>#DIV/0!</v>
      </c>
      <c r="AG54" s="153" t="e">
        <f>'CALCULATIONS 2'!FB60</f>
        <v>#DIV/0!</v>
      </c>
      <c r="AH54" s="153" t="e">
        <f>'CALCULATIONS 2'!FD60</f>
        <v>#DIV/0!</v>
      </c>
      <c r="AI54" s="154" t="e">
        <f>'CALCULATIONS 2'!FF60</f>
        <v>#DIV/0!</v>
      </c>
      <c r="AM54" s="115"/>
      <c r="AN54" s="103"/>
      <c r="AO54" s="105"/>
      <c r="AP54" s="108"/>
      <c r="AQ54" s="105"/>
      <c r="AR54" s="108"/>
      <c r="AS54" s="105"/>
      <c r="AT54" s="108"/>
      <c r="AU54" s="105"/>
      <c r="AV54" s="108"/>
      <c r="AW54" s="105"/>
      <c r="AX54" s="108"/>
      <c r="AY54" s="105"/>
      <c r="AZ54" s="108"/>
      <c r="BA54" s="105"/>
      <c r="BB54" s="108"/>
      <c r="BC54" s="105"/>
      <c r="BD54" s="108"/>
      <c r="BE54" s="105"/>
      <c r="BF54" s="108"/>
    </row>
    <row r="55" spans="1:58">
      <c r="A55" s="39"/>
      <c r="B55" s="38"/>
      <c r="C55" s="38"/>
      <c r="D55" s="38"/>
      <c r="E55" s="38"/>
      <c r="F55" s="38"/>
      <c r="G55" s="38"/>
      <c r="I55" s="38"/>
      <c r="J55" s="38"/>
      <c r="K55" s="38"/>
      <c r="L55" s="38"/>
      <c r="M55" s="38"/>
      <c r="N55" s="38"/>
      <c r="O55" s="38"/>
      <c r="P55" s="115"/>
      <c r="Q55" s="115"/>
      <c r="R55" s="115"/>
      <c r="S55" s="119" t="s">
        <v>111</v>
      </c>
      <c r="T55" s="122">
        <f>SUM(T5:T54)</f>
        <v>2699.3456115618064</v>
      </c>
      <c r="V55" s="38"/>
      <c r="W55" s="38"/>
      <c r="X55" s="38"/>
      <c r="Y55" s="38"/>
      <c r="Z55" s="38"/>
      <c r="AC55" s="39"/>
      <c r="AD55" s="39"/>
      <c r="AF55" s="115"/>
      <c r="AG55" s="115"/>
      <c r="AH55" s="115"/>
      <c r="AI55" s="115"/>
      <c r="AM55" s="115"/>
      <c r="AN55" s="103"/>
      <c r="AO55" s="109"/>
      <c r="AP55" s="110"/>
      <c r="AQ55" s="109"/>
      <c r="AR55" s="110"/>
      <c r="AS55" s="109"/>
      <c r="AT55" s="110"/>
      <c r="AU55" s="109"/>
      <c r="AV55" s="110"/>
      <c r="AW55" s="109"/>
      <c r="AX55" s="110"/>
      <c r="AY55" s="109"/>
      <c r="AZ55" s="110"/>
      <c r="BA55" s="109"/>
      <c r="BB55" s="110"/>
      <c r="BC55" s="109"/>
      <c r="BD55" s="110"/>
      <c r="BE55" s="109"/>
      <c r="BF55" s="110"/>
    </row>
    <row r="56" spans="1:58">
      <c r="A56" s="395" t="s">
        <v>112</v>
      </c>
      <c r="B56" s="395"/>
      <c r="C56" s="395"/>
      <c r="D56" s="395"/>
      <c r="E56" s="39"/>
      <c r="F56" s="38"/>
      <c r="G56" s="39"/>
      <c r="I56" s="39"/>
      <c r="J56" s="39"/>
      <c r="K56" s="39"/>
      <c r="L56" s="39"/>
      <c r="M56" s="39"/>
      <c r="N56" s="39"/>
      <c r="O56" s="39"/>
      <c r="P56" s="115"/>
      <c r="Q56" s="115"/>
      <c r="R56" s="115"/>
      <c r="S56" s="115"/>
      <c r="T56" s="115"/>
      <c r="V56" s="41"/>
      <c r="W56" s="42"/>
      <c r="X56" s="42"/>
      <c r="Y56" s="39"/>
      <c r="Z56" s="41"/>
      <c r="AC56" s="39"/>
      <c r="AD56" s="39"/>
      <c r="AF56" s="115"/>
      <c r="AG56" s="115"/>
      <c r="AH56" s="115"/>
      <c r="AI56" s="115"/>
      <c r="AM56" s="115"/>
      <c r="AN56" s="103"/>
      <c r="AO56" s="105"/>
      <c r="AP56" s="105"/>
      <c r="AQ56" s="105"/>
      <c r="AR56" s="105"/>
      <c r="AS56" s="105"/>
      <c r="AT56" s="105"/>
      <c r="AU56" s="105"/>
      <c r="AV56" s="105"/>
      <c r="AW56" s="105"/>
      <c r="AX56" s="105"/>
      <c r="AY56" s="105"/>
      <c r="AZ56" s="105"/>
      <c r="BA56" s="105"/>
      <c r="BB56" s="105"/>
      <c r="BC56" s="105"/>
      <c r="BD56" s="105"/>
      <c r="BE56" s="105"/>
      <c r="BF56" s="105"/>
    </row>
    <row r="57" spans="1:58">
      <c r="A57" s="401" t="s">
        <v>114</v>
      </c>
      <c r="B57" s="401"/>
      <c r="C57" s="401"/>
      <c r="D57" s="401"/>
      <c r="E57" s="39"/>
      <c r="F57" s="38"/>
      <c r="G57" s="39"/>
      <c r="I57" s="39"/>
      <c r="J57" s="39"/>
      <c r="K57" s="39"/>
      <c r="L57" s="39"/>
      <c r="M57" s="39"/>
      <c r="N57" s="39"/>
      <c r="O57" s="39"/>
      <c r="P57" s="115"/>
      <c r="Q57" s="115"/>
      <c r="R57" s="115"/>
      <c r="S57" s="115"/>
      <c r="T57" s="115"/>
      <c r="V57" s="41"/>
      <c r="W57" s="42"/>
      <c r="X57" s="42"/>
      <c r="Y57" s="39"/>
      <c r="Z57" s="41"/>
      <c r="AC57" s="39"/>
      <c r="AD57" s="39"/>
      <c r="AF57" s="115"/>
      <c r="AG57" s="115"/>
      <c r="AH57" s="115"/>
      <c r="AI57" s="115"/>
      <c r="AM57" s="115"/>
      <c r="AN57" s="103"/>
      <c r="AO57" s="105"/>
      <c r="AP57" s="106"/>
      <c r="AQ57" s="105"/>
      <c r="AR57" s="106"/>
      <c r="AS57" s="105"/>
      <c r="AT57" s="106"/>
      <c r="AU57" s="105"/>
      <c r="AV57" s="106"/>
      <c r="AW57" s="105"/>
      <c r="AX57" s="106"/>
      <c r="AY57" s="105"/>
      <c r="AZ57" s="106"/>
      <c r="BA57" s="105"/>
      <c r="BB57" s="108"/>
      <c r="BC57" s="105"/>
      <c r="BD57" s="106"/>
      <c r="BE57" s="105"/>
      <c r="BF57" s="106"/>
    </row>
    <row r="58" spans="1:58">
      <c r="A58" s="391" t="s">
        <v>113</v>
      </c>
      <c r="B58" s="391"/>
      <c r="C58" s="391"/>
      <c r="D58" s="391"/>
      <c r="E58" s="39"/>
      <c r="F58" s="38"/>
      <c r="G58" s="39"/>
      <c r="I58" s="39"/>
      <c r="J58" s="39"/>
      <c r="K58" s="39"/>
      <c r="L58" s="39"/>
      <c r="M58" s="39"/>
      <c r="N58" s="39"/>
      <c r="O58" s="39"/>
      <c r="P58" s="115"/>
      <c r="Q58" s="115"/>
      <c r="R58" s="115"/>
      <c r="S58" s="115"/>
      <c r="T58" s="115"/>
      <c r="V58" s="41"/>
      <c r="W58" s="42"/>
      <c r="X58" s="42"/>
      <c r="Y58" s="39"/>
      <c r="Z58" s="41"/>
      <c r="AC58" s="39"/>
      <c r="AD58" s="39"/>
      <c r="AM58" s="115"/>
      <c r="AN58" s="103"/>
      <c r="AO58" s="105"/>
      <c r="AP58" s="106"/>
      <c r="AQ58" s="105"/>
      <c r="AR58" s="106"/>
      <c r="AS58" s="105"/>
      <c r="AT58" s="106"/>
      <c r="AU58" s="105"/>
      <c r="AV58" s="106"/>
      <c r="AW58" s="105"/>
      <c r="AX58" s="106"/>
      <c r="AY58" s="105"/>
      <c r="AZ58" s="106"/>
      <c r="BA58" s="105"/>
      <c r="BB58" s="106"/>
      <c r="BC58" s="105"/>
      <c r="BD58" s="106"/>
      <c r="BE58" s="105"/>
      <c r="BF58" s="106"/>
    </row>
    <row r="59" spans="1:58">
      <c r="A59" s="44"/>
      <c r="B59" s="39"/>
      <c r="C59" s="39"/>
      <c r="D59" s="39"/>
      <c r="E59" s="39"/>
      <c r="F59" s="38"/>
      <c r="G59" s="39"/>
      <c r="I59" s="39"/>
      <c r="J59" s="39"/>
      <c r="K59" s="39"/>
      <c r="L59" s="39"/>
      <c r="M59" s="39"/>
      <c r="N59" s="39"/>
      <c r="O59" s="39"/>
      <c r="P59" s="115"/>
      <c r="Q59" s="115"/>
      <c r="R59" s="115"/>
      <c r="S59" s="115"/>
      <c r="T59" s="115"/>
      <c r="V59" s="41"/>
      <c r="W59" s="42"/>
      <c r="X59" s="42"/>
      <c r="Y59" s="39"/>
      <c r="Z59" s="41"/>
      <c r="AC59" s="39"/>
      <c r="AD59" s="39"/>
      <c r="AM59" s="115"/>
      <c r="AN59" s="103"/>
      <c r="AO59" s="105"/>
      <c r="AP59" s="106"/>
      <c r="AQ59" s="105"/>
      <c r="AR59" s="106"/>
      <c r="AS59" s="105"/>
      <c r="AT59" s="106"/>
      <c r="AU59" s="105"/>
      <c r="AV59" s="106"/>
      <c r="AW59" s="105"/>
      <c r="AX59" s="106"/>
      <c r="AY59" s="105"/>
      <c r="AZ59" s="106"/>
      <c r="BA59" s="105"/>
      <c r="BB59" s="106"/>
      <c r="BC59" s="105"/>
      <c r="BD59" s="106"/>
      <c r="BE59" s="105"/>
      <c r="BF59" s="106"/>
    </row>
    <row r="60" spans="1:58">
      <c r="A60" s="44"/>
      <c r="B60" s="39"/>
      <c r="C60" s="39"/>
      <c r="D60" s="39"/>
      <c r="E60" s="39"/>
      <c r="F60" s="38"/>
      <c r="G60" s="39"/>
      <c r="I60" s="39"/>
      <c r="J60" s="39"/>
      <c r="K60" s="39"/>
      <c r="L60" s="39"/>
      <c r="M60" s="39"/>
      <c r="N60" s="39"/>
      <c r="O60" s="39"/>
      <c r="P60" s="115"/>
      <c r="Q60" s="115"/>
      <c r="R60" s="115"/>
      <c r="S60" s="115"/>
      <c r="T60" s="115"/>
      <c r="V60" s="41"/>
      <c r="W60" s="42"/>
      <c r="X60" s="42"/>
      <c r="Y60" s="39"/>
      <c r="Z60" s="41"/>
      <c r="AC60" s="39"/>
      <c r="AD60" s="39"/>
      <c r="AM60" s="115"/>
      <c r="AN60" s="103"/>
      <c r="AO60" s="105"/>
      <c r="AP60" s="108"/>
      <c r="AQ60" s="105"/>
      <c r="AR60" s="106"/>
      <c r="AS60" s="105"/>
      <c r="AT60" s="106"/>
      <c r="AU60" s="105"/>
      <c r="AV60" s="108"/>
      <c r="AW60" s="105"/>
      <c r="AX60" s="106"/>
      <c r="AY60" s="105"/>
      <c r="AZ60" s="108"/>
      <c r="BA60" s="105"/>
      <c r="BB60" s="108"/>
      <c r="BC60" s="105"/>
      <c r="BD60" s="106"/>
      <c r="BE60" s="105"/>
      <c r="BF60" s="108"/>
    </row>
    <row r="61" spans="1:58">
      <c r="A61" s="44"/>
      <c r="B61" s="39"/>
      <c r="C61" s="39"/>
      <c r="D61" s="39"/>
      <c r="E61" s="39"/>
      <c r="F61" s="38"/>
      <c r="G61" s="39"/>
      <c r="I61" s="39"/>
      <c r="J61" s="39"/>
      <c r="K61" s="39"/>
      <c r="L61" s="39"/>
      <c r="M61" s="39"/>
      <c r="N61" s="39"/>
      <c r="O61" s="39"/>
      <c r="P61" s="115"/>
      <c r="Q61" s="115"/>
      <c r="R61" s="115"/>
      <c r="S61" s="115"/>
      <c r="T61" s="115"/>
      <c r="V61" s="41"/>
      <c r="W61" s="42"/>
      <c r="X61" s="42"/>
      <c r="Y61" s="39"/>
      <c r="Z61" s="41"/>
      <c r="AC61" s="39"/>
      <c r="AD61" s="39"/>
      <c r="AM61" s="115"/>
      <c r="AN61" s="103"/>
      <c r="AO61" s="105"/>
      <c r="AP61" s="108"/>
      <c r="AQ61" s="105"/>
      <c r="AR61" s="106"/>
      <c r="AS61" s="105"/>
      <c r="AT61" s="106"/>
      <c r="AU61" s="105"/>
      <c r="AV61" s="108"/>
      <c r="AW61" s="105"/>
      <c r="AX61" s="106"/>
      <c r="AY61" s="105"/>
      <c r="AZ61" s="106"/>
      <c r="BA61" s="105"/>
      <c r="BB61" s="106"/>
      <c r="BC61" s="105"/>
      <c r="BD61" s="106"/>
      <c r="BE61" s="105"/>
      <c r="BF61" s="108"/>
    </row>
    <row r="62" spans="1:58">
      <c r="A62" s="44"/>
      <c r="B62" s="39"/>
      <c r="C62" s="39"/>
      <c r="D62" s="39"/>
      <c r="E62" s="39"/>
      <c r="F62" s="38"/>
      <c r="G62" s="39"/>
      <c r="I62" s="39"/>
      <c r="J62" s="39"/>
      <c r="K62" s="39"/>
      <c r="L62" s="39"/>
      <c r="M62" s="39"/>
      <c r="N62" s="39"/>
      <c r="O62" s="39"/>
      <c r="P62" s="115"/>
      <c r="Q62" s="115"/>
      <c r="R62" s="115"/>
      <c r="S62" s="115"/>
      <c r="T62" s="115"/>
      <c r="V62" s="41"/>
      <c r="W62" s="42"/>
      <c r="X62" s="42"/>
      <c r="Y62" s="39"/>
      <c r="Z62" s="41"/>
      <c r="AC62" s="39"/>
      <c r="AD62" s="39"/>
      <c r="AM62" s="115"/>
      <c r="AN62" s="103"/>
      <c r="AO62" s="105"/>
      <c r="AP62" s="105"/>
      <c r="AQ62" s="105"/>
      <c r="AR62" s="105"/>
      <c r="AS62" s="105"/>
      <c r="AT62" s="105"/>
      <c r="AU62" s="105"/>
      <c r="AV62" s="105"/>
      <c r="AW62" s="105"/>
      <c r="AX62" s="105"/>
      <c r="AY62" s="105"/>
      <c r="AZ62" s="105"/>
      <c r="BA62" s="105"/>
      <c r="BB62" s="105"/>
      <c r="BC62" s="105"/>
      <c r="BD62" s="105"/>
      <c r="BE62" s="105"/>
      <c r="BF62" s="105"/>
    </row>
    <row r="63" spans="1:58">
      <c r="A63" s="44"/>
      <c r="B63" s="39"/>
      <c r="C63" s="39"/>
      <c r="D63" s="39"/>
      <c r="E63" s="39"/>
      <c r="F63" s="38"/>
      <c r="G63" s="39"/>
      <c r="I63" s="39"/>
      <c r="J63" s="39"/>
      <c r="K63" s="39"/>
      <c r="L63" s="39"/>
      <c r="M63" s="39"/>
      <c r="N63" s="39"/>
      <c r="O63" s="39"/>
      <c r="P63" s="115"/>
      <c r="Q63" s="115"/>
      <c r="R63" s="115"/>
      <c r="S63" s="115"/>
      <c r="T63" s="115"/>
      <c r="V63" s="41"/>
      <c r="W63" s="42"/>
      <c r="X63" s="42"/>
      <c r="Y63" s="39"/>
      <c r="Z63" s="41"/>
      <c r="AC63" s="39"/>
      <c r="AD63" s="39"/>
      <c r="AM63" s="115"/>
      <c r="AN63" s="103"/>
      <c r="AO63" s="109"/>
      <c r="AP63" s="110"/>
      <c r="AQ63" s="109"/>
      <c r="AR63" s="110"/>
      <c r="AS63" s="109"/>
      <c r="AT63" s="110"/>
      <c r="AU63" s="109"/>
      <c r="AV63" s="110"/>
      <c r="AW63" s="109"/>
      <c r="AX63" s="110"/>
      <c r="AY63" s="109"/>
      <c r="AZ63" s="110"/>
      <c r="BA63" s="109"/>
      <c r="BB63" s="110"/>
      <c r="BC63" s="109"/>
      <c r="BD63" s="110"/>
      <c r="BE63" s="109"/>
      <c r="BF63" s="110"/>
    </row>
    <row r="64" spans="1:58">
      <c r="A64" s="44"/>
      <c r="B64" s="39"/>
      <c r="C64" s="39"/>
      <c r="D64" s="39"/>
      <c r="E64" s="39"/>
      <c r="F64" s="38"/>
      <c r="G64" s="39"/>
      <c r="I64" s="39"/>
      <c r="J64" s="39"/>
      <c r="K64" s="39"/>
      <c r="L64" s="39"/>
      <c r="M64" s="39"/>
      <c r="N64" s="39"/>
      <c r="O64" s="39"/>
      <c r="P64" s="115"/>
      <c r="Q64" s="115"/>
      <c r="R64" s="115"/>
      <c r="S64" s="115"/>
      <c r="T64" s="115"/>
      <c r="V64" s="41"/>
      <c r="W64" s="42"/>
      <c r="X64" s="42"/>
      <c r="Y64" s="39"/>
      <c r="Z64" s="41"/>
      <c r="AC64" s="39"/>
      <c r="AD64" s="39"/>
      <c r="AM64" s="115"/>
      <c r="AN64" s="103"/>
      <c r="AO64" s="109"/>
      <c r="AP64" s="110"/>
      <c r="AQ64" s="109"/>
      <c r="AR64" s="110"/>
      <c r="AS64" s="109"/>
      <c r="AT64" s="110"/>
      <c r="AU64" s="109"/>
      <c r="AV64" s="110"/>
      <c r="AW64" s="109"/>
      <c r="AX64" s="110"/>
      <c r="AY64" s="109"/>
      <c r="AZ64" s="110"/>
      <c r="BA64" s="109"/>
      <c r="BB64" s="110"/>
      <c r="BC64" s="109"/>
      <c r="BD64" s="110"/>
      <c r="BE64" s="109"/>
      <c r="BF64" s="110"/>
    </row>
    <row r="65" spans="1:58">
      <c r="A65" s="44"/>
      <c r="B65" s="39"/>
      <c r="C65" s="39"/>
      <c r="D65" s="39"/>
      <c r="E65" s="39"/>
      <c r="F65" s="38"/>
      <c r="G65" s="39"/>
      <c r="I65" s="39"/>
      <c r="J65" s="39"/>
      <c r="K65" s="39"/>
      <c r="L65" s="39"/>
      <c r="M65" s="39"/>
      <c r="N65" s="39"/>
      <c r="O65" s="39"/>
      <c r="P65" s="115"/>
      <c r="Q65" s="115"/>
      <c r="R65" s="115"/>
      <c r="S65" s="115"/>
      <c r="T65" s="115"/>
      <c r="V65" s="41"/>
      <c r="W65" s="42"/>
      <c r="X65" s="42"/>
      <c r="Y65" s="39"/>
      <c r="Z65" s="41"/>
      <c r="AC65" s="39"/>
      <c r="AD65" s="39"/>
      <c r="AM65" s="115"/>
      <c r="AN65" s="103"/>
      <c r="AO65" s="103"/>
      <c r="AP65" s="103"/>
      <c r="AQ65" s="103"/>
      <c r="AR65" s="103"/>
      <c r="AS65" s="103"/>
      <c r="AT65" s="103"/>
      <c r="AU65" s="103"/>
      <c r="AV65" s="103"/>
      <c r="AW65" s="103"/>
      <c r="AX65" s="103"/>
      <c r="AY65" s="103"/>
      <c r="AZ65" s="103"/>
      <c r="BA65" s="103"/>
      <c r="BB65" s="103"/>
      <c r="BC65" s="103"/>
      <c r="BD65" s="103"/>
      <c r="BE65" s="103"/>
      <c r="BF65" s="103"/>
    </row>
    <row r="66" spans="1:58">
      <c r="A66" s="44"/>
      <c r="B66" s="39"/>
      <c r="C66" s="39"/>
      <c r="D66" s="39"/>
      <c r="E66" s="39"/>
      <c r="F66" s="38"/>
      <c r="G66" s="39"/>
      <c r="I66" s="39"/>
      <c r="J66" s="39"/>
      <c r="K66" s="39"/>
      <c r="L66" s="39"/>
      <c r="M66" s="39"/>
      <c r="N66" s="39"/>
      <c r="O66" s="39"/>
      <c r="P66" s="115"/>
      <c r="Q66" s="115"/>
      <c r="R66" s="115"/>
      <c r="S66" s="115"/>
      <c r="T66" s="115"/>
      <c r="V66" s="41"/>
      <c r="W66" s="42"/>
      <c r="X66" s="42"/>
      <c r="Y66" s="39"/>
      <c r="Z66" s="41"/>
      <c r="AC66" s="39"/>
      <c r="AD66" s="39"/>
      <c r="AM66" s="115"/>
      <c r="AN66" s="115"/>
      <c r="AO66" s="115"/>
      <c r="AP66" s="115"/>
      <c r="AQ66" s="115"/>
      <c r="AR66" s="115"/>
      <c r="AS66" s="115"/>
      <c r="AT66" s="115"/>
      <c r="AU66" s="115"/>
      <c r="AV66" s="115"/>
      <c r="AW66" s="115"/>
      <c r="AX66" s="115"/>
      <c r="AY66" s="115"/>
      <c r="AZ66" s="115"/>
      <c r="BA66" s="115"/>
      <c r="BB66" s="115"/>
      <c r="BC66" s="115"/>
      <c r="BD66" s="115"/>
      <c r="BE66" s="115"/>
      <c r="BF66" s="115"/>
    </row>
    <row r="67" spans="1:58">
      <c r="A67" s="44"/>
      <c r="B67" s="39"/>
      <c r="C67" s="39"/>
      <c r="D67" s="39"/>
      <c r="E67" s="39"/>
      <c r="F67" s="38"/>
      <c r="G67" s="39"/>
      <c r="I67" s="39"/>
      <c r="J67" s="39"/>
      <c r="K67" s="39"/>
      <c r="L67" s="39"/>
      <c r="M67" s="39"/>
      <c r="N67" s="39"/>
      <c r="O67" s="39"/>
      <c r="P67" s="115"/>
      <c r="Q67" s="115"/>
      <c r="R67" s="115"/>
      <c r="S67" s="115"/>
      <c r="T67" s="115"/>
      <c r="V67" s="41"/>
      <c r="W67" s="42"/>
      <c r="X67" s="42"/>
      <c r="Y67" s="39"/>
      <c r="Z67" s="41"/>
      <c r="AC67" s="39"/>
      <c r="AD67" s="39"/>
      <c r="AM67" s="115"/>
      <c r="AN67" s="115"/>
      <c r="AO67" s="115"/>
      <c r="AP67" s="115"/>
      <c r="AQ67" s="115"/>
      <c r="AR67" s="115"/>
      <c r="AS67" s="115"/>
      <c r="AT67" s="115"/>
      <c r="AU67" s="115"/>
      <c r="AV67" s="115"/>
      <c r="AW67" s="115"/>
      <c r="AX67" s="115"/>
      <c r="AY67" s="115"/>
      <c r="AZ67" s="115"/>
      <c r="BA67" s="115"/>
      <c r="BB67" s="115"/>
      <c r="BC67" s="115"/>
      <c r="BD67" s="115"/>
      <c r="BE67" s="115"/>
      <c r="BF67" s="115"/>
    </row>
    <row r="68" spans="1:58">
      <c r="A68" s="44"/>
      <c r="B68" s="39"/>
      <c r="C68" s="39"/>
      <c r="D68" s="39"/>
      <c r="E68" s="39"/>
      <c r="F68" s="38"/>
      <c r="G68" s="39"/>
      <c r="I68" s="39"/>
      <c r="J68" s="39"/>
      <c r="K68" s="39"/>
      <c r="L68" s="39"/>
      <c r="M68" s="39"/>
      <c r="N68" s="39"/>
      <c r="O68" s="39"/>
      <c r="P68" s="115"/>
      <c r="Q68" s="115"/>
      <c r="R68" s="115"/>
      <c r="S68" s="115"/>
      <c r="T68" s="115"/>
      <c r="V68" s="41"/>
      <c r="W68" s="42"/>
      <c r="X68" s="42"/>
      <c r="Y68" s="39"/>
      <c r="Z68" s="41"/>
      <c r="AC68" s="39"/>
      <c r="AD68" s="39"/>
      <c r="AM68" s="115"/>
      <c r="AN68" s="115"/>
      <c r="AO68" s="115"/>
      <c r="AP68" s="115"/>
      <c r="AQ68" s="115"/>
      <c r="AR68" s="115"/>
      <c r="AS68" s="115"/>
      <c r="AT68" s="115"/>
      <c r="AU68" s="115"/>
      <c r="AV68" s="115"/>
      <c r="AW68" s="115"/>
      <c r="AX68" s="115"/>
      <c r="AY68" s="115"/>
      <c r="AZ68" s="115"/>
      <c r="BA68" s="115"/>
      <c r="BB68" s="115"/>
      <c r="BC68" s="115"/>
      <c r="BD68" s="115"/>
      <c r="BE68" s="115"/>
      <c r="BF68" s="115"/>
    </row>
    <row r="69" spans="1:58">
      <c r="A69" s="44"/>
      <c r="B69" s="39"/>
      <c r="C69" s="39"/>
      <c r="D69" s="39"/>
      <c r="E69" s="39"/>
      <c r="F69" s="38"/>
      <c r="G69" s="39"/>
      <c r="I69" s="39"/>
      <c r="J69" s="39"/>
      <c r="K69" s="39"/>
      <c r="L69" s="39"/>
      <c r="M69" s="39"/>
      <c r="N69" s="39"/>
      <c r="O69" s="39"/>
      <c r="P69" s="115"/>
      <c r="Q69" s="115"/>
      <c r="R69" s="115"/>
      <c r="S69" s="115"/>
      <c r="T69" s="115"/>
      <c r="V69" s="41"/>
      <c r="W69" s="42"/>
      <c r="X69" s="42"/>
      <c r="Y69" s="39"/>
      <c r="Z69" s="41"/>
      <c r="AC69" s="39"/>
      <c r="AD69" s="39"/>
      <c r="AM69" s="115"/>
      <c r="AN69" s="115"/>
      <c r="AO69" s="115"/>
      <c r="AP69" s="115"/>
      <c r="AQ69" s="115"/>
      <c r="AR69" s="115"/>
      <c r="AS69" s="115"/>
      <c r="AT69" s="115"/>
      <c r="AU69" s="115"/>
      <c r="AV69" s="115"/>
      <c r="AW69" s="115"/>
      <c r="AX69" s="115"/>
      <c r="AY69" s="115"/>
      <c r="AZ69" s="115"/>
      <c r="BA69" s="115"/>
      <c r="BB69" s="115"/>
      <c r="BC69" s="115"/>
      <c r="BD69" s="115"/>
      <c r="BE69" s="115"/>
      <c r="BF69" s="115"/>
    </row>
    <row r="70" spans="1:58">
      <c r="A70" s="44"/>
      <c r="B70" s="39"/>
      <c r="C70" s="39"/>
      <c r="D70" s="39"/>
      <c r="E70" s="39"/>
      <c r="F70" s="38"/>
      <c r="G70" s="39"/>
      <c r="I70" s="39"/>
      <c r="J70" s="39"/>
      <c r="K70" s="39"/>
      <c r="L70" s="39"/>
      <c r="M70" s="39"/>
      <c r="N70" s="39"/>
      <c r="O70" s="39"/>
      <c r="P70" s="115"/>
      <c r="Q70" s="115"/>
      <c r="R70" s="115"/>
      <c r="S70" s="115"/>
      <c r="T70" s="115"/>
      <c r="V70" s="41"/>
      <c r="W70" s="42"/>
      <c r="X70" s="42"/>
      <c r="Y70" s="39"/>
      <c r="Z70" s="41"/>
      <c r="AC70" s="39"/>
      <c r="AD70" s="39"/>
      <c r="AM70" s="115"/>
      <c r="AN70" s="115"/>
      <c r="AO70" s="115"/>
      <c r="AP70" s="115"/>
      <c r="AQ70" s="115"/>
      <c r="AR70" s="115"/>
      <c r="AS70" s="115"/>
      <c r="AT70" s="115"/>
      <c r="AU70" s="115"/>
      <c r="AV70" s="115"/>
      <c r="AW70" s="115"/>
      <c r="AX70" s="115"/>
      <c r="AY70" s="115"/>
      <c r="AZ70" s="115"/>
      <c r="BA70" s="115"/>
      <c r="BB70" s="115"/>
      <c r="BC70" s="115"/>
      <c r="BD70" s="115"/>
      <c r="BE70" s="115"/>
      <c r="BF70" s="115"/>
    </row>
    <row r="71" spans="1:58">
      <c r="A71" s="44"/>
      <c r="B71" s="39"/>
      <c r="C71" s="39"/>
      <c r="D71" s="39"/>
      <c r="E71" s="39"/>
      <c r="F71" s="38"/>
      <c r="G71" s="39"/>
      <c r="I71" s="39"/>
      <c r="J71" s="39"/>
      <c r="K71" s="39"/>
      <c r="L71" s="39"/>
      <c r="M71" s="39"/>
      <c r="N71" s="39"/>
      <c r="O71" s="39"/>
      <c r="P71" s="115"/>
      <c r="Q71" s="115"/>
      <c r="R71" s="115"/>
      <c r="S71" s="115"/>
      <c r="T71" s="115"/>
      <c r="V71" s="41"/>
      <c r="W71" s="42"/>
      <c r="X71" s="42"/>
      <c r="Y71" s="39"/>
      <c r="Z71" s="41"/>
      <c r="AC71" s="39"/>
      <c r="AD71" s="39"/>
      <c r="AM71" s="115"/>
      <c r="AN71" s="115"/>
      <c r="AO71" s="115"/>
      <c r="AP71" s="115"/>
      <c r="AQ71" s="115"/>
      <c r="AR71" s="115"/>
      <c r="AS71" s="115"/>
      <c r="AT71" s="115"/>
      <c r="AU71" s="115"/>
      <c r="AV71" s="115"/>
      <c r="AW71" s="115"/>
      <c r="AX71" s="115"/>
      <c r="AY71" s="115"/>
      <c r="AZ71" s="115"/>
      <c r="BA71" s="115"/>
      <c r="BB71" s="115"/>
      <c r="BC71" s="115"/>
      <c r="BD71" s="115"/>
      <c r="BE71" s="115"/>
      <c r="BF71" s="115"/>
    </row>
    <row r="72" spans="1:58">
      <c r="A72" s="44"/>
      <c r="B72" s="39"/>
      <c r="C72" s="39"/>
      <c r="D72" s="39"/>
      <c r="E72" s="39"/>
      <c r="F72" s="38"/>
      <c r="G72" s="39"/>
      <c r="I72" s="39"/>
      <c r="J72" s="39"/>
      <c r="K72" s="39"/>
      <c r="L72" s="39"/>
      <c r="M72" s="39"/>
      <c r="N72" s="39"/>
      <c r="O72" s="39"/>
      <c r="P72" s="115"/>
      <c r="Q72" s="115"/>
      <c r="R72" s="115"/>
      <c r="S72" s="115"/>
      <c r="T72" s="115"/>
      <c r="V72" s="41"/>
      <c r="W72" s="42"/>
      <c r="X72" s="42"/>
      <c r="Y72" s="39"/>
      <c r="Z72" s="41"/>
      <c r="AC72" s="39"/>
      <c r="AD72" s="39"/>
      <c r="AM72" s="115"/>
      <c r="AN72" s="115"/>
      <c r="AO72" s="115"/>
      <c r="AP72" s="115"/>
      <c r="AQ72" s="115"/>
      <c r="AR72" s="115"/>
      <c r="AS72" s="115"/>
      <c r="AT72" s="115"/>
      <c r="AU72" s="115"/>
      <c r="AV72" s="115"/>
      <c r="AW72" s="115"/>
      <c r="AX72" s="115"/>
      <c r="AY72" s="115"/>
      <c r="AZ72" s="115"/>
      <c r="BA72" s="115"/>
      <c r="BB72" s="115"/>
      <c r="BC72" s="115"/>
      <c r="BD72" s="115"/>
      <c r="BE72" s="115"/>
      <c r="BF72" s="115"/>
    </row>
    <row r="73" spans="1:58">
      <c r="A73" s="44"/>
      <c r="B73" s="39"/>
      <c r="C73" s="39"/>
      <c r="D73" s="39"/>
      <c r="E73" s="39"/>
      <c r="F73" s="38"/>
      <c r="G73" s="39"/>
      <c r="I73" s="39"/>
      <c r="J73" s="39"/>
      <c r="K73" s="39"/>
      <c r="L73" s="39"/>
      <c r="M73" s="39"/>
      <c r="N73" s="39"/>
      <c r="O73" s="39"/>
      <c r="P73" s="115"/>
      <c r="Q73" s="115"/>
      <c r="R73" s="115"/>
      <c r="S73" s="115"/>
      <c r="T73" s="115"/>
      <c r="V73" s="41"/>
      <c r="W73" s="42"/>
      <c r="X73" s="42"/>
      <c r="Y73" s="39"/>
      <c r="Z73" s="41"/>
      <c r="AC73" s="39"/>
      <c r="AD73" s="39"/>
      <c r="AM73" s="115"/>
      <c r="AN73" s="115"/>
      <c r="AO73" s="115"/>
      <c r="AP73" s="115"/>
      <c r="AQ73" s="115"/>
      <c r="AR73" s="115"/>
      <c r="AS73" s="115"/>
      <c r="AT73" s="115"/>
      <c r="AU73" s="115"/>
      <c r="AV73" s="115"/>
      <c r="AW73" s="115"/>
      <c r="AX73" s="115"/>
      <c r="AY73" s="115"/>
      <c r="AZ73" s="115"/>
      <c r="BA73" s="115"/>
      <c r="BB73" s="115"/>
      <c r="BC73" s="115"/>
      <c r="BD73" s="115"/>
      <c r="BE73" s="115"/>
      <c r="BF73" s="115"/>
    </row>
    <row r="74" spans="1:58">
      <c r="A74" s="44"/>
      <c r="B74" s="39"/>
      <c r="C74" s="39"/>
      <c r="D74" s="39"/>
      <c r="E74" s="39"/>
      <c r="F74" s="38"/>
      <c r="G74" s="39"/>
      <c r="I74" s="39"/>
      <c r="J74" s="39"/>
      <c r="K74" s="39"/>
      <c r="L74" s="39"/>
      <c r="M74" s="39"/>
      <c r="N74" s="39"/>
      <c r="O74" s="39"/>
      <c r="P74" s="115"/>
      <c r="Q74" s="115"/>
      <c r="R74" s="115"/>
      <c r="S74" s="115"/>
      <c r="T74" s="115"/>
      <c r="V74" s="41"/>
      <c r="W74" s="42"/>
      <c r="X74" s="42"/>
      <c r="Y74" s="39"/>
      <c r="Z74" s="41"/>
      <c r="AC74" s="39"/>
      <c r="AD74" s="39"/>
      <c r="AM74" s="115"/>
      <c r="AN74" s="115"/>
      <c r="AO74" s="115"/>
      <c r="AP74" s="115"/>
      <c r="AQ74" s="115"/>
      <c r="AR74" s="115"/>
      <c r="AS74" s="115"/>
      <c r="AT74" s="115"/>
      <c r="AU74" s="115"/>
      <c r="AV74" s="115"/>
      <c r="AW74" s="115"/>
      <c r="AX74" s="115"/>
      <c r="AY74" s="115"/>
      <c r="AZ74" s="115"/>
      <c r="BA74" s="115"/>
      <c r="BB74" s="115"/>
      <c r="BC74" s="115"/>
      <c r="BD74" s="115"/>
      <c r="BE74" s="115"/>
      <c r="BF74" s="115"/>
    </row>
    <row r="75" spans="1:58">
      <c r="A75" s="44"/>
      <c r="B75" s="39"/>
      <c r="C75" s="39"/>
      <c r="D75" s="39"/>
      <c r="E75" s="39"/>
      <c r="F75" s="38"/>
      <c r="G75" s="39"/>
      <c r="I75" s="39"/>
      <c r="J75" s="39"/>
      <c r="K75" s="39"/>
      <c r="L75" s="39"/>
      <c r="M75" s="39"/>
      <c r="N75" s="39"/>
      <c r="O75" s="39"/>
      <c r="P75" s="115"/>
      <c r="Q75" s="115"/>
      <c r="R75" s="115"/>
      <c r="S75" s="115"/>
      <c r="T75" s="115"/>
      <c r="V75" s="41"/>
      <c r="W75" s="42"/>
      <c r="X75" s="42"/>
      <c r="Y75" s="39"/>
      <c r="Z75" s="41"/>
      <c r="AC75" s="39"/>
      <c r="AD75" s="39"/>
      <c r="AM75" s="115"/>
      <c r="AN75" s="115"/>
      <c r="AO75" s="115"/>
      <c r="AP75" s="115"/>
      <c r="AQ75" s="115"/>
      <c r="AR75" s="115"/>
      <c r="AS75" s="115"/>
      <c r="AT75" s="115"/>
      <c r="AU75" s="115"/>
      <c r="AV75" s="115"/>
      <c r="AW75" s="115"/>
      <c r="AX75" s="115"/>
      <c r="AY75" s="115"/>
      <c r="AZ75" s="115"/>
      <c r="BA75" s="115"/>
      <c r="BB75" s="115"/>
      <c r="BC75" s="115"/>
      <c r="BD75" s="115"/>
      <c r="BE75" s="115"/>
      <c r="BF75" s="115"/>
    </row>
    <row r="76" spans="1:58">
      <c r="A76" s="44"/>
      <c r="B76" s="39"/>
      <c r="C76" s="39"/>
      <c r="D76" s="39"/>
      <c r="E76" s="39"/>
      <c r="F76" s="38"/>
      <c r="G76" s="39"/>
      <c r="I76" s="39"/>
      <c r="J76" s="39"/>
      <c r="K76" s="39"/>
      <c r="L76" s="39"/>
      <c r="M76" s="39"/>
      <c r="N76" s="39"/>
      <c r="O76" s="39"/>
      <c r="P76" s="115"/>
      <c r="Q76" s="115"/>
      <c r="R76" s="115"/>
      <c r="S76" s="115"/>
      <c r="T76" s="115"/>
      <c r="V76" s="41"/>
      <c r="W76" s="42"/>
      <c r="X76" s="42"/>
      <c r="Y76" s="39"/>
      <c r="Z76" s="41"/>
      <c r="AC76" s="39"/>
      <c r="AD76" s="39"/>
      <c r="AM76" s="115"/>
      <c r="AN76" s="115"/>
      <c r="AO76" s="115"/>
      <c r="AP76" s="115"/>
      <c r="AQ76" s="115"/>
      <c r="AR76" s="115"/>
      <c r="AS76" s="115"/>
      <c r="AT76" s="115"/>
      <c r="AU76" s="115"/>
      <c r="AV76" s="115"/>
      <c r="AW76" s="115"/>
      <c r="AX76" s="115"/>
      <c r="AY76" s="115"/>
      <c r="AZ76" s="115"/>
      <c r="BA76" s="115"/>
      <c r="BB76" s="115"/>
      <c r="BC76" s="115"/>
      <c r="BD76" s="115"/>
      <c r="BE76" s="115"/>
      <c r="BF76" s="115"/>
    </row>
    <row r="77" spans="1:58">
      <c r="A77" s="44"/>
      <c r="B77" s="39"/>
      <c r="C77" s="39"/>
      <c r="D77" s="39"/>
      <c r="E77" s="39"/>
      <c r="F77" s="38"/>
      <c r="G77" s="39"/>
      <c r="I77" s="39"/>
      <c r="J77" s="39"/>
      <c r="K77" s="39"/>
      <c r="L77" s="39"/>
      <c r="M77" s="39"/>
      <c r="N77" s="39"/>
      <c r="O77" s="39"/>
      <c r="P77" s="115"/>
      <c r="Q77" s="115"/>
      <c r="R77" s="115"/>
      <c r="S77" s="115"/>
      <c r="T77" s="115"/>
      <c r="V77" s="41"/>
      <c r="W77" s="42"/>
      <c r="X77" s="42"/>
      <c r="Y77" s="39"/>
      <c r="Z77" s="41"/>
      <c r="AC77" s="39"/>
      <c r="AD77" s="39"/>
      <c r="AM77" s="115"/>
      <c r="AN77" s="115"/>
      <c r="AO77" s="115"/>
      <c r="AP77" s="115"/>
      <c r="AQ77" s="115"/>
      <c r="AR77" s="115"/>
      <c r="AS77" s="115"/>
      <c r="AT77" s="115"/>
      <c r="AU77" s="115"/>
      <c r="AV77" s="115"/>
      <c r="AW77" s="115"/>
      <c r="AX77" s="115"/>
      <c r="AY77" s="115"/>
      <c r="AZ77" s="115"/>
      <c r="BA77" s="115"/>
      <c r="BB77" s="115"/>
      <c r="BC77" s="115"/>
      <c r="BD77" s="115"/>
      <c r="BE77" s="115"/>
      <c r="BF77" s="115"/>
    </row>
    <row r="78" spans="1:58">
      <c r="A78" s="44"/>
      <c r="B78" s="39"/>
      <c r="C78" s="39"/>
      <c r="D78" s="39"/>
      <c r="E78" s="39"/>
      <c r="F78" s="38"/>
      <c r="G78" s="39"/>
      <c r="I78" s="39"/>
      <c r="J78" s="39"/>
      <c r="K78" s="39"/>
      <c r="L78" s="39"/>
      <c r="M78" s="39"/>
      <c r="N78" s="39"/>
      <c r="O78" s="39"/>
      <c r="P78" s="115"/>
      <c r="Q78" s="115"/>
      <c r="R78" s="115"/>
      <c r="S78" s="115"/>
      <c r="T78" s="115"/>
      <c r="V78" s="41"/>
      <c r="W78" s="42"/>
      <c r="X78" s="42"/>
      <c r="Y78" s="39"/>
      <c r="Z78" s="41"/>
      <c r="AC78" s="39"/>
      <c r="AD78" s="39"/>
      <c r="AM78" s="115"/>
      <c r="AN78" s="115"/>
      <c r="AO78" s="115"/>
      <c r="AP78" s="115"/>
      <c r="AQ78" s="115"/>
      <c r="AR78" s="115"/>
      <c r="AS78" s="115"/>
      <c r="AT78" s="115"/>
      <c r="AU78" s="115"/>
      <c r="AV78" s="115"/>
      <c r="AW78" s="115"/>
      <c r="AX78" s="115"/>
      <c r="AY78" s="115"/>
      <c r="AZ78" s="115"/>
      <c r="BA78" s="115"/>
      <c r="BB78" s="115"/>
      <c r="BC78" s="115"/>
      <c r="BD78" s="115"/>
      <c r="BE78" s="115"/>
      <c r="BF78" s="115"/>
    </row>
    <row r="79" spans="1:58">
      <c r="A79" s="44"/>
      <c r="B79" s="39"/>
      <c r="C79" s="39"/>
      <c r="D79" s="39"/>
      <c r="E79" s="39"/>
      <c r="F79" s="38"/>
      <c r="G79" s="39"/>
      <c r="I79" s="39"/>
      <c r="J79" s="39"/>
      <c r="K79" s="39"/>
      <c r="L79" s="39"/>
      <c r="M79" s="39"/>
      <c r="N79" s="39"/>
      <c r="O79" s="39"/>
      <c r="P79" s="115"/>
      <c r="Q79" s="115"/>
      <c r="R79" s="115"/>
      <c r="S79" s="115"/>
      <c r="T79" s="115"/>
      <c r="V79" s="41"/>
      <c r="W79" s="42"/>
      <c r="X79" s="42"/>
      <c r="Y79" s="39"/>
      <c r="Z79" s="41"/>
      <c r="AC79" s="39"/>
      <c r="AD79" s="39"/>
      <c r="AM79" s="115"/>
      <c r="AN79" s="115"/>
      <c r="AO79" s="115"/>
      <c r="AP79" s="115"/>
      <c r="AQ79" s="115"/>
      <c r="AR79" s="115"/>
      <c r="AS79" s="115"/>
      <c r="AT79" s="115"/>
      <c r="AU79" s="115"/>
      <c r="AV79" s="115"/>
      <c r="AW79" s="115"/>
      <c r="AX79" s="115"/>
      <c r="AY79" s="115"/>
      <c r="AZ79" s="115"/>
      <c r="BA79" s="115"/>
      <c r="BB79" s="115"/>
      <c r="BC79" s="115"/>
      <c r="BD79" s="115"/>
      <c r="BE79" s="115"/>
      <c r="BF79" s="115"/>
    </row>
    <row r="80" spans="1:58">
      <c r="A80" s="44"/>
      <c r="B80" s="39"/>
      <c r="C80" s="39"/>
      <c r="D80" s="39"/>
      <c r="E80" s="39"/>
      <c r="F80" s="38"/>
      <c r="G80" s="39"/>
      <c r="I80" s="39"/>
      <c r="J80" s="39"/>
      <c r="K80" s="39"/>
      <c r="L80" s="39"/>
      <c r="M80" s="39"/>
      <c r="N80" s="39"/>
      <c r="O80" s="39"/>
      <c r="P80" s="115"/>
      <c r="Q80" s="115"/>
      <c r="R80" s="115"/>
      <c r="S80" s="115"/>
      <c r="T80" s="115"/>
      <c r="V80" s="41"/>
      <c r="W80" s="42"/>
      <c r="X80" s="42"/>
      <c r="Y80" s="39"/>
      <c r="Z80" s="41"/>
      <c r="AC80" s="39"/>
      <c r="AD80" s="39"/>
      <c r="AM80" s="115"/>
      <c r="AN80" s="115"/>
      <c r="AO80" s="115"/>
      <c r="AP80" s="115"/>
      <c r="AQ80" s="115"/>
      <c r="AR80" s="115"/>
      <c r="AS80" s="115"/>
      <c r="AT80" s="115"/>
      <c r="AU80" s="115"/>
      <c r="AV80" s="115"/>
      <c r="AW80" s="115"/>
      <c r="AX80" s="115"/>
      <c r="AY80" s="115"/>
      <c r="AZ80" s="115"/>
      <c r="BA80" s="115"/>
      <c r="BB80" s="115"/>
      <c r="BC80" s="115"/>
      <c r="BD80" s="115"/>
      <c r="BE80" s="115"/>
      <c r="BF80" s="115"/>
    </row>
    <row r="81" spans="1:58">
      <c r="A81" s="44"/>
      <c r="B81" s="39"/>
      <c r="C81" s="39"/>
      <c r="D81" s="39"/>
      <c r="E81" s="39"/>
      <c r="F81" s="38"/>
      <c r="G81" s="39"/>
      <c r="I81" s="39"/>
      <c r="J81" s="39"/>
      <c r="K81" s="39"/>
      <c r="L81" s="39"/>
      <c r="M81" s="39"/>
      <c r="N81" s="39"/>
      <c r="O81" s="39"/>
      <c r="P81" s="115"/>
      <c r="Q81" s="115"/>
      <c r="R81" s="115"/>
      <c r="S81" s="115"/>
      <c r="T81" s="115"/>
      <c r="V81" s="41"/>
      <c r="W81" s="42"/>
      <c r="X81" s="42"/>
      <c r="Y81" s="39"/>
      <c r="Z81" s="41"/>
      <c r="AC81" s="39"/>
      <c r="AD81" s="39"/>
      <c r="AM81" s="115"/>
      <c r="AN81" s="115"/>
      <c r="AO81" s="115"/>
      <c r="AP81" s="115"/>
      <c r="AQ81" s="115"/>
      <c r="AR81" s="115"/>
      <c r="AS81" s="115"/>
      <c r="AT81" s="115"/>
      <c r="AU81" s="115"/>
      <c r="AV81" s="115"/>
      <c r="AW81" s="115"/>
      <c r="AX81" s="115"/>
      <c r="AY81" s="115"/>
      <c r="AZ81" s="115"/>
      <c r="BA81" s="115"/>
      <c r="BB81" s="115"/>
      <c r="BC81" s="115"/>
      <c r="BD81" s="115"/>
      <c r="BE81" s="115"/>
      <c r="BF81" s="115"/>
    </row>
    <row r="82" spans="1:58">
      <c r="A82" s="44"/>
      <c r="B82" s="39"/>
      <c r="C82" s="39"/>
      <c r="D82" s="39"/>
      <c r="E82" s="39"/>
      <c r="F82" s="38"/>
      <c r="G82" s="39"/>
      <c r="I82" s="39"/>
      <c r="J82" s="39"/>
      <c r="K82" s="39"/>
      <c r="L82" s="39"/>
      <c r="M82" s="39"/>
      <c r="N82" s="39"/>
      <c r="O82" s="39"/>
      <c r="P82" s="115"/>
      <c r="Q82" s="115"/>
      <c r="R82" s="115"/>
      <c r="S82" s="115"/>
      <c r="T82" s="115"/>
      <c r="V82" s="41"/>
      <c r="W82" s="42"/>
      <c r="X82" s="42"/>
      <c r="Y82" s="39"/>
      <c r="Z82" s="41"/>
      <c r="AC82" s="39"/>
      <c r="AD82" s="39"/>
      <c r="AM82" s="115"/>
      <c r="AN82" s="115"/>
      <c r="AO82" s="115"/>
      <c r="AP82" s="115"/>
      <c r="AQ82" s="115"/>
      <c r="AR82" s="115"/>
      <c r="AS82" s="115"/>
      <c r="AT82" s="115"/>
      <c r="AU82" s="115"/>
      <c r="AV82" s="115"/>
      <c r="AW82" s="115"/>
      <c r="AX82" s="115"/>
      <c r="AY82" s="115"/>
      <c r="AZ82" s="115"/>
      <c r="BA82" s="115"/>
      <c r="BB82" s="115"/>
      <c r="BC82" s="115"/>
      <c r="BD82" s="115"/>
      <c r="BE82" s="115"/>
      <c r="BF82" s="115"/>
    </row>
    <row r="83" spans="1:58">
      <c r="A83" s="44"/>
      <c r="B83" s="39"/>
      <c r="C83" s="39"/>
      <c r="D83" s="39"/>
      <c r="E83" s="39"/>
      <c r="F83" s="38"/>
      <c r="G83" s="39"/>
      <c r="I83" s="39"/>
      <c r="J83" s="39"/>
      <c r="K83" s="39"/>
      <c r="L83" s="39"/>
      <c r="M83" s="39"/>
      <c r="N83" s="39"/>
      <c r="O83" s="39"/>
      <c r="P83" s="115"/>
      <c r="Q83" s="115"/>
      <c r="R83" s="115"/>
      <c r="S83" s="115"/>
      <c r="T83" s="115"/>
      <c r="V83" s="41"/>
      <c r="W83" s="42"/>
      <c r="X83" s="42"/>
      <c r="Y83" s="39"/>
      <c r="Z83" s="41"/>
      <c r="AC83" s="39"/>
      <c r="AD83" s="39"/>
      <c r="AM83" s="115"/>
      <c r="AN83" s="115"/>
      <c r="AO83" s="115"/>
      <c r="AP83" s="115"/>
      <c r="AQ83" s="115"/>
      <c r="AR83" s="115"/>
      <c r="AS83" s="115"/>
      <c r="AT83" s="115"/>
      <c r="AU83" s="115"/>
      <c r="AV83" s="115"/>
      <c r="AW83" s="115"/>
      <c r="AX83" s="115"/>
      <c r="AY83" s="115"/>
      <c r="AZ83" s="115"/>
      <c r="BA83" s="115"/>
      <c r="BB83" s="115"/>
      <c r="BC83" s="115"/>
      <c r="BD83" s="115"/>
      <c r="BE83" s="115"/>
      <c r="BF83" s="115"/>
    </row>
    <row r="84" spans="1:58">
      <c r="A84" s="44"/>
      <c r="B84" s="39"/>
      <c r="C84" s="39"/>
      <c r="D84" s="39"/>
      <c r="E84" s="39"/>
      <c r="F84" s="38"/>
      <c r="G84" s="39"/>
      <c r="I84" s="39"/>
      <c r="J84" s="39"/>
      <c r="K84" s="39"/>
      <c r="L84" s="39"/>
      <c r="M84" s="39"/>
      <c r="N84" s="39"/>
      <c r="O84" s="39"/>
      <c r="P84" s="115"/>
      <c r="Q84" s="115"/>
      <c r="R84" s="115"/>
      <c r="S84" s="115"/>
      <c r="T84" s="115"/>
      <c r="V84" s="41"/>
      <c r="W84" s="42"/>
      <c r="X84" s="42"/>
      <c r="Y84" s="39"/>
      <c r="Z84" s="41"/>
      <c r="AC84" s="39"/>
      <c r="AD84" s="39"/>
      <c r="AM84" s="115"/>
      <c r="AN84" s="115"/>
      <c r="AO84" s="115"/>
      <c r="AP84" s="115"/>
      <c r="AQ84" s="115"/>
      <c r="AR84" s="115"/>
      <c r="AS84" s="115"/>
      <c r="AT84" s="115"/>
      <c r="AU84" s="115"/>
      <c r="AV84" s="115"/>
      <c r="AW84" s="115"/>
      <c r="AX84" s="115"/>
      <c r="AY84" s="115"/>
      <c r="AZ84" s="115"/>
      <c r="BA84" s="115"/>
      <c r="BB84" s="115"/>
      <c r="BC84" s="115"/>
      <c r="BD84" s="115"/>
      <c r="BE84" s="115"/>
      <c r="BF84" s="115"/>
    </row>
    <row r="85" spans="1:58">
      <c r="A85" s="44"/>
      <c r="B85" s="39"/>
      <c r="C85" s="39"/>
      <c r="D85" s="39"/>
      <c r="E85" s="39"/>
      <c r="F85" s="38"/>
      <c r="G85" s="39"/>
      <c r="I85" s="39"/>
      <c r="J85" s="39"/>
      <c r="K85" s="39"/>
      <c r="L85" s="39"/>
      <c r="M85" s="39"/>
      <c r="N85" s="39"/>
      <c r="O85" s="39"/>
      <c r="P85" s="115"/>
      <c r="Q85" s="115"/>
      <c r="R85" s="115"/>
      <c r="S85" s="115"/>
      <c r="T85" s="115"/>
      <c r="V85" s="41"/>
      <c r="W85" s="42"/>
      <c r="X85" s="42"/>
      <c r="Y85" s="39"/>
      <c r="Z85" s="41"/>
      <c r="AC85" s="39"/>
      <c r="AD85" s="39"/>
      <c r="AM85" s="115"/>
      <c r="AN85" s="115"/>
      <c r="AO85" s="115"/>
      <c r="AP85" s="115"/>
      <c r="AQ85" s="115"/>
      <c r="AR85" s="115"/>
      <c r="AS85" s="115"/>
      <c r="AT85" s="115"/>
      <c r="AU85" s="115"/>
      <c r="AV85" s="115"/>
      <c r="AW85" s="115"/>
      <c r="AX85" s="115"/>
      <c r="AY85" s="115"/>
      <c r="AZ85" s="115"/>
      <c r="BA85" s="115"/>
      <c r="BB85" s="115"/>
      <c r="BC85" s="115"/>
      <c r="BD85" s="115"/>
      <c r="BE85" s="115"/>
      <c r="BF85" s="115"/>
    </row>
    <row r="86" spans="1:58">
      <c r="A86" s="44"/>
      <c r="B86" s="39"/>
      <c r="C86" s="39"/>
      <c r="D86" s="39"/>
      <c r="E86" s="39"/>
      <c r="F86" s="38"/>
      <c r="G86" s="39"/>
      <c r="I86" s="39"/>
      <c r="J86" s="39"/>
      <c r="K86" s="39"/>
      <c r="L86" s="39"/>
      <c r="M86" s="39"/>
      <c r="N86" s="39"/>
      <c r="O86" s="39"/>
      <c r="P86" s="115"/>
      <c r="Q86" s="115"/>
      <c r="R86" s="115"/>
      <c r="S86" s="115"/>
      <c r="T86" s="115"/>
      <c r="V86" s="41"/>
      <c r="W86" s="42"/>
      <c r="X86" s="42"/>
      <c r="Y86" s="39"/>
      <c r="Z86" s="41"/>
      <c r="AC86" s="39"/>
      <c r="AD86" s="39"/>
      <c r="AM86" s="115"/>
      <c r="AN86" s="115"/>
      <c r="AO86" s="115"/>
      <c r="AP86" s="115"/>
      <c r="AQ86" s="115"/>
      <c r="AR86" s="115"/>
      <c r="AS86" s="115"/>
      <c r="AT86" s="115"/>
      <c r="AU86" s="115"/>
      <c r="AV86" s="115"/>
      <c r="AW86" s="115"/>
      <c r="AX86" s="115"/>
      <c r="AY86" s="115"/>
      <c r="AZ86" s="115"/>
      <c r="BA86" s="115"/>
      <c r="BB86" s="115"/>
      <c r="BC86" s="115"/>
      <c r="BD86" s="115"/>
      <c r="BE86" s="115"/>
      <c r="BF86" s="115"/>
    </row>
    <row r="87" spans="1:58">
      <c r="A87" s="44"/>
      <c r="B87" s="39"/>
      <c r="C87" s="39"/>
      <c r="D87" s="39"/>
      <c r="E87" s="39"/>
      <c r="F87" s="38"/>
      <c r="G87" s="39"/>
      <c r="I87" s="39"/>
      <c r="J87" s="39"/>
      <c r="K87" s="39"/>
      <c r="L87" s="39"/>
      <c r="M87" s="39"/>
      <c r="N87" s="39"/>
      <c r="O87" s="39"/>
      <c r="P87" s="115"/>
      <c r="Q87" s="115"/>
      <c r="R87" s="115"/>
      <c r="S87" s="115"/>
      <c r="T87" s="115"/>
      <c r="V87" s="41"/>
      <c r="W87" s="42"/>
      <c r="X87" s="42"/>
      <c r="Y87" s="39"/>
      <c r="Z87" s="41"/>
      <c r="AC87" s="39"/>
      <c r="AD87" s="39"/>
      <c r="AM87" s="115"/>
      <c r="AN87" s="115"/>
      <c r="AO87" s="115"/>
      <c r="AP87" s="115"/>
      <c r="AQ87" s="115"/>
      <c r="AR87" s="115"/>
      <c r="AS87" s="115"/>
      <c r="AT87" s="115"/>
      <c r="AU87" s="115"/>
      <c r="AV87" s="115"/>
      <c r="AW87" s="115"/>
      <c r="AX87" s="115"/>
      <c r="AY87" s="115"/>
      <c r="AZ87" s="115"/>
      <c r="BA87" s="115"/>
      <c r="BB87" s="115"/>
      <c r="BC87" s="115"/>
      <c r="BD87" s="115"/>
      <c r="BE87" s="115"/>
      <c r="BF87" s="115"/>
    </row>
    <row r="88" spans="1:58">
      <c r="A88" s="44"/>
      <c r="B88" s="39"/>
      <c r="C88" s="39"/>
      <c r="D88" s="39"/>
      <c r="E88" s="39"/>
      <c r="F88" s="38"/>
      <c r="G88" s="39"/>
      <c r="I88" s="39"/>
      <c r="J88" s="39"/>
      <c r="K88" s="39"/>
      <c r="L88" s="39"/>
      <c r="M88" s="39"/>
      <c r="N88" s="39"/>
      <c r="O88" s="39"/>
      <c r="P88" s="115"/>
      <c r="Q88" s="115"/>
      <c r="R88" s="115"/>
      <c r="S88" s="115"/>
      <c r="T88" s="115"/>
      <c r="V88" s="41"/>
      <c r="W88" s="42"/>
      <c r="X88" s="42"/>
      <c r="Y88" s="39"/>
      <c r="Z88" s="41"/>
      <c r="AC88" s="39"/>
      <c r="AD88" s="39"/>
      <c r="AM88" s="115"/>
      <c r="AN88" s="115"/>
      <c r="AO88" s="115"/>
      <c r="AP88" s="115"/>
      <c r="AQ88" s="115"/>
      <c r="AR88" s="115"/>
      <c r="AS88" s="115"/>
      <c r="AT88" s="115"/>
      <c r="AU88" s="115"/>
      <c r="AV88" s="115"/>
      <c r="AW88" s="115"/>
      <c r="AX88" s="115"/>
      <c r="AY88" s="115"/>
      <c r="AZ88" s="115"/>
      <c r="BA88" s="115"/>
      <c r="BB88" s="115"/>
      <c r="BC88" s="115"/>
      <c r="BD88" s="115"/>
      <c r="BE88" s="115"/>
      <c r="BF88" s="115"/>
    </row>
    <row r="89" spans="1:58">
      <c r="A89" s="44"/>
      <c r="B89" s="39"/>
      <c r="C89" s="39"/>
      <c r="D89" s="39"/>
      <c r="E89" s="39"/>
      <c r="F89" s="38"/>
      <c r="G89" s="39"/>
      <c r="I89" s="39"/>
      <c r="J89" s="39"/>
      <c r="K89" s="39"/>
      <c r="L89" s="39"/>
      <c r="M89" s="39"/>
      <c r="N89" s="39"/>
      <c r="O89" s="39"/>
      <c r="P89" s="115"/>
      <c r="Q89" s="115"/>
      <c r="R89" s="115"/>
      <c r="S89" s="115"/>
      <c r="T89" s="115"/>
      <c r="V89" s="41"/>
      <c r="W89" s="42"/>
      <c r="X89" s="42"/>
      <c r="Y89" s="39"/>
      <c r="Z89" s="41"/>
      <c r="AC89" s="39"/>
      <c r="AD89" s="39"/>
      <c r="AM89" s="115"/>
      <c r="AN89" s="115"/>
      <c r="AO89" s="115"/>
      <c r="AP89" s="115"/>
      <c r="AQ89" s="115"/>
      <c r="AR89" s="115"/>
      <c r="AS89" s="115"/>
      <c r="AT89" s="115"/>
      <c r="AU89" s="115"/>
      <c r="AV89" s="115"/>
      <c r="AW89" s="115"/>
      <c r="AX89" s="115"/>
      <c r="AY89" s="115"/>
      <c r="AZ89" s="115"/>
      <c r="BA89" s="115"/>
      <c r="BB89" s="115"/>
      <c r="BC89" s="115"/>
      <c r="BD89" s="115"/>
      <c r="BE89" s="115"/>
      <c r="BF89" s="115"/>
    </row>
    <row r="90" spans="1:58">
      <c r="A90" s="44"/>
      <c r="B90" s="39"/>
      <c r="C90" s="39"/>
      <c r="D90" s="39"/>
      <c r="E90" s="39"/>
      <c r="F90" s="38"/>
      <c r="G90" s="39"/>
      <c r="I90" s="39"/>
      <c r="J90" s="39"/>
      <c r="K90" s="39"/>
      <c r="L90" s="39"/>
      <c r="M90" s="39"/>
      <c r="N90" s="39"/>
      <c r="O90" s="39"/>
      <c r="P90" s="115"/>
      <c r="Q90" s="115"/>
      <c r="R90" s="115"/>
      <c r="S90" s="115"/>
      <c r="T90" s="115"/>
      <c r="V90" s="41"/>
      <c r="W90" s="42"/>
      <c r="X90" s="42"/>
      <c r="Y90" s="39"/>
      <c r="Z90" s="41"/>
      <c r="AC90" s="39"/>
      <c r="AD90" s="39"/>
      <c r="AM90" s="115"/>
      <c r="AN90" s="115"/>
      <c r="AO90" s="115"/>
      <c r="AP90" s="115"/>
      <c r="AQ90" s="115"/>
      <c r="AR90" s="115"/>
      <c r="AS90" s="115"/>
      <c r="AT90" s="115"/>
      <c r="AU90" s="115"/>
      <c r="AV90" s="115"/>
      <c r="AW90" s="115"/>
      <c r="AX90" s="115"/>
      <c r="AY90" s="115"/>
      <c r="AZ90" s="115"/>
      <c r="BA90" s="115"/>
      <c r="BB90" s="115"/>
      <c r="BC90" s="115"/>
      <c r="BD90" s="115"/>
      <c r="BE90" s="115"/>
      <c r="BF90" s="115"/>
    </row>
    <row r="91" spans="1:58">
      <c r="A91" s="44"/>
      <c r="B91" s="39"/>
      <c r="C91" s="39"/>
      <c r="D91" s="39"/>
      <c r="E91" s="39"/>
      <c r="F91" s="38"/>
      <c r="G91" s="39"/>
      <c r="I91" s="39"/>
      <c r="J91" s="39"/>
      <c r="K91" s="39"/>
      <c r="L91" s="39"/>
      <c r="M91" s="39"/>
      <c r="N91" s="39"/>
      <c r="O91" s="39"/>
      <c r="P91" s="115"/>
      <c r="Q91" s="115"/>
      <c r="R91" s="115"/>
      <c r="S91" s="115"/>
      <c r="T91" s="115"/>
      <c r="V91" s="41"/>
      <c r="W91" s="42"/>
      <c r="X91" s="42"/>
      <c r="Y91" s="39"/>
      <c r="Z91" s="41"/>
      <c r="AC91" s="39"/>
      <c r="AD91" s="39"/>
      <c r="AM91" s="115"/>
      <c r="AN91" s="115"/>
      <c r="AO91" s="115"/>
      <c r="AP91" s="115"/>
      <c r="AQ91" s="115"/>
      <c r="AR91" s="115"/>
      <c r="AS91" s="115"/>
      <c r="AT91" s="115"/>
      <c r="AU91" s="115"/>
      <c r="AV91" s="115"/>
      <c r="AW91" s="115"/>
      <c r="AX91" s="115"/>
      <c r="AY91" s="115"/>
      <c r="AZ91" s="115"/>
      <c r="BA91" s="115"/>
      <c r="BB91" s="115"/>
      <c r="BC91" s="115"/>
      <c r="BD91" s="115"/>
      <c r="BE91" s="115"/>
      <c r="BF91" s="115"/>
    </row>
    <row r="92" spans="1:58">
      <c r="A92" s="44"/>
      <c r="B92" s="39"/>
      <c r="C92" s="39"/>
      <c r="D92" s="39"/>
      <c r="E92" s="39"/>
      <c r="F92" s="38"/>
      <c r="G92" s="39"/>
      <c r="I92" s="39"/>
      <c r="J92" s="39"/>
      <c r="K92" s="39"/>
      <c r="L92" s="39"/>
      <c r="M92" s="39"/>
      <c r="N92" s="39"/>
      <c r="O92" s="39"/>
      <c r="P92" s="115"/>
      <c r="Q92" s="115"/>
      <c r="R92" s="115"/>
      <c r="S92" s="115"/>
      <c r="T92" s="115"/>
      <c r="V92" s="41"/>
      <c r="W92" s="42"/>
      <c r="X92" s="42"/>
      <c r="Y92" s="39"/>
      <c r="Z92" s="41"/>
      <c r="AC92" s="39"/>
      <c r="AD92" s="39"/>
      <c r="AM92" s="115"/>
      <c r="AN92" s="115"/>
      <c r="AO92" s="115"/>
      <c r="AP92" s="115"/>
      <c r="AQ92" s="115"/>
      <c r="AR92" s="115"/>
      <c r="AS92" s="115"/>
      <c r="AT92" s="115"/>
      <c r="AU92" s="115"/>
      <c r="AV92" s="115"/>
      <c r="AW92" s="115"/>
      <c r="AX92" s="115"/>
      <c r="AY92" s="115"/>
      <c r="AZ92" s="115"/>
      <c r="BA92" s="115"/>
      <c r="BB92" s="115"/>
      <c r="BC92" s="115"/>
      <c r="BD92" s="115"/>
      <c r="BE92" s="115"/>
      <c r="BF92" s="115"/>
    </row>
    <row r="93" spans="1:58">
      <c r="A93" s="44"/>
      <c r="B93" s="39"/>
      <c r="C93" s="39"/>
      <c r="D93" s="39"/>
      <c r="E93" s="39"/>
      <c r="F93" s="38"/>
      <c r="G93" s="39"/>
      <c r="I93" s="39"/>
      <c r="J93" s="39"/>
      <c r="K93" s="39"/>
      <c r="L93" s="39"/>
      <c r="M93" s="39"/>
      <c r="N93" s="39"/>
      <c r="O93" s="39"/>
      <c r="P93" s="115"/>
      <c r="Q93" s="115"/>
      <c r="R93" s="115"/>
      <c r="S93" s="115"/>
      <c r="T93" s="115"/>
      <c r="V93" s="41"/>
      <c r="W93" s="42"/>
      <c r="X93" s="42"/>
      <c r="Y93" s="39"/>
      <c r="Z93" s="41"/>
      <c r="AC93" s="39"/>
      <c r="AD93" s="39"/>
    </row>
    <row r="94" spans="1:58">
      <c r="A94" s="44"/>
      <c r="B94" s="39"/>
      <c r="C94" s="39"/>
      <c r="D94" s="39"/>
      <c r="E94" s="39"/>
      <c r="F94" s="38"/>
      <c r="G94" s="39"/>
      <c r="I94" s="39"/>
      <c r="J94" s="39"/>
      <c r="K94" s="39"/>
      <c r="L94" s="39"/>
      <c r="M94" s="39"/>
      <c r="N94" s="39"/>
      <c r="O94" s="39"/>
      <c r="P94" s="115"/>
      <c r="Q94" s="115"/>
      <c r="R94" s="115"/>
      <c r="S94" s="115"/>
      <c r="T94" s="115"/>
      <c r="V94" s="41"/>
      <c r="W94" s="42"/>
      <c r="X94" s="42"/>
      <c r="Y94" s="39"/>
      <c r="Z94" s="41"/>
      <c r="AC94" s="39"/>
      <c r="AD94" s="39"/>
    </row>
    <row r="95" spans="1:58">
      <c r="A95" s="44"/>
      <c r="B95" s="39"/>
      <c r="C95" s="39"/>
      <c r="D95" s="39"/>
      <c r="E95" s="39"/>
      <c r="F95" s="38"/>
      <c r="G95" s="39"/>
      <c r="I95" s="39"/>
      <c r="J95" s="39"/>
      <c r="K95" s="39"/>
      <c r="L95" s="39"/>
      <c r="M95" s="39"/>
      <c r="N95" s="39"/>
      <c r="O95" s="39"/>
      <c r="P95" s="115"/>
      <c r="Q95" s="115"/>
      <c r="R95" s="115"/>
      <c r="S95" s="115"/>
      <c r="T95" s="115"/>
      <c r="V95" s="41"/>
      <c r="W95" s="42"/>
      <c r="X95" s="42"/>
      <c r="Y95" s="39"/>
      <c r="Z95" s="41"/>
      <c r="AC95" s="39"/>
      <c r="AD95" s="39"/>
    </row>
    <row r="96" spans="1:58">
      <c r="A96" s="44"/>
      <c r="B96" s="39"/>
      <c r="C96" s="39"/>
      <c r="D96" s="39"/>
      <c r="E96" s="39"/>
      <c r="F96" s="38"/>
      <c r="G96" s="39"/>
      <c r="I96" s="39"/>
      <c r="J96" s="39"/>
      <c r="K96" s="39"/>
      <c r="L96" s="39"/>
      <c r="M96" s="39"/>
      <c r="N96" s="39"/>
      <c r="O96" s="39"/>
      <c r="P96" s="115"/>
      <c r="Q96" s="115"/>
      <c r="R96" s="115"/>
      <c r="S96" s="115"/>
      <c r="T96" s="115"/>
      <c r="V96" s="41"/>
      <c r="W96" s="42"/>
      <c r="X96" s="42"/>
      <c r="Y96" s="39"/>
      <c r="Z96" s="41"/>
      <c r="AC96" s="39"/>
      <c r="AD96" s="39"/>
    </row>
    <row r="97" spans="1:30">
      <c r="A97" s="44"/>
      <c r="B97" s="39"/>
      <c r="C97" s="39"/>
      <c r="D97" s="39"/>
      <c r="E97" s="39"/>
      <c r="F97" s="38"/>
      <c r="G97" s="39"/>
      <c r="I97" s="39"/>
      <c r="J97" s="39"/>
      <c r="K97" s="39"/>
      <c r="L97" s="39"/>
      <c r="M97" s="39"/>
      <c r="N97" s="39"/>
      <c r="O97" s="39"/>
      <c r="P97" s="115"/>
      <c r="Q97" s="115"/>
      <c r="R97" s="115"/>
      <c r="S97" s="115"/>
      <c r="T97" s="115"/>
      <c r="V97" s="41"/>
      <c r="W97" s="42"/>
      <c r="X97" s="42"/>
      <c r="Y97" s="39"/>
      <c r="Z97" s="41"/>
      <c r="AC97" s="39"/>
      <c r="AD97" s="39"/>
    </row>
    <row r="98" spans="1:30">
      <c r="A98" s="44"/>
      <c r="B98" s="39"/>
      <c r="C98" s="39"/>
      <c r="D98" s="39"/>
      <c r="E98" s="39"/>
      <c r="F98" s="38"/>
      <c r="G98" s="39"/>
      <c r="I98" s="39"/>
      <c r="J98" s="39"/>
      <c r="K98" s="39"/>
      <c r="L98" s="39"/>
      <c r="M98" s="39"/>
      <c r="N98" s="39"/>
      <c r="O98" s="39"/>
      <c r="P98" s="115"/>
      <c r="Q98" s="115"/>
      <c r="R98" s="115"/>
      <c r="S98" s="115"/>
      <c r="T98" s="115"/>
      <c r="V98" s="41"/>
      <c r="W98" s="42"/>
      <c r="X98" s="42"/>
      <c r="Y98" s="39"/>
      <c r="Z98" s="41"/>
      <c r="AC98" s="39"/>
      <c r="AD98" s="39"/>
    </row>
    <row r="99" spans="1:30">
      <c r="A99" s="44"/>
      <c r="B99" s="39"/>
      <c r="C99" s="39"/>
      <c r="D99" s="39"/>
      <c r="E99" s="39"/>
      <c r="F99" s="38"/>
      <c r="G99" s="39"/>
      <c r="I99" s="39"/>
      <c r="J99" s="39"/>
      <c r="K99" s="39"/>
      <c r="L99" s="39"/>
      <c r="M99" s="39"/>
      <c r="N99" s="39"/>
      <c r="O99" s="39"/>
      <c r="P99" s="115"/>
      <c r="Q99" s="115"/>
      <c r="R99" s="115"/>
      <c r="S99" s="115"/>
      <c r="T99" s="115"/>
      <c r="V99" s="41"/>
      <c r="W99" s="42"/>
      <c r="X99" s="42"/>
      <c r="Y99" s="39"/>
      <c r="Z99" s="41"/>
      <c r="AC99" s="39"/>
      <c r="AD99" s="39"/>
    </row>
    <row r="100" spans="1:30">
      <c r="A100" s="44"/>
      <c r="B100" s="39"/>
      <c r="C100" s="39"/>
      <c r="D100" s="39"/>
      <c r="E100" s="39"/>
      <c r="F100" s="38"/>
      <c r="G100" s="39"/>
      <c r="I100" s="39"/>
      <c r="J100" s="39"/>
      <c r="K100" s="39"/>
      <c r="L100" s="39"/>
      <c r="M100" s="39"/>
      <c r="N100" s="39"/>
      <c r="O100" s="39"/>
      <c r="P100" s="115"/>
      <c r="Q100" s="115"/>
      <c r="R100" s="115"/>
      <c r="S100" s="115"/>
      <c r="T100" s="115"/>
      <c r="V100" s="41"/>
      <c r="W100" s="42"/>
      <c r="X100" s="42"/>
      <c r="Y100" s="39"/>
      <c r="Z100" s="41"/>
      <c r="AC100" s="39"/>
      <c r="AD100" s="39"/>
    </row>
    <row r="101" spans="1:30">
      <c r="A101" s="44"/>
      <c r="B101" s="39"/>
      <c r="C101" s="39"/>
      <c r="D101" s="39"/>
      <c r="E101" s="39"/>
      <c r="F101" s="38"/>
      <c r="G101" s="39"/>
      <c r="I101" s="39"/>
      <c r="J101" s="39"/>
      <c r="K101" s="39"/>
      <c r="L101" s="39"/>
      <c r="M101" s="39"/>
      <c r="N101" s="39"/>
      <c r="O101" s="39"/>
      <c r="P101" s="115"/>
      <c r="Q101" s="115"/>
      <c r="R101" s="115"/>
      <c r="S101" s="115"/>
      <c r="T101" s="115"/>
      <c r="V101" s="41"/>
      <c r="W101" s="42"/>
      <c r="X101" s="42"/>
      <c r="Y101" s="39"/>
      <c r="Z101" s="41"/>
      <c r="AC101" s="39"/>
      <c r="AD101" s="39"/>
    </row>
    <row r="102" spans="1:30">
      <c r="A102" s="44"/>
      <c r="B102" s="39"/>
      <c r="C102" s="39"/>
      <c r="D102" s="39"/>
      <c r="E102" s="39"/>
      <c r="F102" s="38"/>
      <c r="G102" s="39"/>
      <c r="I102" s="39"/>
      <c r="J102" s="39"/>
      <c r="K102" s="39"/>
      <c r="L102" s="39"/>
      <c r="M102" s="39"/>
      <c r="N102" s="39"/>
      <c r="O102" s="39"/>
      <c r="P102" s="115"/>
      <c r="Q102" s="115"/>
      <c r="R102" s="115"/>
      <c r="S102" s="115"/>
      <c r="T102" s="115"/>
      <c r="V102" s="41"/>
      <c r="W102" s="42"/>
      <c r="X102" s="42"/>
      <c r="Y102" s="39"/>
      <c r="Z102" s="41"/>
      <c r="AC102" s="39"/>
      <c r="AD102" s="39"/>
    </row>
    <row r="103" spans="1:30">
      <c r="A103" s="39"/>
      <c r="B103" s="38"/>
      <c r="C103" s="38"/>
      <c r="D103" s="38"/>
      <c r="E103" s="38"/>
      <c r="F103" s="38"/>
      <c r="G103" s="38"/>
      <c r="I103" s="38"/>
      <c r="J103" s="38"/>
      <c r="K103" s="38"/>
      <c r="L103" s="39"/>
      <c r="M103" s="39"/>
      <c r="N103" s="39"/>
      <c r="O103" s="39"/>
      <c r="P103" s="115"/>
      <c r="Q103" s="115"/>
      <c r="R103" s="115"/>
      <c r="S103" s="115"/>
      <c r="T103" s="115"/>
      <c r="V103" s="41"/>
      <c r="W103" s="42"/>
      <c r="X103" s="42"/>
      <c r="Y103" s="39"/>
      <c r="Z103" s="41"/>
      <c r="AC103" s="39"/>
      <c r="AD103" s="39"/>
    </row>
    <row r="104" spans="1:30">
      <c r="A104" s="39"/>
      <c r="B104" s="38"/>
      <c r="C104" s="38"/>
      <c r="D104" s="38"/>
      <c r="E104" s="38"/>
      <c r="F104" s="38"/>
      <c r="G104" s="38"/>
      <c r="I104" s="38"/>
      <c r="J104" s="38"/>
      <c r="K104" s="38"/>
      <c r="L104" s="39"/>
      <c r="M104" s="39"/>
      <c r="N104" s="39"/>
      <c r="O104" s="39"/>
      <c r="P104" s="115"/>
      <c r="Q104" s="115"/>
      <c r="R104" s="115"/>
      <c r="S104" s="115"/>
      <c r="T104" s="115"/>
      <c r="V104" s="41"/>
      <c r="W104" s="42"/>
      <c r="X104" s="42"/>
      <c r="Y104" s="39"/>
      <c r="Z104" s="41"/>
      <c r="AC104" s="39"/>
      <c r="AD104" s="39"/>
    </row>
    <row r="105" spans="1:30">
      <c r="A105" s="39"/>
      <c r="B105" s="38"/>
      <c r="C105" s="38"/>
      <c r="D105" s="38"/>
      <c r="E105" s="38"/>
      <c r="F105" s="38"/>
      <c r="G105" s="38"/>
      <c r="I105" s="38"/>
      <c r="J105" s="38"/>
      <c r="K105" s="38"/>
      <c r="L105" s="39"/>
      <c r="M105" s="39"/>
      <c r="N105" s="39"/>
      <c r="O105" s="39"/>
      <c r="P105" s="115"/>
      <c r="Q105" s="115"/>
      <c r="R105" s="115"/>
      <c r="S105" s="115"/>
      <c r="T105" s="115"/>
      <c r="V105" s="41"/>
      <c r="W105" s="42"/>
      <c r="X105" s="42"/>
      <c r="Y105" s="39"/>
      <c r="Z105" s="41"/>
      <c r="AC105" s="39"/>
      <c r="AD105" s="39"/>
    </row>
    <row r="106" spans="1:30">
      <c r="A106" s="39"/>
      <c r="B106" s="38"/>
      <c r="C106" s="38"/>
      <c r="D106" s="38"/>
      <c r="E106" s="38"/>
      <c r="F106" s="38"/>
      <c r="G106" s="38"/>
      <c r="I106" s="38"/>
      <c r="J106" s="38"/>
      <c r="K106" s="38"/>
      <c r="L106" s="39"/>
      <c r="M106" s="39"/>
      <c r="N106" s="39"/>
      <c r="O106" s="39"/>
      <c r="P106" s="115"/>
      <c r="Q106" s="115"/>
      <c r="R106" s="115"/>
      <c r="S106" s="115"/>
      <c r="T106" s="115"/>
      <c r="V106" s="41"/>
      <c r="W106" s="42"/>
      <c r="X106" s="42"/>
      <c r="Y106" s="39"/>
      <c r="Z106" s="41"/>
      <c r="AC106" s="39"/>
      <c r="AD106" s="39"/>
    </row>
    <row r="107" spans="1:30">
      <c r="A107" s="39"/>
      <c r="B107" s="38"/>
      <c r="C107" s="38"/>
      <c r="D107" s="38"/>
      <c r="E107" s="38"/>
      <c r="F107" s="38"/>
      <c r="G107" s="38"/>
      <c r="I107" s="38"/>
      <c r="J107" s="38"/>
      <c r="K107" s="38"/>
      <c r="L107" s="39"/>
      <c r="M107" s="39"/>
      <c r="N107" s="39"/>
      <c r="O107" s="39"/>
      <c r="P107" s="115"/>
      <c r="Q107" s="115"/>
      <c r="R107" s="115"/>
      <c r="S107" s="115"/>
      <c r="T107" s="115"/>
      <c r="V107" s="41"/>
      <c r="W107" s="42"/>
      <c r="X107" s="42"/>
      <c r="Y107" s="39"/>
      <c r="Z107" s="41"/>
      <c r="AC107" s="39"/>
      <c r="AD107" s="39"/>
    </row>
    <row r="108" spans="1:30">
      <c r="A108" s="39"/>
      <c r="B108" s="38"/>
      <c r="C108" s="38"/>
      <c r="D108" s="38"/>
      <c r="E108" s="38"/>
      <c r="F108" s="38"/>
      <c r="G108" s="38"/>
      <c r="I108" s="38"/>
      <c r="J108" s="38"/>
      <c r="K108" s="38"/>
      <c r="L108" s="39"/>
      <c r="M108" s="39"/>
      <c r="N108" s="39"/>
      <c r="O108" s="39"/>
      <c r="P108" s="115"/>
      <c r="Q108" s="115"/>
      <c r="R108" s="115"/>
      <c r="S108" s="115"/>
      <c r="T108" s="115"/>
      <c r="V108" s="41"/>
      <c r="W108" s="42"/>
      <c r="X108" s="42"/>
      <c r="Y108" s="39"/>
      <c r="Z108" s="41"/>
      <c r="AC108" s="39"/>
      <c r="AD108" s="39"/>
    </row>
    <row r="109" spans="1:30">
      <c r="A109" s="39"/>
      <c r="B109" s="38"/>
      <c r="C109" s="38"/>
      <c r="D109" s="38"/>
      <c r="E109" s="38"/>
      <c r="F109" s="38"/>
      <c r="G109" s="38"/>
      <c r="I109" s="38"/>
      <c r="J109" s="38"/>
      <c r="K109" s="38"/>
      <c r="L109" s="39"/>
      <c r="M109" s="39"/>
      <c r="N109" s="39"/>
      <c r="O109" s="39"/>
      <c r="P109" s="115"/>
      <c r="Q109" s="115"/>
      <c r="R109" s="115"/>
      <c r="S109" s="115"/>
      <c r="T109" s="115"/>
      <c r="V109" s="41"/>
      <c r="W109" s="42"/>
      <c r="X109" s="42"/>
      <c r="Y109" s="39"/>
      <c r="Z109" s="41"/>
      <c r="AC109" s="39"/>
      <c r="AD109" s="39"/>
    </row>
    <row r="110" spans="1:30">
      <c r="A110" s="39"/>
      <c r="B110" s="38"/>
      <c r="C110" s="38"/>
      <c r="D110" s="38"/>
      <c r="E110" s="38"/>
      <c r="F110" s="38"/>
      <c r="G110" s="38"/>
      <c r="I110" s="38"/>
      <c r="J110" s="38"/>
      <c r="K110" s="38"/>
      <c r="L110" s="39"/>
      <c r="M110" s="39"/>
      <c r="N110" s="39"/>
      <c r="O110" s="39"/>
      <c r="P110" s="115"/>
      <c r="Q110" s="115"/>
      <c r="R110" s="115"/>
      <c r="S110" s="115"/>
      <c r="T110" s="115"/>
      <c r="V110" s="41"/>
      <c r="W110" s="42"/>
      <c r="X110" s="42"/>
      <c r="Y110" s="39"/>
      <c r="Z110" s="41"/>
      <c r="AC110" s="39"/>
      <c r="AD110" s="39"/>
    </row>
    <row r="111" spans="1:30">
      <c r="A111" s="39"/>
      <c r="B111" s="38"/>
      <c r="C111" s="38"/>
      <c r="D111" s="38"/>
      <c r="E111" s="38"/>
      <c r="F111" s="38"/>
      <c r="G111" s="38"/>
      <c r="I111" s="38"/>
      <c r="J111" s="38"/>
      <c r="K111" s="38"/>
      <c r="L111" s="39"/>
      <c r="M111" s="39"/>
      <c r="N111" s="39"/>
      <c r="O111" s="39"/>
      <c r="P111" s="115"/>
      <c r="Q111" s="115"/>
      <c r="R111" s="115"/>
      <c r="S111" s="115"/>
      <c r="T111" s="115"/>
      <c r="V111" s="41"/>
      <c r="W111" s="42"/>
      <c r="X111" s="42"/>
      <c r="Y111" s="39"/>
      <c r="Z111" s="41"/>
      <c r="AC111" s="39"/>
      <c r="AD111" s="39"/>
    </row>
    <row r="112" spans="1:30">
      <c r="A112" s="39"/>
      <c r="B112" s="38"/>
      <c r="C112" s="38"/>
      <c r="D112" s="38"/>
      <c r="E112" s="38"/>
      <c r="F112" s="38"/>
      <c r="G112" s="38"/>
      <c r="I112" s="38"/>
      <c r="J112" s="38"/>
      <c r="K112" s="38"/>
      <c r="L112" s="39"/>
      <c r="M112" s="39"/>
      <c r="N112" s="39"/>
      <c r="O112" s="39"/>
      <c r="P112" s="115"/>
      <c r="Q112" s="115"/>
      <c r="R112" s="115"/>
      <c r="S112" s="115"/>
      <c r="T112" s="115"/>
      <c r="V112" s="41"/>
      <c r="W112" s="42"/>
      <c r="X112" s="42"/>
      <c r="Y112" s="39"/>
      <c r="Z112" s="41"/>
      <c r="AC112" s="39"/>
      <c r="AD112" s="39"/>
    </row>
    <row r="113" spans="1:30">
      <c r="A113" s="39"/>
      <c r="B113" s="38"/>
      <c r="C113" s="38"/>
      <c r="D113" s="38"/>
      <c r="E113" s="38"/>
      <c r="F113" s="38"/>
      <c r="G113" s="38"/>
      <c r="I113" s="38"/>
      <c r="J113" s="38"/>
      <c r="K113" s="38"/>
      <c r="L113" s="39"/>
      <c r="M113" s="39"/>
      <c r="N113" s="39"/>
      <c r="O113" s="39"/>
      <c r="P113" s="115"/>
      <c r="Q113" s="115"/>
      <c r="R113" s="115"/>
      <c r="S113" s="115"/>
      <c r="T113" s="115"/>
      <c r="V113" s="41"/>
      <c r="W113" s="42"/>
      <c r="X113" s="42"/>
      <c r="Y113" s="39"/>
      <c r="Z113" s="41"/>
      <c r="AC113" s="39"/>
      <c r="AD113" s="39"/>
    </row>
    <row r="114" spans="1:30">
      <c r="A114" s="39"/>
      <c r="B114" s="38"/>
      <c r="C114" s="38"/>
      <c r="D114" s="38"/>
      <c r="E114" s="38"/>
      <c r="F114" s="38"/>
      <c r="G114" s="38"/>
      <c r="I114" s="38"/>
      <c r="J114" s="38"/>
      <c r="K114" s="38"/>
      <c r="L114" s="39"/>
      <c r="M114" s="39"/>
      <c r="N114" s="39"/>
      <c r="O114" s="39"/>
      <c r="P114" s="115"/>
      <c r="Q114" s="115"/>
      <c r="R114" s="115"/>
      <c r="S114" s="115"/>
      <c r="T114" s="115"/>
      <c r="V114" s="41"/>
      <c r="W114" s="42"/>
      <c r="X114" s="42"/>
      <c r="Y114" s="39"/>
      <c r="Z114" s="41"/>
      <c r="AC114" s="39"/>
      <c r="AD114" s="39"/>
    </row>
    <row r="115" spans="1:30">
      <c r="A115" s="39"/>
      <c r="B115" s="38"/>
      <c r="C115" s="38"/>
      <c r="D115" s="38"/>
      <c r="E115" s="38"/>
      <c r="F115" s="38"/>
      <c r="G115" s="38"/>
      <c r="I115" s="38"/>
      <c r="J115" s="38"/>
      <c r="K115" s="38"/>
      <c r="L115" s="39"/>
      <c r="M115" s="39"/>
      <c r="N115" s="39"/>
      <c r="O115" s="39"/>
      <c r="P115" s="115"/>
      <c r="Q115" s="115"/>
      <c r="R115" s="115"/>
      <c r="S115" s="115"/>
      <c r="T115" s="115"/>
      <c r="V115" s="41"/>
      <c r="W115" s="42"/>
      <c r="X115" s="42"/>
      <c r="Y115" s="39"/>
      <c r="Z115" s="41"/>
      <c r="AC115" s="39"/>
      <c r="AD115" s="39"/>
    </row>
    <row r="116" spans="1:30">
      <c r="A116" s="39"/>
      <c r="B116" s="38"/>
      <c r="C116" s="38"/>
      <c r="D116" s="38"/>
      <c r="E116" s="38"/>
      <c r="F116" s="38"/>
      <c r="G116" s="38"/>
      <c r="I116" s="38"/>
      <c r="J116" s="38"/>
      <c r="K116" s="38"/>
      <c r="L116" s="39"/>
      <c r="M116" s="39"/>
      <c r="N116" s="39"/>
      <c r="O116" s="39"/>
      <c r="P116" s="115"/>
      <c r="Q116" s="115"/>
      <c r="R116" s="115"/>
      <c r="S116" s="115"/>
      <c r="T116" s="115"/>
      <c r="V116" s="41"/>
      <c r="W116" s="42"/>
      <c r="X116" s="42"/>
      <c r="Y116" s="39"/>
      <c r="Z116" s="41"/>
      <c r="AC116" s="39"/>
      <c r="AD116" s="39"/>
    </row>
    <row r="117" spans="1:30">
      <c r="A117" s="39"/>
      <c r="B117" s="38"/>
      <c r="C117" s="38"/>
      <c r="D117" s="38"/>
      <c r="E117" s="38"/>
      <c r="F117" s="38"/>
      <c r="G117" s="38"/>
      <c r="I117" s="38"/>
      <c r="J117" s="38"/>
      <c r="K117" s="38"/>
      <c r="L117" s="39"/>
      <c r="M117" s="39"/>
      <c r="N117" s="39"/>
      <c r="O117" s="39"/>
      <c r="P117" s="115"/>
      <c r="Q117" s="115"/>
      <c r="R117" s="115"/>
      <c r="S117" s="115"/>
      <c r="T117" s="115"/>
      <c r="V117" s="41"/>
      <c r="W117" s="42"/>
      <c r="X117" s="42"/>
      <c r="Y117" s="39"/>
      <c r="Z117" s="41"/>
      <c r="AC117" s="39"/>
      <c r="AD117" s="39"/>
    </row>
    <row r="118" spans="1:30">
      <c r="A118" s="39"/>
      <c r="B118" s="38"/>
      <c r="C118" s="38"/>
      <c r="D118" s="38"/>
      <c r="E118" s="38"/>
      <c r="F118" s="38"/>
      <c r="G118" s="38"/>
      <c r="I118" s="38"/>
      <c r="J118" s="38"/>
      <c r="K118" s="38"/>
      <c r="L118" s="39"/>
      <c r="M118" s="39"/>
      <c r="N118" s="39"/>
      <c r="O118" s="39"/>
      <c r="P118" s="115"/>
      <c r="Q118" s="115"/>
      <c r="R118" s="115"/>
      <c r="S118" s="115"/>
      <c r="T118" s="115"/>
      <c r="V118" s="41"/>
      <c r="W118" s="42"/>
      <c r="X118" s="42"/>
      <c r="Y118" s="39"/>
      <c r="Z118" s="41"/>
      <c r="AC118" s="39"/>
      <c r="AD118" s="39"/>
    </row>
    <row r="119" spans="1:30">
      <c r="A119" s="39"/>
      <c r="B119" s="38"/>
      <c r="C119" s="38"/>
      <c r="D119" s="38"/>
      <c r="E119" s="38"/>
      <c r="F119" s="38"/>
      <c r="G119" s="38"/>
      <c r="I119" s="38"/>
      <c r="J119" s="38"/>
      <c r="K119" s="38"/>
      <c r="L119" s="39"/>
      <c r="M119" s="39"/>
      <c r="N119" s="39"/>
      <c r="O119" s="39"/>
      <c r="P119" s="115"/>
      <c r="Q119" s="115"/>
      <c r="R119" s="115"/>
      <c r="S119" s="115"/>
      <c r="T119" s="115"/>
      <c r="V119" s="41"/>
      <c r="W119" s="42"/>
      <c r="X119" s="42"/>
      <c r="Y119" s="39"/>
      <c r="Z119" s="41"/>
      <c r="AC119" s="39"/>
      <c r="AD119" s="39"/>
    </row>
    <row r="120" spans="1:30">
      <c r="A120" s="39"/>
      <c r="B120" s="39"/>
      <c r="C120" s="39"/>
      <c r="D120" s="39"/>
      <c r="E120" s="39"/>
      <c r="F120" s="39"/>
      <c r="G120" s="39"/>
      <c r="I120" s="39"/>
      <c r="J120" s="39"/>
      <c r="K120" s="39"/>
      <c r="L120" s="39"/>
      <c r="M120" s="39"/>
      <c r="N120" s="39"/>
      <c r="O120" s="39"/>
      <c r="P120" s="115"/>
      <c r="Q120" s="115"/>
      <c r="R120" s="115"/>
      <c r="S120" s="115"/>
      <c r="T120" s="115"/>
      <c r="V120" s="39"/>
      <c r="W120" s="39"/>
      <c r="X120" s="39"/>
      <c r="Y120" s="39"/>
      <c r="Z120" s="39"/>
      <c r="AC120" s="39"/>
      <c r="AD120" s="39"/>
    </row>
    <row r="121" spans="1:30">
      <c r="A121" s="39"/>
      <c r="B121" s="39"/>
      <c r="C121" s="39"/>
      <c r="D121" s="39"/>
      <c r="E121" s="39"/>
      <c r="F121" s="39"/>
      <c r="G121" s="39"/>
      <c r="I121" s="39"/>
      <c r="J121" s="39"/>
      <c r="K121" s="39"/>
      <c r="L121" s="39"/>
      <c r="M121" s="39"/>
      <c r="N121" s="39"/>
      <c r="O121" s="39"/>
      <c r="P121" s="115"/>
      <c r="Q121" s="115"/>
      <c r="R121" s="115"/>
      <c r="S121" s="115"/>
      <c r="T121" s="115"/>
      <c r="V121" s="41"/>
      <c r="W121" s="42"/>
      <c r="X121" s="42"/>
      <c r="Y121" s="39"/>
      <c r="Z121" s="41"/>
      <c r="AC121" s="39"/>
      <c r="AD121" s="39"/>
    </row>
    <row r="122" spans="1:30">
      <c r="A122" s="39"/>
      <c r="B122" s="39"/>
      <c r="C122" s="39"/>
      <c r="D122" s="39"/>
      <c r="E122" s="39"/>
      <c r="F122" s="39"/>
      <c r="G122" s="39"/>
      <c r="I122" s="39"/>
      <c r="J122" s="39"/>
      <c r="K122" s="39"/>
      <c r="L122" s="39"/>
      <c r="M122" s="39"/>
      <c r="N122" s="39"/>
      <c r="O122" s="39"/>
      <c r="P122" s="115"/>
      <c r="Q122" s="115"/>
      <c r="R122" s="115"/>
      <c r="S122" s="115"/>
      <c r="T122" s="115"/>
      <c r="V122" s="39"/>
      <c r="W122" s="39"/>
      <c r="X122" s="39"/>
      <c r="Y122" s="39"/>
      <c r="Z122" s="39"/>
      <c r="AC122" s="39"/>
      <c r="AD122" s="39"/>
    </row>
    <row r="123" spans="1:30">
      <c r="A123" s="39"/>
      <c r="B123" s="39"/>
      <c r="C123" s="39"/>
      <c r="D123" s="39"/>
      <c r="E123" s="39"/>
      <c r="F123" s="39"/>
      <c r="G123" s="39"/>
      <c r="I123" s="39"/>
      <c r="J123" s="39"/>
      <c r="K123" s="39"/>
      <c r="L123" s="39"/>
      <c r="M123" s="39"/>
      <c r="N123" s="39"/>
      <c r="O123" s="39"/>
      <c r="P123" s="115"/>
      <c r="Q123" s="115"/>
      <c r="R123" s="115"/>
      <c r="S123" s="115"/>
      <c r="T123" s="115"/>
      <c r="V123" s="39"/>
      <c r="W123" s="39"/>
      <c r="X123" s="39"/>
      <c r="Y123" s="39"/>
      <c r="Z123" s="39"/>
      <c r="AC123" s="39"/>
      <c r="AD123" s="39"/>
    </row>
    <row r="124" spans="1:30">
      <c r="A124" s="39"/>
      <c r="B124" s="39"/>
      <c r="C124" s="39"/>
      <c r="D124" s="39"/>
      <c r="E124" s="39"/>
      <c r="F124" s="39"/>
      <c r="G124" s="39"/>
      <c r="I124" s="39"/>
      <c r="J124" s="39"/>
      <c r="K124" s="39"/>
      <c r="L124" s="39"/>
      <c r="M124" s="39"/>
      <c r="N124" s="39"/>
      <c r="O124" s="39"/>
      <c r="P124" s="115"/>
      <c r="Q124" s="115"/>
      <c r="R124" s="115"/>
      <c r="S124" s="115"/>
      <c r="T124" s="115"/>
      <c r="V124" s="39"/>
      <c r="W124" s="39"/>
      <c r="X124" s="39"/>
      <c r="Y124" s="39"/>
      <c r="Z124" s="39"/>
      <c r="AC124" s="39"/>
      <c r="AD124" s="39"/>
    </row>
    <row r="125" spans="1:30">
      <c r="A125" s="39"/>
      <c r="B125" s="39"/>
      <c r="C125" s="39"/>
      <c r="D125" s="39"/>
      <c r="E125" s="39"/>
      <c r="F125" s="39"/>
      <c r="G125" s="39"/>
      <c r="I125" s="39"/>
      <c r="J125" s="39"/>
      <c r="K125" s="39"/>
      <c r="L125" s="39"/>
      <c r="M125" s="39"/>
      <c r="N125" s="39"/>
      <c r="O125" s="39"/>
      <c r="P125" s="115"/>
      <c r="Q125" s="115"/>
      <c r="R125" s="115"/>
      <c r="S125" s="115"/>
      <c r="T125" s="115"/>
      <c r="V125" s="41"/>
      <c r="W125" s="42"/>
      <c r="X125" s="42"/>
      <c r="Y125" s="39"/>
      <c r="Z125" s="41"/>
      <c r="AC125" s="39"/>
      <c r="AD125" s="39"/>
    </row>
    <row r="126" spans="1:30">
      <c r="A126" s="39"/>
      <c r="B126" s="39"/>
      <c r="C126" s="39"/>
      <c r="D126" s="39"/>
      <c r="E126" s="39"/>
      <c r="F126" s="39"/>
      <c r="G126" s="39"/>
      <c r="I126" s="39"/>
      <c r="J126" s="39"/>
      <c r="K126" s="39"/>
      <c r="L126" s="39"/>
      <c r="M126" s="39"/>
      <c r="N126" s="39"/>
      <c r="O126" s="39"/>
      <c r="P126" s="115"/>
      <c r="Q126" s="115"/>
      <c r="R126" s="115"/>
      <c r="S126" s="115"/>
      <c r="T126" s="115"/>
      <c r="V126" s="41"/>
      <c r="W126" s="42"/>
      <c r="X126" s="42"/>
      <c r="Y126" s="39"/>
      <c r="Z126" s="41"/>
      <c r="AC126" s="39"/>
      <c r="AD126" s="39"/>
    </row>
    <row r="127" spans="1:30">
      <c r="A127" s="39"/>
      <c r="B127" s="39"/>
      <c r="C127" s="39"/>
      <c r="D127" s="39"/>
      <c r="E127" s="39"/>
      <c r="F127" s="39"/>
      <c r="G127" s="39"/>
      <c r="I127" s="39"/>
      <c r="J127" s="39"/>
      <c r="K127" s="39"/>
      <c r="L127" s="39"/>
      <c r="M127" s="39"/>
      <c r="N127" s="39"/>
      <c r="O127" s="39"/>
      <c r="P127" s="115"/>
      <c r="Q127" s="115"/>
      <c r="R127" s="115"/>
      <c r="S127" s="115"/>
      <c r="T127" s="115"/>
      <c r="V127" s="39"/>
      <c r="W127" s="39"/>
      <c r="X127" s="39"/>
      <c r="Y127" s="39"/>
      <c r="Z127" s="39"/>
      <c r="AC127" s="39"/>
      <c r="AD127" s="39"/>
    </row>
    <row r="128" spans="1:30">
      <c r="A128" s="39"/>
      <c r="B128" s="39"/>
      <c r="C128" s="39"/>
      <c r="D128" s="39"/>
      <c r="E128" s="39"/>
      <c r="F128" s="39"/>
      <c r="G128" s="39"/>
      <c r="I128" s="39"/>
      <c r="J128" s="39"/>
      <c r="K128" s="39"/>
      <c r="L128" s="39"/>
      <c r="M128" s="39"/>
      <c r="N128" s="39"/>
      <c r="O128" s="39"/>
      <c r="P128" s="115"/>
      <c r="Q128" s="115"/>
      <c r="R128" s="115"/>
      <c r="S128" s="115"/>
      <c r="T128" s="115"/>
      <c r="V128" s="41"/>
      <c r="W128" s="42"/>
      <c r="X128" s="42"/>
      <c r="Y128" s="39"/>
      <c r="Z128" s="41"/>
      <c r="AC128" s="39"/>
      <c r="AD128" s="39"/>
    </row>
    <row r="129" spans="1:30">
      <c r="A129" s="39"/>
      <c r="B129" s="39"/>
      <c r="C129" s="39"/>
      <c r="D129" s="39"/>
      <c r="E129" s="39"/>
      <c r="F129" s="39"/>
      <c r="G129" s="39"/>
      <c r="I129" s="39"/>
      <c r="J129" s="39"/>
      <c r="K129" s="39"/>
      <c r="L129" s="39"/>
      <c r="M129" s="39"/>
      <c r="N129" s="39"/>
      <c r="O129" s="39"/>
      <c r="P129" s="115"/>
      <c r="Q129" s="115"/>
      <c r="R129" s="115"/>
      <c r="S129" s="115"/>
      <c r="T129" s="115"/>
      <c r="V129" s="41"/>
      <c r="W129" s="42"/>
      <c r="X129" s="42"/>
      <c r="Y129" s="39"/>
      <c r="Z129" s="41"/>
      <c r="AC129" s="39"/>
      <c r="AD129" s="39"/>
    </row>
    <row r="130" spans="1:30">
      <c r="A130" s="39"/>
      <c r="B130" s="39"/>
      <c r="C130" s="39"/>
      <c r="D130" s="39"/>
      <c r="E130" s="39"/>
      <c r="F130" s="39"/>
      <c r="G130" s="39"/>
      <c r="I130" s="39"/>
      <c r="J130" s="39"/>
      <c r="K130" s="39"/>
      <c r="L130" s="39"/>
      <c r="M130" s="39"/>
      <c r="N130" s="39"/>
      <c r="O130" s="39"/>
      <c r="P130" s="115"/>
      <c r="Q130" s="115"/>
      <c r="R130" s="115"/>
      <c r="S130" s="115"/>
      <c r="T130" s="115"/>
      <c r="V130" s="41"/>
      <c r="W130" s="42"/>
      <c r="X130" s="42"/>
      <c r="Y130" s="39"/>
      <c r="Z130" s="41"/>
      <c r="AC130" s="39"/>
      <c r="AD130" s="39"/>
    </row>
    <row r="131" spans="1:30">
      <c r="A131" s="39"/>
      <c r="B131" s="39"/>
      <c r="C131" s="39"/>
      <c r="D131" s="39"/>
      <c r="E131" s="39"/>
      <c r="F131" s="39"/>
      <c r="G131" s="39"/>
      <c r="I131" s="39"/>
      <c r="J131" s="39"/>
      <c r="K131" s="39"/>
      <c r="L131" s="39"/>
      <c r="M131" s="39"/>
      <c r="N131" s="39"/>
      <c r="O131" s="39"/>
      <c r="P131" s="115"/>
      <c r="Q131" s="115"/>
      <c r="R131" s="115"/>
      <c r="S131" s="115"/>
      <c r="T131" s="115"/>
      <c r="V131" s="41"/>
      <c r="W131" s="42"/>
      <c r="X131" s="42"/>
      <c r="Y131" s="39"/>
      <c r="Z131" s="41"/>
      <c r="AC131" s="39"/>
      <c r="AD131" s="39"/>
    </row>
    <row r="132" spans="1:30">
      <c r="A132" s="39"/>
      <c r="B132" s="39"/>
      <c r="C132" s="39"/>
      <c r="D132" s="39"/>
      <c r="E132" s="39"/>
      <c r="F132" s="39"/>
      <c r="G132" s="39"/>
      <c r="I132" s="39"/>
      <c r="J132" s="39"/>
      <c r="K132" s="39"/>
      <c r="L132" s="39"/>
      <c r="M132" s="39"/>
      <c r="N132" s="39"/>
      <c r="O132" s="39"/>
      <c r="P132" s="115"/>
      <c r="Q132" s="115"/>
      <c r="R132" s="115"/>
      <c r="S132" s="115"/>
      <c r="T132" s="115"/>
      <c r="V132" s="41"/>
      <c r="W132" s="42"/>
      <c r="X132" s="42"/>
      <c r="Y132" s="39"/>
      <c r="Z132" s="41"/>
      <c r="AC132" s="39"/>
      <c r="AD132" s="39"/>
    </row>
    <row r="133" spans="1:30">
      <c r="A133" s="39"/>
      <c r="B133" s="39"/>
      <c r="C133" s="39"/>
      <c r="D133" s="39"/>
      <c r="E133" s="39"/>
      <c r="F133" s="39"/>
      <c r="G133" s="39"/>
      <c r="I133" s="39"/>
      <c r="J133" s="39"/>
      <c r="K133" s="39"/>
      <c r="L133" s="39"/>
      <c r="M133" s="39"/>
      <c r="N133" s="39"/>
      <c r="O133" s="39"/>
      <c r="P133" s="115"/>
      <c r="Q133" s="115"/>
      <c r="R133" s="115"/>
      <c r="S133" s="115"/>
      <c r="T133" s="115"/>
      <c r="V133" s="41"/>
      <c r="W133" s="42"/>
      <c r="X133" s="42"/>
      <c r="Y133" s="39"/>
      <c r="Z133" s="41"/>
      <c r="AC133" s="39"/>
      <c r="AD133" s="39"/>
    </row>
    <row r="134" spans="1:30">
      <c r="A134" s="39"/>
      <c r="B134" s="39"/>
      <c r="C134" s="39"/>
      <c r="D134" s="39"/>
      <c r="E134" s="39"/>
      <c r="F134" s="39"/>
      <c r="G134" s="39"/>
      <c r="I134" s="39"/>
      <c r="J134" s="39"/>
      <c r="K134" s="39"/>
      <c r="L134" s="39"/>
      <c r="M134" s="39"/>
      <c r="N134" s="39"/>
      <c r="O134" s="39"/>
      <c r="P134" s="115"/>
      <c r="Q134" s="115"/>
      <c r="R134" s="115"/>
      <c r="S134" s="115"/>
      <c r="T134" s="115"/>
      <c r="V134" s="41"/>
      <c r="W134" s="42"/>
      <c r="X134" s="42"/>
      <c r="Y134" s="39"/>
      <c r="Z134" s="41"/>
      <c r="AC134" s="39"/>
      <c r="AD134" s="39"/>
    </row>
    <row r="135" spans="1:30">
      <c r="A135" s="39"/>
      <c r="B135" s="39"/>
      <c r="C135" s="39"/>
      <c r="D135" s="39"/>
      <c r="E135" s="39"/>
      <c r="F135" s="39"/>
      <c r="G135" s="39"/>
      <c r="I135" s="39"/>
      <c r="J135" s="39"/>
      <c r="K135" s="39"/>
      <c r="L135" s="39"/>
      <c r="M135" s="39"/>
      <c r="N135" s="39"/>
      <c r="O135" s="39"/>
      <c r="P135" s="115"/>
      <c r="Q135" s="115"/>
      <c r="R135" s="115"/>
      <c r="S135" s="115"/>
      <c r="T135" s="115"/>
      <c r="V135" s="41"/>
      <c r="W135" s="42"/>
      <c r="X135" s="42"/>
      <c r="Y135" s="39"/>
      <c r="Z135" s="41"/>
      <c r="AC135" s="39"/>
      <c r="AD135" s="39"/>
    </row>
    <row r="136" spans="1:30">
      <c r="A136" s="39"/>
      <c r="B136" s="39"/>
      <c r="C136" s="39"/>
      <c r="D136" s="39"/>
      <c r="E136" s="39"/>
      <c r="F136" s="39"/>
      <c r="G136" s="39"/>
      <c r="I136" s="39"/>
      <c r="J136" s="39"/>
      <c r="K136" s="39"/>
      <c r="L136" s="39"/>
      <c r="M136" s="39"/>
      <c r="N136" s="39"/>
      <c r="O136" s="39"/>
      <c r="P136" s="115"/>
      <c r="Q136" s="115"/>
      <c r="R136" s="115"/>
      <c r="S136" s="115"/>
      <c r="T136" s="115"/>
      <c r="V136" s="41"/>
      <c r="W136" s="42"/>
      <c r="X136" s="42"/>
      <c r="Y136" s="39"/>
      <c r="Z136" s="41"/>
      <c r="AC136" s="39"/>
      <c r="AD136" s="39"/>
    </row>
    <row r="137" spans="1:30">
      <c r="A137" s="39"/>
      <c r="B137" s="39"/>
      <c r="C137" s="39"/>
      <c r="D137" s="39"/>
      <c r="E137" s="39"/>
      <c r="F137" s="39"/>
      <c r="G137" s="39"/>
      <c r="I137" s="39"/>
      <c r="J137" s="39"/>
      <c r="K137" s="39"/>
      <c r="L137" s="39"/>
      <c r="M137" s="39"/>
      <c r="N137" s="39"/>
      <c r="O137" s="39"/>
      <c r="P137" s="115"/>
      <c r="Q137" s="115"/>
      <c r="R137" s="115"/>
      <c r="S137" s="115"/>
      <c r="T137" s="115"/>
      <c r="V137" s="41"/>
      <c r="W137" s="42"/>
      <c r="X137" s="42"/>
      <c r="Y137" s="39"/>
      <c r="Z137" s="41"/>
      <c r="AC137" s="39"/>
      <c r="AD137" s="39"/>
    </row>
    <row r="138" spans="1:30">
      <c r="A138" s="39"/>
      <c r="B138" s="39"/>
      <c r="C138" s="39"/>
      <c r="D138" s="39"/>
      <c r="E138" s="39"/>
      <c r="F138" s="39"/>
      <c r="G138" s="39"/>
      <c r="I138" s="39"/>
      <c r="J138" s="39"/>
      <c r="K138" s="39"/>
      <c r="L138" s="39"/>
      <c r="M138" s="39"/>
      <c r="N138" s="39"/>
      <c r="O138" s="39"/>
      <c r="P138" s="115"/>
      <c r="Q138" s="115"/>
      <c r="R138" s="115"/>
      <c r="S138" s="115"/>
      <c r="T138" s="115"/>
      <c r="V138" s="41"/>
      <c r="W138" s="42"/>
      <c r="X138" s="42"/>
      <c r="Y138" s="39"/>
      <c r="Z138" s="41"/>
      <c r="AC138" s="39"/>
      <c r="AD138" s="39"/>
    </row>
    <row r="139" spans="1:30">
      <c r="A139" s="39"/>
      <c r="B139" s="39"/>
      <c r="C139" s="39"/>
      <c r="D139" s="39"/>
      <c r="E139" s="39"/>
      <c r="F139" s="39"/>
      <c r="G139" s="39"/>
      <c r="I139" s="39"/>
      <c r="J139" s="39"/>
      <c r="K139" s="39"/>
      <c r="L139" s="39"/>
      <c r="M139" s="39"/>
      <c r="N139" s="39"/>
      <c r="O139" s="39"/>
      <c r="P139" s="115"/>
      <c r="Q139" s="115"/>
      <c r="R139" s="115"/>
      <c r="S139" s="115"/>
      <c r="T139" s="115"/>
      <c r="V139" s="41"/>
      <c r="W139" s="42"/>
      <c r="X139" s="42"/>
      <c r="Y139" s="39"/>
      <c r="Z139" s="41"/>
      <c r="AC139" s="39"/>
      <c r="AD139" s="39"/>
    </row>
    <row r="140" spans="1:30">
      <c r="A140" s="39"/>
      <c r="B140" s="39"/>
      <c r="C140" s="39"/>
      <c r="D140" s="39"/>
      <c r="E140" s="39"/>
      <c r="F140" s="39"/>
      <c r="G140" s="39"/>
      <c r="I140" s="39"/>
      <c r="J140" s="39"/>
      <c r="K140" s="39"/>
      <c r="L140" s="39"/>
      <c r="M140" s="39"/>
      <c r="N140" s="39"/>
      <c r="O140" s="39"/>
      <c r="P140" s="115"/>
      <c r="Q140" s="115"/>
      <c r="R140" s="115"/>
      <c r="S140" s="115"/>
      <c r="T140" s="115"/>
      <c r="V140" s="41"/>
      <c r="W140" s="42"/>
      <c r="X140" s="42"/>
      <c r="Y140" s="39"/>
      <c r="Z140" s="41"/>
      <c r="AC140" s="39"/>
      <c r="AD140" s="39"/>
    </row>
    <row r="141" spans="1:30">
      <c r="A141" s="39"/>
      <c r="B141" s="39"/>
      <c r="C141" s="39"/>
      <c r="D141" s="39"/>
      <c r="E141" s="39"/>
      <c r="F141" s="39"/>
      <c r="G141" s="39"/>
      <c r="I141" s="39"/>
      <c r="J141" s="39"/>
      <c r="K141" s="39"/>
      <c r="L141" s="39"/>
      <c r="M141" s="39"/>
      <c r="N141" s="39"/>
      <c r="O141" s="39"/>
      <c r="P141" s="115"/>
      <c r="Q141" s="115"/>
      <c r="R141" s="115"/>
      <c r="S141" s="115"/>
      <c r="T141" s="115"/>
      <c r="V141" s="41"/>
      <c r="W141" s="42"/>
      <c r="X141" s="42"/>
      <c r="Y141" s="39"/>
      <c r="Z141" s="41"/>
      <c r="AC141" s="39"/>
      <c r="AD141" s="39"/>
    </row>
    <row r="142" spans="1:30">
      <c r="A142" s="39"/>
      <c r="B142" s="39"/>
      <c r="C142" s="39"/>
      <c r="D142" s="39"/>
      <c r="E142" s="39"/>
      <c r="F142" s="39"/>
      <c r="G142" s="39"/>
      <c r="I142" s="39"/>
      <c r="J142" s="39"/>
      <c r="K142" s="39"/>
      <c r="L142" s="39"/>
      <c r="M142" s="39"/>
      <c r="N142" s="39"/>
      <c r="O142" s="39"/>
      <c r="P142" s="115"/>
      <c r="Q142" s="115"/>
      <c r="R142" s="115"/>
      <c r="S142" s="115"/>
      <c r="T142" s="115"/>
      <c r="V142" s="41"/>
      <c r="W142" s="42"/>
      <c r="X142" s="42"/>
      <c r="Y142" s="39"/>
      <c r="Z142" s="41"/>
      <c r="AC142" s="39"/>
      <c r="AD142" s="39"/>
    </row>
    <row r="143" spans="1:30">
      <c r="A143" s="39"/>
      <c r="B143" s="39"/>
      <c r="C143" s="39"/>
      <c r="D143" s="39"/>
      <c r="E143" s="39"/>
      <c r="F143" s="39"/>
      <c r="G143" s="39"/>
      <c r="I143" s="39"/>
      <c r="J143" s="39"/>
      <c r="K143" s="39"/>
      <c r="L143" s="39"/>
      <c r="M143" s="39"/>
      <c r="N143" s="39"/>
      <c r="O143" s="39"/>
      <c r="P143" s="115"/>
      <c r="Q143" s="115"/>
      <c r="R143" s="115"/>
      <c r="S143" s="115"/>
      <c r="T143" s="115"/>
      <c r="V143" s="41"/>
      <c r="W143" s="42"/>
      <c r="X143" s="42"/>
      <c r="Y143" s="39"/>
      <c r="Z143" s="41"/>
      <c r="AC143" s="39"/>
      <c r="AD143" s="39"/>
    </row>
    <row r="144" spans="1:30">
      <c r="A144" s="39"/>
      <c r="B144" s="39"/>
      <c r="C144" s="39"/>
      <c r="D144" s="39"/>
      <c r="E144" s="39"/>
      <c r="F144" s="39"/>
      <c r="G144" s="39"/>
      <c r="I144" s="39"/>
      <c r="J144" s="39"/>
      <c r="K144" s="39"/>
      <c r="L144" s="39"/>
      <c r="M144" s="39"/>
      <c r="N144" s="39"/>
      <c r="O144" s="39"/>
      <c r="P144" s="115"/>
      <c r="Q144" s="115"/>
      <c r="R144" s="115"/>
      <c r="S144" s="115"/>
      <c r="T144" s="115"/>
      <c r="V144" s="41"/>
      <c r="W144" s="42"/>
      <c r="X144" s="42"/>
      <c r="Y144" s="39"/>
      <c r="Z144" s="41"/>
      <c r="AC144" s="39"/>
      <c r="AD144" s="39"/>
    </row>
    <row r="145" spans="1:30">
      <c r="A145" s="39"/>
      <c r="B145" s="39"/>
      <c r="C145" s="39"/>
      <c r="D145" s="39"/>
      <c r="E145" s="39"/>
      <c r="F145" s="39"/>
      <c r="G145" s="39"/>
      <c r="I145" s="39"/>
      <c r="J145" s="39"/>
      <c r="K145" s="39"/>
      <c r="L145" s="39"/>
      <c r="M145" s="39"/>
      <c r="N145" s="39"/>
      <c r="O145" s="39"/>
      <c r="P145" s="115"/>
      <c r="Q145" s="115"/>
      <c r="R145" s="115"/>
      <c r="S145" s="115"/>
      <c r="T145" s="115"/>
      <c r="V145" s="39"/>
      <c r="W145" s="39"/>
      <c r="X145" s="39"/>
      <c r="Y145" s="39"/>
      <c r="Z145" s="39"/>
      <c r="AC145" s="39"/>
      <c r="AD145" s="39"/>
    </row>
    <row r="146" spans="1:30">
      <c r="A146" s="39"/>
      <c r="B146" s="39"/>
      <c r="C146" s="39"/>
      <c r="D146" s="39"/>
      <c r="E146" s="39"/>
      <c r="F146" s="39"/>
      <c r="G146" s="39"/>
      <c r="I146" s="39"/>
      <c r="J146" s="39"/>
      <c r="K146" s="39"/>
      <c r="L146" s="39"/>
      <c r="M146" s="39"/>
      <c r="N146" s="39"/>
      <c r="O146" s="39"/>
      <c r="P146" s="115"/>
      <c r="Q146" s="115"/>
      <c r="R146" s="115"/>
      <c r="S146" s="115"/>
      <c r="T146" s="115"/>
      <c r="V146" s="39"/>
      <c r="W146" s="39"/>
      <c r="X146" s="39"/>
      <c r="Y146" s="39"/>
      <c r="Z146" s="39"/>
      <c r="AC146" s="39"/>
      <c r="AD146" s="39"/>
    </row>
    <row r="147" spans="1:30">
      <c r="A147" s="39"/>
      <c r="B147" s="39"/>
      <c r="C147" s="39"/>
      <c r="D147" s="39"/>
      <c r="E147" s="39"/>
      <c r="F147" s="39"/>
      <c r="G147" s="39"/>
      <c r="I147" s="39"/>
      <c r="J147" s="39"/>
      <c r="K147" s="39"/>
      <c r="L147" s="39"/>
      <c r="M147" s="39"/>
      <c r="N147" s="39"/>
      <c r="O147" s="39"/>
      <c r="P147" s="115"/>
      <c r="Q147" s="115"/>
      <c r="R147" s="115"/>
      <c r="S147" s="115"/>
      <c r="T147" s="115"/>
      <c r="V147" s="39"/>
      <c r="W147" s="39"/>
      <c r="X147" s="39"/>
      <c r="Y147" s="39"/>
      <c r="Z147" s="39"/>
      <c r="AC147" s="39"/>
      <c r="AD147" s="39"/>
    </row>
    <row r="148" spans="1:30">
      <c r="A148" s="39"/>
      <c r="B148" s="39"/>
      <c r="C148" s="39"/>
      <c r="D148" s="39"/>
      <c r="E148" s="39"/>
      <c r="F148" s="39"/>
      <c r="G148" s="39"/>
      <c r="I148" s="39"/>
      <c r="J148" s="39"/>
      <c r="K148" s="39"/>
      <c r="L148" s="39"/>
      <c r="M148" s="39"/>
      <c r="N148" s="39"/>
      <c r="O148" s="39"/>
      <c r="P148" s="115"/>
      <c r="Q148" s="115"/>
      <c r="R148" s="115"/>
      <c r="S148" s="115"/>
      <c r="T148" s="115"/>
      <c r="V148" s="41"/>
      <c r="W148" s="42"/>
      <c r="X148" s="42"/>
      <c r="Y148" s="39"/>
      <c r="Z148" s="41"/>
      <c r="AC148" s="39"/>
      <c r="AD148" s="39"/>
    </row>
    <row r="149" spans="1:30">
      <c r="A149" s="39"/>
      <c r="B149" s="39"/>
      <c r="C149" s="39"/>
      <c r="D149" s="39"/>
      <c r="E149" s="39"/>
      <c r="F149" s="39"/>
      <c r="G149" s="39"/>
      <c r="I149" s="39"/>
      <c r="J149" s="39"/>
      <c r="K149" s="39"/>
      <c r="L149" s="39"/>
      <c r="M149" s="39"/>
      <c r="N149" s="39"/>
      <c r="O149" s="39"/>
      <c r="P149" s="115"/>
      <c r="Q149" s="115"/>
      <c r="R149" s="115"/>
      <c r="S149" s="115"/>
      <c r="T149" s="115"/>
      <c r="V149" s="41"/>
      <c r="W149" s="42"/>
      <c r="X149" s="42"/>
      <c r="Y149" s="39"/>
      <c r="Z149" s="41"/>
      <c r="AC149" s="39"/>
      <c r="AD149" s="39"/>
    </row>
    <row r="150" spans="1:30">
      <c r="A150" s="39"/>
      <c r="B150" s="39"/>
      <c r="C150" s="39"/>
      <c r="D150" s="39"/>
      <c r="E150" s="39"/>
      <c r="F150" s="39"/>
      <c r="G150" s="39"/>
      <c r="I150" s="39"/>
      <c r="J150" s="39"/>
      <c r="K150" s="39"/>
      <c r="L150" s="39"/>
      <c r="M150" s="39"/>
      <c r="N150" s="39"/>
      <c r="O150" s="39"/>
      <c r="P150" s="115"/>
      <c r="Q150" s="115"/>
      <c r="R150" s="115"/>
      <c r="S150" s="115"/>
      <c r="T150" s="115"/>
      <c r="V150" s="41"/>
      <c r="W150" s="42"/>
      <c r="X150" s="42"/>
      <c r="Y150" s="39"/>
      <c r="Z150" s="41"/>
      <c r="AC150" s="39"/>
      <c r="AD150" s="39"/>
    </row>
    <row r="151" spans="1:30">
      <c r="A151" s="39"/>
      <c r="B151" s="39"/>
      <c r="C151" s="39"/>
      <c r="D151" s="39"/>
      <c r="E151" s="39"/>
      <c r="F151" s="39"/>
      <c r="G151" s="39"/>
      <c r="I151" s="39"/>
      <c r="J151" s="39"/>
      <c r="K151" s="39"/>
      <c r="L151" s="39"/>
      <c r="M151" s="39"/>
      <c r="N151" s="39"/>
      <c r="O151" s="39"/>
      <c r="P151" s="115"/>
      <c r="Q151" s="115"/>
      <c r="R151" s="115"/>
      <c r="S151" s="115"/>
      <c r="T151" s="115"/>
      <c r="V151" s="41"/>
      <c r="W151" s="42"/>
      <c r="X151" s="42"/>
      <c r="Y151" s="39"/>
      <c r="Z151" s="41"/>
      <c r="AC151" s="39"/>
      <c r="AD151" s="39"/>
    </row>
    <row r="152" spans="1:30">
      <c r="A152" s="39"/>
      <c r="B152" s="39"/>
      <c r="C152" s="39"/>
      <c r="D152" s="39"/>
      <c r="E152" s="39"/>
      <c r="F152" s="39"/>
      <c r="G152" s="39"/>
      <c r="I152" s="39"/>
      <c r="J152" s="39"/>
      <c r="K152" s="39"/>
      <c r="L152" s="39"/>
      <c r="M152" s="39"/>
      <c r="N152" s="39"/>
      <c r="O152" s="39"/>
      <c r="P152" s="115"/>
      <c r="Q152" s="115"/>
      <c r="R152" s="115"/>
      <c r="S152" s="115"/>
      <c r="T152" s="115"/>
      <c r="V152" s="41"/>
      <c r="W152" s="42"/>
      <c r="X152" s="42"/>
      <c r="Y152" s="39"/>
      <c r="Z152" s="41"/>
      <c r="AC152" s="39"/>
      <c r="AD152" s="39"/>
    </row>
    <row r="153" spans="1:30">
      <c r="A153" s="39"/>
      <c r="B153" s="39"/>
      <c r="C153" s="39"/>
      <c r="D153" s="39"/>
      <c r="E153" s="39"/>
      <c r="F153" s="39"/>
      <c r="G153" s="39"/>
      <c r="I153" s="39"/>
      <c r="J153" s="39"/>
      <c r="K153" s="39"/>
      <c r="L153" s="39"/>
      <c r="M153" s="39"/>
      <c r="N153" s="39"/>
      <c r="O153" s="39"/>
      <c r="P153" s="115"/>
      <c r="Q153" s="115"/>
      <c r="R153" s="115"/>
      <c r="S153" s="115"/>
      <c r="T153" s="115"/>
      <c r="V153" s="41"/>
      <c r="W153" s="42"/>
      <c r="X153" s="42"/>
      <c r="Y153" s="39"/>
      <c r="Z153" s="41"/>
      <c r="AC153" s="39"/>
      <c r="AD153" s="39"/>
    </row>
    <row r="154" spans="1:30">
      <c r="A154" s="39"/>
      <c r="B154" s="39"/>
      <c r="C154" s="39"/>
      <c r="D154" s="39"/>
      <c r="E154" s="39"/>
      <c r="F154" s="39"/>
      <c r="G154" s="39"/>
      <c r="I154" s="39"/>
      <c r="J154" s="39"/>
      <c r="K154" s="39"/>
      <c r="L154" s="39"/>
      <c r="M154" s="39"/>
      <c r="N154" s="39"/>
      <c r="O154" s="39"/>
      <c r="P154" s="115"/>
      <c r="Q154" s="115"/>
      <c r="R154" s="115"/>
      <c r="S154" s="115"/>
      <c r="T154" s="115"/>
      <c r="V154" s="39"/>
      <c r="W154" s="39"/>
      <c r="X154" s="39"/>
      <c r="Y154" s="39"/>
      <c r="Z154" s="39"/>
      <c r="AC154" s="39"/>
      <c r="AD154" s="39"/>
    </row>
    <row r="155" spans="1:30">
      <c r="A155" s="39"/>
      <c r="B155" s="39"/>
      <c r="C155" s="39"/>
      <c r="D155" s="39"/>
      <c r="E155" s="39"/>
      <c r="F155" s="39"/>
      <c r="G155" s="39"/>
      <c r="I155" s="39"/>
      <c r="J155" s="39"/>
      <c r="K155" s="39"/>
      <c r="L155" s="39"/>
      <c r="M155" s="39"/>
      <c r="N155" s="39"/>
      <c r="O155" s="39"/>
      <c r="P155" s="115"/>
      <c r="Q155" s="115"/>
      <c r="R155" s="115"/>
      <c r="S155" s="115"/>
      <c r="T155" s="115"/>
      <c r="V155" s="41"/>
      <c r="W155" s="42"/>
      <c r="X155" s="42"/>
      <c r="Y155" s="39"/>
      <c r="Z155" s="41"/>
      <c r="AC155" s="39"/>
      <c r="AD155" s="39"/>
    </row>
    <row r="156" spans="1:30">
      <c r="A156" s="39"/>
      <c r="B156" s="39"/>
      <c r="C156" s="39"/>
      <c r="D156" s="39"/>
      <c r="E156" s="39"/>
      <c r="F156" s="39"/>
      <c r="G156" s="39"/>
      <c r="I156" s="39"/>
      <c r="J156" s="39"/>
      <c r="K156" s="39"/>
      <c r="L156" s="39"/>
      <c r="M156" s="39"/>
      <c r="N156" s="39"/>
      <c r="O156" s="39"/>
      <c r="P156" s="115"/>
      <c r="Q156" s="115"/>
      <c r="R156" s="115"/>
      <c r="S156" s="115"/>
      <c r="T156" s="115"/>
      <c r="V156" s="41"/>
      <c r="W156" s="42"/>
      <c r="X156" s="42"/>
      <c r="Y156" s="39"/>
      <c r="Z156" s="41"/>
      <c r="AC156" s="39"/>
      <c r="AD156" s="39"/>
    </row>
    <row r="157" spans="1:30">
      <c r="A157" s="39"/>
      <c r="B157" s="39"/>
      <c r="C157" s="39"/>
      <c r="D157" s="39"/>
      <c r="E157" s="39"/>
      <c r="F157" s="39"/>
      <c r="G157" s="39"/>
      <c r="I157" s="39"/>
      <c r="J157" s="39"/>
      <c r="K157" s="39"/>
      <c r="L157" s="39"/>
      <c r="M157" s="39"/>
      <c r="N157" s="39"/>
      <c r="O157" s="39"/>
      <c r="P157" s="115"/>
      <c r="Q157" s="115"/>
      <c r="R157" s="115"/>
      <c r="S157" s="115"/>
      <c r="T157" s="115"/>
      <c r="V157" s="41"/>
      <c r="W157" s="42"/>
      <c r="X157" s="42"/>
      <c r="Y157" s="39"/>
      <c r="Z157" s="41"/>
      <c r="AC157" s="39"/>
      <c r="AD157" s="39"/>
    </row>
    <row r="158" spans="1:30">
      <c r="A158" s="39"/>
      <c r="B158" s="39"/>
      <c r="C158" s="39"/>
      <c r="D158" s="39"/>
      <c r="E158" s="39"/>
      <c r="F158" s="39"/>
      <c r="G158" s="39"/>
      <c r="I158" s="39"/>
      <c r="J158" s="39"/>
      <c r="K158" s="39"/>
      <c r="L158" s="39"/>
      <c r="M158" s="39"/>
      <c r="N158" s="39"/>
      <c r="O158" s="39"/>
      <c r="P158" s="115"/>
      <c r="Q158" s="115"/>
      <c r="R158" s="115"/>
      <c r="S158" s="115"/>
      <c r="T158" s="115"/>
      <c r="V158" s="41"/>
      <c r="W158" s="42"/>
      <c r="X158" s="42"/>
      <c r="Y158" s="39"/>
      <c r="Z158" s="41"/>
      <c r="AC158" s="39"/>
      <c r="AD158" s="39"/>
    </row>
    <row r="159" spans="1:30">
      <c r="A159" s="39"/>
      <c r="B159" s="39"/>
      <c r="C159" s="39"/>
      <c r="D159" s="39"/>
      <c r="E159" s="39"/>
      <c r="F159" s="39"/>
      <c r="G159" s="39"/>
      <c r="I159" s="39"/>
      <c r="J159" s="39"/>
      <c r="K159" s="39"/>
      <c r="L159" s="39"/>
      <c r="M159" s="39"/>
      <c r="N159" s="39"/>
      <c r="O159" s="39"/>
      <c r="P159" s="115"/>
      <c r="Q159" s="115"/>
      <c r="R159" s="115"/>
      <c r="S159" s="115"/>
      <c r="T159" s="115"/>
      <c r="V159" s="41"/>
      <c r="W159" s="42"/>
      <c r="X159" s="42"/>
      <c r="Y159" s="39"/>
      <c r="Z159" s="41"/>
      <c r="AC159" s="39"/>
      <c r="AD159" s="39"/>
    </row>
    <row r="160" spans="1:30">
      <c r="A160" s="39"/>
      <c r="B160" s="39"/>
      <c r="C160" s="39"/>
      <c r="D160" s="39"/>
      <c r="E160" s="39"/>
      <c r="F160" s="39"/>
      <c r="G160" s="39"/>
      <c r="I160" s="39"/>
      <c r="J160" s="39"/>
      <c r="K160" s="39"/>
      <c r="L160" s="39"/>
      <c r="M160" s="39"/>
      <c r="N160" s="39"/>
      <c r="O160" s="39"/>
      <c r="P160" s="115"/>
      <c r="Q160" s="115"/>
      <c r="R160" s="115"/>
      <c r="S160" s="115"/>
      <c r="T160" s="115"/>
      <c r="V160" s="41"/>
      <c r="W160" s="42"/>
      <c r="X160" s="42"/>
      <c r="Y160" s="39"/>
      <c r="Z160" s="41"/>
      <c r="AC160" s="39"/>
      <c r="AD160" s="39"/>
    </row>
    <row r="161" spans="1:30">
      <c r="A161" s="39"/>
      <c r="B161" s="39"/>
      <c r="C161" s="39"/>
      <c r="D161" s="39"/>
      <c r="E161" s="39"/>
      <c r="F161" s="39"/>
      <c r="G161" s="39"/>
      <c r="I161" s="39"/>
      <c r="J161" s="39"/>
      <c r="K161" s="39"/>
      <c r="L161" s="39"/>
      <c r="M161" s="39"/>
      <c r="N161" s="39"/>
      <c r="O161" s="39"/>
      <c r="P161" s="115"/>
      <c r="Q161" s="115"/>
      <c r="R161" s="115"/>
      <c r="S161" s="115"/>
      <c r="T161" s="115"/>
      <c r="V161" s="41"/>
      <c r="W161" s="42"/>
      <c r="X161" s="42"/>
      <c r="Y161" s="39"/>
      <c r="Z161" s="41"/>
      <c r="AC161" s="39"/>
      <c r="AD161" s="39"/>
    </row>
    <row r="162" spans="1:30">
      <c r="A162" s="39"/>
      <c r="B162" s="39"/>
      <c r="C162" s="39"/>
      <c r="D162" s="39"/>
      <c r="E162" s="39"/>
      <c r="F162" s="39"/>
      <c r="G162" s="39"/>
      <c r="I162" s="39"/>
      <c r="J162" s="39"/>
      <c r="K162" s="39"/>
      <c r="L162" s="39"/>
      <c r="M162" s="39"/>
      <c r="N162" s="39"/>
      <c r="O162" s="39"/>
      <c r="P162" s="115"/>
      <c r="Q162" s="115"/>
      <c r="R162" s="115"/>
      <c r="S162" s="115"/>
      <c r="T162" s="115"/>
      <c r="V162" s="41"/>
      <c r="W162" s="42"/>
      <c r="X162" s="42"/>
      <c r="Y162" s="39"/>
      <c r="Z162" s="41"/>
      <c r="AC162" s="39"/>
      <c r="AD162" s="39"/>
    </row>
    <row r="163" spans="1:30">
      <c r="A163" s="39"/>
      <c r="B163" s="39"/>
      <c r="C163" s="39"/>
      <c r="D163" s="39"/>
      <c r="E163" s="39"/>
      <c r="F163" s="39"/>
      <c r="G163" s="39"/>
      <c r="I163" s="39"/>
      <c r="J163" s="39"/>
      <c r="K163" s="39"/>
      <c r="L163" s="39"/>
      <c r="M163" s="39"/>
      <c r="N163" s="39"/>
      <c r="O163" s="39"/>
      <c r="P163" s="115"/>
      <c r="Q163" s="115"/>
      <c r="R163" s="115"/>
      <c r="S163" s="115"/>
      <c r="T163" s="115"/>
      <c r="V163" s="41"/>
      <c r="W163" s="42"/>
      <c r="X163" s="42"/>
      <c r="Y163" s="39"/>
      <c r="Z163" s="41"/>
      <c r="AC163" s="39"/>
      <c r="AD163" s="39"/>
    </row>
    <row r="164" spans="1:30">
      <c r="A164" s="39"/>
      <c r="B164" s="39"/>
      <c r="C164" s="39"/>
      <c r="D164" s="39"/>
      <c r="E164" s="39"/>
      <c r="F164" s="39"/>
      <c r="G164" s="39"/>
      <c r="I164" s="39"/>
      <c r="J164" s="39"/>
      <c r="K164" s="39"/>
      <c r="L164" s="39"/>
      <c r="M164" s="39"/>
      <c r="N164" s="39"/>
      <c r="O164" s="39"/>
      <c r="P164" s="115"/>
      <c r="Q164" s="115"/>
      <c r="R164" s="115"/>
      <c r="S164" s="115"/>
      <c r="T164" s="115"/>
      <c r="V164" s="41"/>
      <c r="W164" s="42"/>
      <c r="X164" s="42"/>
      <c r="Y164" s="39"/>
      <c r="Z164" s="41"/>
      <c r="AC164" s="39"/>
      <c r="AD164" s="39"/>
    </row>
    <row r="165" spans="1:30">
      <c r="A165" s="39"/>
      <c r="B165" s="39"/>
      <c r="C165" s="39"/>
      <c r="D165" s="39"/>
      <c r="E165" s="39"/>
      <c r="F165" s="39"/>
      <c r="G165" s="39"/>
      <c r="I165" s="39"/>
      <c r="J165" s="39"/>
      <c r="K165" s="39"/>
      <c r="L165" s="39"/>
      <c r="M165" s="39"/>
      <c r="N165" s="39"/>
      <c r="O165" s="39"/>
      <c r="P165" s="115"/>
      <c r="Q165" s="115"/>
      <c r="R165" s="115"/>
      <c r="S165" s="115"/>
      <c r="T165" s="115"/>
      <c r="V165" s="41"/>
      <c r="W165" s="42"/>
      <c r="X165" s="42"/>
      <c r="Y165" s="39"/>
      <c r="Z165" s="41"/>
      <c r="AC165" s="39"/>
      <c r="AD165" s="39"/>
    </row>
    <row r="166" spans="1:30">
      <c r="A166" s="39"/>
      <c r="B166" s="39"/>
      <c r="C166" s="39"/>
      <c r="D166" s="39"/>
      <c r="E166" s="39"/>
      <c r="F166" s="39"/>
      <c r="G166" s="39"/>
      <c r="I166" s="39"/>
      <c r="J166" s="39"/>
      <c r="K166" s="39"/>
      <c r="L166" s="39"/>
      <c r="M166" s="39"/>
      <c r="N166" s="39"/>
      <c r="O166" s="39"/>
      <c r="P166" s="115"/>
      <c r="Q166" s="115"/>
      <c r="R166" s="115"/>
      <c r="S166" s="115"/>
      <c r="T166" s="115"/>
      <c r="V166" s="41"/>
      <c r="W166" s="42"/>
      <c r="X166" s="42"/>
      <c r="Y166" s="39"/>
      <c r="Z166" s="41"/>
      <c r="AC166" s="39"/>
      <c r="AD166" s="39"/>
    </row>
    <row r="167" spans="1:30">
      <c r="A167" s="39"/>
      <c r="B167" s="39"/>
      <c r="C167" s="39"/>
      <c r="D167" s="39"/>
      <c r="E167" s="39"/>
      <c r="F167" s="39"/>
      <c r="G167" s="39"/>
      <c r="I167" s="39"/>
      <c r="J167" s="39"/>
      <c r="K167" s="39"/>
      <c r="L167" s="39"/>
      <c r="M167" s="39"/>
      <c r="N167" s="39"/>
      <c r="O167" s="39"/>
      <c r="P167" s="115"/>
      <c r="Q167" s="115"/>
      <c r="R167" s="115"/>
      <c r="S167" s="115"/>
      <c r="T167" s="115"/>
      <c r="V167" s="41"/>
      <c r="W167" s="42"/>
      <c r="X167" s="42"/>
      <c r="Y167" s="39"/>
      <c r="Z167" s="41"/>
      <c r="AC167" s="39"/>
      <c r="AD167" s="39"/>
    </row>
    <row r="168" spans="1:30">
      <c r="A168" s="39"/>
      <c r="B168" s="39"/>
      <c r="C168" s="39"/>
      <c r="D168" s="39"/>
      <c r="E168" s="39"/>
      <c r="F168" s="39"/>
      <c r="G168" s="39"/>
      <c r="I168" s="39"/>
      <c r="J168" s="39"/>
      <c r="K168" s="39"/>
      <c r="L168" s="39"/>
      <c r="M168" s="39"/>
      <c r="N168" s="39"/>
      <c r="O168" s="39"/>
      <c r="P168" s="115"/>
      <c r="Q168" s="115"/>
      <c r="R168" s="115"/>
      <c r="S168" s="115"/>
      <c r="T168" s="115"/>
      <c r="V168" s="41"/>
      <c r="W168" s="42"/>
      <c r="X168" s="42"/>
      <c r="Y168" s="39"/>
      <c r="Z168" s="41"/>
      <c r="AC168" s="39"/>
      <c r="AD168" s="39"/>
    </row>
    <row r="169" spans="1:30">
      <c r="A169" s="39"/>
      <c r="B169" s="39"/>
      <c r="C169" s="39"/>
      <c r="D169" s="39"/>
      <c r="E169" s="39"/>
      <c r="F169" s="39"/>
      <c r="G169" s="39"/>
      <c r="I169" s="39"/>
      <c r="J169" s="39"/>
      <c r="K169" s="39"/>
      <c r="L169" s="39"/>
      <c r="M169" s="39"/>
      <c r="N169" s="39"/>
      <c r="O169" s="39"/>
      <c r="P169" s="115"/>
      <c r="Q169" s="115"/>
      <c r="R169" s="115"/>
      <c r="S169" s="115"/>
      <c r="T169" s="115"/>
      <c r="V169" s="41"/>
      <c r="W169" s="42"/>
      <c r="X169" s="42"/>
      <c r="Y169" s="39"/>
      <c r="Z169" s="41"/>
      <c r="AC169" s="39"/>
      <c r="AD169" s="39"/>
    </row>
    <row r="170" spans="1:30">
      <c r="A170" s="39"/>
      <c r="B170" s="39"/>
      <c r="C170" s="39"/>
      <c r="D170" s="39"/>
      <c r="E170" s="39"/>
      <c r="F170" s="39"/>
      <c r="G170" s="39"/>
      <c r="I170" s="39"/>
      <c r="J170" s="39"/>
      <c r="K170" s="39"/>
      <c r="L170" s="39"/>
      <c r="M170" s="39"/>
      <c r="N170" s="39"/>
      <c r="O170" s="39"/>
      <c r="P170" s="115"/>
      <c r="Q170" s="115"/>
      <c r="R170" s="115"/>
      <c r="S170" s="115"/>
      <c r="T170" s="115"/>
      <c r="V170" s="41"/>
      <c r="W170" s="42"/>
      <c r="X170" s="42"/>
      <c r="Y170" s="39"/>
      <c r="Z170" s="41"/>
      <c r="AC170" s="39"/>
      <c r="AD170" s="39"/>
    </row>
    <row r="171" spans="1:30">
      <c r="A171" s="39"/>
      <c r="B171" s="39"/>
      <c r="C171" s="39"/>
      <c r="D171" s="39"/>
      <c r="E171" s="39"/>
      <c r="F171" s="39"/>
      <c r="G171" s="39"/>
      <c r="I171" s="39"/>
      <c r="J171" s="39"/>
      <c r="K171" s="39"/>
      <c r="L171" s="39"/>
      <c r="M171" s="39"/>
      <c r="N171" s="39"/>
      <c r="O171" s="39"/>
      <c r="P171" s="115"/>
      <c r="Q171" s="115"/>
      <c r="R171" s="115"/>
      <c r="S171" s="115"/>
      <c r="T171" s="115"/>
      <c r="V171" s="41"/>
      <c r="W171" s="42"/>
      <c r="X171" s="42"/>
      <c r="Y171" s="39"/>
      <c r="Z171" s="41"/>
      <c r="AC171" s="39"/>
      <c r="AD171" s="39"/>
    </row>
    <row r="172" spans="1:30">
      <c r="A172" s="39"/>
      <c r="B172" s="39"/>
      <c r="C172" s="39"/>
      <c r="D172" s="39"/>
      <c r="E172" s="39"/>
      <c r="F172" s="39"/>
      <c r="G172" s="39"/>
      <c r="I172" s="39"/>
      <c r="J172" s="39"/>
      <c r="K172" s="39"/>
      <c r="L172" s="39"/>
      <c r="M172" s="39"/>
      <c r="N172" s="39"/>
      <c r="O172" s="39"/>
      <c r="P172" s="115"/>
      <c r="Q172" s="115"/>
      <c r="R172" s="115"/>
      <c r="S172" s="115"/>
      <c r="T172" s="115"/>
      <c r="V172" s="41"/>
      <c r="W172" s="42"/>
      <c r="X172" s="42"/>
      <c r="Y172" s="39"/>
      <c r="Z172" s="41"/>
      <c r="AC172" s="39"/>
      <c r="AD172" s="39"/>
    </row>
    <row r="173" spans="1:30">
      <c r="A173" s="39"/>
      <c r="B173" s="39"/>
      <c r="C173" s="39"/>
      <c r="D173" s="39"/>
      <c r="E173" s="39"/>
      <c r="F173" s="39"/>
      <c r="G173" s="39"/>
      <c r="I173" s="39"/>
      <c r="J173" s="39"/>
      <c r="K173" s="39"/>
      <c r="L173" s="39"/>
      <c r="M173" s="39"/>
      <c r="N173" s="39"/>
      <c r="O173" s="39"/>
      <c r="P173" s="115"/>
      <c r="Q173" s="115"/>
      <c r="R173" s="115"/>
      <c r="S173" s="115"/>
      <c r="T173" s="115"/>
      <c r="V173" s="41"/>
      <c r="W173" s="42"/>
      <c r="X173" s="42"/>
      <c r="Y173" s="39"/>
      <c r="Z173" s="41"/>
      <c r="AC173" s="39"/>
      <c r="AD173" s="39"/>
    </row>
    <row r="174" spans="1:30">
      <c r="A174" s="39"/>
      <c r="B174" s="39"/>
      <c r="C174" s="39"/>
      <c r="D174" s="39"/>
      <c r="E174" s="39"/>
      <c r="F174" s="39"/>
      <c r="G174" s="39"/>
      <c r="I174" s="39"/>
      <c r="J174" s="39"/>
      <c r="K174" s="39"/>
      <c r="L174" s="39"/>
      <c r="M174" s="39"/>
      <c r="N174" s="39"/>
      <c r="O174" s="39"/>
      <c r="P174" s="115"/>
      <c r="Q174" s="115"/>
      <c r="R174" s="115"/>
      <c r="S174" s="115"/>
      <c r="T174" s="115"/>
      <c r="V174" s="41"/>
      <c r="W174" s="42"/>
      <c r="X174" s="42"/>
      <c r="Y174" s="39"/>
      <c r="Z174" s="41"/>
      <c r="AC174" s="39"/>
      <c r="AD174" s="39"/>
    </row>
    <row r="175" spans="1:30">
      <c r="A175" s="39"/>
      <c r="B175" s="39"/>
      <c r="C175" s="39"/>
      <c r="D175" s="39"/>
      <c r="E175" s="39"/>
      <c r="F175" s="39"/>
      <c r="G175" s="39"/>
      <c r="I175" s="39"/>
      <c r="J175" s="39"/>
      <c r="K175" s="39"/>
      <c r="L175" s="39"/>
      <c r="M175" s="39"/>
      <c r="N175" s="39"/>
      <c r="O175" s="39"/>
      <c r="P175" s="115"/>
      <c r="Q175" s="115"/>
      <c r="R175" s="115"/>
      <c r="S175" s="115"/>
      <c r="T175" s="115"/>
      <c r="V175" s="41"/>
      <c r="W175" s="42"/>
      <c r="X175" s="42"/>
      <c r="Y175" s="39"/>
      <c r="Z175" s="41"/>
      <c r="AC175" s="39"/>
      <c r="AD175" s="39"/>
    </row>
    <row r="176" spans="1:30">
      <c r="A176" s="39"/>
      <c r="B176" s="39"/>
      <c r="C176" s="39"/>
      <c r="D176" s="39"/>
      <c r="E176" s="39"/>
      <c r="F176" s="39"/>
      <c r="G176" s="39"/>
      <c r="I176" s="39"/>
      <c r="J176" s="39"/>
      <c r="K176" s="39"/>
      <c r="L176" s="39"/>
      <c r="M176" s="39"/>
      <c r="N176" s="39"/>
      <c r="O176" s="39"/>
      <c r="P176" s="115"/>
      <c r="Q176" s="115"/>
      <c r="R176" s="115"/>
      <c r="S176" s="115"/>
      <c r="T176" s="115"/>
      <c r="V176" s="41"/>
      <c r="W176" s="42"/>
      <c r="X176" s="42"/>
      <c r="Y176" s="39"/>
      <c r="Z176" s="41"/>
      <c r="AC176" s="39"/>
      <c r="AD176" s="39"/>
    </row>
    <row r="177" spans="1:30">
      <c r="A177" s="39"/>
      <c r="B177" s="39"/>
      <c r="C177" s="39"/>
      <c r="D177" s="39"/>
      <c r="E177" s="39"/>
      <c r="F177" s="39"/>
      <c r="G177" s="39"/>
      <c r="I177" s="39"/>
      <c r="J177" s="39"/>
      <c r="K177" s="39"/>
      <c r="L177" s="39"/>
      <c r="M177" s="39"/>
      <c r="N177" s="39"/>
      <c r="O177" s="39"/>
      <c r="P177" s="115"/>
      <c r="Q177" s="115"/>
      <c r="R177" s="115"/>
      <c r="S177" s="115"/>
      <c r="T177" s="115"/>
      <c r="V177" s="41"/>
      <c r="W177" s="42"/>
      <c r="X177" s="42"/>
      <c r="Y177" s="39"/>
      <c r="Z177" s="41"/>
      <c r="AC177" s="39"/>
      <c r="AD177" s="39"/>
    </row>
    <row r="178" spans="1:30">
      <c r="A178" s="39"/>
      <c r="B178" s="39"/>
      <c r="C178" s="39"/>
      <c r="D178" s="39"/>
      <c r="E178" s="39"/>
      <c r="F178" s="39"/>
      <c r="G178" s="39"/>
      <c r="I178" s="39"/>
      <c r="J178" s="39"/>
      <c r="K178" s="39"/>
      <c r="L178" s="39"/>
      <c r="M178" s="39"/>
      <c r="N178" s="39"/>
      <c r="O178" s="39"/>
      <c r="P178" s="115"/>
      <c r="Q178" s="115"/>
      <c r="R178" s="115"/>
      <c r="S178" s="115"/>
      <c r="T178" s="115"/>
      <c r="V178" s="41"/>
      <c r="W178" s="42"/>
      <c r="X178" s="42"/>
      <c r="Y178" s="39"/>
      <c r="Z178" s="41"/>
      <c r="AC178" s="39"/>
      <c r="AD178" s="39"/>
    </row>
    <row r="179" spans="1:30">
      <c r="A179" s="45"/>
      <c r="B179" s="41"/>
      <c r="C179" s="39"/>
      <c r="D179" s="39"/>
      <c r="E179" s="39"/>
      <c r="F179" s="42"/>
      <c r="G179" s="39"/>
      <c r="I179" s="39"/>
      <c r="J179" s="39"/>
      <c r="K179" s="39"/>
      <c r="L179" s="39"/>
      <c r="M179" s="39"/>
      <c r="N179" s="39"/>
      <c r="O179" s="39"/>
      <c r="P179" s="115"/>
      <c r="Q179" s="115"/>
      <c r="R179" s="115"/>
      <c r="S179" s="115"/>
      <c r="T179" s="115"/>
      <c r="V179" s="39"/>
      <c r="W179" s="38"/>
      <c r="X179" s="39"/>
      <c r="Y179" s="39"/>
      <c r="Z179" s="39"/>
      <c r="AC179" s="45"/>
      <c r="AD179" s="39"/>
    </row>
    <row r="180" spans="1:30">
      <c r="A180" s="45"/>
      <c r="B180" s="41"/>
      <c r="C180" s="39"/>
      <c r="D180" s="39"/>
      <c r="E180" s="39"/>
      <c r="F180" s="39"/>
      <c r="G180" s="39"/>
      <c r="I180" s="39"/>
      <c r="J180" s="39"/>
      <c r="K180" s="39"/>
      <c r="L180" s="39"/>
      <c r="M180" s="39"/>
      <c r="N180" s="39"/>
      <c r="O180" s="39"/>
      <c r="P180" s="115"/>
      <c r="Q180" s="115"/>
      <c r="R180" s="115"/>
      <c r="S180" s="115"/>
      <c r="T180" s="115"/>
      <c r="V180" s="39"/>
      <c r="W180" s="39"/>
      <c r="X180" s="39"/>
      <c r="Y180" s="39"/>
      <c r="Z180" s="39"/>
      <c r="AC180" s="45"/>
      <c r="AD180" s="39"/>
    </row>
    <row r="181" spans="1:30">
      <c r="A181" s="45"/>
      <c r="B181" s="41"/>
      <c r="C181" s="39"/>
      <c r="D181" s="39"/>
      <c r="E181" s="39"/>
      <c r="F181" s="39"/>
      <c r="G181" s="39"/>
      <c r="I181" s="39"/>
      <c r="J181" s="39"/>
      <c r="K181" s="39"/>
      <c r="L181" s="39"/>
      <c r="M181" s="39"/>
      <c r="N181" s="39"/>
      <c r="O181" s="39"/>
      <c r="P181" s="115"/>
      <c r="Q181" s="115"/>
      <c r="R181" s="115"/>
      <c r="S181" s="115"/>
      <c r="T181" s="115"/>
      <c r="V181" s="39"/>
      <c r="W181" s="39"/>
      <c r="X181" s="39"/>
      <c r="Y181" s="39"/>
      <c r="Z181" s="39"/>
      <c r="AC181" s="45"/>
      <c r="AD181" s="39"/>
    </row>
    <row r="182" spans="1:30">
      <c r="A182" s="39"/>
      <c r="B182" s="41"/>
      <c r="C182" s="39"/>
      <c r="D182" s="39"/>
      <c r="E182" s="39"/>
      <c r="F182" s="39"/>
      <c r="G182" s="39"/>
      <c r="I182" s="39"/>
      <c r="J182" s="39"/>
      <c r="K182" s="39"/>
      <c r="L182" s="39"/>
      <c r="M182" s="39"/>
      <c r="N182" s="39"/>
      <c r="O182" s="39"/>
      <c r="P182" s="115"/>
      <c r="Q182" s="115"/>
      <c r="R182" s="115"/>
      <c r="S182" s="115"/>
      <c r="T182" s="115"/>
      <c r="V182" s="39"/>
      <c r="W182" s="39"/>
      <c r="X182" s="39"/>
      <c r="Y182" s="39"/>
      <c r="Z182" s="39"/>
      <c r="AC182" s="39"/>
      <c r="AD182" s="39"/>
    </row>
    <row r="183" spans="1:30">
      <c r="A183" s="39"/>
      <c r="B183" s="41"/>
      <c r="C183" s="39"/>
      <c r="D183" s="39"/>
      <c r="E183" s="39"/>
      <c r="F183" s="39"/>
      <c r="G183" s="39"/>
      <c r="I183" s="39"/>
      <c r="J183" s="39"/>
      <c r="K183" s="39"/>
      <c r="L183" s="39"/>
      <c r="M183" s="39"/>
      <c r="N183" s="39"/>
      <c r="O183" s="39"/>
      <c r="P183" s="115"/>
      <c r="Q183" s="115"/>
      <c r="R183" s="115"/>
      <c r="S183" s="115"/>
      <c r="T183" s="115"/>
      <c r="V183" s="39"/>
      <c r="W183" s="39"/>
      <c r="X183" s="39"/>
      <c r="Y183" s="39"/>
      <c r="Z183" s="39"/>
      <c r="AC183" s="39"/>
      <c r="AD183" s="39"/>
    </row>
    <row r="184" spans="1:30">
      <c r="A184" s="45"/>
      <c r="B184" s="41"/>
      <c r="C184" s="39"/>
      <c r="D184" s="39"/>
      <c r="E184" s="39"/>
      <c r="F184" s="39"/>
      <c r="G184" s="39"/>
      <c r="I184" s="39"/>
      <c r="J184" s="39"/>
      <c r="K184" s="39"/>
      <c r="L184" s="39"/>
      <c r="M184" s="39"/>
      <c r="N184" s="39"/>
      <c r="O184" s="39"/>
      <c r="P184" s="115"/>
      <c r="Q184" s="115"/>
      <c r="R184" s="115"/>
      <c r="S184" s="115"/>
      <c r="T184" s="115"/>
      <c r="V184" s="39"/>
      <c r="W184" s="39"/>
      <c r="X184" s="39"/>
      <c r="Y184" s="39"/>
      <c r="Z184" s="39"/>
      <c r="AC184" s="45"/>
      <c r="AD184" s="39"/>
    </row>
    <row r="185" spans="1:30">
      <c r="A185" s="45"/>
      <c r="B185" s="41"/>
      <c r="C185" s="39"/>
      <c r="D185" s="39"/>
      <c r="E185" s="39"/>
      <c r="F185" s="42"/>
      <c r="G185" s="39"/>
      <c r="I185" s="39"/>
      <c r="J185" s="39"/>
      <c r="K185" s="39"/>
      <c r="L185" s="39"/>
      <c r="M185" s="39"/>
      <c r="N185" s="39"/>
      <c r="O185" s="39"/>
      <c r="P185" s="115"/>
      <c r="Q185" s="115"/>
      <c r="R185" s="115"/>
      <c r="S185" s="115"/>
      <c r="T185" s="115"/>
      <c r="V185" s="39"/>
      <c r="W185" s="39"/>
      <c r="X185" s="39"/>
      <c r="Y185" s="39"/>
      <c r="Z185" s="41"/>
      <c r="AC185" s="45"/>
      <c r="AD185" s="39"/>
    </row>
    <row r="186" spans="1:30">
      <c r="A186" s="45"/>
      <c r="B186" s="41"/>
      <c r="C186" s="39"/>
      <c r="D186" s="39"/>
      <c r="E186" s="39"/>
      <c r="F186" s="39"/>
      <c r="G186" s="39"/>
      <c r="I186" s="39"/>
      <c r="J186" s="39"/>
      <c r="K186" s="39"/>
      <c r="L186" s="39"/>
      <c r="M186" s="39"/>
      <c r="N186" s="39"/>
      <c r="O186" s="39"/>
      <c r="P186" s="115"/>
      <c r="Q186" s="115"/>
      <c r="R186" s="115"/>
      <c r="S186" s="115"/>
      <c r="T186" s="115"/>
      <c r="V186" s="39"/>
      <c r="W186" s="39"/>
      <c r="X186" s="39"/>
      <c r="Y186" s="39"/>
      <c r="Z186" s="39"/>
      <c r="AC186" s="45"/>
      <c r="AD186" s="39"/>
    </row>
    <row r="187" spans="1:30">
      <c r="A187" s="45"/>
      <c r="B187" s="41"/>
      <c r="C187" s="42"/>
      <c r="D187" s="38"/>
      <c r="E187" s="39"/>
      <c r="F187" s="39"/>
      <c r="G187" s="39"/>
      <c r="I187" s="39"/>
      <c r="J187" s="39"/>
      <c r="K187" s="39"/>
      <c r="L187" s="39"/>
      <c r="M187" s="39"/>
      <c r="N187" s="39"/>
      <c r="O187" s="39"/>
      <c r="P187" s="115"/>
      <c r="Q187" s="115"/>
      <c r="R187" s="115"/>
      <c r="S187" s="115"/>
      <c r="T187" s="115"/>
      <c r="V187" s="39"/>
      <c r="W187" s="39"/>
      <c r="X187" s="39"/>
      <c r="Y187" s="39"/>
      <c r="Z187" s="39"/>
      <c r="AC187" s="45"/>
      <c r="AD187" s="39"/>
    </row>
    <row r="188" spans="1:30">
      <c r="A188" s="45"/>
      <c r="B188" s="41"/>
      <c r="C188" s="39"/>
      <c r="D188" s="39"/>
      <c r="E188" s="39"/>
      <c r="F188" s="39"/>
      <c r="G188" s="41"/>
      <c r="I188" s="39"/>
      <c r="J188" s="39"/>
      <c r="K188" s="39"/>
      <c r="L188" s="39"/>
      <c r="M188" s="39"/>
      <c r="N188" s="39"/>
      <c r="O188" s="39"/>
      <c r="P188" s="115"/>
      <c r="Q188" s="115"/>
      <c r="R188" s="115"/>
      <c r="S188" s="115"/>
      <c r="T188" s="115"/>
      <c r="V188" s="39"/>
      <c r="W188" s="39"/>
      <c r="X188" s="39"/>
      <c r="Y188" s="39"/>
      <c r="Z188" s="39"/>
      <c r="AC188" s="45"/>
      <c r="AD188" s="39"/>
    </row>
    <row r="189" spans="1:30">
      <c r="A189" s="45"/>
      <c r="B189" s="41"/>
      <c r="C189" s="39"/>
      <c r="D189" s="39"/>
      <c r="E189" s="39"/>
      <c r="F189" s="39"/>
      <c r="G189" s="39"/>
      <c r="I189" s="39"/>
      <c r="J189" s="39"/>
      <c r="K189" s="39"/>
      <c r="L189" s="39"/>
      <c r="M189" s="39"/>
      <c r="N189" s="39"/>
      <c r="O189" s="39"/>
      <c r="P189" s="115"/>
      <c r="Q189" s="115"/>
      <c r="R189" s="115"/>
      <c r="S189" s="115"/>
      <c r="T189" s="115"/>
      <c r="V189" s="39"/>
      <c r="W189" s="39"/>
      <c r="X189" s="39"/>
      <c r="Y189" s="39"/>
      <c r="Z189" s="39"/>
      <c r="AC189" s="45"/>
      <c r="AD189" s="39"/>
    </row>
    <row r="190" spans="1:30">
      <c r="A190" s="45"/>
      <c r="B190" s="41"/>
      <c r="C190" s="39"/>
      <c r="D190" s="39"/>
      <c r="E190" s="39"/>
      <c r="F190" s="39"/>
      <c r="G190" s="39"/>
      <c r="I190" s="39"/>
      <c r="J190" s="39"/>
      <c r="K190" s="39"/>
      <c r="L190" s="39"/>
      <c r="M190" s="39"/>
      <c r="N190" s="39"/>
      <c r="O190" s="39"/>
      <c r="P190" s="115"/>
      <c r="Q190" s="115"/>
      <c r="R190" s="115"/>
      <c r="S190" s="115"/>
      <c r="T190" s="115"/>
      <c r="V190" s="39"/>
      <c r="W190" s="39"/>
      <c r="X190" s="39"/>
      <c r="Y190" s="39"/>
      <c r="Z190" s="39"/>
      <c r="AC190" s="45"/>
      <c r="AD190" s="39"/>
    </row>
    <row r="191" spans="1:30">
      <c r="A191" s="45"/>
      <c r="B191" s="41"/>
      <c r="C191" s="39"/>
      <c r="D191" s="39"/>
      <c r="E191" s="39"/>
      <c r="F191" s="39"/>
      <c r="G191" s="39"/>
      <c r="I191" s="39"/>
      <c r="J191" s="39"/>
      <c r="K191" s="39"/>
      <c r="L191" s="39"/>
      <c r="M191" s="39"/>
      <c r="N191" s="39"/>
      <c r="O191" s="39"/>
      <c r="P191" s="115"/>
      <c r="Q191" s="115"/>
      <c r="R191" s="115"/>
      <c r="S191" s="115"/>
      <c r="T191" s="115"/>
      <c r="V191" s="39"/>
      <c r="W191" s="39"/>
      <c r="X191" s="39"/>
      <c r="Y191" s="39"/>
      <c r="Z191" s="39"/>
      <c r="AC191" s="45"/>
      <c r="AD191" s="39"/>
    </row>
    <row r="192" spans="1:30">
      <c r="A192" s="45"/>
      <c r="B192" s="41"/>
      <c r="C192" s="39"/>
      <c r="D192" s="39"/>
      <c r="E192" s="39"/>
      <c r="F192" s="39"/>
      <c r="G192" s="39"/>
      <c r="I192" s="41"/>
      <c r="J192" s="39"/>
      <c r="K192" s="39"/>
      <c r="L192" s="39"/>
      <c r="M192" s="39"/>
      <c r="N192" s="39"/>
      <c r="O192" s="39"/>
      <c r="P192" s="115"/>
      <c r="Q192" s="115"/>
      <c r="R192" s="115"/>
      <c r="S192" s="115"/>
      <c r="T192" s="115"/>
      <c r="V192" s="39"/>
      <c r="W192" s="39"/>
      <c r="X192" s="39"/>
      <c r="Y192" s="39"/>
      <c r="Z192" s="39"/>
      <c r="AC192" s="45"/>
      <c r="AD192" s="39"/>
    </row>
    <row r="193" spans="1:30">
      <c r="A193" s="45"/>
      <c r="B193" s="41"/>
      <c r="C193" s="39"/>
      <c r="D193" s="39"/>
      <c r="E193" s="39"/>
      <c r="F193" s="39"/>
      <c r="G193" s="39"/>
      <c r="I193" s="39"/>
      <c r="J193" s="39"/>
      <c r="K193" s="39"/>
      <c r="L193" s="39"/>
      <c r="M193" s="39"/>
      <c r="N193" s="39"/>
      <c r="O193" s="39"/>
      <c r="P193" s="115"/>
      <c r="Q193" s="115"/>
      <c r="R193" s="115"/>
      <c r="S193" s="115"/>
      <c r="T193" s="115"/>
      <c r="V193" s="39"/>
      <c r="W193" s="39"/>
      <c r="X193" s="39"/>
      <c r="Y193" s="39"/>
      <c r="Z193" s="39"/>
      <c r="AC193" s="45"/>
      <c r="AD193" s="39"/>
    </row>
    <row r="194" spans="1:30">
      <c r="A194" s="45"/>
      <c r="B194" s="41"/>
      <c r="C194" s="39"/>
      <c r="D194" s="39"/>
      <c r="E194" s="39"/>
      <c r="F194" s="39"/>
      <c r="G194" s="39"/>
      <c r="I194" s="39"/>
      <c r="J194" s="39"/>
      <c r="K194" s="39"/>
      <c r="L194" s="39"/>
      <c r="M194" s="39"/>
      <c r="N194" s="39"/>
      <c r="O194" s="39"/>
      <c r="P194" s="115"/>
      <c r="Q194" s="115"/>
      <c r="R194" s="115"/>
      <c r="S194" s="115"/>
      <c r="T194" s="115"/>
      <c r="V194" s="39"/>
      <c r="W194" s="39"/>
      <c r="X194" s="39"/>
      <c r="Y194" s="39"/>
      <c r="Z194" s="39"/>
      <c r="AC194" s="45"/>
      <c r="AD194" s="39"/>
    </row>
    <row r="195" spans="1:30">
      <c r="A195" s="39"/>
      <c r="B195" s="41"/>
      <c r="C195" s="39"/>
      <c r="D195" s="39"/>
      <c r="E195" s="39"/>
      <c r="F195" s="39"/>
      <c r="G195" s="39"/>
      <c r="I195" s="39"/>
      <c r="J195" s="39"/>
      <c r="K195" s="39"/>
      <c r="L195" s="39"/>
      <c r="M195" s="39"/>
      <c r="N195" s="39"/>
      <c r="O195" s="39"/>
      <c r="P195" s="115"/>
      <c r="Q195" s="115"/>
      <c r="R195" s="115"/>
      <c r="S195" s="115"/>
      <c r="T195" s="115"/>
      <c r="V195" s="39"/>
      <c r="W195" s="38"/>
      <c r="X195" s="39"/>
      <c r="Y195" s="39"/>
      <c r="Z195" s="39"/>
      <c r="AC195" s="39"/>
      <c r="AD195" s="39"/>
    </row>
    <row r="196" spans="1:30">
      <c r="A196" s="39"/>
      <c r="B196" s="41"/>
      <c r="C196" s="39"/>
      <c r="D196" s="39"/>
      <c r="E196" s="39"/>
      <c r="F196" s="39"/>
      <c r="G196" s="39"/>
      <c r="I196" s="39"/>
      <c r="J196" s="39"/>
      <c r="K196" s="39"/>
      <c r="L196" s="39"/>
      <c r="M196" s="39"/>
      <c r="N196" s="39"/>
      <c r="O196" s="39"/>
      <c r="P196" s="115"/>
      <c r="Q196" s="115"/>
      <c r="R196" s="115"/>
      <c r="S196" s="115"/>
      <c r="T196" s="115"/>
      <c r="V196" s="39"/>
      <c r="W196" s="39"/>
      <c r="X196" s="39"/>
      <c r="Y196" s="39"/>
      <c r="Z196" s="39"/>
      <c r="AC196" s="39"/>
      <c r="AD196" s="39"/>
    </row>
    <row r="197" spans="1:30">
      <c r="A197" s="39"/>
      <c r="B197" s="41"/>
      <c r="C197" s="39"/>
      <c r="D197" s="39"/>
      <c r="E197" s="39"/>
      <c r="F197" s="39"/>
      <c r="G197" s="39"/>
      <c r="I197" s="41"/>
      <c r="J197" s="39"/>
      <c r="K197" s="39"/>
      <c r="L197" s="39"/>
      <c r="M197" s="39"/>
      <c r="N197" s="39"/>
      <c r="O197" s="39"/>
      <c r="P197" s="115"/>
      <c r="Q197" s="115"/>
      <c r="R197" s="115"/>
      <c r="S197" s="115"/>
      <c r="T197" s="115"/>
      <c r="V197" s="39"/>
      <c r="W197" s="39"/>
      <c r="X197" s="39"/>
      <c r="Y197" s="39"/>
      <c r="Z197" s="41"/>
      <c r="AC197" s="39"/>
      <c r="AD197" s="39"/>
    </row>
    <row r="198" spans="1:30">
      <c r="A198" s="39"/>
      <c r="B198" s="41"/>
      <c r="C198" s="39"/>
      <c r="D198" s="39"/>
      <c r="E198" s="39"/>
      <c r="F198" s="39"/>
      <c r="G198" s="39"/>
      <c r="I198" s="39"/>
      <c r="J198" s="39"/>
      <c r="K198" s="39"/>
      <c r="L198" s="39"/>
      <c r="M198" s="39"/>
      <c r="N198" s="39"/>
      <c r="O198" s="39"/>
      <c r="P198" s="115"/>
      <c r="Q198" s="115"/>
      <c r="R198" s="115"/>
      <c r="S198" s="115"/>
      <c r="T198" s="115"/>
      <c r="V198" s="39"/>
      <c r="W198" s="38"/>
      <c r="X198" s="39"/>
      <c r="Y198" s="39"/>
      <c r="Z198" s="39"/>
      <c r="AC198" s="39"/>
      <c r="AD198" s="39"/>
    </row>
    <row r="199" spans="1:30">
      <c r="A199" s="39"/>
      <c r="B199" s="41"/>
      <c r="C199" s="39"/>
      <c r="D199" s="39"/>
      <c r="E199" s="39"/>
      <c r="F199" s="39"/>
      <c r="G199" s="39"/>
      <c r="I199" s="39"/>
      <c r="J199" s="39"/>
      <c r="K199" s="39"/>
      <c r="L199" s="39"/>
      <c r="M199" s="39"/>
      <c r="N199" s="39"/>
      <c r="O199" s="39"/>
      <c r="P199" s="115"/>
      <c r="Q199" s="115"/>
      <c r="R199" s="115"/>
      <c r="S199" s="115"/>
      <c r="T199" s="115"/>
      <c r="V199" s="39"/>
      <c r="W199" s="39"/>
      <c r="X199" s="39"/>
      <c r="Y199" s="39"/>
      <c r="Z199" s="39"/>
      <c r="AC199" s="39"/>
      <c r="AD199" s="39"/>
    </row>
    <row r="200" spans="1:30">
      <c r="A200" s="39"/>
      <c r="B200" s="41"/>
      <c r="C200" s="39"/>
      <c r="D200" s="41"/>
      <c r="E200" s="39"/>
      <c r="F200" s="39"/>
      <c r="G200" s="39"/>
      <c r="I200" s="39"/>
      <c r="J200" s="39"/>
      <c r="K200" s="39"/>
      <c r="L200" s="39"/>
      <c r="M200" s="39"/>
      <c r="N200" s="39"/>
      <c r="O200" s="39"/>
      <c r="P200" s="115"/>
      <c r="Q200" s="115"/>
      <c r="R200" s="115"/>
      <c r="S200" s="115"/>
      <c r="T200" s="115"/>
      <c r="V200" s="39"/>
      <c r="W200" s="39"/>
      <c r="X200" s="39"/>
      <c r="Y200" s="39"/>
      <c r="Z200" s="39"/>
      <c r="AC200" s="39"/>
      <c r="AD200" s="39"/>
    </row>
    <row r="201" spans="1:30">
      <c r="A201" s="39"/>
      <c r="B201" s="41"/>
      <c r="C201" s="39"/>
      <c r="D201" s="39"/>
      <c r="E201" s="39"/>
      <c r="F201" s="39"/>
      <c r="G201" s="39"/>
      <c r="I201" s="39"/>
      <c r="J201" s="39"/>
      <c r="K201" s="39"/>
      <c r="L201" s="39"/>
      <c r="M201" s="39"/>
      <c r="N201" s="39"/>
      <c r="O201" s="39"/>
      <c r="P201" s="115"/>
      <c r="Q201" s="115"/>
      <c r="R201" s="115"/>
      <c r="S201" s="115"/>
      <c r="T201" s="115"/>
      <c r="V201" s="39"/>
      <c r="W201" s="39"/>
      <c r="X201" s="39"/>
      <c r="Y201" s="39"/>
      <c r="Z201" s="39"/>
      <c r="AC201" s="39"/>
      <c r="AD201" s="39"/>
    </row>
    <row r="202" spans="1:30">
      <c r="A202" s="39"/>
      <c r="B202" s="41"/>
      <c r="C202" s="39"/>
      <c r="D202" s="39"/>
      <c r="E202" s="39"/>
      <c r="F202" s="39"/>
      <c r="G202" s="39"/>
      <c r="I202" s="39"/>
      <c r="J202" s="39"/>
      <c r="K202" s="39"/>
      <c r="L202" s="39"/>
      <c r="M202" s="39"/>
      <c r="N202" s="39"/>
      <c r="O202" s="39"/>
      <c r="P202" s="115"/>
      <c r="Q202" s="115"/>
      <c r="R202" s="115"/>
      <c r="S202" s="115"/>
      <c r="T202" s="115"/>
      <c r="V202" s="39"/>
      <c r="W202" s="39"/>
      <c r="X202" s="39"/>
      <c r="Y202" s="39"/>
      <c r="Z202" s="39"/>
      <c r="AC202" s="39"/>
      <c r="AD202" s="39"/>
    </row>
    <row r="203" spans="1:30">
      <c r="A203" s="39"/>
      <c r="B203" s="39"/>
      <c r="C203" s="39"/>
      <c r="D203" s="39"/>
      <c r="E203" s="39"/>
      <c r="F203" s="39"/>
      <c r="G203" s="39"/>
      <c r="I203" s="39"/>
      <c r="J203" s="39"/>
      <c r="K203" s="39"/>
      <c r="L203" s="39"/>
      <c r="M203" s="39"/>
      <c r="N203" s="39"/>
      <c r="O203" s="39"/>
      <c r="P203" s="115"/>
      <c r="Q203" s="115"/>
      <c r="R203" s="115"/>
      <c r="S203" s="115"/>
      <c r="T203" s="115"/>
      <c r="V203" s="39"/>
      <c r="W203" s="39"/>
      <c r="X203" s="39"/>
      <c r="Y203" s="39"/>
      <c r="Z203" s="39"/>
      <c r="AC203" s="39"/>
      <c r="AD203" s="39"/>
    </row>
    <row r="204" spans="1:30">
      <c r="A204" s="39"/>
      <c r="B204" s="39"/>
      <c r="C204" s="39"/>
      <c r="D204" s="39"/>
      <c r="E204" s="39"/>
      <c r="F204" s="39"/>
      <c r="G204" s="39"/>
      <c r="I204" s="39"/>
      <c r="J204" s="39"/>
      <c r="K204" s="39"/>
      <c r="L204" s="39"/>
      <c r="M204" s="39"/>
      <c r="N204" s="39"/>
      <c r="O204" s="39"/>
      <c r="P204" s="115"/>
      <c r="Q204" s="115"/>
      <c r="R204" s="115"/>
      <c r="S204" s="115"/>
      <c r="T204" s="115"/>
      <c r="V204" s="39"/>
      <c r="W204" s="39"/>
      <c r="X204" s="39"/>
      <c r="Y204" s="39"/>
      <c r="Z204" s="39"/>
      <c r="AC204" s="39"/>
      <c r="AD204" s="39"/>
    </row>
    <row r="205" spans="1:30">
      <c r="A205" s="39"/>
      <c r="B205" s="39"/>
      <c r="C205" s="39"/>
      <c r="D205" s="39"/>
      <c r="E205" s="39"/>
      <c r="F205" s="39"/>
      <c r="G205" s="39"/>
      <c r="I205" s="39"/>
      <c r="J205" s="39"/>
      <c r="K205" s="39"/>
      <c r="L205" s="39"/>
      <c r="M205" s="39"/>
      <c r="N205" s="39"/>
      <c r="O205" s="39"/>
      <c r="P205" s="115"/>
      <c r="Q205" s="115"/>
      <c r="R205" s="115"/>
      <c r="S205" s="115"/>
      <c r="T205" s="115"/>
      <c r="V205" s="39"/>
      <c r="W205" s="39"/>
      <c r="X205" s="39"/>
      <c r="Y205" s="39"/>
      <c r="Z205" s="39"/>
      <c r="AC205" s="39"/>
      <c r="AD205" s="39"/>
    </row>
    <row r="206" spans="1:30">
      <c r="A206" s="39"/>
      <c r="B206" s="39"/>
      <c r="C206" s="39"/>
      <c r="D206" s="39"/>
      <c r="E206" s="39"/>
      <c r="F206" s="39"/>
      <c r="G206" s="39"/>
      <c r="I206" s="39"/>
      <c r="J206" s="39"/>
      <c r="K206" s="39"/>
      <c r="L206" s="39"/>
      <c r="M206" s="39"/>
      <c r="N206" s="39"/>
      <c r="O206" s="39"/>
      <c r="V206" s="39"/>
      <c r="W206" s="39"/>
      <c r="X206" s="39"/>
      <c r="Y206" s="39"/>
      <c r="Z206" s="39"/>
      <c r="AC206" s="39"/>
      <c r="AD206" s="39"/>
    </row>
    <row r="207" spans="1:30">
      <c r="A207" s="39"/>
      <c r="B207" s="39"/>
      <c r="C207" s="39"/>
      <c r="D207" s="39"/>
      <c r="E207" s="39"/>
      <c r="F207" s="39"/>
      <c r="G207" s="39"/>
      <c r="I207" s="39"/>
      <c r="J207" s="39"/>
      <c r="K207" s="39"/>
      <c r="L207" s="39"/>
      <c r="M207" s="39"/>
      <c r="N207" s="39"/>
      <c r="O207" s="39"/>
      <c r="V207" s="39"/>
      <c r="W207" s="39"/>
      <c r="X207" s="39"/>
      <c r="Y207" s="39"/>
      <c r="Z207" s="39"/>
      <c r="AC207" s="39"/>
      <c r="AD207" s="39"/>
    </row>
    <row r="208" spans="1:30">
      <c r="A208" s="39"/>
      <c r="B208" s="39"/>
      <c r="C208" s="39"/>
      <c r="D208" s="39"/>
      <c r="E208" s="39"/>
      <c r="F208" s="39"/>
      <c r="G208" s="39"/>
      <c r="I208" s="39"/>
      <c r="J208" s="39"/>
      <c r="K208" s="39"/>
      <c r="L208" s="39"/>
      <c r="M208" s="39"/>
      <c r="N208" s="39"/>
      <c r="O208" s="39"/>
      <c r="V208" s="39"/>
      <c r="W208" s="39"/>
      <c r="X208" s="39"/>
      <c r="Y208" s="39"/>
      <c r="Z208" s="39"/>
      <c r="AC208" s="39"/>
      <c r="AD208" s="39"/>
    </row>
    <row r="209" spans="1:30">
      <c r="A209" s="39"/>
      <c r="B209" s="39"/>
      <c r="C209" s="39"/>
      <c r="D209" s="39"/>
      <c r="E209" s="39"/>
      <c r="F209" s="39"/>
      <c r="G209" s="39"/>
      <c r="I209" s="39"/>
      <c r="J209" s="39"/>
      <c r="K209" s="39"/>
      <c r="L209" s="39"/>
      <c r="M209" s="39"/>
      <c r="N209" s="39"/>
      <c r="O209" s="39"/>
      <c r="V209" s="39"/>
      <c r="W209" s="39"/>
      <c r="X209" s="39"/>
      <c r="Y209" s="39"/>
      <c r="Z209" s="39"/>
      <c r="AC209" s="39"/>
      <c r="AD209" s="39"/>
    </row>
    <row r="210" spans="1:30">
      <c r="A210" s="39"/>
      <c r="B210" s="39"/>
      <c r="C210" s="39"/>
      <c r="D210" s="39"/>
      <c r="E210" s="39"/>
      <c r="F210" s="39"/>
      <c r="G210" s="39"/>
      <c r="I210" s="39"/>
      <c r="J210" s="39"/>
      <c r="K210" s="39"/>
      <c r="L210" s="39"/>
      <c r="M210" s="39"/>
      <c r="N210" s="39"/>
      <c r="O210" s="39"/>
      <c r="V210" s="39"/>
      <c r="W210" s="39"/>
      <c r="X210" s="39"/>
      <c r="Y210" s="39"/>
      <c r="Z210" s="39"/>
      <c r="AC210" s="39"/>
      <c r="AD210" s="39"/>
    </row>
    <row r="211" spans="1:30">
      <c r="A211" s="39"/>
      <c r="B211" s="39"/>
      <c r="C211" s="39"/>
      <c r="D211" s="39"/>
      <c r="E211" s="39"/>
      <c r="F211" s="39"/>
      <c r="G211" s="39"/>
      <c r="I211" s="39"/>
      <c r="J211" s="39"/>
      <c r="K211" s="39"/>
      <c r="L211" s="39"/>
      <c r="M211" s="39"/>
      <c r="N211" s="39"/>
      <c r="O211" s="39"/>
      <c r="V211" s="39"/>
      <c r="W211" s="39"/>
      <c r="X211" s="39"/>
      <c r="Y211" s="39"/>
      <c r="Z211" s="39"/>
      <c r="AC211" s="39"/>
      <c r="AD211" s="39"/>
    </row>
    <row r="212" spans="1:30">
      <c r="A212" s="39"/>
      <c r="B212" s="39"/>
      <c r="C212" s="39"/>
      <c r="D212" s="39"/>
      <c r="E212" s="39"/>
      <c r="F212" s="39"/>
      <c r="G212" s="39"/>
      <c r="I212" s="39"/>
      <c r="J212" s="39"/>
      <c r="K212" s="39"/>
      <c r="L212" s="39"/>
      <c r="M212" s="39"/>
      <c r="N212" s="39"/>
      <c r="O212" s="39"/>
      <c r="V212" s="39"/>
      <c r="W212" s="39"/>
      <c r="X212" s="39"/>
      <c r="Y212" s="39"/>
      <c r="Z212" s="39"/>
      <c r="AC212" s="39"/>
      <c r="AD212" s="39"/>
    </row>
    <row r="213" spans="1:30">
      <c r="A213" s="39"/>
      <c r="B213" s="39"/>
      <c r="C213" s="39"/>
      <c r="D213" s="39"/>
      <c r="E213" s="39"/>
      <c r="F213" s="39"/>
      <c r="G213" s="39"/>
      <c r="I213" s="39"/>
      <c r="J213" s="39"/>
      <c r="K213" s="39"/>
      <c r="L213" s="39"/>
      <c r="M213" s="39"/>
      <c r="N213" s="39"/>
      <c r="O213" s="39"/>
      <c r="V213" s="39"/>
      <c r="W213" s="39"/>
      <c r="X213" s="39"/>
      <c r="Y213" s="39"/>
      <c r="Z213" s="39"/>
      <c r="AC213" s="39"/>
      <c r="AD213" s="39"/>
    </row>
    <row r="214" spans="1:30">
      <c r="A214" s="39"/>
      <c r="B214" s="39"/>
      <c r="C214" s="39"/>
      <c r="D214" s="39"/>
      <c r="E214" s="39"/>
      <c r="F214" s="39"/>
      <c r="G214" s="39"/>
      <c r="I214" s="39"/>
      <c r="J214" s="39"/>
      <c r="K214" s="39"/>
      <c r="L214" s="39"/>
      <c r="M214" s="39"/>
      <c r="N214" s="39"/>
      <c r="O214" s="39"/>
      <c r="V214" s="39"/>
      <c r="W214" s="39"/>
      <c r="X214" s="39"/>
      <c r="Y214" s="39"/>
      <c r="Z214" s="39"/>
      <c r="AC214" s="39"/>
      <c r="AD214" s="39"/>
    </row>
    <row r="215" spans="1:30">
      <c r="A215" s="39"/>
      <c r="B215" s="39"/>
      <c r="C215" s="39"/>
      <c r="D215" s="39"/>
      <c r="E215" s="39"/>
      <c r="F215" s="39"/>
      <c r="G215" s="39"/>
      <c r="I215" s="39"/>
      <c r="J215" s="39"/>
      <c r="K215" s="39"/>
      <c r="L215" s="39"/>
      <c r="M215" s="39"/>
      <c r="N215" s="39"/>
      <c r="O215" s="39"/>
      <c r="V215" s="39"/>
      <c r="W215" s="39"/>
      <c r="X215" s="39"/>
      <c r="Y215" s="39"/>
      <c r="Z215" s="39"/>
      <c r="AC215" s="39"/>
      <c r="AD215" s="39"/>
    </row>
    <row r="216" spans="1:30">
      <c r="A216" s="39"/>
      <c r="B216" s="39"/>
      <c r="C216" s="39"/>
      <c r="D216" s="39"/>
      <c r="E216" s="39"/>
      <c r="F216" s="39"/>
      <c r="G216" s="39"/>
      <c r="I216" s="39"/>
      <c r="J216" s="39"/>
      <c r="K216" s="39"/>
      <c r="L216" s="39"/>
      <c r="M216" s="39"/>
      <c r="N216" s="39"/>
      <c r="O216" s="39"/>
      <c r="V216" s="39"/>
      <c r="W216" s="39"/>
      <c r="X216" s="39"/>
      <c r="Y216" s="39"/>
      <c r="Z216" s="39"/>
      <c r="AC216" s="39"/>
      <c r="AD216" s="39"/>
    </row>
    <row r="217" spans="1:30">
      <c r="A217" s="39"/>
      <c r="B217" s="39"/>
      <c r="C217" s="39"/>
      <c r="D217" s="39"/>
      <c r="E217" s="39"/>
      <c r="F217" s="39"/>
      <c r="G217" s="39"/>
      <c r="I217" s="39"/>
      <c r="J217" s="39"/>
      <c r="K217" s="39"/>
      <c r="L217" s="39"/>
      <c r="M217" s="39"/>
      <c r="N217" s="39"/>
      <c r="O217" s="39"/>
      <c r="V217" s="39"/>
      <c r="W217" s="39"/>
      <c r="X217" s="39"/>
      <c r="Y217" s="39"/>
      <c r="Z217" s="39"/>
      <c r="AC217" s="39"/>
      <c r="AD217" s="39"/>
    </row>
    <row r="218" spans="1:30">
      <c r="A218" s="39"/>
      <c r="B218" s="39"/>
      <c r="C218" s="39"/>
      <c r="D218" s="39"/>
      <c r="E218" s="39"/>
      <c r="F218" s="39"/>
      <c r="G218" s="39"/>
      <c r="I218" s="39"/>
      <c r="J218" s="39"/>
      <c r="K218" s="39"/>
      <c r="L218" s="39"/>
      <c r="M218" s="39"/>
      <c r="N218" s="39"/>
      <c r="O218" s="39"/>
      <c r="V218" s="41"/>
      <c r="W218" s="42"/>
      <c r="X218" s="42"/>
      <c r="Y218" s="39"/>
      <c r="Z218" s="41"/>
      <c r="AC218" s="48"/>
      <c r="AD218" s="39"/>
    </row>
    <row r="219" spans="1:30">
      <c r="A219" s="39"/>
      <c r="B219" s="39"/>
      <c r="C219" s="39"/>
      <c r="D219" s="39"/>
      <c r="E219" s="39"/>
      <c r="F219" s="39"/>
      <c r="G219" s="39"/>
      <c r="I219" s="39"/>
      <c r="J219" s="39"/>
      <c r="K219" s="39"/>
      <c r="L219" s="39"/>
      <c r="M219" s="39"/>
      <c r="N219" s="39"/>
      <c r="O219" s="39"/>
      <c r="V219" s="41"/>
      <c r="W219" s="42"/>
      <c r="X219" s="42"/>
      <c r="Y219" s="39"/>
      <c r="Z219" s="41"/>
      <c r="AC219" s="48"/>
      <c r="AD219" s="39"/>
    </row>
    <row r="220" spans="1:30">
      <c r="A220" s="39"/>
      <c r="B220" s="39"/>
      <c r="C220" s="39"/>
      <c r="D220" s="39"/>
      <c r="E220" s="39"/>
      <c r="F220" s="39"/>
      <c r="G220" s="39"/>
      <c r="I220" s="39"/>
      <c r="J220" s="39"/>
      <c r="K220" s="38"/>
      <c r="L220" s="39"/>
      <c r="M220" s="39"/>
      <c r="N220" s="39"/>
      <c r="O220" s="39"/>
      <c r="V220" s="41"/>
      <c r="W220" s="42"/>
      <c r="X220" s="42"/>
      <c r="Y220" s="39"/>
      <c r="Z220" s="41"/>
      <c r="AC220" s="48"/>
      <c r="AD220" s="39"/>
    </row>
    <row r="221" spans="1:30">
      <c r="A221" s="39"/>
      <c r="B221" s="39"/>
      <c r="C221" s="39"/>
      <c r="D221" s="39"/>
      <c r="E221" s="39"/>
      <c r="F221" s="39"/>
      <c r="G221" s="39"/>
      <c r="I221" s="39"/>
      <c r="J221" s="38"/>
      <c r="K221" s="39"/>
      <c r="L221" s="39"/>
      <c r="M221" s="39"/>
      <c r="N221" s="39"/>
      <c r="O221" s="39"/>
      <c r="V221" s="41"/>
      <c r="W221" s="42"/>
      <c r="X221" s="42"/>
      <c r="Y221" s="39"/>
      <c r="Z221" s="41"/>
      <c r="AC221" s="48"/>
      <c r="AD221" s="39"/>
    </row>
    <row r="222" spans="1:30">
      <c r="A222" s="39"/>
      <c r="B222" s="39"/>
      <c r="C222" s="39"/>
      <c r="D222" s="39"/>
      <c r="E222" s="39"/>
      <c r="F222" s="39"/>
      <c r="G222" s="39"/>
      <c r="I222" s="39"/>
      <c r="J222" s="39"/>
      <c r="K222" s="39"/>
      <c r="L222" s="39"/>
      <c r="M222" s="39"/>
      <c r="N222" s="39"/>
      <c r="O222" s="39"/>
      <c r="V222" s="41"/>
      <c r="W222" s="42"/>
      <c r="X222" s="42"/>
      <c r="Y222" s="39"/>
      <c r="Z222" s="41"/>
      <c r="AC222" s="48"/>
      <c r="AD222" s="39"/>
    </row>
    <row r="223" spans="1:30">
      <c r="A223" s="39"/>
      <c r="B223" s="39"/>
      <c r="C223" s="39"/>
      <c r="D223" s="39"/>
      <c r="E223" s="39"/>
      <c r="F223" s="39"/>
      <c r="G223" s="39"/>
      <c r="I223" s="39"/>
      <c r="J223" s="39"/>
      <c r="K223" s="38"/>
      <c r="L223" s="39"/>
      <c r="M223" s="39"/>
      <c r="N223" s="39"/>
      <c r="O223" s="39"/>
      <c r="V223" s="41"/>
      <c r="W223" s="42"/>
      <c r="X223" s="42"/>
      <c r="Y223" s="39"/>
      <c r="Z223" s="41"/>
      <c r="AC223" s="48"/>
      <c r="AD223" s="39"/>
    </row>
    <row r="224" spans="1:30">
      <c r="A224" s="39"/>
      <c r="B224" s="39"/>
      <c r="C224" s="39"/>
      <c r="D224" s="39"/>
      <c r="E224" s="39"/>
      <c r="F224" s="39"/>
      <c r="G224" s="39"/>
      <c r="I224" s="39"/>
      <c r="J224" s="39"/>
      <c r="K224" s="39"/>
      <c r="L224" s="39"/>
      <c r="M224" s="39"/>
      <c r="N224" s="39"/>
      <c r="O224" s="39"/>
      <c r="V224" s="41"/>
      <c r="W224" s="42"/>
      <c r="X224" s="42"/>
      <c r="Y224" s="39"/>
      <c r="Z224" s="41"/>
      <c r="AC224" s="48"/>
      <c r="AD224" s="39"/>
    </row>
    <row r="225" spans="1:30">
      <c r="A225" s="39"/>
      <c r="B225" s="39"/>
      <c r="C225" s="39"/>
      <c r="D225" s="39"/>
      <c r="E225" s="39"/>
      <c r="F225" s="39"/>
      <c r="G225" s="39"/>
      <c r="I225" s="39"/>
      <c r="J225" s="39"/>
      <c r="K225" s="39"/>
      <c r="L225" s="39"/>
      <c r="M225" s="39"/>
      <c r="N225" s="39"/>
      <c r="O225" s="39"/>
      <c r="V225" s="41"/>
      <c r="W225" s="42"/>
      <c r="X225" s="42"/>
      <c r="Y225" s="39"/>
      <c r="Z225" s="41"/>
      <c r="AC225" s="48"/>
      <c r="AD225" s="39"/>
    </row>
    <row r="226" spans="1:30">
      <c r="A226" s="39"/>
      <c r="B226" s="39"/>
      <c r="C226" s="39"/>
      <c r="D226" s="39"/>
      <c r="E226" s="39"/>
      <c r="F226" s="39"/>
      <c r="G226" s="39"/>
      <c r="I226" s="39"/>
      <c r="J226" s="39"/>
      <c r="K226" s="39"/>
      <c r="L226" s="39"/>
      <c r="M226" s="39"/>
      <c r="N226" s="39"/>
      <c r="O226" s="39"/>
      <c r="V226" s="41"/>
      <c r="W226" s="42"/>
      <c r="X226" s="42"/>
      <c r="Y226" s="39"/>
      <c r="Z226" s="41"/>
      <c r="AC226" s="48"/>
      <c r="AD226" s="39"/>
    </row>
    <row r="227" spans="1:30">
      <c r="A227" s="39"/>
      <c r="B227" s="39"/>
      <c r="C227" s="39"/>
      <c r="D227" s="39"/>
      <c r="E227" s="39"/>
      <c r="F227" s="39"/>
      <c r="G227" s="39"/>
      <c r="I227" s="39"/>
      <c r="J227" s="39"/>
      <c r="K227" s="39"/>
      <c r="L227" s="39"/>
      <c r="M227" s="39"/>
      <c r="N227" s="39"/>
      <c r="O227" s="39"/>
      <c r="V227" s="41"/>
      <c r="W227" s="42"/>
      <c r="X227" s="42"/>
      <c r="Y227" s="39"/>
      <c r="Z227" s="41"/>
      <c r="AC227" s="48"/>
      <c r="AD227" s="39"/>
    </row>
    <row r="228" spans="1:30">
      <c r="A228" s="39"/>
      <c r="B228" s="39"/>
      <c r="C228" s="39"/>
      <c r="D228" s="39"/>
      <c r="E228" s="39"/>
      <c r="F228" s="39"/>
      <c r="G228" s="39"/>
      <c r="I228" s="39"/>
      <c r="J228" s="39"/>
      <c r="K228" s="39"/>
      <c r="L228" s="39"/>
      <c r="M228" s="39"/>
      <c r="N228" s="39"/>
      <c r="O228" s="39"/>
      <c r="V228" s="41"/>
      <c r="W228" s="42"/>
      <c r="X228" s="42"/>
      <c r="Y228" s="39"/>
      <c r="Z228" s="41"/>
      <c r="AC228" s="48"/>
      <c r="AD228" s="39"/>
    </row>
    <row r="229" spans="1:30">
      <c r="A229" s="39"/>
      <c r="B229" s="39"/>
      <c r="C229" s="39"/>
      <c r="D229" s="39"/>
      <c r="E229" s="39"/>
      <c r="F229" s="39"/>
      <c r="G229" s="39"/>
      <c r="I229" s="39"/>
      <c r="J229" s="39"/>
      <c r="K229" s="39"/>
      <c r="L229" s="39"/>
      <c r="M229" s="39"/>
      <c r="N229" s="39"/>
      <c r="O229" s="39"/>
      <c r="V229" s="41"/>
      <c r="W229" s="42"/>
      <c r="X229" s="42"/>
      <c r="Y229" s="39"/>
      <c r="Z229" s="41"/>
      <c r="AC229" s="48"/>
      <c r="AD229" s="39"/>
    </row>
    <row r="230" spans="1:30">
      <c r="A230" s="39"/>
      <c r="B230" s="39"/>
      <c r="C230" s="39"/>
      <c r="D230" s="39"/>
      <c r="E230" s="39"/>
      <c r="F230" s="39"/>
      <c r="G230" s="39"/>
      <c r="I230" s="39"/>
      <c r="J230" s="38"/>
      <c r="K230" s="39"/>
      <c r="L230" s="39"/>
      <c r="M230" s="39"/>
      <c r="N230" s="39"/>
      <c r="O230" s="39"/>
      <c r="V230" s="41"/>
      <c r="W230" s="42"/>
      <c r="X230" s="42"/>
      <c r="Y230" s="39"/>
      <c r="Z230" s="41"/>
      <c r="AC230" s="48"/>
      <c r="AD230" s="39"/>
    </row>
    <row r="231" spans="1:30">
      <c r="A231" s="39"/>
      <c r="B231" s="39"/>
      <c r="C231" s="39"/>
      <c r="D231" s="39"/>
      <c r="E231" s="39"/>
      <c r="F231" s="39"/>
      <c r="G231" s="39"/>
      <c r="I231" s="39"/>
      <c r="J231" s="39"/>
      <c r="K231" s="39"/>
      <c r="L231" s="39"/>
      <c r="M231" s="39"/>
      <c r="N231" s="39"/>
      <c r="O231" s="39"/>
      <c r="V231" s="41"/>
      <c r="W231" s="42"/>
      <c r="X231" s="42"/>
      <c r="Y231" s="39"/>
      <c r="Z231" s="41"/>
      <c r="AC231" s="48"/>
      <c r="AD231" s="39"/>
    </row>
    <row r="232" spans="1:30">
      <c r="A232" s="39"/>
      <c r="B232" s="39"/>
      <c r="C232" s="39"/>
      <c r="D232" s="39"/>
      <c r="E232" s="39"/>
      <c r="F232" s="39"/>
      <c r="G232" s="39"/>
      <c r="I232" s="39"/>
      <c r="J232" s="39"/>
      <c r="K232" s="39"/>
      <c r="L232" s="39"/>
      <c r="M232" s="39"/>
      <c r="N232" s="39"/>
      <c r="O232" s="39"/>
      <c r="V232" s="41"/>
      <c r="W232" s="42"/>
      <c r="X232" s="42"/>
      <c r="Y232" s="39"/>
      <c r="Z232" s="41"/>
      <c r="AC232" s="48"/>
      <c r="AD232" s="39"/>
    </row>
    <row r="233" spans="1:30">
      <c r="A233" s="39"/>
      <c r="B233" s="39"/>
      <c r="C233" s="39"/>
      <c r="D233" s="39"/>
      <c r="E233" s="39"/>
      <c r="F233" s="39"/>
      <c r="G233" s="39"/>
      <c r="I233" s="39"/>
      <c r="J233" s="39"/>
      <c r="K233" s="39"/>
      <c r="L233" s="39"/>
      <c r="M233" s="39"/>
      <c r="N233" s="39"/>
      <c r="O233" s="39"/>
      <c r="V233" s="41"/>
      <c r="W233" s="42"/>
      <c r="X233" s="42"/>
      <c r="Y233" s="39"/>
      <c r="Z233" s="41"/>
      <c r="AC233" s="48"/>
      <c r="AD233" s="39"/>
    </row>
    <row r="234" spans="1:30">
      <c r="A234" s="39"/>
      <c r="B234" s="39"/>
      <c r="C234" s="39"/>
      <c r="D234" s="39"/>
      <c r="E234" s="39"/>
      <c r="F234" s="39"/>
      <c r="G234" s="39"/>
      <c r="I234" s="39"/>
      <c r="J234" s="39"/>
      <c r="K234" s="39"/>
      <c r="L234" s="39"/>
      <c r="M234" s="39"/>
      <c r="N234" s="39"/>
      <c r="O234" s="39"/>
      <c r="V234" s="41"/>
      <c r="W234" s="42"/>
      <c r="X234" s="42"/>
      <c r="Y234" s="39"/>
      <c r="Z234" s="41"/>
      <c r="AC234" s="48"/>
      <c r="AD234" s="39"/>
    </row>
    <row r="235" spans="1:30">
      <c r="A235" s="39"/>
      <c r="B235" s="39"/>
      <c r="C235" s="39"/>
      <c r="D235" s="39"/>
      <c r="E235" s="39"/>
      <c r="F235" s="39"/>
      <c r="G235" s="39"/>
      <c r="I235" s="39"/>
      <c r="J235" s="39"/>
      <c r="K235" s="39"/>
      <c r="L235" s="39"/>
      <c r="M235" s="39"/>
      <c r="N235" s="39"/>
      <c r="O235" s="39"/>
      <c r="V235" s="41"/>
      <c r="W235" s="42"/>
      <c r="X235" s="42"/>
      <c r="Y235" s="39"/>
      <c r="Z235" s="41"/>
      <c r="AC235" s="48"/>
      <c r="AD235" s="39"/>
    </row>
    <row r="236" spans="1:30">
      <c r="A236" s="46"/>
      <c r="B236" s="39"/>
      <c r="C236" s="39"/>
      <c r="D236" s="41"/>
      <c r="E236" s="39"/>
      <c r="F236" s="39"/>
      <c r="G236" s="41"/>
      <c r="I236" s="41"/>
      <c r="J236" s="39"/>
      <c r="K236" s="39"/>
      <c r="L236" s="39"/>
      <c r="M236" s="39"/>
      <c r="N236" s="39"/>
      <c r="O236" s="39"/>
      <c r="V236" s="41"/>
      <c r="W236" s="42"/>
      <c r="X236" s="42"/>
      <c r="Y236" s="39"/>
      <c r="Z236" s="41"/>
      <c r="AC236" s="39"/>
      <c r="AD236" s="39"/>
    </row>
    <row r="237" spans="1:30">
      <c r="A237" s="46"/>
      <c r="B237" s="39"/>
      <c r="C237" s="39"/>
      <c r="D237" s="41"/>
      <c r="E237" s="39"/>
      <c r="F237" s="39"/>
      <c r="G237" s="41"/>
      <c r="I237" s="41"/>
      <c r="J237" s="39"/>
      <c r="K237" s="39"/>
      <c r="L237" s="39"/>
      <c r="M237" s="39"/>
      <c r="N237" s="39"/>
      <c r="O237" s="39"/>
      <c r="V237" s="41"/>
      <c r="W237" s="42"/>
      <c r="X237" s="42"/>
      <c r="Y237" s="39"/>
      <c r="Z237" s="41"/>
      <c r="AC237" s="39"/>
      <c r="AD237" s="39"/>
    </row>
    <row r="238" spans="1:30">
      <c r="A238" s="46"/>
      <c r="B238" s="39"/>
      <c r="C238" s="39"/>
      <c r="D238" s="41"/>
      <c r="E238" s="39"/>
      <c r="F238" s="39"/>
      <c r="G238" s="41"/>
      <c r="I238" s="41"/>
      <c r="J238" s="39"/>
      <c r="K238" s="39"/>
      <c r="L238" s="39"/>
      <c r="M238" s="39"/>
      <c r="N238" s="39"/>
      <c r="O238" s="39"/>
      <c r="V238" s="41"/>
      <c r="W238" s="42"/>
      <c r="X238" s="42"/>
      <c r="Y238" s="39"/>
      <c r="Z238" s="41"/>
      <c r="AC238" s="39"/>
      <c r="AD238" s="39"/>
    </row>
    <row r="239" spans="1:30">
      <c r="A239" s="46"/>
      <c r="B239" s="39"/>
      <c r="C239" s="39"/>
      <c r="D239" s="41"/>
      <c r="E239" s="39"/>
      <c r="F239" s="39"/>
      <c r="G239" s="41"/>
      <c r="I239" s="41"/>
      <c r="J239" s="39"/>
      <c r="K239" s="39"/>
      <c r="L239" s="39"/>
      <c r="M239" s="39"/>
      <c r="N239" s="39"/>
      <c r="O239" s="39"/>
      <c r="V239" s="41"/>
      <c r="W239" s="42"/>
      <c r="X239" s="42"/>
      <c r="Y239" s="39"/>
      <c r="Z239" s="41"/>
      <c r="AC239" s="39"/>
      <c r="AD239" s="39"/>
    </row>
    <row r="240" spans="1:30">
      <c r="A240" s="46"/>
      <c r="B240" s="39"/>
      <c r="C240" s="39"/>
      <c r="D240" s="41"/>
      <c r="E240" s="39"/>
      <c r="F240" s="39"/>
      <c r="G240" s="41"/>
      <c r="I240" s="41"/>
      <c r="J240" s="39"/>
      <c r="K240" s="39"/>
      <c r="L240" s="39"/>
      <c r="M240" s="39"/>
      <c r="N240" s="39"/>
      <c r="O240" s="39"/>
      <c r="V240" s="41"/>
      <c r="W240" s="42"/>
      <c r="X240" s="42"/>
      <c r="Y240" s="39"/>
      <c r="Z240" s="41"/>
      <c r="AC240" s="39"/>
      <c r="AD240" s="39"/>
    </row>
    <row r="241" spans="1:30">
      <c r="A241" s="46"/>
      <c r="B241" s="39"/>
      <c r="C241" s="39"/>
      <c r="D241" s="41"/>
      <c r="E241" s="39"/>
      <c r="F241" s="39"/>
      <c r="G241" s="41"/>
      <c r="I241" s="41"/>
      <c r="J241" s="39"/>
      <c r="K241" s="39"/>
      <c r="L241" s="39"/>
      <c r="M241" s="39"/>
      <c r="N241" s="39"/>
      <c r="O241" s="39"/>
      <c r="V241" s="41"/>
      <c r="W241" s="42"/>
      <c r="X241" s="42"/>
      <c r="Y241" s="39"/>
      <c r="Z241" s="41"/>
      <c r="AC241" s="39"/>
      <c r="AD241" s="39"/>
    </row>
    <row r="242" spans="1:30">
      <c r="A242" s="46"/>
      <c r="B242" s="39"/>
      <c r="C242" s="39"/>
      <c r="D242" s="41"/>
      <c r="E242" s="39"/>
      <c r="F242" s="39"/>
      <c r="G242" s="41"/>
      <c r="I242" s="41"/>
      <c r="J242" s="39"/>
      <c r="K242" s="39"/>
      <c r="L242" s="39"/>
      <c r="M242" s="39"/>
      <c r="N242" s="39"/>
      <c r="O242" s="39"/>
      <c r="V242" s="41"/>
      <c r="W242" s="42"/>
      <c r="X242" s="42"/>
      <c r="Y242" s="39"/>
      <c r="Z242" s="41"/>
      <c r="AC242" s="39"/>
      <c r="AD242" s="39"/>
    </row>
    <row r="243" spans="1:30">
      <c r="A243" s="46"/>
      <c r="B243" s="39"/>
      <c r="C243" s="39"/>
      <c r="D243" s="41"/>
      <c r="E243" s="39"/>
      <c r="F243" s="39"/>
      <c r="G243" s="41"/>
      <c r="I243" s="41"/>
      <c r="J243" s="39"/>
      <c r="K243" s="39"/>
      <c r="L243" s="39"/>
      <c r="M243" s="39"/>
      <c r="N243" s="39"/>
      <c r="O243" s="39"/>
      <c r="V243" s="41"/>
      <c r="W243" s="42"/>
      <c r="X243" s="42"/>
      <c r="Y243" s="39"/>
      <c r="Z243" s="41"/>
      <c r="AC243" s="39"/>
      <c r="AD243" s="39"/>
    </row>
    <row r="244" spans="1:30">
      <c r="A244" s="46"/>
      <c r="B244" s="41"/>
      <c r="C244" s="39"/>
      <c r="D244" s="41"/>
      <c r="E244" s="39"/>
      <c r="F244" s="39"/>
      <c r="G244" s="41"/>
      <c r="I244" s="41"/>
      <c r="J244" s="39"/>
      <c r="K244" s="39"/>
      <c r="L244" s="39"/>
      <c r="M244" s="39"/>
      <c r="N244" s="39"/>
      <c r="O244" s="39"/>
      <c r="V244" s="41"/>
      <c r="W244" s="42"/>
      <c r="X244" s="42"/>
      <c r="Y244" s="39"/>
      <c r="Z244" s="41"/>
      <c r="AC244" s="39"/>
      <c r="AD244" s="39"/>
    </row>
    <row r="245" spans="1:30">
      <c r="A245" s="39"/>
      <c r="B245" s="41"/>
      <c r="C245" s="39"/>
      <c r="D245" s="41"/>
      <c r="E245" s="39"/>
      <c r="F245" s="39"/>
      <c r="G245" s="41"/>
      <c r="I245" s="41"/>
      <c r="J245" s="39"/>
      <c r="K245" s="39"/>
      <c r="L245" s="39"/>
      <c r="M245" s="39"/>
      <c r="N245" s="39"/>
      <c r="O245" s="39"/>
      <c r="V245" s="41"/>
      <c r="W245" s="42"/>
      <c r="X245" s="42"/>
      <c r="Y245" s="39"/>
      <c r="Z245" s="41"/>
      <c r="AC245" s="39"/>
      <c r="AD245" s="39"/>
    </row>
    <row r="246" spans="1:30">
      <c r="A246" s="39"/>
      <c r="B246" s="39"/>
      <c r="C246" s="38"/>
      <c r="D246" s="41"/>
      <c r="E246" s="39"/>
      <c r="F246" s="39"/>
      <c r="G246" s="41"/>
      <c r="I246" s="41"/>
      <c r="J246" s="39"/>
      <c r="K246" s="39"/>
      <c r="L246" s="39"/>
      <c r="M246" s="39"/>
      <c r="N246" s="39"/>
      <c r="O246" s="39"/>
      <c r="V246" s="41"/>
      <c r="W246" s="42"/>
      <c r="X246" s="42"/>
      <c r="Y246" s="39"/>
      <c r="Z246" s="41"/>
      <c r="AC246" s="39"/>
      <c r="AD246" s="39"/>
    </row>
    <row r="247" spans="1:30">
      <c r="A247" s="39"/>
      <c r="B247" s="39"/>
      <c r="C247" s="39"/>
      <c r="D247" s="41"/>
      <c r="E247" s="39"/>
      <c r="F247" s="39"/>
      <c r="G247" s="41"/>
      <c r="I247" s="41"/>
      <c r="J247" s="39"/>
      <c r="K247" s="39"/>
      <c r="L247" s="39"/>
      <c r="M247" s="39"/>
      <c r="N247" s="39"/>
      <c r="O247" s="39"/>
      <c r="V247" s="41"/>
      <c r="W247" s="42"/>
      <c r="X247" s="42"/>
      <c r="Y247" s="39"/>
      <c r="Z247" s="41"/>
      <c r="AC247" s="39"/>
      <c r="AD247" s="39"/>
    </row>
    <row r="248" spans="1:30">
      <c r="A248" s="39"/>
      <c r="B248" s="39"/>
      <c r="C248" s="39"/>
      <c r="D248" s="41"/>
      <c r="E248" s="39"/>
      <c r="F248" s="39"/>
      <c r="G248" s="41"/>
      <c r="I248" s="41"/>
      <c r="J248" s="39"/>
      <c r="K248" s="39"/>
      <c r="L248" s="39"/>
      <c r="M248" s="39"/>
      <c r="N248" s="39"/>
      <c r="O248" s="39"/>
      <c r="V248" s="41"/>
      <c r="W248" s="42"/>
      <c r="X248" s="42"/>
      <c r="Y248" s="39"/>
      <c r="Z248" s="41"/>
      <c r="AC248" s="39"/>
      <c r="AD248" s="39"/>
    </row>
    <row r="249" spans="1:30">
      <c r="A249" s="39"/>
      <c r="B249" s="39"/>
      <c r="C249" s="39"/>
      <c r="D249" s="39"/>
      <c r="E249" s="39"/>
      <c r="F249" s="39"/>
      <c r="G249" s="39"/>
      <c r="I249" s="39"/>
      <c r="J249" s="39"/>
      <c r="K249" s="39"/>
      <c r="L249" s="39"/>
      <c r="M249" s="38"/>
      <c r="N249" s="38"/>
      <c r="O249" s="38"/>
      <c r="V249" s="39"/>
      <c r="W249" s="38"/>
      <c r="X249" s="39"/>
      <c r="Y249" s="39"/>
      <c r="Z249" s="39"/>
      <c r="AC249" s="39"/>
      <c r="AD249" s="39"/>
    </row>
    <row r="250" spans="1:30">
      <c r="A250" s="39"/>
      <c r="B250" s="39"/>
      <c r="C250" s="39"/>
      <c r="D250" s="39"/>
      <c r="E250" s="39"/>
      <c r="F250" s="39"/>
      <c r="G250" s="39"/>
      <c r="I250" s="39"/>
      <c r="J250" s="39"/>
      <c r="K250" s="39"/>
      <c r="L250" s="39"/>
      <c r="M250" s="38"/>
      <c r="N250" s="38"/>
      <c r="O250" s="38"/>
      <c r="V250" s="39"/>
      <c r="W250" s="39"/>
      <c r="X250" s="39"/>
      <c r="Y250" s="39"/>
      <c r="Z250" s="39"/>
      <c r="AC250" s="39"/>
      <c r="AD250" s="39"/>
    </row>
    <row r="251" spans="1:30">
      <c r="A251" s="39"/>
      <c r="B251" s="39"/>
      <c r="C251" s="39"/>
      <c r="D251" s="39"/>
      <c r="E251" s="39"/>
      <c r="F251" s="39"/>
      <c r="G251" s="39"/>
      <c r="I251" s="39"/>
      <c r="J251" s="39"/>
      <c r="K251" s="39"/>
      <c r="L251" s="39"/>
      <c r="M251" s="38"/>
      <c r="N251" s="38"/>
      <c r="O251" s="38"/>
      <c r="V251" s="39"/>
      <c r="W251" s="39"/>
      <c r="X251" s="39"/>
      <c r="Y251" s="39"/>
      <c r="Z251" s="39"/>
      <c r="AC251" s="39"/>
      <c r="AD251" s="39"/>
    </row>
    <row r="252" spans="1:30">
      <c r="A252" s="39"/>
      <c r="B252" s="39"/>
      <c r="C252" s="39"/>
      <c r="D252" s="39"/>
      <c r="E252" s="39"/>
      <c r="F252" s="39"/>
      <c r="G252" s="39"/>
      <c r="I252" s="39"/>
      <c r="J252" s="39"/>
      <c r="K252" s="39"/>
      <c r="L252" s="39"/>
      <c r="M252" s="38"/>
      <c r="N252" s="38"/>
      <c r="O252" s="38"/>
      <c r="V252" s="39"/>
      <c r="W252" s="39"/>
      <c r="X252" s="39"/>
      <c r="Y252" s="39"/>
      <c r="Z252" s="39"/>
      <c r="AC252" s="39"/>
      <c r="AD252" s="39"/>
    </row>
    <row r="253" spans="1:30">
      <c r="A253" s="39"/>
      <c r="B253" s="39"/>
      <c r="C253" s="39"/>
      <c r="D253" s="39"/>
      <c r="E253" s="39"/>
      <c r="F253" s="39"/>
      <c r="G253" s="39"/>
      <c r="I253" s="39"/>
      <c r="J253" s="39"/>
      <c r="K253" s="39"/>
      <c r="L253" s="39"/>
      <c r="M253" s="38"/>
      <c r="N253" s="38"/>
      <c r="O253" s="38"/>
      <c r="V253" s="39"/>
      <c r="W253" s="39"/>
      <c r="X253" s="39"/>
      <c r="Y253" s="39"/>
      <c r="Z253" s="39"/>
      <c r="AC253" s="39"/>
      <c r="AD253" s="39"/>
    </row>
    <row r="254" spans="1:30">
      <c r="A254" s="39"/>
      <c r="B254" s="39"/>
      <c r="C254" s="39"/>
      <c r="D254" s="39"/>
      <c r="E254" s="39"/>
      <c r="F254" s="39"/>
      <c r="G254" s="39"/>
      <c r="I254" s="39"/>
      <c r="J254" s="39"/>
      <c r="K254" s="39"/>
      <c r="L254" s="39"/>
      <c r="M254" s="38"/>
      <c r="N254" s="38"/>
      <c r="O254" s="38"/>
      <c r="V254" s="39"/>
      <c r="W254" s="39"/>
      <c r="X254" s="39"/>
      <c r="Y254" s="39"/>
      <c r="Z254" s="39"/>
      <c r="AC254" s="39"/>
      <c r="AD254" s="39"/>
    </row>
    <row r="255" spans="1:30">
      <c r="A255" s="39"/>
      <c r="B255" s="39"/>
      <c r="C255" s="39"/>
      <c r="D255" s="39"/>
      <c r="E255" s="39"/>
      <c r="F255" s="39"/>
      <c r="G255" s="39"/>
      <c r="I255" s="39"/>
      <c r="J255" s="39"/>
      <c r="K255" s="39"/>
      <c r="L255" s="39"/>
      <c r="M255" s="38"/>
      <c r="N255" s="38"/>
      <c r="O255" s="38"/>
      <c r="V255" s="39"/>
      <c r="W255" s="39"/>
      <c r="X255" s="39"/>
      <c r="Y255" s="39"/>
      <c r="Z255" s="39"/>
      <c r="AC255" s="39"/>
      <c r="AD255" s="39"/>
    </row>
    <row r="256" spans="1:30">
      <c r="A256" s="39"/>
      <c r="B256" s="39"/>
      <c r="C256" s="39"/>
      <c r="D256" s="39"/>
      <c r="E256" s="39"/>
      <c r="F256" s="39"/>
      <c r="G256" s="39"/>
      <c r="I256" s="39"/>
      <c r="J256" s="39"/>
      <c r="K256" s="39"/>
      <c r="L256" s="39"/>
      <c r="M256" s="38"/>
      <c r="N256" s="38"/>
      <c r="O256" s="38"/>
      <c r="V256" s="39"/>
      <c r="W256" s="39"/>
      <c r="X256" s="39"/>
      <c r="Y256" s="39"/>
      <c r="Z256" s="39"/>
      <c r="AC256" s="39"/>
      <c r="AD256" s="39"/>
    </row>
    <row r="257" spans="1:30">
      <c r="A257" s="39"/>
      <c r="B257" s="39"/>
      <c r="C257" s="39"/>
      <c r="D257" s="39"/>
      <c r="E257" s="39"/>
      <c r="F257" s="39"/>
      <c r="G257" s="39"/>
      <c r="I257" s="39"/>
      <c r="J257" s="39"/>
      <c r="K257" s="39"/>
      <c r="L257" s="39"/>
      <c r="M257" s="38"/>
      <c r="N257" s="38"/>
      <c r="O257" s="38"/>
      <c r="V257" s="39"/>
      <c r="W257" s="39"/>
      <c r="X257" s="39"/>
      <c r="Y257" s="39"/>
      <c r="Z257" s="39"/>
      <c r="AC257" s="39"/>
      <c r="AD257" s="39"/>
    </row>
    <row r="258" spans="1:30">
      <c r="A258" s="39"/>
      <c r="B258" s="39"/>
      <c r="C258" s="39"/>
      <c r="D258" s="39"/>
      <c r="E258" s="39"/>
      <c r="F258" s="39"/>
      <c r="G258" s="39"/>
      <c r="I258" s="39"/>
      <c r="J258" s="39"/>
      <c r="K258" s="39"/>
      <c r="L258" s="39"/>
      <c r="M258" s="38"/>
      <c r="N258" s="38"/>
      <c r="O258" s="38"/>
      <c r="V258" s="39"/>
      <c r="W258" s="39"/>
      <c r="X258" s="39"/>
      <c r="Y258" s="39"/>
      <c r="Z258" s="39"/>
      <c r="AC258" s="39"/>
      <c r="AD258" s="39"/>
    </row>
    <row r="259" spans="1:30">
      <c r="A259" s="39"/>
      <c r="B259" s="39"/>
      <c r="C259" s="39"/>
      <c r="D259" s="39"/>
      <c r="E259" s="39"/>
      <c r="F259" s="39"/>
      <c r="G259" s="39"/>
      <c r="I259" s="39"/>
      <c r="J259" s="39"/>
      <c r="K259" s="39"/>
      <c r="L259" s="39"/>
      <c r="M259" s="38"/>
      <c r="N259" s="38"/>
      <c r="O259" s="38"/>
      <c r="V259" s="39"/>
      <c r="W259" s="39"/>
      <c r="X259" s="39"/>
      <c r="Y259" s="39"/>
      <c r="Z259" s="39"/>
      <c r="AC259" s="39"/>
      <c r="AD259" s="39"/>
    </row>
    <row r="260" spans="1:30">
      <c r="A260" s="39"/>
      <c r="B260" s="39"/>
      <c r="C260" s="39"/>
      <c r="D260" s="39"/>
      <c r="E260" s="39"/>
      <c r="F260" s="39"/>
      <c r="G260" s="39"/>
      <c r="I260" s="39"/>
      <c r="J260" s="39"/>
      <c r="K260" s="39"/>
      <c r="L260" s="39"/>
      <c r="M260" s="38"/>
      <c r="N260" s="38"/>
      <c r="O260" s="38"/>
      <c r="V260" s="39"/>
      <c r="W260" s="39"/>
      <c r="X260" s="39"/>
      <c r="Y260" s="39"/>
      <c r="Z260" s="39"/>
      <c r="AC260" s="39"/>
      <c r="AD260" s="39"/>
    </row>
    <row r="261" spans="1:30">
      <c r="A261" s="39"/>
      <c r="B261" s="39"/>
      <c r="C261" s="39"/>
      <c r="D261" s="39"/>
      <c r="E261" s="39"/>
      <c r="F261" s="39"/>
      <c r="G261" s="39"/>
      <c r="I261" s="39"/>
      <c r="J261" s="39"/>
      <c r="K261" s="39"/>
      <c r="L261" s="39"/>
      <c r="M261" s="38"/>
      <c r="N261" s="38"/>
      <c r="O261" s="38"/>
      <c r="V261" s="39"/>
      <c r="W261" s="39"/>
      <c r="X261" s="39"/>
      <c r="Y261" s="39"/>
      <c r="Z261" s="39"/>
      <c r="AC261" s="39"/>
      <c r="AD261" s="39"/>
    </row>
    <row r="262" spans="1:30">
      <c r="A262" s="39"/>
      <c r="B262" s="39"/>
      <c r="C262" s="39"/>
      <c r="D262" s="39"/>
      <c r="E262" s="39"/>
      <c r="F262" s="39"/>
      <c r="G262" s="39"/>
      <c r="I262" s="39"/>
      <c r="J262" s="39"/>
      <c r="K262" s="39"/>
      <c r="L262" s="39"/>
      <c r="M262" s="38"/>
      <c r="N262" s="38"/>
      <c r="O262" s="38"/>
      <c r="V262" s="39"/>
      <c r="W262" s="39"/>
      <c r="X262" s="39"/>
      <c r="Y262" s="39"/>
      <c r="Z262" s="39"/>
      <c r="AC262" s="39"/>
      <c r="AD262" s="39"/>
    </row>
    <row r="263" spans="1:30">
      <c r="A263" s="39"/>
      <c r="B263" s="39"/>
      <c r="C263" s="39"/>
      <c r="D263" s="39"/>
      <c r="E263" s="39"/>
      <c r="F263" s="39"/>
      <c r="G263" s="39"/>
      <c r="I263" s="39"/>
      <c r="J263" s="39"/>
      <c r="K263" s="39"/>
      <c r="L263" s="39"/>
      <c r="M263" s="38"/>
      <c r="N263" s="38"/>
      <c r="O263" s="38"/>
      <c r="V263" s="39"/>
      <c r="W263" s="39"/>
      <c r="X263" s="39"/>
      <c r="Y263" s="39"/>
      <c r="Z263" s="39"/>
      <c r="AC263" s="39"/>
      <c r="AD263" s="39"/>
    </row>
    <row r="264" spans="1:30">
      <c r="A264" s="39"/>
      <c r="B264" s="39"/>
      <c r="C264" s="39"/>
      <c r="D264" s="39"/>
      <c r="E264" s="39"/>
      <c r="F264" s="39"/>
      <c r="G264" s="39"/>
      <c r="I264" s="39"/>
      <c r="J264" s="39"/>
      <c r="K264" s="39"/>
      <c r="L264" s="39"/>
      <c r="M264" s="38"/>
      <c r="N264" s="38"/>
      <c r="O264" s="38"/>
      <c r="V264" s="39"/>
      <c r="W264" s="39"/>
      <c r="X264" s="39"/>
      <c r="Y264" s="39"/>
      <c r="Z264" s="39"/>
      <c r="AC264" s="39"/>
      <c r="AD264" s="39"/>
    </row>
    <row r="265" spans="1:30">
      <c r="A265" s="39"/>
      <c r="B265" s="39"/>
      <c r="C265" s="39"/>
      <c r="D265" s="39"/>
      <c r="E265" s="39"/>
      <c r="F265" s="39"/>
      <c r="G265" s="39"/>
      <c r="I265" s="39"/>
      <c r="J265" s="39"/>
      <c r="K265" s="39"/>
      <c r="L265" s="39"/>
      <c r="M265" s="38"/>
      <c r="N265" s="38"/>
      <c r="O265" s="38"/>
      <c r="V265" s="39"/>
      <c r="W265" s="39"/>
      <c r="X265" s="39"/>
      <c r="Y265" s="39"/>
      <c r="Z265" s="39"/>
      <c r="AC265" s="39"/>
      <c r="AD265" s="39"/>
    </row>
    <row r="266" spans="1:30">
      <c r="A266" s="39"/>
      <c r="B266" s="39"/>
      <c r="C266" s="39"/>
      <c r="D266" s="39"/>
      <c r="E266" s="39"/>
      <c r="F266" s="39"/>
      <c r="G266" s="39"/>
      <c r="I266" s="39"/>
      <c r="J266" s="39"/>
      <c r="K266" s="39"/>
      <c r="L266" s="39"/>
      <c r="M266" s="38"/>
      <c r="N266" s="38"/>
      <c r="O266" s="38"/>
      <c r="V266" s="39"/>
      <c r="W266" s="39"/>
      <c r="X266" s="39"/>
      <c r="Y266" s="39"/>
      <c r="Z266" s="39"/>
      <c r="AC266" s="39"/>
      <c r="AD266" s="39"/>
    </row>
    <row r="267" spans="1:30">
      <c r="A267" s="39"/>
      <c r="B267" s="39"/>
      <c r="C267" s="39"/>
      <c r="D267" s="39"/>
      <c r="E267" s="39"/>
      <c r="F267" s="39"/>
      <c r="G267" s="39"/>
      <c r="I267" s="39"/>
      <c r="J267" s="39"/>
      <c r="K267" s="39"/>
      <c r="L267" s="39"/>
      <c r="M267" s="38"/>
      <c r="N267" s="38"/>
      <c r="O267" s="38"/>
      <c r="V267" s="39"/>
      <c r="W267" s="39"/>
      <c r="X267" s="39"/>
      <c r="Y267" s="39"/>
      <c r="Z267" s="39"/>
      <c r="AC267" s="39"/>
      <c r="AD267" s="39"/>
    </row>
    <row r="268" spans="1:30">
      <c r="A268" s="39"/>
      <c r="B268" s="39"/>
      <c r="C268" s="39"/>
      <c r="D268" s="39"/>
      <c r="E268" s="39"/>
      <c r="F268" s="39"/>
      <c r="G268" s="39"/>
      <c r="I268" s="39"/>
      <c r="J268" s="39"/>
      <c r="K268" s="39"/>
      <c r="L268" s="39"/>
      <c r="M268" s="38"/>
      <c r="N268" s="38"/>
      <c r="O268" s="38"/>
      <c r="V268" s="39"/>
      <c r="W268" s="39"/>
      <c r="X268" s="39"/>
      <c r="Y268" s="39"/>
      <c r="Z268" s="39"/>
      <c r="AC268" s="39"/>
      <c r="AD268" s="39"/>
    </row>
    <row r="269" spans="1:30">
      <c r="A269" s="39"/>
      <c r="B269" s="39"/>
      <c r="C269" s="39"/>
      <c r="D269" s="39"/>
      <c r="E269" s="39"/>
      <c r="F269" s="39"/>
      <c r="G269" s="39"/>
      <c r="I269" s="39"/>
      <c r="J269" s="39"/>
      <c r="K269" s="39"/>
      <c r="L269" s="39"/>
      <c r="M269" s="38"/>
      <c r="N269" s="38"/>
      <c r="O269" s="38"/>
      <c r="V269" s="39"/>
      <c r="W269" s="39"/>
      <c r="X269" s="39"/>
      <c r="Y269" s="39"/>
      <c r="Z269" s="39"/>
      <c r="AC269" s="39"/>
      <c r="AD269" s="39"/>
    </row>
    <row r="270" spans="1:30">
      <c r="A270" s="39"/>
      <c r="B270" s="39"/>
      <c r="C270" s="39"/>
      <c r="D270" s="39"/>
      <c r="E270" s="39"/>
      <c r="F270" s="39"/>
      <c r="G270" s="39"/>
      <c r="I270" s="39"/>
      <c r="J270" s="39"/>
      <c r="K270" s="39"/>
      <c r="L270" s="39"/>
      <c r="M270" s="38"/>
      <c r="N270" s="38"/>
      <c r="O270" s="38"/>
      <c r="V270" s="39"/>
      <c r="W270" s="39"/>
      <c r="X270" s="39"/>
      <c r="Y270" s="39"/>
      <c r="Z270" s="39"/>
      <c r="AC270" s="39"/>
      <c r="AD270" s="39"/>
    </row>
    <row r="271" spans="1:30">
      <c r="A271" s="39"/>
      <c r="B271" s="39"/>
      <c r="C271" s="39"/>
      <c r="D271" s="39"/>
      <c r="E271" s="39"/>
      <c r="F271" s="39"/>
      <c r="G271" s="39"/>
      <c r="I271" s="39"/>
      <c r="J271" s="39"/>
      <c r="K271" s="39"/>
      <c r="L271" s="39"/>
      <c r="M271" s="39"/>
      <c r="N271" s="39"/>
      <c r="O271" s="39"/>
      <c r="V271" s="39"/>
      <c r="W271" s="39"/>
      <c r="X271" s="39"/>
      <c r="Y271" s="39"/>
      <c r="Z271" s="39"/>
      <c r="AC271" s="39"/>
      <c r="AD271" s="39"/>
    </row>
    <row r="272" spans="1:30">
      <c r="A272" s="39"/>
      <c r="B272" s="39"/>
      <c r="C272" s="39"/>
      <c r="D272" s="39"/>
      <c r="E272" s="39"/>
      <c r="F272" s="39"/>
      <c r="G272" s="39"/>
      <c r="I272" s="39"/>
      <c r="J272" s="39"/>
      <c r="K272" s="39"/>
      <c r="L272" s="39"/>
      <c r="M272" s="39"/>
      <c r="N272" s="39"/>
      <c r="O272" s="39"/>
      <c r="V272" s="39"/>
      <c r="W272" s="39"/>
      <c r="X272" s="39"/>
      <c r="Y272" s="39"/>
      <c r="Z272" s="39"/>
      <c r="AC272" s="39"/>
      <c r="AD272" s="39"/>
    </row>
    <row r="273" spans="1:30">
      <c r="A273" s="39"/>
      <c r="B273" s="39"/>
      <c r="C273" s="39"/>
      <c r="D273" s="39"/>
      <c r="E273" s="39"/>
      <c r="F273" s="39"/>
      <c r="G273" s="39"/>
      <c r="I273" s="39"/>
      <c r="J273" s="39"/>
      <c r="K273" s="39"/>
      <c r="L273" s="39"/>
      <c r="M273" s="39"/>
      <c r="N273" s="39"/>
      <c r="O273" s="39"/>
      <c r="V273" s="39"/>
      <c r="W273" s="39"/>
      <c r="X273" s="39"/>
      <c r="Y273" s="39"/>
      <c r="Z273" s="39"/>
      <c r="AC273" s="39"/>
      <c r="AD273" s="39"/>
    </row>
    <row r="274" spans="1:30">
      <c r="A274" s="39"/>
      <c r="B274" s="39"/>
      <c r="C274" s="39"/>
      <c r="D274" s="39"/>
      <c r="E274" s="39"/>
      <c r="F274" s="39"/>
      <c r="G274" s="39"/>
      <c r="I274" s="39"/>
      <c r="J274" s="39"/>
      <c r="K274" s="39"/>
      <c r="L274" s="39"/>
      <c r="M274" s="39"/>
      <c r="N274" s="39"/>
      <c r="O274" s="39"/>
      <c r="V274" s="39"/>
      <c r="W274" s="39"/>
      <c r="X274" s="39"/>
      <c r="Y274" s="39"/>
      <c r="Z274" s="39"/>
      <c r="AC274" s="39"/>
      <c r="AD274" s="39"/>
    </row>
    <row r="275" spans="1:30">
      <c r="A275" s="39"/>
      <c r="B275" s="39"/>
      <c r="C275" s="39"/>
      <c r="D275" s="39"/>
      <c r="E275" s="39"/>
      <c r="F275" s="39"/>
      <c r="G275" s="39"/>
      <c r="I275" s="39"/>
      <c r="J275" s="39"/>
      <c r="K275" s="39"/>
      <c r="L275" s="39"/>
      <c r="M275" s="39"/>
      <c r="N275" s="39"/>
      <c r="O275" s="39"/>
      <c r="V275" s="39"/>
      <c r="W275" s="39"/>
      <c r="X275" s="39"/>
      <c r="Y275" s="39"/>
      <c r="Z275" s="39"/>
      <c r="AC275" s="39"/>
      <c r="AD275" s="39"/>
    </row>
    <row r="276" spans="1:30">
      <c r="A276" s="39"/>
      <c r="B276" s="39"/>
      <c r="C276" s="39"/>
      <c r="D276" s="39"/>
      <c r="E276" s="39"/>
      <c r="F276" s="39"/>
      <c r="G276" s="39"/>
      <c r="I276" s="39"/>
      <c r="J276" s="39"/>
      <c r="K276" s="39"/>
      <c r="L276" s="39"/>
      <c r="M276" s="39"/>
      <c r="N276" s="39"/>
      <c r="O276" s="39"/>
      <c r="V276" s="39"/>
      <c r="W276" s="39"/>
      <c r="X276" s="39"/>
      <c r="Y276" s="39"/>
      <c r="Z276" s="39"/>
      <c r="AC276" s="39"/>
      <c r="AD276" s="39"/>
    </row>
    <row r="277" spans="1:30">
      <c r="A277" s="39"/>
      <c r="B277" s="39"/>
      <c r="C277" s="39"/>
      <c r="D277" s="39"/>
      <c r="E277" s="39"/>
      <c r="F277" s="39"/>
      <c r="G277" s="39"/>
      <c r="I277" s="39"/>
      <c r="J277" s="39"/>
      <c r="K277" s="39"/>
      <c r="L277" s="39"/>
      <c r="M277" s="39"/>
      <c r="N277" s="39"/>
      <c r="O277" s="39"/>
      <c r="V277" s="39"/>
      <c r="W277" s="39"/>
      <c r="X277" s="39"/>
      <c r="Y277" s="39"/>
      <c r="Z277" s="39"/>
      <c r="AC277" s="39"/>
      <c r="AD277" s="39"/>
    </row>
    <row r="278" spans="1:30">
      <c r="A278" s="39"/>
      <c r="B278" s="39"/>
      <c r="C278" s="39"/>
      <c r="D278" s="39"/>
      <c r="E278" s="39"/>
      <c r="F278" s="39"/>
      <c r="G278" s="39"/>
      <c r="I278" s="39"/>
      <c r="J278" s="39"/>
      <c r="K278" s="39"/>
      <c r="L278" s="39"/>
      <c r="M278" s="39"/>
      <c r="N278" s="39"/>
      <c r="O278" s="39"/>
      <c r="V278" s="39"/>
      <c r="W278" s="39"/>
      <c r="X278" s="39"/>
      <c r="Y278" s="39"/>
      <c r="Z278" s="39"/>
      <c r="AC278" s="39"/>
      <c r="AD278" s="39"/>
    </row>
    <row r="279" spans="1:30">
      <c r="A279" s="39"/>
      <c r="B279" s="39"/>
      <c r="C279" s="39"/>
      <c r="D279" s="39"/>
      <c r="E279" s="39"/>
      <c r="F279" s="39"/>
      <c r="G279" s="39"/>
      <c r="I279" s="39"/>
      <c r="J279" s="39"/>
      <c r="K279" s="39"/>
      <c r="L279" s="39"/>
      <c r="M279" s="39"/>
      <c r="N279" s="39"/>
      <c r="O279" s="39"/>
      <c r="V279" s="39"/>
      <c r="W279" s="39"/>
      <c r="X279" s="39"/>
      <c r="Y279" s="39"/>
      <c r="Z279" s="39"/>
      <c r="AC279" s="39"/>
      <c r="AD279" s="39"/>
    </row>
    <row r="280" spans="1:30">
      <c r="A280" s="39"/>
      <c r="B280" s="39"/>
      <c r="C280" s="39"/>
      <c r="D280" s="39"/>
      <c r="E280" s="39"/>
      <c r="F280" s="39"/>
      <c r="G280" s="39"/>
      <c r="I280" s="39"/>
      <c r="J280" s="39"/>
      <c r="K280" s="39"/>
      <c r="L280" s="39"/>
      <c r="M280" s="39"/>
      <c r="N280" s="39"/>
      <c r="O280" s="39"/>
      <c r="V280" s="39"/>
      <c r="W280" s="39"/>
      <c r="X280" s="39"/>
      <c r="Y280" s="39"/>
      <c r="Z280" s="39"/>
      <c r="AC280" s="39"/>
      <c r="AD280" s="39"/>
    </row>
    <row r="281" spans="1:30">
      <c r="A281" s="39"/>
      <c r="B281" s="39"/>
      <c r="C281" s="39"/>
      <c r="D281" s="39"/>
      <c r="E281" s="39"/>
      <c r="F281" s="39"/>
      <c r="G281" s="39"/>
      <c r="I281" s="39"/>
      <c r="J281" s="39"/>
      <c r="K281" s="39"/>
      <c r="L281" s="39"/>
      <c r="M281" s="39"/>
      <c r="N281" s="39"/>
      <c r="O281" s="39"/>
      <c r="V281" s="39"/>
      <c r="W281" s="39"/>
      <c r="X281" s="39"/>
      <c r="Y281" s="39"/>
      <c r="Z281" s="39"/>
      <c r="AC281" s="39"/>
      <c r="AD281" s="39"/>
    </row>
    <row r="282" spans="1:30">
      <c r="A282" s="39"/>
      <c r="B282" s="39"/>
      <c r="C282" s="39"/>
      <c r="D282" s="39"/>
      <c r="E282" s="39"/>
      <c r="F282" s="39"/>
      <c r="G282" s="39"/>
      <c r="I282" s="39"/>
      <c r="J282" s="39"/>
      <c r="K282" s="39"/>
      <c r="L282" s="39"/>
      <c r="M282" s="39"/>
      <c r="N282" s="39"/>
      <c r="O282" s="39"/>
      <c r="V282" s="39"/>
      <c r="W282" s="39"/>
      <c r="X282" s="39"/>
      <c r="Y282" s="39"/>
      <c r="Z282" s="39"/>
      <c r="AC282" s="39"/>
      <c r="AD282" s="39"/>
    </row>
    <row r="283" spans="1:30">
      <c r="A283" s="39"/>
      <c r="B283" s="39"/>
      <c r="C283" s="39"/>
      <c r="D283" s="39"/>
      <c r="E283" s="39"/>
      <c r="F283" s="39"/>
      <c r="G283" s="39"/>
      <c r="I283" s="39"/>
      <c r="J283" s="39"/>
      <c r="K283" s="39"/>
      <c r="L283" s="39"/>
      <c r="M283" s="39"/>
      <c r="N283" s="39"/>
      <c r="O283" s="39"/>
      <c r="V283" s="39"/>
      <c r="W283" s="39"/>
      <c r="X283" s="39"/>
      <c r="Y283" s="39"/>
      <c r="Z283" s="39"/>
      <c r="AC283" s="39"/>
      <c r="AD283" s="39"/>
    </row>
    <row r="284" spans="1:30">
      <c r="A284" s="39"/>
      <c r="B284" s="39"/>
      <c r="C284" s="39"/>
      <c r="D284" s="39"/>
      <c r="E284" s="39"/>
      <c r="F284" s="39"/>
      <c r="G284" s="39"/>
      <c r="I284" s="39"/>
      <c r="J284" s="39"/>
      <c r="K284" s="39"/>
      <c r="L284" s="39"/>
      <c r="M284" s="39"/>
      <c r="N284" s="39"/>
      <c r="O284" s="39"/>
      <c r="V284" s="39"/>
      <c r="W284" s="39"/>
      <c r="X284" s="39"/>
      <c r="Y284" s="39"/>
      <c r="Z284" s="39"/>
      <c r="AC284" s="39"/>
      <c r="AD284" s="39"/>
    </row>
    <row r="285" spans="1:30">
      <c r="A285" s="39"/>
      <c r="B285" s="39"/>
      <c r="C285" s="39"/>
      <c r="D285" s="39"/>
      <c r="E285" s="39"/>
      <c r="F285" s="39"/>
      <c r="G285" s="39"/>
      <c r="I285" s="39"/>
      <c r="J285" s="39"/>
      <c r="K285" s="39"/>
      <c r="L285" s="39"/>
      <c r="M285" s="39"/>
      <c r="N285" s="39"/>
      <c r="O285" s="39"/>
      <c r="V285" s="39"/>
      <c r="W285" s="39"/>
      <c r="X285" s="39"/>
      <c r="Y285" s="39"/>
      <c r="Z285" s="39"/>
      <c r="AC285" s="39"/>
      <c r="AD285" s="39"/>
    </row>
    <row r="286" spans="1:30">
      <c r="A286" s="39"/>
      <c r="B286" s="39"/>
      <c r="C286" s="39"/>
      <c r="D286" s="39"/>
      <c r="E286" s="39"/>
      <c r="F286" s="39"/>
      <c r="G286" s="39"/>
      <c r="I286" s="39"/>
      <c r="J286" s="39"/>
      <c r="K286" s="39"/>
      <c r="L286" s="39"/>
      <c r="M286" s="39"/>
      <c r="N286" s="39"/>
      <c r="O286" s="39"/>
      <c r="V286" s="39"/>
      <c r="W286" s="39"/>
      <c r="X286" s="39"/>
      <c r="Y286" s="39"/>
      <c r="Z286" s="39"/>
      <c r="AC286" s="39"/>
      <c r="AD286" s="39"/>
    </row>
    <row r="287" spans="1:30">
      <c r="A287" s="39"/>
      <c r="B287" s="39"/>
      <c r="C287" s="39"/>
      <c r="D287" s="39"/>
      <c r="E287" s="39"/>
      <c r="F287" s="39"/>
      <c r="G287" s="39"/>
      <c r="I287" s="39"/>
      <c r="J287" s="39"/>
      <c r="K287" s="39"/>
      <c r="L287" s="39"/>
      <c r="M287" s="39"/>
      <c r="N287" s="39"/>
      <c r="O287" s="39"/>
      <c r="V287" s="38"/>
      <c r="W287" s="39"/>
      <c r="X287" s="39"/>
      <c r="Y287" s="39"/>
      <c r="Z287" s="39"/>
      <c r="AC287" s="39"/>
      <c r="AD287" s="39"/>
    </row>
    <row r="288" spans="1:30">
      <c r="A288" s="39"/>
      <c r="B288" s="39"/>
      <c r="C288" s="39"/>
      <c r="D288" s="39"/>
      <c r="E288" s="39"/>
      <c r="F288" s="39"/>
      <c r="G288" s="39"/>
      <c r="I288" s="39"/>
      <c r="J288" s="39"/>
      <c r="K288" s="39"/>
      <c r="L288" s="39"/>
      <c r="M288" s="39"/>
      <c r="N288" s="39"/>
      <c r="O288" s="39"/>
      <c r="V288" s="39"/>
      <c r="W288" s="39"/>
      <c r="X288" s="39"/>
      <c r="Y288" s="39"/>
      <c r="Z288" s="39"/>
      <c r="AC288" s="39"/>
      <c r="AD288" s="39"/>
    </row>
    <row r="289" spans="1:30">
      <c r="A289" s="39"/>
      <c r="B289" s="39"/>
      <c r="C289" s="39"/>
      <c r="D289" s="39"/>
      <c r="E289" s="39"/>
      <c r="F289" s="39"/>
      <c r="G289" s="39"/>
      <c r="I289" s="39"/>
      <c r="J289" s="39"/>
      <c r="K289" s="39"/>
      <c r="L289" s="39"/>
      <c r="M289" s="39"/>
      <c r="N289" s="39"/>
      <c r="O289" s="39"/>
      <c r="V289" s="39"/>
      <c r="W289" s="39"/>
      <c r="X289" s="39"/>
      <c r="Y289" s="39"/>
      <c r="Z289" s="39"/>
      <c r="AC289" s="39"/>
      <c r="AD289" s="39"/>
    </row>
    <row r="290" spans="1:30">
      <c r="A290" s="39"/>
      <c r="B290" s="39"/>
      <c r="C290" s="39"/>
      <c r="D290" s="39"/>
      <c r="E290" s="39"/>
      <c r="F290" s="39"/>
      <c r="G290" s="39"/>
      <c r="I290" s="39"/>
      <c r="J290" s="39"/>
      <c r="K290" s="39"/>
      <c r="L290" s="39"/>
      <c r="M290" s="39"/>
      <c r="N290" s="39"/>
      <c r="O290" s="39"/>
      <c r="V290" s="39"/>
      <c r="W290" s="39"/>
      <c r="X290" s="39"/>
      <c r="Y290" s="39"/>
      <c r="Z290" s="39"/>
      <c r="AC290" s="39"/>
      <c r="AD290" s="39"/>
    </row>
    <row r="291" spans="1:30">
      <c r="A291" s="39"/>
      <c r="B291" s="39"/>
      <c r="C291" s="39"/>
      <c r="D291" s="39"/>
      <c r="E291" s="39"/>
      <c r="F291" s="39"/>
      <c r="G291" s="39"/>
      <c r="I291" s="39"/>
      <c r="J291" s="39"/>
      <c r="K291" s="39"/>
      <c r="L291" s="39"/>
      <c r="M291" s="39"/>
      <c r="N291" s="39"/>
      <c r="O291" s="39"/>
      <c r="V291" s="39"/>
      <c r="W291" s="39"/>
      <c r="X291" s="39"/>
      <c r="Y291" s="39"/>
      <c r="Z291" s="39"/>
      <c r="AC291" s="39"/>
      <c r="AD291" s="39"/>
    </row>
    <row r="292" spans="1:30">
      <c r="A292" s="39"/>
      <c r="B292" s="39"/>
      <c r="C292" s="39"/>
      <c r="D292" s="39"/>
      <c r="E292" s="39"/>
      <c r="F292" s="39"/>
      <c r="G292" s="39"/>
      <c r="I292" s="39"/>
      <c r="J292" s="39"/>
      <c r="K292" s="39"/>
      <c r="L292" s="39"/>
      <c r="M292" s="39"/>
      <c r="N292" s="39"/>
      <c r="O292" s="39"/>
      <c r="V292" s="39"/>
      <c r="W292" s="39"/>
      <c r="X292" s="39"/>
      <c r="Y292" s="39"/>
      <c r="Z292" s="39"/>
      <c r="AC292" s="39"/>
      <c r="AD292" s="39"/>
    </row>
    <row r="293" spans="1:30">
      <c r="A293" s="39"/>
      <c r="B293" s="39"/>
      <c r="C293" s="39"/>
      <c r="D293" s="39"/>
      <c r="E293" s="39"/>
      <c r="F293" s="39"/>
      <c r="G293" s="39"/>
      <c r="I293" s="39"/>
      <c r="J293" s="39"/>
      <c r="K293" s="39"/>
      <c r="L293" s="39"/>
      <c r="M293" s="39"/>
      <c r="N293" s="39"/>
      <c r="O293" s="39"/>
      <c r="V293" s="39"/>
      <c r="W293" s="39"/>
      <c r="X293" s="39"/>
      <c r="Y293" s="39"/>
      <c r="Z293" s="39"/>
      <c r="AC293" s="39"/>
      <c r="AD293" s="39"/>
    </row>
    <row r="294" spans="1:30">
      <c r="A294" s="39"/>
      <c r="B294" s="39"/>
      <c r="C294" s="39"/>
      <c r="D294" s="39"/>
      <c r="E294" s="39"/>
      <c r="F294" s="39"/>
      <c r="G294" s="39"/>
      <c r="I294" s="39"/>
      <c r="J294" s="39"/>
      <c r="K294" s="39"/>
      <c r="L294" s="39"/>
      <c r="M294" s="39"/>
      <c r="N294" s="39"/>
      <c r="O294" s="39"/>
      <c r="V294" s="39"/>
      <c r="W294" s="39"/>
      <c r="X294" s="39"/>
      <c r="Y294" s="39"/>
      <c r="Z294" s="39"/>
      <c r="AC294" s="39"/>
      <c r="AD294" s="39"/>
    </row>
    <row r="295" spans="1:30">
      <c r="A295" s="39"/>
      <c r="B295" s="39"/>
      <c r="C295" s="39"/>
      <c r="D295" s="39"/>
      <c r="E295" s="39"/>
      <c r="F295" s="39"/>
      <c r="G295" s="39"/>
      <c r="I295" s="39"/>
      <c r="J295" s="39"/>
      <c r="K295" s="39"/>
      <c r="L295" s="39"/>
      <c r="M295" s="39"/>
      <c r="N295" s="39"/>
      <c r="O295" s="39"/>
      <c r="V295" s="39"/>
      <c r="W295" s="39"/>
      <c r="X295" s="39"/>
      <c r="Y295" s="39"/>
      <c r="Z295" s="39"/>
      <c r="AC295" s="39"/>
      <c r="AD295" s="39"/>
    </row>
    <row r="296" spans="1:30">
      <c r="A296" s="39"/>
      <c r="B296" s="39"/>
      <c r="C296" s="39"/>
      <c r="D296" s="39"/>
      <c r="E296" s="39"/>
      <c r="F296" s="39"/>
      <c r="G296" s="39"/>
      <c r="I296" s="39"/>
      <c r="J296" s="39"/>
      <c r="K296" s="39"/>
      <c r="L296" s="39"/>
      <c r="M296" s="39"/>
      <c r="N296" s="39"/>
      <c r="O296" s="39"/>
      <c r="V296" s="39"/>
      <c r="W296" s="39"/>
      <c r="X296" s="39"/>
      <c r="Y296" s="39"/>
      <c r="Z296" s="39"/>
      <c r="AC296" s="39"/>
      <c r="AD296" s="39"/>
    </row>
    <row r="297" spans="1:30">
      <c r="A297" s="39"/>
      <c r="B297" s="39"/>
      <c r="C297" s="39"/>
      <c r="D297" s="39"/>
      <c r="E297" s="39"/>
      <c r="F297" s="39"/>
      <c r="G297" s="39"/>
      <c r="I297" s="39"/>
      <c r="J297" s="39"/>
      <c r="K297" s="39"/>
      <c r="L297" s="39"/>
      <c r="M297" s="39"/>
      <c r="N297" s="39"/>
      <c r="O297" s="39"/>
      <c r="V297" s="39"/>
      <c r="W297" s="39"/>
      <c r="X297" s="39"/>
      <c r="Y297" s="39"/>
      <c r="Z297" s="39"/>
      <c r="AC297" s="39"/>
      <c r="AD297" s="39"/>
    </row>
    <row r="298" spans="1:30">
      <c r="A298" s="39"/>
      <c r="B298" s="39"/>
      <c r="C298" s="39"/>
      <c r="D298" s="39"/>
      <c r="E298" s="39"/>
      <c r="F298" s="39"/>
      <c r="G298" s="39"/>
      <c r="I298" s="39"/>
      <c r="J298" s="39"/>
      <c r="K298" s="39"/>
      <c r="L298" s="39"/>
      <c r="M298" s="39"/>
      <c r="N298" s="39"/>
      <c r="O298" s="39"/>
      <c r="V298" s="39"/>
      <c r="W298" s="39"/>
      <c r="X298" s="39"/>
      <c r="Y298" s="39"/>
      <c r="Z298" s="39"/>
      <c r="AC298" s="39"/>
      <c r="AD298" s="39"/>
    </row>
    <row r="299" spans="1:30">
      <c r="A299" s="39"/>
      <c r="B299" s="39"/>
      <c r="C299" s="39"/>
      <c r="D299" s="39"/>
      <c r="E299" s="39"/>
      <c r="F299" s="39"/>
      <c r="G299" s="39"/>
      <c r="I299" s="39"/>
      <c r="J299" s="39"/>
      <c r="K299" s="39"/>
      <c r="L299" s="39"/>
      <c r="M299" s="39"/>
      <c r="N299" s="39"/>
      <c r="O299" s="39"/>
      <c r="V299" s="39"/>
      <c r="W299" s="39"/>
      <c r="X299" s="39"/>
      <c r="Y299" s="39"/>
      <c r="Z299" s="39"/>
      <c r="AC299" s="39"/>
      <c r="AD299" s="39"/>
    </row>
    <row r="300" spans="1:30">
      <c r="A300" s="39"/>
      <c r="B300" s="39"/>
      <c r="C300" s="39"/>
      <c r="D300" s="39"/>
      <c r="E300" s="39"/>
      <c r="F300" s="39"/>
      <c r="G300" s="39"/>
      <c r="I300" s="39"/>
      <c r="J300" s="39"/>
      <c r="K300" s="39"/>
      <c r="L300" s="39"/>
      <c r="M300" s="39"/>
      <c r="N300" s="39"/>
      <c r="O300" s="39"/>
      <c r="V300" s="39"/>
      <c r="W300" s="39"/>
      <c r="X300" s="39"/>
      <c r="Y300" s="39"/>
      <c r="Z300" s="39"/>
      <c r="AC300" s="39"/>
      <c r="AD300" s="39"/>
    </row>
    <row r="301" spans="1:30">
      <c r="A301" s="39"/>
      <c r="B301" s="39"/>
      <c r="C301" s="39"/>
      <c r="D301" s="39"/>
      <c r="E301" s="39"/>
      <c r="F301" s="39"/>
      <c r="G301" s="39"/>
      <c r="I301" s="39"/>
      <c r="J301" s="39"/>
      <c r="K301" s="39"/>
      <c r="L301" s="39"/>
      <c r="M301" s="39"/>
      <c r="N301" s="39"/>
      <c r="O301" s="39"/>
      <c r="V301" s="39"/>
      <c r="W301" s="39"/>
      <c r="X301" s="39"/>
      <c r="Y301" s="39"/>
      <c r="Z301" s="39"/>
      <c r="AC301" s="39"/>
      <c r="AD301" s="39"/>
    </row>
    <row r="302" spans="1:30">
      <c r="A302" s="39"/>
      <c r="B302" s="39"/>
      <c r="C302" s="39"/>
      <c r="D302" s="39"/>
      <c r="E302" s="39"/>
      <c r="F302" s="39"/>
      <c r="G302" s="39"/>
      <c r="I302" s="39"/>
      <c r="J302" s="39"/>
      <c r="K302" s="39"/>
      <c r="L302" s="39"/>
      <c r="M302" s="39"/>
      <c r="N302" s="39"/>
      <c r="O302" s="39"/>
      <c r="V302" s="39"/>
      <c r="W302" s="39"/>
      <c r="X302" s="39"/>
      <c r="Y302" s="39"/>
      <c r="Z302" s="39"/>
      <c r="AC302" s="39"/>
      <c r="AD302" s="39"/>
    </row>
    <row r="303" spans="1:30">
      <c r="A303" s="39"/>
      <c r="B303" s="39"/>
      <c r="C303" s="39"/>
      <c r="D303" s="39"/>
      <c r="E303" s="39"/>
      <c r="F303" s="39"/>
      <c r="G303" s="39"/>
      <c r="I303" s="39"/>
      <c r="J303" s="39"/>
      <c r="K303" s="39"/>
      <c r="L303" s="39"/>
      <c r="M303" s="39"/>
      <c r="N303" s="39"/>
      <c r="O303" s="39"/>
      <c r="V303" s="39"/>
      <c r="W303" s="39"/>
      <c r="X303" s="39"/>
      <c r="Y303" s="39"/>
      <c r="Z303" s="39"/>
      <c r="AC303" s="39"/>
      <c r="AD303" s="39"/>
    </row>
    <row r="304" spans="1:30">
      <c r="A304" s="39"/>
      <c r="B304" s="39"/>
      <c r="C304" s="39"/>
      <c r="D304" s="39"/>
      <c r="E304" s="39"/>
      <c r="F304" s="39"/>
      <c r="G304" s="39"/>
      <c r="I304" s="39"/>
      <c r="J304" s="39"/>
      <c r="K304" s="39"/>
      <c r="L304" s="39"/>
      <c r="M304" s="39"/>
      <c r="N304" s="39"/>
      <c r="O304" s="39"/>
      <c r="V304" s="39"/>
      <c r="W304" s="39"/>
      <c r="X304" s="39"/>
      <c r="Y304" s="39"/>
      <c r="Z304" s="39"/>
      <c r="AC304" s="39"/>
      <c r="AD304" s="39"/>
    </row>
    <row r="305" spans="1:30">
      <c r="A305" s="39"/>
      <c r="B305" s="39"/>
      <c r="C305" s="39"/>
      <c r="D305" s="39"/>
      <c r="E305" s="39"/>
      <c r="F305" s="39"/>
      <c r="G305" s="39"/>
      <c r="I305" s="39"/>
      <c r="J305" s="39"/>
      <c r="K305" s="39"/>
      <c r="L305" s="39"/>
      <c r="M305" s="39"/>
      <c r="N305" s="39"/>
      <c r="O305" s="39"/>
      <c r="V305" s="39"/>
      <c r="W305" s="39"/>
      <c r="X305" s="39"/>
      <c r="Y305" s="39"/>
      <c r="Z305" s="39"/>
      <c r="AC305" s="39"/>
      <c r="AD305" s="39"/>
    </row>
    <row r="306" spans="1:30">
      <c r="A306" s="39"/>
      <c r="B306" s="39"/>
      <c r="C306" s="39"/>
      <c r="D306" s="39"/>
      <c r="E306" s="39"/>
      <c r="F306" s="39"/>
      <c r="G306" s="39"/>
      <c r="I306" s="39"/>
      <c r="J306" s="39"/>
      <c r="K306" s="39"/>
      <c r="L306" s="39"/>
      <c r="M306" s="39"/>
      <c r="N306" s="39"/>
      <c r="O306" s="39"/>
      <c r="V306" s="39"/>
      <c r="W306" s="39"/>
      <c r="X306" s="39"/>
      <c r="Y306" s="39"/>
      <c r="Z306" s="39"/>
      <c r="AC306" s="39"/>
      <c r="AD306" s="39"/>
    </row>
    <row r="307" spans="1:30">
      <c r="A307" s="39"/>
      <c r="B307" s="39"/>
      <c r="C307" s="39"/>
      <c r="D307" s="39"/>
      <c r="E307" s="39"/>
      <c r="F307" s="39"/>
      <c r="G307" s="39"/>
      <c r="I307" s="39"/>
      <c r="J307" s="39"/>
      <c r="K307" s="39"/>
      <c r="L307" s="39"/>
      <c r="M307" s="39"/>
      <c r="N307" s="39"/>
      <c r="O307" s="39"/>
      <c r="V307" s="39"/>
      <c r="W307" s="39"/>
      <c r="X307" s="39"/>
      <c r="Y307" s="39"/>
      <c r="Z307" s="39"/>
      <c r="AC307" s="39"/>
      <c r="AD307" s="39"/>
    </row>
    <row r="308" spans="1:30">
      <c r="A308" s="39"/>
      <c r="B308" s="39"/>
      <c r="C308" s="39"/>
      <c r="D308" s="39"/>
      <c r="E308" s="39"/>
      <c r="F308" s="39"/>
      <c r="G308" s="39"/>
      <c r="I308" s="39"/>
      <c r="J308" s="39"/>
      <c r="K308" s="39"/>
      <c r="L308" s="39"/>
      <c r="M308" s="39"/>
      <c r="N308" s="39"/>
      <c r="O308" s="39"/>
      <c r="V308" s="39"/>
      <c r="W308" s="39"/>
      <c r="X308" s="39"/>
      <c r="Y308" s="39"/>
      <c r="Z308" s="39"/>
      <c r="AC308" s="39"/>
      <c r="AD308" s="39"/>
    </row>
    <row r="309" spans="1:30">
      <c r="A309" s="39"/>
      <c r="B309" s="39"/>
      <c r="C309" s="39"/>
      <c r="D309" s="39"/>
      <c r="E309" s="39"/>
      <c r="F309" s="39"/>
      <c r="G309" s="39"/>
      <c r="I309" s="39"/>
      <c r="J309" s="39"/>
      <c r="K309" s="39"/>
      <c r="L309" s="39"/>
      <c r="M309" s="39"/>
      <c r="N309" s="39"/>
      <c r="O309" s="39"/>
      <c r="V309" s="39"/>
      <c r="W309" s="39"/>
      <c r="X309" s="39"/>
      <c r="Y309" s="39"/>
      <c r="Z309" s="39"/>
      <c r="AC309" s="39"/>
      <c r="AD309" s="39"/>
    </row>
    <row r="310" spans="1:30">
      <c r="A310" s="39"/>
      <c r="B310" s="39"/>
      <c r="C310" s="39"/>
      <c r="D310" s="39"/>
      <c r="E310" s="39"/>
      <c r="F310" s="39"/>
      <c r="G310" s="39"/>
      <c r="I310" s="39"/>
      <c r="J310" s="39"/>
      <c r="K310" s="39"/>
      <c r="L310" s="39"/>
      <c r="M310" s="39"/>
      <c r="N310" s="39"/>
      <c r="O310" s="39"/>
      <c r="V310" s="39"/>
      <c r="W310" s="39"/>
      <c r="X310" s="39"/>
      <c r="Y310" s="39"/>
      <c r="Z310" s="39"/>
      <c r="AC310" s="39"/>
      <c r="AD310" s="39"/>
    </row>
    <row r="311" spans="1:30">
      <c r="A311" s="39"/>
      <c r="B311" s="39"/>
      <c r="C311" s="39"/>
      <c r="D311" s="39"/>
      <c r="E311" s="39"/>
      <c r="F311" s="39"/>
      <c r="G311" s="39"/>
      <c r="I311" s="39"/>
      <c r="J311" s="39"/>
      <c r="K311" s="39"/>
      <c r="L311" s="39"/>
      <c r="M311" s="39"/>
      <c r="N311" s="39"/>
      <c r="O311" s="39"/>
      <c r="V311" s="38"/>
      <c r="W311" s="39"/>
      <c r="X311" s="39"/>
      <c r="Y311" s="39"/>
      <c r="Z311" s="39"/>
      <c r="AC311" s="39"/>
      <c r="AD311" s="39"/>
    </row>
    <row r="312" spans="1:30">
      <c r="A312" s="39"/>
      <c r="B312" s="39"/>
      <c r="C312" s="39"/>
      <c r="D312" s="39"/>
      <c r="E312" s="39"/>
      <c r="F312" s="39"/>
      <c r="G312" s="39"/>
      <c r="I312" s="39"/>
      <c r="J312" s="39"/>
      <c r="K312" s="39"/>
      <c r="L312" s="39"/>
      <c r="M312" s="39"/>
      <c r="N312" s="39"/>
      <c r="O312" s="39"/>
      <c r="V312" s="38"/>
      <c r="W312" s="39"/>
      <c r="X312" s="39"/>
      <c r="Y312" s="39"/>
      <c r="Z312" s="39"/>
      <c r="AC312" s="39"/>
      <c r="AD312" s="39"/>
    </row>
    <row r="313" spans="1:30">
      <c r="A313" s="39"/>
      <c r="B313" s="39"/>
      <c r="C313" s="39"/>
      <c r="D313" s="39"/>
      <c r="E313" s="39"/>
      <c r="F313" s="39"/>
      <c r="G313" s="41"/>
      <c r="I313" s="39"/>
      <c r="J313" s="39"/>
      <c r="K313" s="39"/>
      <c r="L313" s="39"/>
      <c r="M313" s="39"/>
      <c r="N313" s="39"/>
      <c r="O313" s="39"/>
      <c r="V313" s="38"/>
      <c r="W313" s="39"/>
      <c r="X313" s="39"/>
      <c r="Y313" s="39"/>
      <c r="Z313" s="38"/>
      <c r="AC313" s="39"/>
      <c r="AD313" s="39"/>
    </row>
    <row r="314" spans="1:30">
      <c r="A314" s="39"/>
      <c r="B314" s="39"/>
      <c r="C314" s="39"/>
      <c r="D314" s="39"/>
      <c r="E314" s="39"/>
      <c r="F314" s="39"/>
      <c r="G314" s="41"/>
      <c r="I314" s="39"/>
      <c r="J314" s="39"/>
      <c r="K314" s="39"/>
      <c r="L314" s="39"/>
      <c r="M314" s="39"/>
      <c r="N314" s="39"/>
      <c r="O314" s="39"/>
      <c r="V314" s="38"/>
      <c r="W314" s="42"/>
      <c r="X314" s="42"/>
      <c r="Y314" s="39"/>
      <c r="Z314" s="38"/>
      <c r="AC314" s="39"/>
      <c r="AD314" s="39"/>
    </row>
    <row r="315" spans="1:30">
      <c r="A315" s="39"/>
      <c r="B315" s="39"/>
      <c r="C315" s="39"/>
      <c r="D315" s="39"/>
      <c r="E315" s="39"/>
      <c r="F315" s="39"/>
      <c r="G315" s="41"/>
      <c r="I315" s="39"/>
      <c r="J315" s="39"/>
      <c r="K315" s="39"/>
      <c r="L315" s="39"/>
      <c r="M315" s="39"/>
      <c r="N315" s="39"/>
      <c r="O315" s="39"/>
      <c r="V315" s="38"/>
      <c r="W315" s="42"/>
      <c r="X315" s="42"/>
      <c r="Y315" s="39"/>
      <c r="Z315" s="38"/>
      <c r="AC315" s="39"/>
      <c r="AD315" s="39"/>
    </row>
    <row r="316" spans="1:30">
      <c r="A316" s="39"/>
      <c r="B316" s="39"/>
      <c r="C316" s="39"/>
      <c r="D316" s="39"/>
      <c r="E316" s="39"/>
      <c r="F316" s="39"/>
      <c r="G316" s="41"/>
      <c r="I316" s="39"/>
      <c r="J316" s="39"/>
      <c r="K316" s="39"/>
      <c r="L316" s="39"/>
      <c r="M316" s="39"/>
      <c r="N316" s="39"/>
      <c r="O316" s="39"/>
      <c r="V316" s="38"/>
      <c r="W316" s="42"/>
      <c r="X316" s="42"/>
      <c r="Y316" s="39"/>
      <c r="Z316" s="38"/>
      <c r="AC316" s="39"/>
      <c r="AD316" s="39"/>
    </row>
    <row r="317" spans="1:30">
      <c r="A317" s="39"/>
      <c r="B317" s="39"/>
      <c r="C317" s="39"/>
      <c r="D317" s="39"/>
      <c r="E317" s="39"/>
      <c r="F317" s="39"/>
      <c r="G317" s="41"/>
      <c r="I317" s="39"/>
      <c r="J317" s="39"/>
      <c r="K317" s="39"/>
      <c r="L317" s="39"/>
      <c r="M317" s="39"/>
      <c r="N317" s="39"/>
      <c r="O317" s="39"/>
      <c r="V317" s="38"/>
      <c r="W317" s="42"/>
      <c r="X317" s="42"/>
      <c r="Y317" s="39"/>
      <c r="Z317" s="38"/>
      <c r="AC317" s="39"/>
      <c r="AD317" s="39"/>
    </row>
    <row r="318" spans="1:30">
      <c r="A318" s="39"/>
      <c r="B318" s="39"/>
      <c r="C318" s="39"/>
      <c r="D318" s="39"/>
      <c r="E318" s="39"/>
      <c r="F318" s="39"/>
      <c r="G318" s="41"/>
      <c r="I318" s="39"/>
      <c r="J318" s="39"/>
      <c r="K318" s="39"/>
      <c r="L318" s="39"/>
      <c r="M318" s="39"/>
      <c r="N318" s="39"/>
      <c r="O318" s="39"/>
      <c r="V318" s="38"/>
      <c r="W318" s="39"/>
      <c r="X318" s="39"/>
      <c r="Y318" s="39"/>
      <c r="Z318" s="38"/>
      <c r="AC318" s="39"/>
      <c r="AD318" s="39"/>
    </row>
    <row r="319" spans="1:30">
      <c r="A319" s="39"/>
      <c r="B319" s="39"/>
      <c r="C319" s="39"/>
      <c r="D319" s="39"/>
      <c r="E319" s="39"/>
      <c r="F319" s="39"/>
      <c r="G319" s="41"/>
      <c r="I319" s="39"/>
      <c r="J319" s="39"/>
      <c r="K319" s="39"/>
      <c r="L319" s="39"/>
      <c r="M319" s="39"/>
      <c r="N319" s="39"/>
      <c r="O319" s="39"/>
      <c r="V319" s="38"/>
      <c r="W319" s="39"/>
      <c r="X319" s="39"/>
      <c r="Y319" s="39"/>
      <c r="Z319" s="38"/>
      <c r="AC319" s="39"/>
      <c r="AD319" s="39"/>
    </row>
    <row r="320" spans="1:30">
      <c r="A320" s="39"/>
      <c r="B320" s="39"/>
      <c r="C320" s="39"/>
      <c r="D320" s="39"/>
      <c r="E320" s="39"/>
      <c r="F320" s="39"/>
      <c r="G320" s="41"/>
      <c r="I320" s="39"/>
      <c r="J320" s="39"/>
      <c r="K320" s="39"/>
      <c r="L320" s="39"/>
      <c r="M320" s="39"/>
      <c r="N320" s="39"/>
      <c r="O320" s="39"/>
      <c r="V320" s="38"/>
      <c r="W320" s="42"/>
      <c r="X320" s="42"/>
      <c r="Y320" s="39"/>
      <c r="Z320" s="38"/>
      <c r="AC320" s="39"/>
      <c r="AD320" s="39"/>
    </row>
    <row r="321" spans="1:30">
      <c r="A321" s="39"/>
      <c r="B321" s="39"/>
      <c r="C321" s="39"/>
      <c r="D321" s="39"/>
      <c r="E321" s="39"/>
      <c r="F321" s="39"/>
      <c r="G321" s="41"/>
      <c r="I321" s="39"/>
      <c r="J321" s="39"/>
      <c r="K321" s="39"/>
      <c r="L321" s="39"/>
      <c r="M321" s="39"/>
      <c r="N321" s="39"/>
      <c r="O321" s="39"/>
      <c r="V321" s="38"/>
      <c r="W321" s="42"/>
      <c r="X321" s="42"/>
      <c r="Y321" s="39"/>
      <c r="Z321" s="38"/>
      <c r="AC321" s="39"/>
      <c r="AD321" s="39"/>
    </row>
    <row r="322" spans="1:30">
      <c r="A322" s="39"/>
      <c r="B322" s="39"/>
      <c r="C322" s="39"/>
      <c r="D322" s="39"/>
      <c r="E322" s="39"/>
      <c r="F322" s="39"/>
      <c r="G322" s="41"/>
      <c r="I322" s="39"/>
      <c r="J322" s="39"/>
      <c r="K322" s="39"/>
      <c r="L322" s="39"/>
      <c r="M322" s="39"/>
      <c r="N322" s="39"/>
      <c r="O322" s="39"/>
      <c r="V322" s="38"/>
      <c r="W322" s="42"/>
      <c r="X322" s="42"/>
      <c r="Y322" s="39"/>
      <c r="Z322" s="38"/>
      <c r="AC322" s="39"/>
      <c r="AD322" s="39"/>
    </row>
    <row r="323" spans="1:30">
      <c r="A323" s="39"/>
      <c r="B323" s="39"/>
      <c r="C323" s="39"/>
      <c r="D323" s="39"/>
      <c r="E323" s="39"/>
      <c r="F323" s="39"/>
      <c r="G323" s="41"/>
      <c r="I323" s="39"/>
      <c r="J323" s="39"/>
      <c r="K323" s="39"/>
      <c r="L323" s="39"/>
      <c r="M323" s="39"/>
      <c r="N323" s="39"/>
      <c r="O323" s="39"/>
      <c r="V323" s="38"/>
      <c r="W323" s="42"/>
      <c r="X323" s="42"/>
      <c r="Y323" s="39"/>
      <c r="Z323" s="38"/>
      <c r="AC323" s="39"/>
      <c r="AD323" s="39"/>
    </row>
    <row r="324" spans="1:30">
      <c r="A324" s="39"/>
      <c r="B324" s="39"/>
      <c r="C324" s="39"/>
      <c r="D324" s="39"/>
      <c r="E324" s="39"/>
      <c r="F324" s="39"/>
      <c r="G324" s="41"/>
      <c r="I324" s="39"/>
      <c r="J324" s="39"/>
      <c r="K324" s="39"/>
      <c r="L324" s="39"/>
      <c r="M324" s="39"/>
      <c r="N324" s="39"/>
      <c r="O324" s="39"/>
      <c r="V324" s="38"/>
      <c r="W324" s="39"/>
      <c r="X324" s="39"/>
      <c r="Y324" s="39"/>
      <c r="Z324" s="38"/>
      <c r="AC324" s="39"/>
      <c r="AD324" s="39"/>
    </row>
    <row r="325" spans="1:30">
      <c r="A325" s="39"/>
      <c r="B325" s="39"/>
      <c r="C325" s="39"/>
      <c r="D325" s="39"/>
      <c r="E325" s="39"/>
      <c r="F325" s="39"/>
      <c r="G325" s="41"/>
      <c r="I325" s="39"/>
      <c r="J325" s="39"/>
      <c r="K325" s="39"/>
      <c r="L325" s="39"/>
      <c r="M325" s="39"/>
      <c r="N325" s="39"/>
      <c r="O325" s="39"/>
      <c r="V325" s="38"/>
      <c r="W325" s="39"/>
      <c r="X325" s="39"/>
      <c r="Y325" s="39"/>
      <c r="Z325" s="38"/>
      <c r="AC325" s="39"/>
      <c r="AD325" s="39"/>
    </row>
    <row r="326" spans="1:30">
      <c r="A326" s="39"/>
      <c r="B326" s="39"/>
      <c r="C326" s="39"/>
      <c r="D326" s="39"/>
      <c r="E326" s="39"/>
      <c r="F326" s="39"/>
      <c r="G326" s="41"/>
      <c r="I326" s="39"/>
      <c r="J326" s="39"/>
      <c r="K326" s="39"/>
      <c r="L326" s="39"/>
      <c r="M326" s="39"/>
      <c r="N326" s="39"/>
      <c r="O326" s="39"/>
      <c r="V326" s="38"/>
      <c r="W326" s="42"/>
      <c r="X326" s="42"/>
      <c r="Y326" s="39"/>
      <c r="Z326" s="38"/>
      <c r="AC326" s="39"/>
      <c r="AD326" s="39"/>
    </row>
    <row r="327" spans="1:30">
      <c r="A327" s="39"/>
      <c r="B327" s="39"/>
      <c r="C327" s="39"/>
      <c r="D327" s="39"/>
      <c r="E327" s="39"/>
      <c r="F327" s="39"/>
      <c r="G327" s="41"/>
      <c r="I327" s="39"/>
      <c r="J327" s="39"/>
      <c r="K327" s="39"/>
      <c r="L327" s="39"/>
      <c r="M327" s="39"/>
      <c r="N327" s="39"/>
      <c r="O327" s="39"/>
      <c r="V327" s="38"/>
      <c r="W327" s="42"/>
      <c r="X327" s="42"/>
      <c r="Y327" s="39"/>
      <c r="Z327" s="38"/>
      <c r="AC327" s="39"/>
      <c r="AD327" s="39"/>
    </row>
    <row r="328" spans="1:30">
      <c r="A328" s="39"/>
      <c r="B328" s="39"/>
      <c r="C328" s="39"/>
      <c r="D328" s="39"/>
      <c r="E328" s="39"/>
      <c r="F328" s="39"/>
      <c r="G328" s="41"/>
      <c r="I328" s="39"/>
      <c r="J328" s="39"/>
      <c r="K328" s="39"/>
      <c r="L328" s="39"/>
      <c r="M328" s="39"/>
      <c r="N328" s="39"/>
      <c r="O328" s="39"/>
      <c r="V328" s="38"/>
      <c r="W328" s="42"/>
      <c r="X328" s="42"/>
      <c r="Y328" s="39"/>
      <c r="Z328" s="38"/>
      <c r="AC328" s="39"/>
      <c r="AD328" s="39"/>
    </row>
    <row r="329" spans="1:30">
      <c r="A329" s="39"/>
      <c r="B329" s="39"/>
      <c r="C329" s="39"/>
      <c r="D329" s="39"/>
      <c r="E329" s="39"/>
      <c r="F329" s="39"/>
      <c r="G329" s="41"/>
      <c r="I329" s="39"/>
      <c r="J329" s="39"/>
      <c r="K329" s="39"/>
      <c r="L329" s="39"/>
      <c r="M329" s="39"/>
      <c r="N329" s="39"/>
      <c r="O329" s="39"/>
      <c r="V329" s="38"/>
      <c r="W329" s="42"/>
      <c r="X329" s="42"/>
      <c r="Y329" s="39"/>
      <c r="Z329" s="38"/>
      <c r="AC329" s="39"/>
      <c r="AD329" s="39"/>
    </row>
    <row r="330" spans="1:30">
      <c r="A330" s="39"/>
      <c r="B330" s="39"/>
      <c r="C330" s="39"/>
      <c r="D330" s="39"/>
      <c r="E330" s="39"/>
      <c r="F330" s="39"/>
      <c r="G330" s="41"/>
      <c r="I330" s="39"/>
      <c r="J330" s="39"/>
      <c r="K330" s="39"/>
      <c r="L330" s="39"/>
      <c r="M330" s="39"/>
      <c r="N330" s="39"/>
      <c r="O330" s="39"/>
      <c r="V330" s="38"/>
      <c r="W330" s="39"/>
      <c r="X330" s="39"/>
      <c r="Y330" s="39"/>
      <c r="Z330" s="38"/>
      <c r="AC330" s="39"/>
      <c r="AD330" s="39"/>
    </row>
    <row r="331" spans="1:30">
      <c r="A331" s="39"/>
      <c r="B331" s="38"/>
      <c r="C331" s="38"/>
      <c r="D331" s="38"/>
      <c r="E331" s="38"/>
      <c r="F331" s="38"/>
      <c r="G331" s="41"/>
      <c r="I331" s="38"/>
      <c r="J331" s="38"/>
      <c r="K331" s="38"/>
      <c r="L331" s="38"/>
      <c r="M331" s="38"/>
      <c r="N331" s="38"/>
      <c r="O331" s="38"/>
      <c r="V331" s="38"/>
      <c r="W331" s="38"/>
      <c r="X331" s="38"/>
      <c r="Y331" s="38"/>
      <c r="Z331" s="38"/>
      <c r="AC331" s="39"/>
      <c r="AD331" s="39"/>
    </row>
    <row r="332" spans="1:30">
      <c r="A332" s="39"/>
      <c r="B332" s="38"/>
      <c r="C332" s="38"/>
      <c r="D332" s="38"/>
      <c r="E332" s="38"/>
      <c r="F332" s="38"/>
      <c r="G332" s="38"/>
      <c r="I332" s="38"/>
      <c r="J332" s="38"/>
      <c r="K332" s="38"/>
      <c r="L332" s="39"/>
      <c r="M332" s="39"/>
      <c r="N332" s="39"/>
      <c r="O332" s="39"/>
      <c r="V332" s="38"/>
      <c r="W332" s="38"/>
      <c r="X332" s="39"/>
      <c r="Y332" s="38"/>
      <c r="Z332" s="38"/>
      <c r="AC332" s="39"/>
      <c r="AD332" s="39"/>
    </row>
    <row r="333" spans="1:30">
      <c r="A333" s="39"/>
      <c r="B333" s="38"/>
      <c r="C333" s="38"/>
      <c r="D333" s="38"/>
      <c r="E333" s="38"/>
      <c r="F333" s="38"/>
      <c r="G333" s="38"/>
      <c r="I333" s="38"/>
      <c r="J333" s="38"/>
      <c r="K333" s="38"/>
      <c r="L333" s="39"/>
      <c r="M333" s="39"/>
      <c r="N333" s="39"/>
      <c r="O333" s="39"/>
      <c r="V333" s="38"/>
      <c r="W333" s="38"/>
      <c r="X333" s="39"/>
      <c r="Y333" s="38"/>
      <c r="Z333" s="38"/>
      <c r="AC333" s="39"/>
      <c r="AD333" s="39"/>
    </row>
    <row r="334" spans="1:30">
      <c r="A334" s="39"/>
      <c r="B334" s="38"/>
      <c r="C334" s="38"/>
      <c r="D334" s="38"/>
      <c r="E334" s="38"/>
      <c r="F334" s="38"/>
      <c r="G334" s="38"/>
      <c r="I334" s="38"/>
      <c r="J334" s="38"/>
      <c r="K334" s="38"/>
      <c r="L334" s="39"/>
      <c r="M334" s="39"/>
      <c r="N334" s="39"/>
      <c r="O334" s="39"/>
      <c r="V334" s="38"/>
      <c r="W334" s="38"/>
      <c r="X334" s="39"/>
      <c r="Y334" s="38"/>
      <c r="Z334" s="38"/>
      <c r="AC334" s="39"/>
      <c r="AD334" s="39"/>
    </row>
    <row r="335" spans="1:30">
      <c r="A335" s="39"/>
      <c r="B335" s="38"/>
      <c r="C335" s="38"/>
      <c r="D335" s="38"/>
      <c r="E335" s="38"/>
      <c r="F335" s="38"/>
      <c r="G335" s="38"/>
      <c r="I335" s="38"/>
      <c r="J335" s="38"/>
      <c r="K335" s="38"/>
      <c r="L335" s="39"/>
      <c r="M335" s="39"/>
      <c r="N335" s="39"/>
      <c r="O335" s="39"/>
      <c r="V335" s="38"/>
      <c r="W335" s="38"/>
      <c r="X335" s="39"/>
      <c r="Y335" s="38"/>
      <c r="Z335" s="38"/>
      <c r="AC335" s="39"/>
      <c r="AD335" s="39"/>
    </row>
    <row r="336" spans="1:30">
      <c r="A336" s="39"/>
      <c r="B336" s="38"/>
      <c r="C336" s="38"/>
      <c r="D336" s="38"/>
      <c r="E336" s="38"/>
      <c r="F336" s="38"/>
      <c r="G336" s="38"/>
      <c r="I336" s="38"/>
      <c r="J336" s="38"/>
      <c r="K336" s="38"/>
      <c r="L336" s="39"/>
      <c r="M336" s="39"/>
      <c r="N336" s="39"/>
      <c r="O336" s="39"/>
      <c r="V336" s="38"/>
      <c r="W336" s="38"/>
      <c r="X336" s="39"/>
      <c r="Y336" s="38"/>
      <c r="Z336" s="38"/>
      <c r="AC336" s="39"/>
      <c r="AD336" s="39"/>
    </row>
    <row r="337" spans="1:30">
      <c r="A337" s="39"/>
      <c r="B337" s="38"/>
      <c r="C337" s="38"/>
      <c r="D337" s="38"/>
      <c r="E337" s="38"/>
      <c r="F337" s="38"/>
      <c r="G337" s="38"/>
      <c r="I337" s="38"/>
      <c r="J337" s="38"/>
      <c r="K337" s="38"/>
      <c r="L337" s="39"/>
      <c r="M337" s="39"/>
      <c r="N337" s="39"/>
      <c r="O337" s="39"/>
      <c r="V337" s="38"/>
      <c r="W337" s="38"/>
      <c r="X337" s="39"/>
      <c r="Y337" s="38"/>
      <c r="Z337" s="38"/>
      <c r="AC337" s="39"/>
      <c r="AD337" s="39"/>
    </row>
    <row r="338" spans="1:30">
      <c r="A338" s="39"/>
      <c r="B338" s="38"/>
      <c r="C338" s="38"/>
      <c r="D338" s="38"/>
      <c r="E338" s="38"/>
      <c r="F338" s="38"/>
      <c r="G338" s="38"/>
      <c r="I338" s="38"/>
      <c r="J338" s="38"/>
      <c r="K338" s="38"/>
      <c r="L338" s="39"/>
      <c r="M338" s="39"/>
      <c r="N338" s="39"/>
      <c r="O338" s="39"/>
      <c r="V338" s="38"/>
      <c r="W338" s="38"/>
      <c r="X338" s="39"/>
      <c r="Y338" s="38"/>
      <c r="Z338" s="38"/>
      <c r="AC338" s="39"/>
      <c r="AD338" s="39"/>
    </row>
    <row r="339" spans="1:30">
      <c r="A339" s="39"/>
      <c r="B339" s="38"/>
      <c r="C339" s="38"/>
      <c r="D339" s="38"/>
      <c r="E339" s="38"/>
      <c r="F339" s="39"/>
      <c r="G339" s="38"/>
      <c r="I339" s="38"/>
      <c r="J339" s="38"/>
      <c r="K339" s="38"/>
      <c r="L339" s="39"/>
      <c r="M339" s="39"/>
      <c r="N339" s="39"/>
      <c r="O339" s="39"/>
      <c r="V339" s="38"/>
      <c r="W339" s="38"/>
      <c r="X339" s="39"/>
      <c r="Y339" s="38"/>
      <c r="Z339" s="38"/>
      <c r="AC339" s="39"/>
      <c r="AD339" s="39"/>
    </row>
    <row r="340" spans="1:30">
      <c r="A340" s="39"/>
      <c r="B340" s="38"/>
      <c r="C340" s="38"/>
      <c r="D340" s="38"/>
      <c r="E340" s="38"/>
      <c r="F340" s="38"/>
      <c r="G340" s="38"/>
      <c r="I340" s="38"/>
      <c r="J340" s="38"/>
      <c r="K340" s="38"/>
      <c r="L340" s="39"/>
      <c r="M340" s="39"/>
      <c r="N340" s="39"/>
      <c r="O340" s="39"/>
      <c r="V340" s="38"/>
      <c r="W340" s="38"/>
      <c r="X340" s="39"/>
      <c r="Y340" s="38"/>
      <c r="Z340" s="38"/>
      <c r="AC340" s="39"/>
      <c r="AD340" s="39"/>
    </row>
    <row r="341" spans="1:30">
      <c r="A341" s="39"/>
      <c r="B341" s="39"/>
      <c r="C341" s="39"/>
      <c r="D341" s="39"/>
      <c r="E341" s="39"/>
      <c r="F341" s="39"/>
      <c r="G341" s="39"/>
      <c r="I341" s="39"/>
      <c r="J341" s="39"/>
      <c r="K341" s="39"/>
      <c r="L341" s="39"/>
      <c r="M341" s="39"/>
      <c r="N341" s="39"/>
      <c r="O341" s="39"/>
      <c r="V341" s="38"/>
      <c r="W341" s="39"/>
      <c r="X341" s="39"/>
      <c r="Y341" s="39"/>
      <c r="Z341" s="39"/>
      <c r="AC341" s="39"/>
      <c r="AD341" s="39"/>
    </row>
    <row r="342" spans="1:30">
      <c r="A342" s="39"/>
      <c r="B342" s="39"/>
      <c r="C342" s="39"/>
      <c r="D342" s="39"/>
      <c r="E342" s="39"/>
      <c r="F342" s="39"/>
      <c r="G342" s="39"/>
      <c r="I342" s="39"/>
      <c r="J342" s="39"/>
      <c r="K342" s="39"/>
      <c r="L342" s="39"/>
      <c r="M342" s="39"/>
      <c r="N342" s="39"/>
      <c r="O342" s="39"/>
      <c r="V342" s="39"/>
      <c r="W342" s="39"/>
      <c r="X342" s="39"/>
      <c r="Y342" s="39"/>
      <c r="Z342" s="38"/>
      <c r="AC342" s="39"/>
      <c r="AD342" s="39"/>
    </row>
    <row r="343" spans="1:30">
      <c r="A343" s="39"/>
      <c r="B343" s="39"/>
      <c r="C343" s="39"/>
      <c r="D343" s="39"/>
      <c r="E343" s="39"/>
      <c r="F343" s="39"/>
      <c r="G343" s="39"/>
      <c r="I343" s="39"/>
      <c r="J343" s="39"/>
      <c r="K343" s="39"/>
      <c r="L343" s="39"/>
      <c r="M343" s="39"/>
      <c r="N343" s="39"/>
      <c r="O343" s="39"/>
      <c r="V343" s="39"/>
      <c r="W343" s="39"/>
      <c r="X343" s="39"/>
      <c r="Y343" s="39"/>
      <c r="Z343" s="38"/>
      <c r="AC343" s="39"/>
      <c r="AD343" s="39"/>
    </row>
    <row r="344" spans="1:30">
      <c r="A344" s="39"/>
      <c r="B344" s="39"/>
      <c r="C344" s="39"/>
      <c r="D344" s="39"/>
      <c r="E344" s="39"/>
      <c r="F344" s="39"/>
      <c r="G344" s="39"/>
      <c r="I344" s="39"/>
      <c r="J344" s="39"/>
      <c r="K344" s="39"/>
      <c r="L344" s="39"/>
      <c r="M344" s="39"/>
      <c r="N344" s="39"/>
      <c r="O344" s="39"/>
      <c r="V344" s="39"/>
      <c r="W344" s="39"/>
      <c r="X344" s="39"/>
      <c r="Y344" s="39"/>
      <c r="Z344" s="38"/>
      <c r="AC344" s="39"/>
      <c r="AD344" s="39"/>
    </row>
    <row r="345" spans="1:30">
      <c r="A345" s="39"/>
      <c r="B345" s="39"/>
      <c r="C345" s="39"/>
      <c r="D345" s="39"/>
      <c r="E345" s="39"/>
      <c r="F345" s="39"/>
      <c r="G345" s="39"/>
      <c r="I345" s="39"/>
      <c r="J345" s="39"/>
      <c r="K345" s="39"/>
      <c r="L345" s="39"/>
      <c r="M345" s="39"/>
      <c r="N345" s="39"/>
      <c r="O345" s="39"/>
      <c r="V345" s="39"/>
      <c r="W345" s="39"/>
      <c r="X345" s="39"/>
      <c r="Y345" s="39"/>
      <c r="Z345" s="38"/>
      <c r="AC345" s="39"/>
      <c r="AD345" s="39"/>
    </row>
    <row r="346" spans="1:30">
      <c r="A346" s="39"/>
      <c r="B346" s="39"/>
      <c r="C346" s="39"/>
      <c r="D346" s="39"/>
      <c r="E346" s="39"/>
      <c r="F346" s="39"/>
      <c r="G346" s="39"/>
      <c r="I346" s="39"/>
      <c r="J346" s="39"/>
      <c r="K346" s="39"/>
      <c r="L346" s="39"/>
      <c r="M346" s="39"/>
      <c r="N346" s="39"/>
      <c r="O346" s="39"/>
      <c r="V346" s="39"/>
      <c r="W346" s="39"/>
      <c r="X346" s="39"/>
      <c r="Y346" s="39"/>
      <c r="Z346" s="38"/>
      <c r="AC346" s="39"/>
      <c r="AD346" s="39"/>
    </row>
    <row r="347" spans="1:30">
      <c r="A347" s="39"/>
      <c r="B347" s="39"/>
      <c r="C347" s="39"/>
      <c r="D347" s="39"/>
      <c r="E347" s="39"/>
      <c r="F347" s="39"/>
      <c r="G347" s="39"/>
      <c r="I347" s="39"/>
      <c r="J347" s="39"/>
      <c r="K347" s="39"/>
      <c r="L347" s="39"/>
      <c r="M347" s="39"/>
      <c r="N347" s="39"/>
      <c r="O347" s="39"/>
      <c r="V347" s="39"/>
      <c r="W347" s="39"/>
      <c r="X347" s="39"/>
      <c r="Y347" s="39"/>
      <c r="Z347" s="38"/>
      <c r="AC347" s="39"/>
      <c r="AD347" s="39"/>
    </row>
    <row r="348" spans="1:30">
      <c r="A348" s="39"/>
      <c r="B348" s="39"/>
      <c r="C348" s="39"/>
      <c r="D348" s="39"/>
      <c r="E348" s="39"/>
      <c r="F348" s="39"/>
      <c r="G348" s="39"/>
      <c r="I348" s="39"/>
      <c r="J348" s="39"/>
      <c r="K348" s="39"/>
      <c r="L348" s="39"/>
      <c r="M348" s="39"/>
      <c r="N348" s="39"/>
      <c r="O348" s="39"/>
      <c r="V348" s="39"/>
      <c r="W348" s="39"/>
      <c r="X348" s="39"/>
      <c r="Y348" s="39"/>
      <c r="Z348" s="38"/>
      <c r="AC348" s="39"/>
      <c r="AD348" s="39"/>
    </row>
    <row r="349" spans="1:30">
      <c r="A349" s="47"/>
      <c r="B349" s="39"/>
      <c r="C349" s="39"/>
      <c r="D349" s="39"/>
      <c r="E349" s="39"/>
      <c r="F349" s="39"/>
      <c r="G349" s="39"/>
      <c r="I349" s="39"/>
      <c r="J349" s="39"/>
      <c r="K349" s="39"/>
      <c r="L349" s="39"/>
      <c r="M349" s="39"/>
      <c r="N349" s="39"/>
      <c r="O349" s="39"/>
      <c r="V349" s="39"/>
      <c r="W349" s="39"/>
      <c r="X349" s="39"/>
      <c r="Y349" s="39"/>
      <c r="Z349" s="38"/>
      <c r="AC349" s="39"/>
      <c r="AD349" s="39"/>
    </row>
    <row r="350" spans="1:30">
      <c r="A350" s="47"/>
      <c r="B350" s="39"/>
      <c r="C350" s="39"/>
      <c r="D350" s="39"/>
      <c r="E350" s="39"/>
      <c r="F350" s="39"/>
      <c r="G350" s="39"/>
      <c r="I350" s="39"/>
      <c r="J350" s="39"/>
      <c r="K350" s="39"/>
      <c r="L350" s="39"/>
      <c r="M350" s="39"/>
      <c r="N350" s="39"/>
      <c r="O350" s="39"/>
      <c r="V350" s="39"/>
      <c r="W350" s="39"/>
      <c r="X350" s="39"/>
      <c r="Y350" s="39"/>
      <c r="Z350" s="38"/>
      <c r="AC350" s="39"/>
      <c r="AD350" s="39"/>
    </row>
    <row r="351" spans="1:30">
      <c r="A351" s="47"/>
      <c r="B351" s="39"/>
      <c r="C351" s="39"/>
      <c r="D351" s="39"/>
      <c r="E351" s="39"/>
      <c r="F351" s="39"/>
      <c r="G351" s="39"/>
      <c r="I351" s="39"/>
      <c r="J351" s="39"/>
      <c r="K351" s="39"/>
      <c r="L351" s="39"/>
      <c r="M351" s="39"/>
      <c r="N351" s="39"/>
      <c r="O351" s="39"/>
      <c r="V351" s="39"/>
      <c r="W351" s="39"/>
      <c r="X351" s="39"/>
      <c r="Y351" s="39"/>
      <c r="Z351" s="38"/>
      <c r="AC351" s="39"/>
      <c r="AD351" s="39"/>
    </row>
    <row r="352" spans="1:30">
      <c r="A352" s="43"/>
      <c r="B352" s="40"/>
      <c r="C352" s="40"/>
      <c r="D352" s="40"/>
      <c r="E352" s="40"/>
      <c r="F352" s="40"/>
      <c r="G352" s="40"/>
      <c r="I352" s="40"/>
      <c r="J352" s="40"/>
      <c r="K352" s="40"/>
      <c r="L352" s="38"/>
      <c r="M352" s="38"/>
      <c r="N352" s="38"/>
      <c r="O352" s="38"/>
      <c r="V352" s="38"/>
      <c r="W352" s="38"/>
      <c r="X352" s="38"/>
      <c r="Y352" s="38"/>
      <c r="Z352" s="39"/>
      <c r="AC352" s="39"/>
      <c r="AD352" s="39"/>
    </row>
    <row r="353" spans="1:30">
      <c r="A353" s="43"/>
      <c r="B353" s="38"/>
      <c r="C353" s="38"/>
      <c r="D353" s="38"/>
      <c r="E353" s="38"/>
      <c r="F353" s="40"/>
      <c r="G353" s="38"/>
      <c r="I353" s="38"/>
      <c r="J353" s="38"/>
      <c r="K353" s="40"/>
      <c r="L353" s="38"/>
      <c r="M353" s="38"/>
      <c r="N353" s="38"/>
      <c r="O353" s="38"/>
      <c r="V353" s="38"/>
      <c r="W353" s="38"/>
      <c r="X353" s="38"/>
      <c r="Y353" s="38"/>
      <c r="Z353" s="39"/>
      <c r="AC353" s="39"/>
      <c r="AD353" s="39"/>
    </row>
    <row r="354" spans="1:30">
      <c r="A354" s="43"/>
      <c r="B354" s="40"/>
      <c r="C354" s="40"/>
      <c r="D354" s="40"/>
      <c r="E354" s="40"/>
      <c r="F354" s="40"/>
      <c r="G354" s="40"/>
      <c r="I354" s="40"/>
      <c r="J354" s="40"/>
      <c r="K354" s="40"/>
      <c r="L354" s="38"/>
      <c r="M354" s="38"/>
      <c r="N354" s="38"/>
      <c r="O354" s="38"/>
      <c r="V354" s="38"/>
      <c r="W354" s="38"/>
      <c r="X354" s="38"/>
      <c r="Y354" s="38"/>
      <c r="Z354" s="39"/>
      <c r="AC354" s="39"/>
      <c r="AD354" s="39"/>
    </row>
    <row r="355" spans="1:30">
      <c r="A355" s="43"/>
      <c r="B355" s="40"/>
      <c r="C355" s="40"/>
      <c r="D355" s="40"/>
      <c r="E355" s="40"/>
      <c r="F355" s="40"/>
      <c r="G355" s="40"/>
      <c r="I355" s="40"/>
      <c r="J355" s="40"/>
      <c r="K355" s="40"/>
      <c r="L355" s="38"/>
      <c r="M355" s="38"/>
      <c r="N355" s="38"/>
      <c r="O355" s="38"/>
      <c r="V355" s="38"/>
      <c r="W355" s="38"/>
      <c r="X355" s="38"/>
      <c r="Y355" s="38"/>
      <c r="Z355" s="39"/>
      <c r="AC355" s="39"/>
      <c r="AD355" s="39"/>
    </row>
    <row r="356" spans="1:30">
      <c r="A356" s="43"/>
      <c r="B356" s="40"/>
      <c r="C356" s="40"/>
      <c r="D356" s="40"/>
      <c r="E356" s="40"/>
      <c r="F356" s="40"/>
      <c r="G356" s="40"/>
      <c r="I356" s="40"/>
      <c r="J356" s="40"/>
      <c r="K356" s="40"/>
      <c r="L356" s="38"/>
      <c r="M356" s="38"/>
      <c r="N356" s="38"/>
      <c r="O356" s="38"/>
      <c r="V356" s="38"/>
      <c r="W356" s="38"/>
      <c r="X356" s="38"/>
      <c r="Y356" s="38"/>
      <c r="Z356" s="39"/>
      <c r="AC356" s="39"/>
      <c r="AD356" s="39"/>
    </row>
    <row r="357" spans="1:30">
      <c r="A357" s="43"/>
      <c r="B357" s="40"/>
      <c r="C357" s="40"/>
      <c r="D357" s="40"/>
      <c r="E357" s="40"/>
      <c r="F357" s="40"/>
      <c r="G357" s="40"/>
      <c r="I357" s="40"/>
      <c r="J357" s="40"/>
      <c r="K357" s="40"/>
      <c r="L357" s="38"/>
      <c r="M357" s="38"/>
      <c r="N357" s="38"/>
      <c r="O357" s="38"/>
      <c r="V357" s="38"/>
      <c r="W357" s="38"/>
      <c r="X357" s="38"/>
      <c r="Y357" s="38"/>
      <c r="Z357" s="39"/>
      <c r="AC357" s="39"/>
      <c r="AD357" s="39"/>
    </row>
    <row r="358" spans="1:30">
      <c r="A358" s="43"/>
      <c r="B358" s="40"/>
      <c r="C358" s="40"/>
      <c r="D358" s="40"/>
      <c r="E358" s="40"/>
      <c r="F358" s="40"/>
      <c r="G358" s="40"/>
      <c r="I358" s="40"/>
      <c r="J358" s="40"/>
      <c r="K358" s="40"/>
      <c r="L358" s="38"/>
      <c r="M358" s="38"/>
      <c r="N358" s="38"/>
      <c r="O358" s="38"/>
      <c r="V358" s="38"/>
      <c r="W358" s="38"/>
      <c r="X358" s="38"/>
      <c r="Y358" s="38"/>
      <c r="Z358" s="39"/>
      <c r="AC358" s="39"/>
      <c r="AD358" s="39"/>
    </row>
    <row r="359" spans="1:30">
      <c r="A359" s="43"/>
      <c r="B359" s="40"/>
      <c r="C359" s="40"/>
      <c r="D359" s="40"/>
      <c r="E359" s="40"/>
      <c r="F359" s="40"/>
      <c r="G359" s="40"/>
      <c r="I359" s="40"/>
      <c r="J359" s="40"/>
      <c r="K359" s="40"/>
      <c r="L359" s="38"/>
      <c r="M359" s="38"/>
      <c r="N359" s="38"/>
      <c r="O359" s="38"/>
      <c r="V359" s="38"/>
      <c r="W359" s="38"/>
      <c r="X359" s="38"/>
      <c r="Y359" s="38"/>
      <c r="Z359" s="39"/>
      <c r="AC359" s="39"/>
      <c r="AD359" s="39"/>
    </row>
    <row r="360" spans="1:30">
      <c r="A360" s="43"/>
      <c r="B360" s="38"/>
      <c r="C360" s="38"/>
      <c r="D360" s="38"/>
      <c r="E360" s="38"/>
      <c r="F360" s="40"/>
      <c r="G360" s="38"/>
      <c r="I360" s="38"/>
      <c r="J360" s="38"/>
      <c r="K360" s="40"/>
      <c r="L360" s="38"/>
      <c r="M360" s="38"/>
      <c r="N360" s="38"/>
      <c r="O360" s="38"/>
      <c r="V360" s="38"/>
      <c r="W360" s="38"/>
      <c r="X360" s="38"/>
      <c r="Y360" s="38"/>
      <c r="Z360" s="39"/>
      <c r="AC360" s="39"/>
      <c r="AD360" s="39"/>
    </row>
    <row r="361" spans="1:30">
      <c r="A361" s="43"/>
      <c r="B361" s="40"/>
      <c r="C361" s="40"/>
      <c r="D361" s="40"/>
      <c r="E361" s="40"/>
      <c r="F361" s="40"/>
      <c r="G361" s="40"/>
      <c r="I361" s="40"/>
      <c r="J361" s="40"/>
      <c r="K361" s="40"/>
      <c r="L361" s="38"/>
      <c r="M361" s="38"/>
      <c r="N361" s="38"/>
      <c r="O361" s="38"/>
      <c r="V361" s="38"/>
      <c r="W361" s="38"/>
      <c r="X361" s="38"/>
      <c r="Y361" s="38"/>
      <c r="Z361" s="39"/>
      <c r="AC361" s="39"/>
      <c r="AD361" s="39"/>
    </row>
    <row r="362" spans="1:30">
      <c r="A362" s="43"/>
      <c r="B362" s="40"/>
      <c r="C362" s="40"/>
      <c r="D362" s="40"/>
      <c r="E362" s="40"/>
      <c r="F362" s="40"/>
      <c r="G362" s="40"/>
      <c r="I362" s="40"/>
      <c r="J362" s="40"/>
      <c r="K362" s="40"/>
      <c r="L362" s="38"/>
      <c r="M362" s="38"/>
      <c r="N362" s="38"/>
      <c r="O362" s="38"/>
      <c r="V362" s="38"/>
      <c r="W362" s="38"/>
      <c r="X362" s="38"/>
      <c r="Y362" s="38"/>
      <c r="Z362" s="39"/>
      <c r="AC362" s="39"/>
      <c r="AD362" s="39"/>
    </row>
    <row r="363" spans="1:30">
      <c r="A363" s="43"/>
      <c r="B363" s="40"/>
      <c r="C363" s="40"/>
      <c r="D363" s="40"/>
      <c r="E363" s="40"/>
      <c r="F363" s="40"/>
      <c r="G363" s="40"/>
      <c r="I363" s="40"/>
      <c r="J363" s="40"/>
      <c r="K363" s="40"/>
      <c r="L363" s="38"/>
      <c r="M363" s="38"/>
      <c r="N363" s="38"/>
      <c r="O363" s="38"/>
      <c r="V363" s="38"/>
      <c r="W363" s="38"/>
      <c r="X363" s="38"/>
      <c r="Y363" s="38"/>
      <c r="Z363" s="39"/>
      <c r="AC363" s="39"/>
      <c r="AD363" s="39"/>
    </row>
    <row r="364" spans="1:30">
      <c r="A364" s="43"/>
      <c r="B364" s="40"/>
      <c r="C364" s="40"/>
      <c r="D364" s="40"/>
      <c r="E364" s="40"/>
      <c r="F364" s="40"/>
      <c r="G364" s="40"/>
      <c r="I364" s="40"/>
      <c r="J364" s="40"/>
      <c r="K364" s="40"/>
      <c r="L364" s="38"/>
      <c r="M364" s="38"/>
      <c r="N364" s="38"/>
      <c r="O364" s="38"/>
      <c r="V364" s="38"/>
      <c r="W364" s="38"/>
      <c r="X364" s="38"/>
      <c r="Y364" s="38"/>
      <c r="Z364" s="39"/>
      <c r="AC364" s="39"/>
      <c r="AD364" s="39"/>
    </row>
    <row r="365" spans="1:30">
      <c r="A365" s="43"/>
      <c r="B365" s="40"/>
      <c r="C365" s="40"/>
      <c r="D365" s="40"/>
      <c r="E365" s="40"/>
      <c r="F365" s="40"/>
      <c r="G365" s="40"/>
      <c r="I365" s="40"/>
      <c r="J365" s="40"/>
      <c r="K365" s="40"/>
      <c r="L365" s="38"/>
      <c r="M365" s="38"/>
      <c r="N365" s="38"/>
      <c r="O365" s="38"/>
      <c r="V365" s="38"/>
      <c r="W365" s="38"/>
      <c r="X365" s="38"/>
      <c r="Y365" s="38"/>
      <c r="Z365" s="39"/>
      <c r="AC365" s="39"/>
      <c r="AD365" s="39"/>
    </row>
    <row r="366" spans="1:30">
      <c r="A366" s="43"/>
      <c r="B366" s="40"/>
      <c r="C366" s="40"/>
      <c r="D366" s="40"/>
      <c r="E366" s="40"/>
      <c r="F366" s="40"/>
      <c r="G366" s="40"/>
      <c r="I366" s="40"/>
      <c r="J366" s="40"/>
      <c r="K366" s="40"/>
      <c r="L366" s="38"/>
      <c r="M366" s="38"/>
      <c r="N366" s="38"/>
      <c r="O366" s="38"/>
      <c r="V366" s="38"/>
      <c r="W366" s="38"/>
      <c r="X366" s="38"/>
      <c r="Y366" s="38"/>
      <c r="Z366" s="39"/>
      <c r="AC366" s="39"/>
      <c r="AD366" s="39"/>
    </row>
    <row r="367" spans="1:30">
      <c r="A367" s="43"/>
      <c r="B367" s="40"/>
      <c r="C367" s="40"/>
      <c r="D367" s="40"/>
      <c r="E367" s="40"/>
      <c r="F367" s="40"/>
      <c r="G367" s="40"/>
      <c r="I367" s="40"/>
      <c r="J367" s="40"/>
      <c r="K367" s="40"/>
      <c r="L367" s="38"/>
      <c r="M367" s="38"/>
      <c r="N367" s="38"/>
      <c r="O367" s="38"/>
      <c r="V367" s="38"/>
      <c r="W367" s="38"/>
      <c r="X367" s="38"/>
      <c r="Y367" s="38"/>
      <c r="Z367" s="38"/>
      <c r="AC367" s="39"/>
      <c r="AD367" s="39"/>
    </row>
    <row r="368" spans="1:30">
      <c r="A368" s="43"/>
      <c r="B368" s="40"/>
      <c r="C368" s="40"/>
      <c r="D368" s="40"/>
      <c r="E368" s="40"/>
      <c r="F368" s="40"/>
      <c r="G368" s="40"/>
      <c r="I368" s="40"/>
      <c r="J368" s="40"/>
      <c r="K368" s="40"/>
      <c r="L368" s="38"/>
      <c r="M368" s="38"/>
      <c r="N368" s="38"/>
      <c r="O368" s="38"/>
      <c r="V368" s="38"/>
      <c r="W368" s="38"/>
      <c r="X368" s="38"/>
      <c r="Y368" s="38"/>
      <c r="Z368" s="38"/>
      <c r="AC368" s="39"/>
      <c r="AD368" s="39"/>
    </row>
    <row r="369" spans="1:30">
      <c r="A369" s="43"/>
      <c r="B369" s="38"/>
      <c r="C369" s="38"/>
      <c r="D369" s="38"/>
      <c r="E369" s="38"/>
      <c r="F369" s="40"/>
      <c r="G369" s="38"/>
      <c r="I369" s="38"/>
      <c r="J369" s="38"/>
      <c r="K369" s="40"/>
      <c r="L369" s="38"/>
      <c r="M369" s="38"/>
      <c r="N369" s="38"/>
      <c r="O369" s="38"/>
      <c r="V369" s="38"/>
      <c r="W369" s="38"/>
      <c r="X369" s="38"/>
      <c r="Y369" s="38"/>
      <c r="Z369" s="38"/>
      <c r="AC369" s="39"/>
      <c r="AD369" s="39"/>
    </row>
    <row r="370" spans="1:30">
      <c r="A370" s="43"/>
      <c r="B370" s="40"/>
      <c r="C370" s="40"/>
      <c r="D370" s="40"/>
      <c r="E370" s="40"/>
      <c r="F370" s="40"/>
      <c r="G370" s="40"/>
      <c r="I370" s="40"/>
      <c r="J370" s="40"/>
      <c r="K370" s="40"/>
      <c r="L370" s="38"/>
      <c r="M370" s="38"/>
      <c r="N370" s="38"/>
      <c r="O370" s="38"/>
      <c r="V370" s="38"/>
      <c r="W370" s="38"/>
      <c r="X370" s="38"/>
      <c r="Y370" s="38"/>
      <c r="Z370" s="38"/>
      <c r="AC370" s="39"/>
      <c r="AD370" s="39"/>
    </row>
    <row r="371" spans="1:30">
      <c r="A371" s="43"/>
      <c r="B371" s="40"/>
      <c r="C371" s="40"/>
      <c r="D371" s="40"/>
      <c r="E371" s="40"/>
      <c r="F371" s="40"/>
      <c r="G371" s="40"/>
      <c r="I371" s="40"/>
      <c r="J371" s="40"/>
      <c r="K371" s="40"/>
      <c r="L371" s="38"/>
      <c r="M371" s="38"/>
      <c r="N371" s="38"/>
      <c r="O371" s="38"/>
      <c r="V371" s="38"/>
      <c r="W371" s="38"/>
      <c r="X371" s="38"/>
      <c r="Y371" s="38"/>
      <c r="Z371" s="38"/>
      <c r="AC371" s="39"/>
      <c r="AD371" s="39"/>
    </row>
    <row r="372" spans="1:30">
      <c r="A372" s="43"/>
      <c r="B372" s="40"/>
      <c r="C372" s="40"/>
      <c r="D372" s="40"/>
      <c r="E372" s="40"/>
      <c r="F372" s="40"/>
      <c r="G372" s="40"/>
      <c r="I372" s="40"/>
      <c r="J372" s="40"/>
      <c r="K372" s="40"/>
      <c r="L372" s="38"/>
      <c r="M372" s="38"/>
      <c r="N372" s="38"/>
      <c r="O372" s="38"/>
      <c r="V372" s="38"/>
      <c r="W372" s="38"/>
      <c r="X372" s="38"/>
      <c r="Y372" s="38"/>
      <c r="Z372" s="38"/>
      <c r="AC372" s="39"/>
      <c r="AD372" s="39"/>
    </row>
    <row r="373" spans="1:30">
      <c r="A373" s="43"/>
      <c r="B373" s="38"/>
      <c r="C373" s="38"/>
      <c r="D373" s="38"/>
      <c r="E373" s="38"/>
      <c r="F373" s="40"/>
      <c r="G373" s="38"/>
      <c r="I373" s="38"/>
      <c r="J373" s="38"/>
      <c r="K373" s="40"/>
      <c r="L373" s="38"/>
      <c r="M373" s="38"/>
      <c r="N373" s="38"/>
      <c r="O373" s="38"/>
      <c r="V373" s="38"/>
      <c r="W373" s="38"/>
      <c r="X373" s="38"/>
      <c r="Y373" s="38"/>
      <c r="Z373" s="38"/>
      <c r="AC373" s="39"/>
      <c r="AD373" s="39"/>
    </row>
    <row r="374" spans="1:30">
      <c r="A374" s="43"/>
      <c r="B374" s="40"/>
      <c r="C374" s="40"/>
      <c r="D374" s="40"/>
      <c r="E374" s="40"/>
      <c r="F374" s="40"/>
      <c r="G374" s="40"/>
      <c r="I374" s="40"/>
      <c r="J374" s="40"/>
      <c r="K374" s="40"/>
      <c r="L374" s="38"/>
      <c r="M374" s="38"/>
      <c r="N374" s="38"/>
      <c r="O374" s="38"/>
      <c r="V374" s="38"/>
      <c r="W374" s="38"/>
      <c r="X374" s="38"/>
      <c r="Y374" s="38"/>
      <c r="Z374" s="38"/>
      <c r="AC374" s="39"/>
      <c r="AD374" s="39"/>
    </row>
    <row r="375" spans="1:30">
      <c r="A375" s="43"/>
      <c r="B375" s="40"/>
      <c r="C375" s="40"/>
      <c r="D375" s="40"/>
      <c r="E375" s="40"/>
      <c r="F375" s="40"/>
      <c r="G375" s="40"/>
      <c r="I375" s="40"/>
      <c r="J375" s="40"/>
      <c r="K375" s="40"/>
      <c r="L375" s="38"/>
      <c r="M375" s="38"/>
      <c r="N375" s="38"/>
      <c r="O375" s="38"/>
      <c r="V375" s="38"/>
      <c r="W375" s="38"/>
      <c r="X375" s="38"/>
      <c r="Y375" s="38"/>
      <c r="Z375" s="38"/>
      <c r="AC375" s="39"/>
      <c r="AD375" s="39"/>
    </row>
    <row r="376" spans="1:30">
      <c r="A376" s="43"/>
      <c r="B376" s="40"/>
      <c r="C376" s="40"/>
      <c r="D376" s="40"/>
      <c r="E376" s="40"/>
      <c r="F376" s="40"/>
      <c r="G376" s="40"/>
      <c r="I376" s="40"/>
      <c r="J376" s="40"/>
      <c r="K376" s="40"/>
      <c r="L376" s="38"/>
      <c r="M376" s="38"/>
      <c r="N376" s="38"/>
      <c r="O376" s="38"/>
      <c r="V376" s="38"/>
      <c r="W376" s="38"/>
      <c r="X376" s="38"/>
      <c r="Y376" s="38"/>
      <c r="Z376" s="38"/>
      <c r="AC376" s="39"/>
      <c r="AD376" s="39"/>
    </row>
    <row r="377" spans="1:30">
      <c r="A377" s="43"/>
      <c r="B377" s="40"/>
      <c r="C377" s="40"/>
      <c r="D377" s="40"/>
      <c r="E377" s="40"/>
      <c r="F377" s="40"/>
      <c r="G377" s="40"/>
      <c r="I377" s="40"/>
      <c r="J377" s="40"/>
      <c r="K377" s="40"/>
      <c r="L377" s="38"/>
      <c r="M377" s="38"/>
      <c r="N377" s="38"/>
      <c r="O377" s="38"/>
      <c r="V377" s="38"/>
      <c r="W377" s="38"/>
      <c r="X377" s="38"/>
      <c r="Y377" s="38"/>
      <c r="Z377" s="38"/>
      <c r="AC377" s="39"/>
      <c r="AD377" s="39"/>
    </row>
    <row r="378" spans="1:30">
      <c r="A378" s="43"/>
      <c r="B378" s="38"/>
      <c r="C378" s="38"/>
      <c r="D378" s="38"/>
      <c r="E378" s="38"/>
      <c r="F378" s="40"/>
      <c r="G378" s="38"/>
      <c r="I378" s="38"/>
      <c r="J378" s="38"/>
      <c r="K378" s="40"/>
      <c r="L378" s="38"/>
      <c r="M378" s="38"/>
      <c r="N378" s="38"/>
      <c r="O378" s="38"/>
      <c r="V378" s="38"/>
      <c r="W378" s="38"/>
      <c r="X378" s="38"/>
      <c r="Y378" s="38"/>
      <c r="Z378" s="38"/>
      <c r="AC378" s="39"/>
      <c r="AD378" s="39"/>
    </row>
    <row r="379" spans="1:30">
      <c r="A379" s="43"/>
      <c r="B379" s="40"/>
      <c r="C379" s="40"/>
      <c r="D379" s="40"/>
      <c r="E379" s="40"/>
      <c r="F379" s="40"/>
      <c r="G379" s="40"/>
      <c r="I379" s="40"/>
      <c r="J379" s="40"/>
      <c r="K379" s="40"/>
      <c r="L379" s="38"/>
      <c r="M379" s="38"/>
      <c r="N379" s="38"/>
      <c r="O379" s="38"/>
      <c r="V379" s="38"/>
      <c r="W379" s="38"/>
      <c r="X379" s="38"/>
      <c r="Y379" s="38"/>
      <c r="Z379" s="38"/>
      <c r="AC379" s="39"/>
      <c r="AD379" s="39"/>
    </row>
    <row r="380" spans="1:30">
      <c r="A380" s="43"/>
      <c r="B380" s="38"/>
      <c r="C380" s="38"/>
      <c r="D380" s="38"/>
      <c r="E380" s="38"/>
      <c r="F380" s="40"/>
      <c r="G380" s="38"/>
      <c r="I380" s="38"/>
      <c r="J380" s="38"/>
      <c r="K380" s="40"/>
      <c r="L380" s="38"/>
      <c r="M380" s="38"/>
      <c r="N380" s="38"/>
      <c r="O380" s="38"/>
      <c r="V380" s="38"/>
      <c r="W380" s="38"/>
      <c r="X380" s="38"/>
      <c r="Y380" s="38"/>
      <c r="Z380" s="38"/>
      <c r="AC380" s="39"/>
      <c r="AD380" s="39"/>
    </row>
    <row r="381" spans="1:30">
      <c r="A381" s="43"/>
      <c r="B381" s="38"/>
      <c r="C381" s="38"/>
      <c r="D381" s="38"/>
      <c r="E381" s="38"/>
      <c r="F381" s="40"/>
      <c r="G381" s="38"/>
      <c r="I381" s="38"/>
      <c r="J381" s="38"/>
      <c r="K381" s="38"/>
      <c r="L381" s="38"/>
      <c r="M381" s="38"/>
      <c r="N381" s="38"/>
      <c r="O381" s="38"/>
      <c r="V381" s="38"/>
      <c r="W381" s="38"/>
      <c r="X381" s="38"/>
      <c r="Y381" s="38"/>
      <c r="Z381" s="38"/>
      <c r="AC381" s="39"/>
      <c r="AD381" s="39"/>
    </row>
    <row r="382" spans="1:30">
      <c r="A382" s="43"/>
      <c r="B382" s="38"/>
      <c r="C382" s="38"/>
      <c r="D382" s="38"/>
      <c r="E382" s="38"/>
      <c r="F382" s="40"/>
      <c r="G382" s="38"/>
      <c r="I382" s="38"/>
      <c r="J382" s="38"/>
      <c r="K382" s="40"/>
      <c r="L382" s="38"/>
      <c r="M382" s="38"/>
      <c r="N382" s="38"/>
      <c r="O382" s="38"/>
      <c r="V382" s="38"/>
      <c r="W382" s="38"/>
      <c r="X382" s="38"/>
      <c r="Y382" s="38"/>
      <c r="Z382" s="38"/>
      <c r="AC382" s="39"/>
      <c r="AD382" s="39"/>
    </row>
    <row r="383" spans="1:30">
      <c r="A383" s="43"/>
      <c r="B383" s="38"/>
      <c r="C383" s="38"/>
      <c r="D383" s="38"/>
      <c r="E383" s="38"/>
      <c r="F383" s="40"/>
      <c r="G383" s="38"/>
      <c r="I383" s="38"/>
      <c r="J383" s="38"/>
      <c r="K383" s="40"/>
      <c r="L383" s="38"/>
      <c r="M383" s="38"/>
      <c r="N383" s="38"/>
      <c r="O383" s="38"/>
      <c r="V383" s="38"/>
      <c r="W383" s="38"/>
      <c r="X383" s="38"/>
      <c r="Y383" s="38"/>
      <c r="Z383" s="38"/>
      <c r="AC383" s="39"/>
      <c r="AD383" s="39"/>
    </row>
    <row r="384" spans="1:30">
      <c r="A384" s="43"/>
      <c r="B384" s="38"/>
      <c r="C384" s="38"/>
      <c r="D384" s="38"/>
      <c r="E384" s="38"/>
      <c r="F384" s="40"/>
      <c r="G384" s="38"/>
      <c r="I384" s="38"/>
      <c r="J384" s="38"/>
      <c r="K384" s="40"/>
      <c r="L384" s="38"/>
      <c r="M384" s="38"/>
      <c r="N384" s="38"/>
      <c r="O384" s="38"/>
      <c r="V384" s="38"/>
      <c r="W384" s="38"/>
      <c r="X384" s="38"/>
      <c r="Y384" s="38"/>
      <c r="Z384" s="38"/>
      <c r="AC384" s="39"/>
      <c r="AD384" s="39"/>
    </row>
    <row r="385" spans="1:30">
      <c r="A385" s="43"/>
      <c r="B385" s="40"/>
      <c r="C385" s="40"/>
      <c r="D385" s="40"/>
      <c r="E385" s="40"/>
      <c r="F385" s="40"/>
      <c r="G385" s="40"/>
      <c r="I385" s="40"/>
      <c r="J385" s="40"/>
      <c r="K385" s="40"/>
      <c r="L385" s="38"/>
      <c r="M385" s="38"/>
      <c r="N385" s="38"/>
      <c r="O385" s="38"/>
      <c r="V385" s="38"/>
      <c r="W385" s="38"/>
      <c r="X385" s="38"/>
      <c r="Y385" s="38"/>
      <c r="Z385" s="38"/>
      <c r="AC385" s="39"/>
      <c r="AD385" s="39"/>
    </row>
    <row r="386" spans="1:30">
      <c r="A386" s="43"/>
      <c r="B386" s="40"/>
      <c r="C386" s="40"/>
      <c r="D386" s="40"/>
      <c r="E386" s="40"/>
      <c r="F386" s="40"/>
      <c r="G386" s="40"/>
      <c r="I386" s="40"/>
      <c r="J386" s="40"/>
      <c r="K386" s="40"/>
      <c r="L386" s="38"/>
      <c r="M386" s="38"/>
      <c r="N386" s="38"/>
      <c r="O386" s="38"/>
      <c r="V386" s="38"/>
      <c r="W386" s="38"/>
      <c r="X386" s="38"/>
      <c r="Y386" s="38"/>
      <c r="Z386" s="38"/>
      <c r="AC386" s="39"/>
      <c r="AD386" s="39"/>
    </row>
    <row r="387" spans="1:30">
      <c r="A387" s="43"/>
      <c r="B387" s="40"/>
      <c r="C387" s="40"/>
      <c r="D387" s="40"/>
      <c r="E387" s="40"/>
      <c r="F387" s="40"/>
      <c r="G387" s="40"/>
      <c r="I387" s="40"/>
      <c r="J387" s="40"/>
      <c r="K387" s="40"/>
      <c r="L387" s="38"/>
      <c r="M387" s="38"/>
      <c r="N387" s="38"/>
      <c r="O387" s="38"/>
      <c r="V387" s="38"/>
      <c r="W387" s="38"/>
      <c r="X387" s="38"/>
      <c r="Y387" s="38"/>
      <c r="Z387" s="38"/>
      <c r="AC387" s="39"/>
      <c r="AD387" s="39"/>
    </row>
    <row r="388" spans="1:30">
      <c r="A388" s="43"/>
      <c r="B388" s="40"/>
      <c r="C388" s="40"/>
      <c r="D388" s="40"/>
      <c r="E388" s="40"/>
      <c r="F388" s="40"/>
      <c r="G388" s="40"/>
      <c r="I388" s="40"/>
      <c r="J388" s="40"/>
      <c r="K388" s="40"/>
      <c r="L388" s="38"/>
      <c r="M388" s="38"/>
      <c r="N388" s="38"/>
      <c r="O388" s="38"/>
      <c r="V388" s="38"/>
      <c r="W388" s="38"/>
      <c r="X388" s="38"/>
      <c r="Y388" s="38"/>
      <c r="Z388" s="38"/>
      <c r="AC388" s="39"/>
      <c r="AD388" s="39"/>
    </row>
    <row r="389" spans="1:30">
      <c r="A389" s="43"/>
      <c r="B389" s="38"/>
      <c r="C389" s="38"/>
      <c r="D389" s="38"/>
      <c r="E389" s="38"/>
      <c r="F389" s="40"/>
      <c r="G389" s="38"/>
      <c r="I389" s="38"/>
      <c r="J389" s="38"/>
      <c r="K389" s="40"/>
      <c r="L389" s="38"/>
      <c r="M389" s="38"/>
      <c r="N389" s="38"/>
      <c r="O389" s="38"/>
      <c r="V389" s="38"/>
      <c r="W389" s="38"/>
      <c r="X389" s="38"/>
      <c r="Y389" s="38"/>
      <c r="Z389" s="38"/>
      <c r="AC389" s="39"/>
      <c r="AD389" s="39"/>
    </row>
    <row r="390" spans="1:30">
      <c r="A390" s="43"/>
      <c r="B390" s="40"/>
      <c r="C390" s="40"/>
      <c r="D390" s="40"/>
      <c r="E390" s="40"/>
      <c r="F390" s="40"/>
      <c r="G390" s="40"/>
      <c r="I390" s="40"/>
      <c r="J390" s="40"/>
      <c r="K390" s="40"/>
      <c r="L390" s="38"/>
      <c r="M390" s="38"/>
      <c r="N390" s="38"/>
      <c r="O390" s="38"/>
      <c r="V390" s="38"/>
      <c r="W390" s="38"/>
      <c r="X390" s="38"/>
      <c r="Y390" s="38"/>
      <c r="Z390" s="38"/>
      <c r="AC390" s="39"/>
      <c r="AD390" s="39"/>
    </row>
    <row r="391" spans="1:30">
      <c r="A391" s="43"/>
      <c r="B391" s="40"/>
      <c r="C391" s="40"/>
      <c r="D391" s="40"/>
      <c r="E391" s="40"/>
      <c r="F391" s="40"/>
      <c r="G391" s="40"/>
      <c r="I391" s="40"/>
      <c r="J391" s="40"/>
      <c r="K391" s="40"/>
      <c r="L391" s="38"/>
      <c r="M391" s="38"/>
      <c r="N391" s="38"/>
      <c r="O391" s="38"/>
      <c r="V391" s="38"/>
      <c r="W391" s="38"/>
      <c r="X391" s="38"/>
      <c r="Y391" s="38"/>
      <c r="Z391" s="38"/>
      <c r="AC391" s="39"/>
      <c r="AD391" s="39"/>
    </row>
    <row r="392" spans="1:30">
      <c r="A392" s="43"/>
      <c r="B392" s="40"/>
      <c r="C392" s="40"/>
      <c r="D392" s="40"/>
      <c r="E392" s="40"/>
      <c r="F392" s="40"/>
      <c r="G392" s="40"/>
      <c r="I392" s="40"/>
      <c r="J392" s="40"/>
      <c r="K392" s="40"/>
      <c r="L392" s="38"/>
      <c r="M392" s="38"/>
      <c r="N392" s="38"/>
      <c r="O392" s="38"/>
      <c r="V392" s="38"/>
      <c r="W392" s="38"/>
      <c r="X392" s="38"/>
      <c r="Y392" s="38"/>
      <c r="Z392" s="38"/>
      <c r="AC392" s="39"/>
      <c r="AD392" s="39"/>
    </row>
    <row r="393" spans="1:30">
      <c r="A393" s="43"/>
      <c r="B393" s="40"/>
      <c r="C393" s="40"/>
      <c r="D393" s="40"/>
      <c r="E393" s="40"/>
      <c r="F393" s="40"/>
      <c r="G393" s="40"/>
      <c r="I393" s="40"/>
      <c r="J393" s="40"/>
      <c r="K393" s="40"/>
      <c r="L393" s="38"/>
      <c r="M393" s="38"/>
      <c r="N393" s="38"/>
      <c r="O393" s="38"/>
      <c r="V393" s="38"/>
      <c r="W393" s="38"/>
      <c r="X393" s="38"/>
      <c r="Y393" s="38"/>
      <c r="Z393" s="38"/>
      <c r="AC393" s="39"/>
      <c r="AD393" s="39"/>
    </row>
    <row r="394" spans="1:30">
      <c r="A394" s="43"/>
      <c r="B394" s="38"/>
      <c r="C394" s="38"/>
      <c r="D394" s="38"/>
      <c r="E394" s="38"/>
      <c r="F394" s="40"/>
      <c r="G394" s="38"/>
      <c r="I394" s="38"/>
      <c r="J394" s="38"/>
      <c r="K394" s="40"/>
      <c r="L394" s="38"/>
      <c r="M394" s="38"/>
      <c r="N394" s="38"/>
      <c r="O394" s="38"/>
      <c r="V394" s="38"/>
      <c r="W394" s="38"/>
      <c r="X394" s="38"/>
      <c r="Y394" s="38"/>
      <c r="Z394" s="38"/>
      <c r="AC394" s="39"/>
      <c r="AD394" s="39"/>
    </row>
    <row r="395" spans="1:30">
      <c r="A395" s="43"/>
      <c r="B395" s="40"/>
      <c r="C395" s="40"/>
      <c r="D395" s="40"/>
      <c r="E395" s="40"/>
      <c r="F395" s="40"/>
      <c r="G395" s="40"/>
      <c r="I395" s="40"/>
      <c r="J395" s="40"/>
      <c r="K395" s="40"/>
      <c r="L395" s="38"/>
      <c r="M395" s="38"/>
      <c r="N395" s="38"/>
      <c r="O395" s="38"/>
      <c r="V395" s="38"/>
      <c r="W395" s="38"/>
      <c r="X395" s="38"/>
      <c r="Y395" s="38"/>
      <c r="Z395" s="38"/>
      <c r="AC395" s="39"/>
      <c r="AD395" s="39"/>
    </row>
    <row r="396" spans="1:30">
      <c r="A396" s="43"/>
      <c r="B396" s="40"/>
      <c r="C396" s="40"/>
      <c r="D396" s="40"/>
      <c r="E396" s="40"/>
      <c r="F396" s="40"/>
      <c r="G396" s="40"/>
      <c r="I396" s="40"/>
      <c r="J396" s="40"/>
      <c r="K396" s="40"/>
      <c r="L396" s="38"/>
      <c r="M396" s="38"/>
      <c r="N396" s="38"/>
      <c r="O396" s="38"/>
      <c r="V396" s="38"/>
      <c r="W396" s="38"/>
      <c r="X396" s="38"/>
      <c r="Y396" s="38"/>
      <c r="Z396" s="38"/>
      <c r="AC396" s="39"/>
      <c r="AD396" s="39"/>
    </row>
    <row r="397" spans="1:30">
      <c r="A397" s="43"/>
      <c r="B397" s="40"/>
      <c r="C397" s="40"/>
      <c r="D397" s="40"/>
      <c r="E397" s="40"/>
      <c r="F397" s="40"/>
      <c r="G397" s="40"/>
      <c r="I397" s="40"/>
      <c r="J397" s="40"/>
      <c r="K397" s="40"/>
      <c r="L397" s="38"/>
      <c r="M397" s="38"/>
      <c r="N397" s="38"/>
      <c r="O397" s="38"/>
      <c r="V397" s="38"/>
      <c r="W397" s="38"/>
      <c r="X397" s="38"/>
      <c r="Y397" s="38"/>
      <c r="Z397" s="38"/>
      <c r="AC397" s="39"/>
      <c r="AD397" s="39"/>
    </row>
    <row r="398" spans="1:30">
      <c r="A398" s="43"/>
      <c r="B398" s="40"/>
      <c r="C398" s="40"/>
      <c r="D398" s="40"/>
      <c r="E398" s="40"/>
      <c r="F398" s="40"/>
      <c r="G398" s="40"/>
      <c r="I398" s="40"/>
      <c r="J398" s="40"/>
      <c r="K398" s="40"/>
      <c r="L398" s="38"/>
      <c r="M398" s="38"/>
      <c r="N398" s="38"/>
      <c r="O398" s="38"/>
      <c r="V398" s="38"/>
      <c r="W398" s="38"/>
      <c r="X398" s="38"/>
      <c r="Y398" s="38"/>
      <c r="Z398" s="38"/>
      <c r="AC398" s="39"/>
      <c r="AD398" s="39"/>
    </row>
    <row r="399" spans="1:30">
      <c r="A399" s="43"/>
      <c r="B399" s="40"/>
      <c r="C399" s="40"/>
      <c r="D399" s="40"/>
      <c r="E399" s="40"/>
      <c r="F399" s="40"/>
      <c r="G399" s="40"/>
      <c r="I399" s="40"/>
      <c r="J399" s="40"/>
      <c r="K399" s="40"/>
      <c r="L399" s="38"/>
      <c r="M399" s="38"/>
      <c r="N399" s="38"/>
      <c r="O399" s="38"/>
      <c r="V399" s="38"/>
      <c r="W399" s="38"/>
      <c r="X399" s="38"/>
      <c r="Y399" s="38"/>
      <c r="Z399" s="38"/>
      <c r="AC399" s="39"/>
      <c r="AD399" s="39"/>
    </row>
    <row r="400" spans="1:30">
      <c r="A400" s="43"/>
      <c r="B400" s="40"/>
      <c r="C400" s="40"/>
      <c r="D400" s="40"/>
      <c r="E400" s="40"/>
      <c r="F400" s="40"/>
      <c r="G400" s="40"/>
      <c r="I400" s="40"/>
      <c r="J400" s="40"/>
      <c r="K400" s="40"/>
      <c r="L400" s="38"/>
      <c r="M400" s="38"/>
      <c r="N400" s="38"/>
      <c r="O400" s="38"/>
      <c r="V400" s="38"/>
      <c r="W400" s="38"/>
      <c r="X400" s="38"/>
      <c r="Y400" s="38"/>
      <c r="Z400" s="38"/>
      <c r="AC400" s="39"/>
      <c r="AD400" s="39"/>
    </row>
    <row r="401" spans="1:30">
      <c r="A401" s="43"/>
      <c r="B401" s="40"/>
      <c r="C401" s="40"/>
      <c r="D401" s="40"/>
      <c r="E401" s="40"/>
      <c r="F401" s="40"/>
      <c r="G401" s="40"/>
      <c r="I401" s="40"/>
      <c r="J401" s="40"/>
      <c r="K401" s="40"/>
      <c r="L401" s="38"/>
      <c r="M401" s="38"/>
      <c r="N401" s="38"/>
      <c r="O401" s="38"/>
      <c r="V401" s="38"/>
      <c r="W401" s="38"/>
      <c r="X401" s="38"/>
      <c r="Y401" s="38"/>
      <c r="Z401" s="38"/>
      <c r="AC401" s="39"/>
      <c r="AD401" s="39"/>
    </row>
    <row r="402" spans="1:30">
      <c r="A402" s="43"/>
      <c r="B402" s="40"/>
      <c r="C402" s="40"/>
      <c r="D402" s="40"/>
      <c r="E402" s="40"/>
      <c r="F402" s="40"/>
      <c r="G402" s="40"/>
      <c r="I402" s="40"/>
      <c r="J402" s="40"/>
      <c r="K402" s="40"/>
      <c r="L402" s="38"/>
      <c r="M402" s="38"/>
      <c r="N402" s="38"/>
      <c r="O402" s="38"/>
      <c r="V402" s="38"/>
      <c r="W402" s="38"/>
      <c r="X402" s="38"/>
      <c r="Y402" s="38"/>
      <c r="Z402" s="38"/>
      <c r="AC402" s="39"/>
      <c r="AD402" s="39"/>
    </row>
    <row r="403" spans="1:30">
      <c r="A403" s="43"/>
      <c r="B403" s="40"/>
      <c r="C403" s="40"/>
      <c r="D403" s="40"/>
      <c r="E403" s="40"/>
      <c r="F403" s="40"/>
      <c r="G403" s="40"/>
      <c r="I403" s="40"/>
      <c r="J403" s="40"/>
      <c r="K403" s="40"/>
      <c r="L403" s="38"/>
      <c r="M403" s="38"/>
      <c r="N403" s="38"/>
      <c r="O403" s="38"/>
      <c r="V403" s="38"/>
      <c r="W403" s="38"/>
      <c r="X403" s="38"/>
      <c r="Y403" s="38"/>
      <c r="Z403" s="38"/>
      <c r="AC403" s="39"/>
      <c r="AD403" s="39"/>
    </row>
    <row r="404" spans="1:30">
      <c r="A404" s="43"/>
      <c r="B404" s="40"/>
      <c r="C404" s="40"/>
      <c r="D404" s="40"/>
      <c r="E404" s="40"/>
      <c r="F404" s="40"/>
      <c r="G404" s="40"/>
      <c r="I404" s="40"/>
      <c r="J404" s="40"/>
      <c r="K404" s="40"/>
      <c r="L404" s="38"/>
      <c r="M404" s="38"/>
      <c r="N404" s="38"/>
      <c r="O404" s="38"/>
      <c r="V404" s="38"/>
      <c r="W404" s="38"/>
      <c r="X404" s="38"/>
      <c r="Y404" s="38"/>
      <c r="Z404" s="38"/>
      <c r="AC404" s="39"/>
      <c r="AD404" s="39"/>
    </row>
    <row r="405" spans="1:30">
      <c r="F405" s="39"/>
    </row>
    <row r="406" spans="1:30">
      <c r="F406" s="39"/>
    </row>
    <row r="407" spans="1:30">
      <c r="F407" s="39"/>
    </row>
    <row r="408" spans="1:30">
      <c r="F408" s="39"/>
    </row>
    <row r="409" spans="1:30">
      <c r="F409" s="40"/>
    </row>
    <row r="410" spans="1:30">
      <c r="F410" s="40"/>
    </row>
    <row r="411" spans="1:30">
      <c r="F411" s="40"/>
    </row>
    <row r="412" spans="1:30">
      <c r="F412" s="40"/>
    </row>
    <row r="413" spans="1:30">
      <c r="F413" s="40"/>
    </row>
    <row r="414" spans="1:30">
      <c r="F414" s="40"/>
    </row>
    <row r="415" spans="1:30">
      <c r="F415" s="40"/>
    </row>
    <row r="416" spans="1:30">
      <c r="F416" s="40"/>
    </row>
    <row r="417" spans="6:6">
      <c r="F417" s="40"/>
    </row>
    <row r="418" spans="6:6">
      <c r="F418" s="40"/>
    </row>
    <row r="419" spans="6:6">
      <c r="F419" s="40"/>
    </row>
    <row r="420" spans="6:6">
      <c r="F420" s="40"/>
    </row>
    <row r="421" spans="6:6">
      <c r="F421" s="40"/>
    </row>
    <row r="422" spans="6:6">
      <c r="F422" s="40"/>
    </row>
    <row r="423" spans="6:6">
      <c r="F423" s="40"/>
    </row>
    <row r="424" spans="6:6">
      <c r="F424" s="40"/>
    </row>
    <row r="425" spans="6:6">
      <c r="F425" s="40"/>
    </row>
    <row r="426" spans="6:6">
      <c r="F426" s="40"/>
    </row>
    <row r="427" spans="6:6">
      <c r="F427" s="40"/>
    </row>
    <row r="428" spans="6:6">
      <c r="F428" s="40"/>
    </row>
    <row r="429" spans="6:6">
      <c r="F429" s="40"/>
    </row>
    <row r="430" spans="6:6">
      <c r="F430" s="40"/>
    </row>
    <row r="431" spans="6:6">
      <c r="F431" s="40"/>
    </row>
    <row r="432" spans="6:6">
      <c r="F432" s="40"/>
    </row>
    <row r="433" spans="6:6">
      <c r="F433" s="40"/>
    </row>
    <row r="434" spans="6:6">
      <c r="F434" s="40"/>
    </row>
    <row r="435" spans="6:6">
      <c r="F435" s="40"/>
    </row>
    <row r="436" spans="6:6">
      <c r="F436" s="40"/>
    </row>
    <row r="437" spans="6:6">
      <c r="F437" s="40"/>
    </row>
    <row r="438" spans="6:6">
      <c r="F438" s="40"/>
    </row>
    <row r="439" spans="6:6">
      <c r="F439" s="38"/>
    </row>
    <row r="440" spans="6:6">
      <c r="F440" s="38"/>
    </row>
    <row r="441" spans="6:6">
      <c r="F441" s="38"/>
    </row>
    <row r="442" spans="6:6">
      <c r="F442" s="38"/>
    </row>
    <row r="443" spans="6:6">
      <c r="F443" s="39"/>
    </row>
    <row r="444" spans="6:6">
      <c r="F444" s="38"/>
    </row>
    <row r="445" spans="6:6">
      <c r="F445" s="38"/>
    </row>
    <row r="446" spans="6:6">
      <c r="F446" s="38"/>
    </row>
    <row r="447" spans="6:6">
      <c r="F447" s="38"/>
    </row>
    <row r="448" spans="6:6">
      <c r="F448" s="38"/>
    </row>
    <row r="449" spans="6:6">
      <c r="F449" s="38"/>
    </row>
    <row r="450" spans="6:6">
      <c r="F450" s="38"/>
    </row>
    <row r="451" spans="6:6">
      <c r="F451" s="38"/>
    </row>
    <row r="452" spans="6:6">
      <c r="F452" s="38"/>
    </row>
    <row r="453" spans="6:6">
      <c r="F453" s="38"/>
    </row>
    <row r="454" spans="6:6">
      <c r="F454" s="38"/>
    </row>
    <row r="455" spans="6:6">
      <c r="F455" s="38"/>
    </row>
    <row r="456" spans="6:6">
      <c r="F456" s="38"/>
    </row>
    <row r="457" spans="6:6">
      <c r="F457" s="38"/>
    </row>
    <row r="458" spans="6:6">
      <c r="F458" s="38"/>
    </row>
    <row r="459" spans="6:6">
      <c r="F459" s="38"/>
    </row>
    <row r="460" spans="6:6">
      <c r="F460" s="39"/>
    </row>
    <row r="461" spans="6:6">
      <c r="F461" s="39"/>
    </row>
    <row r="462" spans="6:6">
      <c r="F462" s="39"/>
    </row>
    <row r="463" spans="6:6">
      <c r="F463" s="39"/>
    </row>
    <row r="464" spans="6:6">
      <c r="F464" s="39"/>
    </row>
    <row r="465" spans="6:6">
      <c r="F465" s="39"/>
    </row>
    <row r="466" spans="6:6">
      <c r="F466" s="39"/>
    </row>
    <row r="467" spans="6:6">
      <c r="F467" s="39"/>
    </row>
    <row r="468" spans="6:6">
      <c r="F468" s="39"/>
    </row>
    <row r="469" spans="6:6">
      <c r="F469" s="39"/>
    </row>
    <row r="470" spans="6:6">
      <c r="F470" s="39"/>
    </row>
    <row r="471" spans="6:6">
      <c r="F471" s="39"/>
    </row>
    <row r="472" spans="6:6">
      <c r="F472" s="39"/>
    </row>
    <row r="473" spans="6:6">
      <c r="F473" s="39"/>
    </row>
    <row r="474" spans="6:6">
      <c r="F474" s="39"/>
    </row>
    <row r="475" spans="6:6">
      <c r="F475" s="39"/>
    </row>
    <row r="476" spans="6:6">
      <c r="F476" s="39"/>
    </row>
    <row r="477" spans="6:6">
      <c r="F477" s="39"/>
    </row>
    <row r="478" spans="6:6">
      <c r="F478" s="39"/>
    </row>
    <row r="479" spans="6:6">
      <c r="F479" s="39"/>
    </row>
    <row r="480" spans="6:6">
      <c r="F480" s="39"/>
    </row>
    <row r="481" spans="6:6">
      <c r="F481" s="39"/>
    </row>
    <row r="482" spans="6:6">
      <c r="F482" s="39"/>
    </row>
    <row r="483" spans="6:6">
      <c r="F483" s="39"/>
    </row>
    <row r="484" spans="6:6">
      <c r="F484" s="39"/>
    </row>
    <row r="485" spans="6:6">
      <c r="F485" s="39"/>
    </row>
    <row r="486" spans="6:6">
      <c r="F486" s="39"/>
    </row>
    <row r="487" spans="6:6">
      <c r="F487" s="39"/>
    </row>
    <row r="488" spans="6:6">
      <c r="F488" s="39"/>
    </row>
    <row r="489" spans="6:6">
      <c r="F489" s="39"/>
    </row>
    <row r="490" spans="6:6">
      <c r="F490" s="39"/>
    </row>
    <row r="491" spans="6:6">
      <c r="F491" s="39"/>
    </row>
    <row r="492" spans="6:6">
      <c r="F492" s="39"/>
    </row>
    <row r="493" spans="6:6">
      <c r="F493" s="39"/>
    </row>
    <row r="494" spans="6:6">
      <c r="F494" s="39"/>
    </row>
    <row r="495" spans="6:6">
      <c r="F495" s="39"/>
    </row>
    <row r="496" spans="6:6">
      <c r="F496" s="39"/>
    </row>
    <row r="497" spans="6:6">
      <c r="F497" s="39"/>
    </row>
    <row r="498" spans="6:6">
      <c r="F498" s="39"/>
    </row>
    <row r="499" spans="6:6">
      <c r="F499" s="39"/>
    </row>
    <row r="500" spans="6:6">
      <c r="F500" s="39"/>
    </row>
    <row r="501" spans="6:6">
      <c r="F501" s="39"/>
    </row>
    <row r="502" spans="6:6">
      <c r="F502" s="39"/>
    </row>
    <row r="503" spans="6:6">
      <c r="F503" s="39"/>
    </row>
    <row r="504" spans="6:6">
      <c r="F504" s="39"/>
    </row>
    <row r="505" spans="6:6">
      <c r="F505" s="39"/>
    </row>
    <row r="506" spans="6:6">
      <c r="F506" s="39"/>
    </row>
    <row r="507" spans="6:6">
      <c r="F507" s="39"/>
    </row>
    <row r="508" spans="6:6">
      <c r="F508" s="39"/>
    </row>
    <row r="509" spans="6:6">
      <c r="F509" s="39"/>
    </row>
    <row r="510" spans="6:6">
      <c r="F510" s="39"/>
    </row>
    <row r="511" spans="6:6">
      <c r="F511" s="39"/>
    </row>
    <row r="512" spans="6:6">
      <c r="F512" s="39"/>
    </row>
    <row r="513" spans="6:6">
      <c r="F513" s="39"/>
    </row>
    <row r="514" spans="6:6">
      <c r="F514" s="39"/>
    </row>
    <row r="515" spans="6:6">
      <c r="F515" s="39"/>
    </row>
    <row r="516" spans="6:6">
      <c r="F516" s="39"/>
    </row>
    <row r="517" spans="6:6">
      <c r="F517" s="39"/>
    </row>
    <row r="518" spans="6:6">
      <c r="F518" s="39"/>
    </row>
    <row r="519" spans="6:6">
      <c r="F519" s="39"/>
    </row>
    <row r="520" spans="6:6">
      <c r="F520" s="39"/>
    </row>
    <row r="521" spans="6:6">
      <c r="F521" s="39"/>
    </row>
    <row r="522" spans="6:6">
      <c r="F522" s="39"/>
    </row>
    <row r="523" spans="6:6">
      <c r="F523" s="39"/>
    </row>
    <row r="524" spans="6:6">
      <c r="F524" s="39"/>
    </row>
    <row r="525" spans="6:6">
      <c r="F525" s="39"/>
    </row>
    <row r="526" spans="6:6">
      <c r="F526" s="39"/>
    </row>
    <row r="527" spans="6:6">
      <c r="F527" s="39"/>
    </row>
    <row r="528" spans="6:6">
      <c r="F528" s="39"/>
    </row>
    <row r="529" spans="6:6">
      <c r="F529" s="39"/>
    </row>
    <row r="530" spans="6:6">
      <c r="F530" s="39"/>
    </row>
    <row r="531" spans="6:6">
      <c r="F531" s="39"/>
    </row>
    <row r="532" spans="6:6">
      <c r="F532" s="39"/>
    </row>
    <row r="533" spans="6:6">
      <c r="F533" s="39"/>
    </row>
    <row r="534" spans="6:6">
      <c r="F534" s="39"/>
    </row>
  </sheetData>
  <mergeCells count="6">
    <mergeCell ref="A58:D58"/>
    <mergeCell ref="AF2:AI2"/>
    <mergeCell ref="AF3:AG3"/>
    <mergeCell ref="AH3:AI3"/>
    <mergeCell ref="A56:D56"/>
    <mergeCell ref="A57:D5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575A8-4D6A-4693-AD88-276AD0C6BA12}">
  <dimension ref="A1:AD51"/>
  <sheetViews>
    <sheetView topLeftCell="C1" zoomScale="70" zoomScaleNormal="70" workbookViewId="0">
      <selection activeCell="V1" sqref="V1"/>
    </sheetView>
  </sheetViews>
  <sheetFormatPr defaultRowHeight="15.5"/>
  <cols>
    <col min="1" max="1" width="12.83203125" customWidth="1"/>
    <col min="22" max="22" width="8.83203125" style="387"/>
  </cols>
  <sheetData>
    <row r="1" spans="1:30" s="307" customFormat="1" ht="117.5" thickBot="1">
      <c r="A1" s="307" t="s">
        <v>123</v>
      </c>
      <c r="B1" s="308" t="s">
        <v>181</v>
      </c>
      <c r="C1" s="309" t="s">
        <v>182</v>
      </c>
      <c r="D1" s="309" t="s">
        <v>183</v>
      </c>
      <c r="E1" s="309" t="s">
        <v>173</v>
      </c>
      <c r="F1" s="309" t="s">
        <v>174</v>
      </c>
      <c r="G1" s="309" t="s">
        <v>175</v>
      </c>
      <c r="H1" s="309" t="s">
        <v>184</v>
      </c>
      <c r="I1" s="309" t="s">
        <v>185</v>
      </c>
      <c r="J1" s="309" t="s">
        <v>186</v>
      </c>
      <c r="K1" s="309" t="s">
        <v>187</v>
      </c>
      <c r="L1" s="309" t="s">
        <v>176</v>
      </c>
      <c r="M1" s="310" t="s">
        <v>177</v>
      </c>
      <c r="N1" s="307" t="s">
        <v>87</v>
      </c>
      <c r="O1" s="307" t="s">
        <v>88</v>
      </c>
      <c r="P1" s="311" t="s">
        <v>196</v>
      </c>
      <c r="Q1" s="311" t="s">
        <v>198</v>
      </c>
      <c r="R1" s="311" t="s">
        <v>197</v>
      </c>
      <c r="S1" s="311" t="s">
        <v>179</v>
      </c>
      <c r="T1" s="311" t="s">
        <v>178</v>
      </c>
      <c r="U1" s="307" t="s">
        <v>180</v>
      </c>
      <c r="V1" s="386" t="s">
        <v>199</v>
      </c>
      <c r="W1" s="311" t="s">
        <v>193</v>
      </c>
      <c r="X1" s="311" t="s">
        <v>195</v>
      </c>
      <c r="Y1" s="311" t="s">
        <v>194</v>
      </c>
      <c r="Z1" s="311" t="s">
        <v>188</v>
      </c>
      <c r="AA1" s="311" t="s">
        <v>189</v>
      </c>
      <c r="AB1" s="307" t="s">
        <v>190</v>
      </c>
      <c r="AC1" s="307" t="s">
        <v>191</v>
      </c>
      <c r="AD1" s="307" t="s">
        <v>192</v>
      </c>
    </row>
    <row r="2" spans="1:30" ht="16" thickTop="1">
      <c r="A2" t="s">
        <v>124</v>
      </c>
      <c r="B2" s="142">
        <v>51.456178597040598</v>
      </c>
      <c r="C2" s="132">
        <v>2.60168984815774</v>
      </c>
      <c r="D2" s="132">
        <v>13.5290734721183</v>
      </c>
      <c r="E2" s="132">
        <v>6.6984769698036004</v>
      </c>
      <c r="F2" s="133">
        <v>0.18587289210824401</v>
      </c>
      <c r="G2" s="132">
        <v>10.9746086716827</v>
      </c>
      <c r="H2" s="132">
        <v>2.4069261719231001</v>
      </c>
      <c r="I2" s="133">
        <v>0.48380056746081201</v>
      </c>
      <c r="J2" s="132">
        <v>0.24853533380965401</v>
      </c>
      <c r="K2" s="132">
        <v>1</v>
      </c>
      <c r="L2" s="132">
        <v>98.708331710146396</v>
      </c>
      <c r="M2" s="143">
        <v>145.39523758613001</v>
      </c>
      <c r="N2">
        <v>1148.6393870930524</v>
      </c>
      <c r="O2">
        <v>0.1</v>
      </c>
      <c r="P2">
        <v>0.2</v>
      </c>
      <c r="Q2">
        <v>0.70000000000000007</v>
      </c>
      <c r="R2">
        <v>9.9999999999999867E-2</v>
      </c>
      <c r="S2">
        <v>11.114609688386189</v>
      </c>
      <c r="T2">
        <f>1-U2</f>
        <v>0.14997039091865061</v>
      </c>
      <c r="U2">
        <v>0.85002960908134939</v>
      </c>
      <c r="V2" s="387">
        <v>334.86563181803558</v>
      </c>
      <c r="W2">
        <v>280.58132017956399</v>
      </c>
      <c r="X2">
        <v>76.646336162097612</v>
      </c>
      <c r="Y2">
        <v>273.59651290852707</v>
      </c>
      <c r="Z2">
        <v>820.50002964015493</v>
      </c>
      <c r="AA2">
        <v>807.6764462264581</v>
      </c>
      <c r="AB2">
        <v>11.449498691679604</v>
      </c>
      <c r="AC2">
        <v>18.759040655612811</v>
      </c>
      <c r="AD2">
        <v>38.359002568402389</v>
      </c>
    </row>
    <row r="3" spans="1:30" hidden="1">
      <c r="A3" t="s">
        <v>125</v>
      </c>
      <c r="B3" s="135">
        <v>51.462748875577802</v>
      </c>
      <c r="C3" s="127">
        <v>2.6423097028773501</v>
      </c>
      <c r="D3" s="127">
        <v>13.7222168341581</v>
      </c>
      <c r="E3" s="127">
        <v>6.49354748572721</v>
      </c>
      <c r="F3" s="127">
        <v>0.18966111532666299</v>
      </c>
      <c r="G3" s="127">
        <v>10.809484763531801</v>
      </c>
      <c r="H3" s="127">
        <v>2.4522387641583898</v>
      </c>
      <c r="I3" s="127">
        <v>0.49366077096844502</v>
      </c>
      <c r="J3" s="129">
        <v>0.25360066265592401</v>
      </c>
      <c r="K3" s="129">
        <v>1</v>
      </c>
      <c r="L3" s="129">
        <v>94.313400108553495</v>
      </c>
      <c r="M3" s="136">
        <v>144.819554764251</v>
      </c>
      <c r="N3">
        <v>1144.5203044631169</v>
      </c>
      <c r="O3">
        <v>0.1</v>
      </c>
      <c r="P3">
        <v>0.5</v>
      </c>
      <c r="Q3">
        <v>0.4</v>
      </c>
      <c r="R3">
        <v>9.9999999999999978E-2</v>
      </c>
      <c r="S3">
        <v>11.177567612279335</v>
      </c>
      <c r="T3">
        <f t="shared" ref="T3:T50" si="0">1-U3</f>
        <v>0.14944688362492253</v>
      </c>
      <c r="U3">
        <v>0.85055311637507747</v>
      </c>
      <c r="V3" s="387">
        <v>819.92130169736959</v>
      </c>
      <c r="W3">
        <v>688.38328071557703</v>
      </c>
      <c r="X3">
        <v>188.04550605267482</v>
      </c>
      <c r="Y3">
        <v>663.67342557132235</v>
      </c>
      <c r="Z3">
        <v>808.6867151632506</v>
      </c>
      <c r="AA3">
        <v>796.56097627804559</v>
      </c>
      <c r="AB3">
        <v>11.003104961042919</v>
      </c>
      <c r="AC3">
        <v>19.081657381875171</v>
      </c>
      <c r="AD3">
        <v>38.563194642060608</v>
      </c>
    </row>
    <row r="4" spans="1:30" hidden="1">
      <c r="A4" t="s">
        <v>126</v>
      </c>
      <c r="B4" s="135">
        <v>51.494412553647798</v>
      </c>
      <c r="C4" s="127">
        <v>2.7858787345565901</v>
      </c>
      <c r="D4" s="127">
        <v>13.604634156863</v>
      </c>
      <c r="E4" s="127">
        <v>6.2879836108609704</v>
      </c>
      <c r="F4" s="127">
        <v>0.201607091065336</v>
      </c>
      <c r="G4" s="127">
        <v>10.4337898036356</v>
      </c>
      <c r="H4" s="127">
        <v>2.5082994435217798</v>
      </c>
      <c r="I4" s="127">
        <v>0.52310494830859</v>
      </c>
      <c r="J4" s="129">
        <v>0.26957392822584503</v>
      </c>
      <c r="K4" s="129">
        <v>2</v>
      </c>
      <c r="L4" s="129">
        <v>89.975530367268505</v>
      </c>
      <c r="M4" s="136">
        <v>144.24208982750599</v>
      </c>
      <c r="N4">
        <v>1140.3884705783055</v>
      </c>
      <c r="O4">
        <v>0.1</v>
      </c>
      <c r="P4">
        <v>0.2</v>
      </c>
      <c r="Q4">
        <v>0.70000000000000007</v>
      </c>
      <c r="R4">
        <v>9.9999999999999867E-2</v>
      </c>
      <c r="S4">
        <v>11.574672312295466</v>
      </c>
      <c r="T4">
        <f t="shared" si="0"/>
        <v>0.14875286341054328</v>
      </c>
      <c r="U4">
        <v>0.85124713658945672</v>
      </c>
      <c r="V4" s="387">
        <v>331.06094846139871</v>
      </c>
      <c r="W4">
        <v>256.15605352916191</v>
      </c>
      <c r="X4">
        <v>69.974091561717557</v>
      </c>
      <c r="Y4">
        <v>251.88672994936888</v>
      </c>
      <c r="Z4">
        <v>767.21889429622229</v>
      </c>
      <c r="AA4">
        <v>760.77312756293077</v>
      </c>
      <c r="AB4">
        <v>10.377881841963532</v>
      </c>
      <c r="AC4">
        <v>18.913791827299146</v>
      </c>
      <c r="AD4">
        <v>39.371132199548953</v>
      </c>
    </row>
    <row r="5" spans="1:30" hidden="1">
      <c r="A5" t="s">
        <v>127</v>
      </c>
      <c r="B5" s="135">
        <v>51.509871329047201</v>
      </c>
      <c r="C5" s="127">
        <v>2.8877386394235001</v>
      </c>
      <c r="D5" s="127">
        <v>13.5075567279384</v>
      </c>
      <c r="E5" s="127">
        <v>6.1500407467497196</v>
      </c>
      <c r="F5" s="127">
        <v>0.21003683610419699</v>
      </c>
      <c r="G5" s="127">
        <v>10.193081244316501</v>
      </c>
      <c r="H5" s="127">
        <v>2.5427672963774799</v>
      </c>
      <c r="I5" s="127">
        <v>0.54374497901276198</v>
      </c>
      <c r="J5" s="129">
        <v>0.28084555300878</v>
      </c>
      <c r="K5" s="132">
        <v>2.3333333333333299</v>
      </c>
      <c r="L5" s="129">
        <v>87.104301666947805</v>
      </c>
      <c r="M5" s="136">
        <v>143.85458415633599</v>
      </c>
      <c r="N5">
        <v>1137.6158190096694</v>
      </c>
      <c r="O5">
        <v>0.1</v>
      </c>
      <c r="P5">
        <v>0.7</v>
      </c>
      <c r="Q5">
        <v>0.20000000000000004</v>
      </c>
      <c r="R5">
        <v>9.9999999999999978E-2</v>
      </c>
      <c r="S5">
        <v>11.848819123278037</v>
      </c>
      <c r="T5">
        <f t="shared" si="0"/>
        <v>0.14853696632529301</v>
      </c>
      <c r="U5">
        <v>0.85146303367470699</v>
      </c>
      <c r="V5" s="387">
        <v>1168.7784448884602</v>
      </c>
      <c r="W5">
        <v>877.35780723793198</v>
      </c>
      <c r="X5">
        <v>239.66763498355363</v>
      </c>
      <c r="Y5">
        <v>849.03551817112975</v>
      </c>
      <c r="Z5">
        <v>760.44879548019094</v>
      </c>
      <c r="AA5">
        <v>755.8319331109758</v>
      </c>
      <c r="AB5">
        <v>9.9725932262055768</v>
      </c>
      <c r="AC5">
        <v>18.793839622034529</v>
      </c>
      <c r="AD5">
        <v>39.90603248868193</v>
      </c>
    </row>
    <row r="6" spans="1:30" hidden="1">
      <c r="A6" t="s">
        <v>128</v>
      </c>
      <c r="B6" s="135">
        <v>51.504955395941202</v>
      </c>
      <c r="C6" s="127">
        <v>3.0781376556869202</v>
      </c>
      <c r="D6" s="127">
        <v>13.2787540117926</v>
      </c>
      <c r="E6" s="127">
        <v>5.8579252007709002</v>
      </c>
      <c r="F6" s="127">
        <v>0.22519743875857601</v>
      </c>
      <c r="G6" s="127">
        <v>9.9683967841379708</v>
      </c>
      <c r="H6" s="127">
        <v>2.5916385961786998</v>
      </c>
      <c r="I6" s="127">
        <v>0.58047057518781198</v>
      </c>
      <c r="J6" s="129">
        <v>0.30111717733615301</v>
      </c>
      <c r="K6" s="129">
        <v>2.8333333333333299</v>
      </c>
      <c r="L6" s="129">
        <v>81.129234092681301</v>
      </c>
      <c r="M6" s="136">
        <v>143.03398041265399</v>
      </c>
      <c r="N6">
        <v>1131.7442965354951</v>
      </c>
      <c r="O6">
        <v>0.1</v>
      </c>
      <c r="P6">
        <v>0.9</v>
      </c>
      <c r="Q6">
        <v>0</v>
      </c>
      <c r="R6">
        <v>9.9999999999999978E-2</v>
      </c>
      <c r="S6">
        <v>12.26970324831014</v>
      </c>
      <c r="T6">
        <f t="shared" si="0"/>
        <v>0.14992507068524197</v>
      </c>
      <c r="U6">
        <v>0.85007492931475803</v>
      </c>
      <c r="V6" s="387">
        <v>1534.4710817328616</v>
      </c>
      <c r="W6">
        <v>1097.2726703054391</v>
      </c>
      <c r="X6">
        <v>299.74172869345085</v>
      </c>
      <c r="Y6">
        <v>1058.1541045962422</v>
      </c>
      <c r="Z6">
        <v>753.09701870070376</v>
      </c>
      <c r="AA6">
        <v>750.99304553417153</v>
      </c>
      <c r="AB6">
        <v>9.2373338382711925</v>
      </c>
      <c r="AC6">
        <v>18.803404593134591</v>
      </c>
      <c r="AD6">
        <v>40.688118223412062</v>
      </c>
    </row>
    <row r="7" spans="1:30" hidden="1">
      <c r="A7" t="s">
        <v>129</v>
      </c>
      <c r="B7" s="135">
        <v>51.494606207392103</v>
      </c>
      <c r="C7" s="127">
        <v>3.20994551000339</v>
      </c>
      <c r="D7" s="127">
        <v>13.114385552201799</v>
      </c>
      <c r="E7" s="127">
        <v>5.6587276827207704</v>
      </c>
      <c r="F7" s="127">
        <v>0.23566203184551801</v>
      </c>
      <c r="G7" s="127">
        <v>9.8431675248457307</v>
      </c>
      <c r="H7" s="127">
        <v>2.6207674407344799</v>
      </c>
      <c r="I7" s="127">
        <v>0.60564382202745304</v>
      </c>
      <c r="J7" s="129">
        <v>0.31510964878557002</v>
      </c>
      <c r="K7" s="129">
        <v>3.3333333333333299</v>
      </c>
      <c r="L7" s="129">
        <v>77.136715996543302</v>
      </c>
      <c r="M7" s="136">
        <v>142.474399687512</v>
      </c>
      <c r="N7">
        <v>1127.7404264226875</v>
      </c>
      <c r="O7">
        <v>0.1</v>
      </c>
      <c r="P7">
        <v>0.9</v>
      </c>
      <c r="Q7">
        <v>0</v>
      </c>
      <c r="R7">
        <v>9.9999999999999978E-2</v>
      </c>
      <c r="S7">
        <v>12.545595091494778</v>
      </c>
      <c r="T7">
        <f t="shared" si="0"/>
        <v>0.15108965736425117</v>
      </c>
      <c r="U7">
        <v>0.84891034263574883</v>
      </c>
      <c r="V7" s="387">
        <v>1558.2213349688489</v>
      </c>
      <c r="W7">
        <v>1068.7756180395613</v>
      </c>
      <c r="X7">
        <v>291.9571953317805</v>
      </c>
      <c r="Y7">
        <v>1034.1493431666338</v>
      </c>
      <c r="Z7">
        <v>741.68269836232059</v>
      </c>
      <c r="AA7">
        <v>741.68634922845217</v>
      </c>
      <c r="AB7">
        <v>8.760570437534577</v>
      </c>
      <c r="AC7">
        <v>18.828660688248231</v>
      </c>
      <c r="AD7">
        <v>41.181170851815203</v>
      </c>
    </row>
    <row r="8" spans="1:30" hidden="1">
      <c r="A8" t="s">
        <v>130</v>
      </c>
      <c r="B8" s="135">
        <v>51.473498033826701</v>
      </c>
      <c r="C8" s="127">
        <v>3.4068742628256499</v>
      </c>
      <c r="D8" s="127">
        <v>12.868870600452899</v>
      </c>
      <c r="E8" s="127">
        <v>5.37259076314706</v>
      </c>
      <c r="F8" s="127">
        <v>0.25136554418357498</v>
      </c>
      <c r="G8" s="127">
        <v>9.6634317450095306</v>
      </c>
      <c r="H8" s="127">
        <v>2.6592359009455602</v>
      </c>
      <c r="I8" s="127">
        <v>0.64318798096681196</v>
      </c>
      <c r="J8" s="129">
        <v>0.33610721134918597</v>
      </c>
      <c r="K8" s="132">
        <v>3.8333333333333299</v>
      </c>
      <c r="L8" s="129">
        <v>71.517970312708698</v>
      </c>
      <c r="M8" s="136">
        <v>141.67059095278401</v>
      </c>
      <c r="N8">
        <v>1121.9890743392559</v>
      </c>
      <c r="O8">
        <v>0.1</v>
      </c>
      <c r="P8">
        <v>0.9</v>
      </c>
      <c r="Q8">
        <v>0</v>
      </c>
      <c r="R8">
        <v>9.9999999999999978E-2</v>
      </c>
      <c r="S8">
        <v>12.949452001026113</v>
      </c>
      <c r="T8">
        <f t="shared" si="0"/>
        <v>0.15283634607500662</v>
      </c>
      <c r="U8">
        <v>0.84716365392499338</v>
      </c>
      <c r="V8" s="387">
        <v>1595.1411817664516</v>
      </c>
      <c r="W8">
        <v>1042.1326332239958</v>
      </c>
      <c r="X8">
        <v>284.67913715873954</v>
      </c>
      <c r="Y8">
        <v>1012.1124058924082</v>
      </c>
      <c r="Z8">
        <v>734.40702844715497</v>
      </c>
      <c r="AA8">
        <v>736.53137968206829</v>
      </c>
      <c r="AB8">
        <v>8.0966395369938375</v>
      </c>
      <c r="AC8">
        <v>18.853554487260791</v>
      </c>
      <c r="AD8">
        <v>41.879243365861626</v>
      </c>
    </row>
    <row r="9" spans="1:30" hidden="1">
      <c r="A9" t="s">
        <v>131</v>
      </c>
      <c r="B9" s="135">
        <v>51.455837526837499</v>
      </c>
      <c r="C9" s="127">
        <v>3.5377151153710602</v>
      </c>
      <c r="D9" s="127">
        <v>12.7058500809671</v>
      </c>
      <c r="E9" s="127">
        <v>5.1897267703956498</v>
      </c>
      <c r="F9" s="127">
        <v>0.26184333917075497</v>
      </c>
      <c r="G9" s="127">
        <v>9.5487321617349394</v>
      </c>
      <c r="H9" s="127">
        <v>2.6815726279565402</v>
      </c>
      <c r="I9" s="127">
        <v>0.66808412631442404</v>
      </c>
      <c r="J9" s="129">
        <v>0.35011733539252099</v>
      </c>
      <c r="K9" s="129">
        <v>3</v>
      </c>
      <c r="L9" s="129">
        <v>67.998973366601206</v>
      </c>
      <c r="M9" s="136">
        <v>141.156893961637</v>
      </c>
      <c r="N9">
        <v>1118.3135080849527</v>
      </c>
      <c r="O9">
        <v>0.1</v>
      </c>
      <c r="P9">
        <v>0.9</v>
      </c>
      <c r="Q9">
        <v>0</v>
      </c>
      <c r="R9">
        <v>9.9999999999999978E-2</v>
      </c>
      <c r="S9">
        <v>13.212485042403605</v>
      </c>
      <c r="T9">
        <f t="shared" si="0"/>
        <v>0.15400033951212322</v>
      </c>
      <c r="U9">
        <v>0.84599966048787678</v>
      </c>
      <c r="V9" s="387">
        <v>1620.5710468587172</v>
      </c>
      <c r="W9">
        <v>1096.5901815992211</v>
      </c>
      <c r="X9">
        <v>299.55529340698865</v>
      </c>
      <c r="Y9">
        <v>1062.5013492321873</v>
      </c>
      <c r="Z9">
        <v>780.24057222408828</v>
      </c>
      <c r="AA9">
        <v>780.24745133124645</v>
      </c>
      <c r="AB9">
        <v>7.6847098026603122</v>
      </c>
      <c r="AC9">
        <v>18.862244654333661</v>
      </c>
      <c r="AD9">
        <v>42.319784151282832</v>
      </c>
    </row>
    <row r="10" spans="1:30" hidden="1">
      <c r="A10" t="s">
        <v>132</v>
      </c>
      <c r="B10" s="135">
        <v>51.424181705972202</v>
      </c>
      <c r="C10" s="127">
        <v>3.7334309352599302</v>
      </c>
      <c r="D10" s="127">
        <v>12.462269792503101</v>
      </c>
      <c r="E10" s="127">
        <v>4.9264279098399104</v>
      </c>
      <c r="F10" s="127">
        <v>0.277580596156903</v>
      </c>
      <c r="G10" s="127">
        <v>9.3839336254530501</v>
      </c>
      <c r="H10" s="127">
        <v>2.7103862670620198</v>
      </c>
      <c r="I10" s="127">
        <v>0.70524535085151396</v>
      </c>
      <c r="J10" s="129">
        <v>0.37116001877650601</v>
      </c>
      <c r="K10" s="129">
        <v>3</v>
      </c>
      <c r="L10" s="129">
        <v>63.030484327806803</v>
      </c>
      <c r="M10" s="136">
        <v>140.41724133563599</v>
      </c>
      <c r="N10">
        <v>1113.0212009877823</v>
      </c>
      <c r="O10">
        <v>0.1</v>
      </c>
      <c r="P10">
        <v>0.9</v>
      </c>
      <c r="Q10">
        <v>0</v>
      </c>
      <c r="R10">
        <v>9.9999999999999978E-2</v>
      </c>
      <c r="S10">
        <v>13.598383837718423</v>
      </c>
      <c r="T10">
        <f t="shared" si="0"/>
        <v>0.15574547962020668</v>
      </c>
      <c r="U10">
        <v>0.84425452037979332</v>
      </c>
      <c r="V10" s="387">
        <v>1659.8705393216878</v>
      </c>
      <c r="W10">
        <v>1104.8454265270759</v>
      </c>
      <c r="X10">
        <v>301.8103768082496</v>
      </c>
      <c r="Y10">
        <v>1072.3488692867952</v>
      </c>
      <c r="Z10">
        <v>796.75081943811654</v>
      </c>
      <c r="AA10">
        <v>797.51431628098476</v>
      </c>
      <c r="AB10">
        <v>7.1078100733690714</v>
      </c>
      <c r="AC10">
        <v>18.864594503837562</v>
      </c>
      <c r="AD10">
        <v>42.947412712241714</v>
      </c>
    </row>
    <row r="11" spans="1:30" hidden="1">
      <c r="A11" t="s">
        <v>133</v>
      </c>
      <c r="B11" s="135">
        <v>51.3997562659723</v>
      </c>
      <c r="C11" s="127">
        <v>3.8636100500796302</v>
      </c>
      <c r="D11" s="127">
        <v>12.300511143369899</v>
      </c>
      <c r="E11" s="127">
        <v>4.7577806816737596</v>
      </c>
      <c r="F11" s="127">
        <v>0.28809004609407501</v>
      </c>
      <c r="G11" s="127">
        <v>9.2786705654185297</v>
      </c>
      <c r="H11" s="127">
        <v>2.7266133237575501</v>
      </c>
      <c r="I11" s="127">
        <v>0.72990680018402099</v>
      </c>
      <c r="J11" s="129">
        <v>0.38521246945215298</v>
      </c>
      <c r="K11" s="132">
        <v>3</v>
      </c>
      <c r="L11" s="129">
        <v>59.909091837547898</v>
      </c>
      <c r="M11" s="136">
        <v>139.94348172681001</v>
      </c>
      <c r="N11">
        <v>1109.6313917016425</v>
      </c>
      <c r="O11">
        <v>0.1</v>
      </c>
      <c r="P11">
        <v>0.9</v>
      </c>
      <c r="Q11">
        <v>0</v>
      </c>
      <c r="R11">
        <v>9.9999999999999978E-2</v>
      </c>
      <c r="S11">
        <v>13.850207378652183</v>
      </c>
      <c r="T11">
        <f t="shared" si="0"/>
        <v>0.15690844789400316</v>
      </c>
      <c r="U11">
        <v>0.84309155210599684</v>
      </c>
      <c r="V11" s="387">
        <v>1686.8025402248074</v>
      </c>
      <c r="W11">
        <v>1111.6176628516268</v>
      </c>
      <c r="X11">
        <v>303.66034708270871</v>
      </c>
      <c r="Y11">
        <v>1080.1747664452482</v>
      </c>
      <c r="Z11">
        <v>808.40779636217894</v>
      </c>
      <c r="AA11">
        <v>809.71336641651715</v>
      </c>
      <c r="AB11">
        <v>6.7479868219005894</v>
      </c>
      <c r="AC11">
        <v>18.859679021855356</v>
      </c>
      <c r="AD11">
        <v>43.345739770883739</v>
      </c>
    </row>
    <row r="12" spans="1:30" hidden="1">
      <c r="A12" t="s">
        <v>134</v>
      </c>
      <c r="B12" s="135">
        <v>51.3583400596522</v>
      </c>
      <c r="C12" s="127">
        <v>4.0585345504251196</v>
      </c>
      <c r="D12" s="127">
        <v>12.0588278142347</v>
      </c>
      <c r="E12" s="127">
        <v>4.5144413110214998</v>
      </c>
      <c r="F12" s="127">
        <v>0.303888269636022</v>
      </c>
      <c r="G12" s="127">
        <v>9.1273160230859993</v>
      </c>
      <c r="H12" s="127">
        <v>2.7467121960389802</v>
      </c>
      <c r="I12" s="127">
        <v>0.76674491969182101</v>
      </c>
      <c r="J12" s="129">
        <v>0.40633667275615598</v>
      </c>
      <c r="K12" s="129">
        <v>3</v>
      </c>
      <c r="L12" s="129">
        <v>55.4892238512519</v>
      </c>
      <c r="M12" s="136">
        <v>139.25989880460301</v>
      </c>
      <c r="N12">
        <v>1104.7402703515322</v>
      </c>
      <c r="O12">
        <v>0.1</v>
      </c>
      <c r="P12">
        <v>0.9</v>
      </c>
      <c r="Q12">
        <v>0</v>
      </c>
      <c r="R12">
        <v>9.9999999999999978E-2</v>
      </c>
      <c r="S12">
        <v>14.220247964980549</v>
      </c>
      <c r="T12">
        <f t="shared" si="0"/>
        <v>0.158652662752371</v>
      </c>
      <c r="U12">
        <v>0.841347337247629</v>
      </c>
      <c r="V12" s="387">
        <v>1728.2381377727411</v>
      </c>
      <c r="W12">
        <v>1123.5612492182543</v>
      </c>
      <c r="X12">
        <v>306.92297388570375</v>
      </c>
      <c r="Y12">
        <v>1093.6983880356438</v>
      </c>
      <c r="Z12">
        <v>826.8699250005302</v>
      </c>
      <c r="AA12">
        <v>829.04787749315392</v>
      </c>
      <c r="AB12">
        <v>6.2416530029160562</v>
      </c>
      <c r="AC12">
        <v>18.84361276193604</v>
      </c>
      <c r="AD12">
        <v>43.916016652361336</v>
      </c>
    </row>
    <row r="13" spans="1:30" hidden="1">
      <c r="A13" t="s">
        <v>135</v>
      </c>
      <c r="B13" s="135">
        <v>51.327662454624999</v>
      </c>
      <c r="C13" s="127">
        <v>4.1883094393251898</v>
      </c>
      <c r="D13" s="127">
        <v>11.898360771434399</v>
      </c>
      <c r="E13" s="127">
        <v>4.35826464156521</v>
      </c>
      <c r="F13" s="127">
        <v>0.31444720085727401</v>
      </c>
      <c r="G13" s="127">
        <v>9.0305767301858708</v>
      </c>
      <c r="H13" s="127">
        <v>2.7574097723521498</v>
      </c>
      <c r="I13" s="127">
        <v>0.79120920597390398</v>
      </c>
      <c r="J13" s="129">
        <v>0.42045528610520899</v>
      </c>
      <c r="K13" s="132">
        <v>3</v>
      </c>
      <c r="L13" s="129">
        <v>52.7047794153181</v>
      </c>
      <c r="M13" s="136">
        <v>138.82117117988099</v>
      </c>
      <c r="N13">
        <v>1101.6011192954606</v>
      </c>
      <c r="O13">
        <v>0.1</v>
      </c>
      <c r="P13">
        <v>0.9</v>
      </c>
      <c r="Q13">
        <v>0</v>
      </c>
      <c r="R13">
        <v>9.9999999999999978E-2</v>
      </c>
      <c r="S13">
        <v>14.462038828280889</v>
      </c>
      <c r="T13">
        <f t="shared" si="0"/>
        <v>0.15981570236302778</v>
      </c>
      <c r="U13">
        <v>0.84018429763697222</v>
      </c>
      <c r="V13" s="387">
        <v>1756.5187681516666</v>
      </c>
      <c r="W13">
        <v>1132.6543827223122</v>
      </c>
      <c r="X13">
        <v>309.40694312097867</v>
      </c>
      <c r="Y13">
        <v>1103.8506341972659</v>
      </c>
      <c r="Z13">
        <v>839.82862894539551</v>
      </c>
      <c r="AA13">
        <v>842.62949828955232</v>
      </c>
      <c r="AB13">
        <v>5.9244374007935887</v>
      </c>
      <c r="AC13">
        <v>18.827683669821557</v>
      </c>
      <c r="AD13">
        <v>44.279516609821073</v>
      </c>
    </row>
    <row r="14" spans="1:30" hidden="1">
      <c r="A14" t="s">
        <v>136</v>
      </c>
      <c r="B14" s="135">
        <v>51.327662454624999</v>
      </c>
      <c r="C14" s="127">
        <v>4.1883094393251898</v>
      </c>
      <c r="D14" s="127">
        <v>11.898360771434399</v>
      </c>
      <c r="E14" s="127">
        <v>4.35826464156521</v>
      </c>
      <c r="F14" s="127">
        <v>0.31444720085727401</v>
      </c>
      <c r="G14" s="127">
        <v>9.0305767301858708</v>
      </c>
      <c r="H14" s="127">
        <v>2.7574097723521498</v>
      </c>
      <c r="I14" s="127">
        <v>0.79120920597390398</v>
      </c>
      <c r="J14" s="129">
        <v>0.42045528610520899</v>
      </c>
      <c r="K14" s="129">
        <v>3</v>
      </c>
      <c r="L14" s="129">
        <v>52.7047794153181</v>
      </c>
      <c r="M14" s="136">
        <v>138.82117117988099</v>
      </c>
      <c r="N14">
        <v>1101.6011192954606</v>
      </c>
      <c r="O14">
        <v>0.1</v>
      </c>
      <c r="P14">
        <v>0.9</v>
      </c>
      <c r="Q14">
        <v>0</v>
      </c>
      <c r="R14">
        <v>9.9999999999999978E-2</v>
      </c>
      <c r="S14">
        <v>14.462038828280889</v>
      </c>
      <c r="T14">
        <f t="shared" si="0"/>
        <v>0.15981570236302778</v>
      </c>
      <c r="U14">
        <v>0.84018429763697222</v>
      </c>
      <c r="V14" s="387">
        <v>1756.5187681516666</v>
      </c>
      <c r="W14">
        <v>1132.6543827223122</v>
      </c>
      <c r="X14">
        <v>309.40694312097867</v>
      </c>
      <c r="Y14">
        <v>1103.8506341972659</v>
      </c>
      <c r="Z14">
        <v>839.82868401596443</v>
      </c>
      <c r="AA14">
        <v>842.62955123726022</v>
      </c>
      <c r="AB14">
        <v>5.9244335497122016</v>
      </c>
      <c r="AC14">
        <v>18.827684685686862</v>
      </c>
      <c r="AD14">
        <v>44.279519777067257</v>
      </c>
    </row>
    <row r="15" spans="1:30" hidden="1">
      <c r="A15" t="s">
        <v>137</v>
      </c>
      <c r="B15" s="135">
        <v>51.311434339465301</v>
      </c>
      <c r="C15" s="127">
        <v>4.2531573974827896</v>
      </c>
      <c r="D15" s="127">
        <v>11.8183308428024</v>
      </c>
      <c r="E15" s="127">
        <v>4.2819020843083697</v>
      </c>
      <c r="F15" s="127">
        <v>0.31973573570848601</v>
      </c>
      <c r="G15" s="127">
        <v>8.9834085118355098</v>
      </c>
      <c r="H15" s="127">
        <v>2.76197898323713</v>
      </c>
      <c r="I15" s="127">
        <v>0.80341503552954097</v>
      </c>
      <c r="J15" s="129">
        <v>0.42752671949014898</v>
      </c>
      <c r="K15" s="132">
        <v>3</v>
      </c>
      <c r="L15" s="129">
        <v>51.358196777255003</v>
      </c>
      <c r="M15" s="136">
        <v>138.60665537877199</v>
      </c>
      <c r="N15">
        <v>1100.0662318945983</v>
      </c>
      <c r="O15">
        <v>0.1</v>
      </c>
      <c r="P15">
        <v>0.9</v>
      </c>
      <c r="Q15">
        <v>0</v>
      </c>
      <c r="R15">
        <v>9.9999999999999978E-2</v>
      </c>
      <c r="S15">
        <v>14.581512954612535</v>
      </c>
      <c r="T15">
        <f t="shared" si="0"/>
        <v>0.16039741244402195</v>
      </c>
      <c r="U15">
        <v>0.83960258755597805</v>
      </c>
      <c r="V15" s="387">
        <v>1770.8471381566994</v>
      </c>
      <c r="W15">
        <v>1137.5264029734776</v>
      </c>
      <c r="X15">
        <v>310.73783179781714</v>
      </c>
      <c r="Y15">
        <v>1109.2554020147861</v>
      </c>
      <c r="Z15">
        <v>846.50281360301778</v>
      </c>
      <c r="AA15">
        <v>849.62803871669303</v>
      </c>
      <c r="AB15">
        <v>5.7714767194472039</v>
      </c>
      <c r="AC15">
        <v>18.818300391523689</v>
      </c>
      <c r="AD15">
        <v>44.456597219284539</v>
      </c>
    </row>
    <row r="16" spans="1:30" hidden="1">
      <c r="A16" t="s">
        <v>138</v>
      </c>
      <c r="B16" s="135">
        <v>51.294627213275596</v>
      </c>
      <c r="C16" s="127">
        <v>4.3179843491779399</v>
      </c>
      <c r="D16" s="127">
        <v>11.738440596465599</v>
      </c>
      <c r="E16" s="127">
        <v>4.2066527260160704</v>
      </c>
      <c r="F16" s="127">
        <v>0.325030770807335</v>
      </c>
      <c r="G16" s="127">
        <v>8.9370209857305003</v>
      </c>
      <c r="H16" s="127">
        <v>2.7660417183497201</v>
      </c>
      <c r="I16" s="127">
        <v>0.81560418838968696</v>
      </c>
      <c r="J16" s="129">
        <v>0.43460684452021597</v>
      </c>
      <c r="K16" s="129">
        <v>3</v>
      </c>
      <c r="L16" s="129">
        <v>50.040798695242799</v>
      </c>
      <c r="M16" s="136">
        <v>138.39526674857299</v>
      </c>
      <c r="N16">
        <v>1098.5537197929229</v>
      </c>
      <c r="O16">
        <v>0.1</v>
      </c>
      <c r="P16">
        <v>0.9</v>
      </c>
      <c r="Q16">
        <v>0</v>
      </c>
      <c r="R16">
        <v>9.9999999999999978E-2</v>
      </c>
      <c r="S16">
        <v>14.700058339845475</v>
      </c>
      <c r="T16">
        <f t="shared" si="0"/>
        <v>0.16097931062069182</v>
      </c>
      <c r="U16">
        <v>0.83902068937930818</v>
      </c>
      <c r="V16" s="387">
        <v>1785.2967906137544</v>
      </c>
      <c r="W16">
        <v>1142.6097443488629</v>
      </c>
      <c r="X16">
        <v>312.12644701865628</v>
      </c>
      <c r="Y16">
        <v>1114.8742376838138</v>
      </c>
      <c r="Z16">
        <v>853.30638734027673</v>
      </c>
      <c r="AA16">
        <v>856.76480868624401</v>
      </c>
      <c r="AB16">
        <v>5.6221087245130006</v>
      </c>
      <c r="AC16">
        <v>18.808031845741837</v>
      </c>
      <c r="AD16">
        <v>44.630687406026567</v>
      </c>
    </row>
    <row r="17" spans="1:30" hidden="1">
      <c r="A17" t="s">
        <v>139</v>
      </c>
      <c r="B17" s="135">
        <v>51.277251640144698</v>
      </c>
      <c r="C17" s="127">
        <v>4.3827940445391302</v>
      </c>
      <c r="D17" s="127">
        <v>11.658693426356299</v>
      </c>
      <c r="E17" s="127">
        <v>4.1324897075823497</v>
      </c>
      <c r="F17" s="127">
        <v>0.330332643806241</v>
      </c>
      <c r="G17" s="127">
        <v>8.8913993935620805</v>
      </c>
      <c r="H17" s="127">
        <v>2.7696076784245802</v>
      </c>
      <c r="I17" s="127">
        <v>0.82777729707164305</v>
      </c>
      <c r="J17" s="129">
        <v>0.44169611267897702</v>
      </c>
      <c r="K17" s="132">
        <v>3</v>
      </c>
      <c r="L17" s="129">
        <v>48.751699061013298</v>
      </c>
      <c r="M17" s="136">
        <v>138.18692983734999</v>
      </c>
      <c r="N17">
        <v>1097.0630431224051</v>
      </c>
      <c r="O17">
        <v>0.1</v>
      </c>
      <c r="P17">
        <v>0.9</v>
      </c>
      <c r="Q17">
        <v>0</v>
      </c>
      <c r="R17">
        <v>9.9999999999999978E-2</v>
      </c>
      <c r="S17">
        <v>14.817687430305993</v>
      </c>
      <c r="T17">
        <f t="shared" si="0"/>
        <v>0.16156144630085889</v>
      </c>
      <c r="U17">
        <v>0.83843855369914111</v>
      </c>
      <c r="V17" s="387">
        <v>1799.8645903751114</v>
      </c>
      <c r="W17">
        <v>1147.9003744035399</v>
      </c>
      <c r="X17">
        <v>313.57168724142144</v>
      </c>
      <c r="Y17">
        <v>1120.7035581183929</v>
      </c>
      <c r="Z17">
        <v>860.23903504754242</v>
      </c>
      <c r="AA17">
        <v>864.03967536965968</v>
      </c>
      <c r="AB17">
        <v>5.4762019648432476</v>
      </c>
      <c r="AC17">
        <v>18.796925703495589</v>
      </c>
      <c r="AD17">
        <v>44.801879977265472</v>
      </c>
    </row>
    <row r="18" spans="1:30" hidden="1">
      <c r="A18" t="s">
        <v>140</v>
      </c>
      <c r="B18" s="135">
        <v>51.259318350857299</v>
      </c>
      <c r="C18" s="127">
        <v>4.4475900393931802</v>
      </c>
      <c r="D18" s="127">
        <v>11.579093063455201</v>
      </c>
      <c r="E18" s="127">
        <v>4.0593870250421604</v>
      </c>
      <c r="F18" s="127">
        <v>0.33564169015130302</v>
      </c>
      <c r="G18" s="127">
        <v>8.8465292887636995</v>
      </c>
      <c r="H18" s="127">
        <v>2.7726864005868501</v>
      </c>
      <c r="I18" s="127">
        <v>0.83993498166189196</v>
      </c>
      <c r="J18" s="129">
        <v>0.44879497249986999</v>
      </c>
      <c r="K18" s="129">
        <v>3</v>
      </c>
      <c r="L18" s="129">
        <v>47.490045846802701</v>
      </c>
      <c r="M18" s="136">
        <v>137.98157159541</v>
      </c>
      <c r="N18">
        <v>1095.5936792033474</v>
      </c>
      <c r="O18">
        <v>0.1</v>
      </c>
      <c r="P18">
        <v>0.9</v>
      </c>
      <c r="Q18">
        <v>0</v>
      </c>
      <c r="R18">
        <v>9.9999999999999978E-2</v>
      </c>
      <c r="S18">
        <v>14.933870763887263</v>
      </c>
      <c r="T18">
        <f t="shared" si="0"/>
        <v>0.16214071661921758</v>
      </c>
      <c r="U18">
        <v>0.83785928338078242</v>
      </c>
      <c r="V18" s="387">
        <v>1814.468845372387</v>
      </c>
      <c r="W18">
        <v>1153.3532864653819</v>
      </c>
      <c r="X18">
        <v>315.06125800360485</v>
      </c>
      <c r="Y18">
        <v>1126.6989017414076</v>
      </c>
      <c r="Z18">
        <v>867.2555407479764</v>
      </c>
      <c r="AA18">
        <v>871.40873518644673</v>
      </c>
      <c r="AB18">
        <v>5.3337358195039819</v>
      </c>
      <c r="AC18">
        <v>18.785737110565965</v>
      </c>
      <c r="AD18">
        <v>44.969538226817676</v>
      </c>
    </row>
    <row r="19" spans="1:30" hidden="1">
      <c r="A19" t="s">
        <v>141</v>
      </c>
      <c r="B19" s="135">
        <v>51.997436376882199</v>
      </c>
      <c r="C19" s="127">
        <v>4.2838114353764301</v>
      </c>
      <c r="D19" s="127">
        <v>11.635443816018</v>
      </c>
      <c r="E19" s="127">
        <v>3.89003563628907</v>
      </c>
      <c r="F19" s="127">
        <v>0.32577292296074301</v>
      </c>
      <c r="G19" s="127">
        <v>8.5704380409636798</v>
      </c>
      <c r="H19" s="127">
        <v>2.82611931438838</v>
      </c>
      <c r="I19" s="127">
        <v>0.92811031740062799</v>
      </c>
      <c r="J19" s="129">
        <v>0.45378235028424202</v>
      </c>
      <c r="K19" s="132">
        <v>3</v>
      </c>
      <c r="L19" s="129">
        <v>44.601656470753603</v>
      </c>
      <c r="M19" s="136">
        <v>131.416821620874</v>
      </c>
      <c r="N19">
        <v>1092.1897162894104</v>
      </c>
      <c r="O19">
        <v>0.1</v>
      </c>
      <c r="P19">
        <v>0.9</v>
      </c>
      <c r="Q19">
        <v>0</v>
      </c>
      <c r="R19">
        <v>9.9999999999999978E-2</v>
      </c>
      <c r="S19">
        <v>14.555813366043157</v>
      </c>
      <c r="T19">
        <f t="shared" si="0"/>
        <v>0.1565891331195981</v>
      </c>
      <c r="U19">
        <v>0.8434108668804019</v>
      </c>
      <c r="V19" s="387">
        <v>1670.6494140803718</v>
      </c>
      <c r="W19">
        <v>1072.2440121748075</v>
      </c>
      <c r="X19">
        <v>292.90465577805179</v>
      </c>
      <c r="Y19">
        <v>1047.4586875934037</v>
      </c>
      <c r="Z19">
        <v>813.45961330876651</v>
      </c>
      <c r="AA19">
        <v>816.4546952250181</v>
      </c>
      <c r="AB19">
        <v>5.2141311366523535</v>
      </c>
      <c r="AC19">
        <v>18.437328908456148</v>
      </c>
      <c r="AD19">
        <v>45.339616110671386</v>
      </c>
    </row>
    <row r="20" spans="1:30" hidden="1">
      <c r="A20" t="s">
        <v>142</v>
      </c>
      <c r="B20" s="135">
        <v>52.977837727220503</v>
      </c>
      <c r="C20" s="127">
        <v>4.0662733738833801</v>
      </c>
      <c r="D20" s="127">
        <v>11.7102914040152</v>
      </c>
      <c r="E20" s="127">
        <v>3.6650955530488001</v>
      </c>
      <c r="F20" s="127">
        <v>0.31266478532060699</v>
      </c>
      <c r="G20" s="127">
        <v>8.2037213064903902</v>
      </c>
      <c r="H20" s="127">
        <v>2.89709129853793</v>
      </c>
      <c r="I20" s="127">
        <v>1.0452287390849599</v>
      </c>
      <c r="J20" s="129">
        <v>0.460406808354692</v>
      </c>
      <c r="K20" s="129">
        <v>3</v>
      </c>
      <c r="L20" s="129">
        <v>40.839444569672402</v>
      </c>
      <c r="M20" s="136">
        <v>122.69722731109999</v>
      </c>
      <c r="N20">
        <v>1087.6684206162809</v>
      </c>
      <c r="O20">
        <v>0.1</v>
      </c>
      <c r="P20">
        <v>0.9</v>
      </c>
      <c r="Q20">
        <v>0</v>
      </c>
      <c r="R20">
        <v>9.9999999999999978E-2</v>
      </c>
      <c r="S20">
        <v>14.053667336102123</v>
      </c>
      <c r="T20">
        <f t="shared" si="0"/>
        <v>0.14661742289235946</v>
      </c>
      <c r="U20">
        <v>0.85338257710764054</v>
      </c>
      <c r="V20" s="387">
        <v>1489.4489513328356</v>
      </c>
      <c r="W20">
        <v>970.5971836846129</v>
      </c>
      <c r="X20">
        <v>265.13781448838716</v>
      </c>
      <c r="Y20">
        <v>948.11673216354814</v>
      </c>
      <c r="Z20">
        <v>746.93543350162668</v>
      </c>
      <c r="AA20">
        <v>748.30593590447347</v>
      </c>
      <c r="AB20">
        <v>5.0368777854294322</v>
      </c>
      <c r="AC20">
        <v>17.857764648874717</v>
      </c>
      <c r="AD20">
        <v>45.946598710581469</v>
      </c>
    </row>
    <row r="21" spans="1:30" hidden="1">
      <c r="A21" t="s">
        <v>143</v>
      </c>
      <c r="B21" s="135">
        <v>53.763306544270598</v>
      </c>
      <c r="C21" s="127">
        <v>3.8919882571142601</v>
      </c>
      <c r="D21" s="127">
        <v>11.7702570970275</v>
      </c>
      <c r="E21" s="127">
        <v>3.4848801534791098</v>
      </c>
      <c r="F21" s="127">
        <v>0.30216292976688502</v>
      </c>
      <c r="G21" s="127">
        <v>7.9099186107680701</v>
      </c>
      <c r="H21" s="127">
        <v>2.9539519713781002</v>
      </c>
      <c r="I21" s="127">
        <v>1.1390605846892301</v>
      </c>
      <c r="J21" s="129">
        <v>0.46571412993518502</v>
      </c>
      <c r="K21" s="132">
        <v>3</v>
      </c>
      <c r="L21" s="129">
        <v>37.8864180504264</v>
      </c>
      <c r="M21" s="136">
        <v>115.711344003931</v>
      </c>
      <c r="N21">
        <v>1084.0460910849301</v>
      </c>
      <c r="O21">
        <v>0.1</v>
      </c>
      <c r="P21">
        <v>0.9</v>
      </c>
      <c r="Q21">
        <v>0</v>
      </c>
      <c r="R21">
        <v>9.9999999999999978E-2</v>
      </c>
      <c r="S21">
        <v>13.651362006326458</v>
      </c>
      <c r="T21">
        <f t="shared" si="0"/>
        <v>0.13831340523492985</v>
      </c>
      <c r="U21">
        <v>0.86168659476507015</v>
      </c>
      <c r="V21" s="387">
        <v>1355.4043879288145</v>
      </c>
      <c r="W21">
        <v>894.36254040250105</v>
      </c>
      <c r="X21">
        <v>244.31281411965657</v>
      </c>
      <c r="Y21">
        <v>873.59761318453047</v>
      </c>
      <c r="Z21">
        <v>696.89350638487213</v>
      </c>
      <c r="AA21">
        <v>697.04350644169779</v>
      </c>
      <c r="AB21">
        <v>4.8849513930970039</v>
      </c>
      <c r="AC21">
        <v>17.342499299758575</v>
      </c>
      <c r="AD21">
        <v>46.482959671181341</v>
      </c>
    </row>
    <row r="22" spans="1:30" hidden="1">
      <c r="A22" t="s">
        <v>144</v>
      </c>
      <c r="B22" s="135">
        <v>54.436674500691801</v>
      </c>
      <c r="C22" s="127">
        <v>3.7425768350870801</v>
      </c>
      <c r="D22" s="127">
        <v>11.821664581681899</v>
      </c>
      <c r="E22" s="127">
        <v>3.33038480918316</v>
      </c>
      <c r="F22" s="127">
        <v>0.29315988233923701</v>
      </c>
      <c r="G22" s="127">
        <v>7.6580469686160697</v>
      </c>
      <c r="H22" s="127">
        <v>3.0026975794022501</v>
      </c>
      <c r="I22" s="127">
        <v>1.21950089848688</v>
      </c>
      <c r="J22" s="129">
        <v>0.47026399901865601</v>
      </c>
      <c r="K22" s="129">
        <v>3</v>
      </c>
      <c r="L22" s="129">
        <v>35.398148880028103</v>
      </c>
      <c r="M22" s="136">
        <v>109.72247485440499</v>
      </c>
      <c r="N22">
        <v>1080.9407346645814</v>
      </c>
      <c r="O22">
        <v>0.1</v>
      </c>
      <c r="P22">
        <v>0.9</v>
      </c>
      <c r="Q22">
        <v>0</v>
      </c>
      <c r="R22">
        <v>9.9999999999999978E-2</v>
      </c>
      <c r="S22">
        <v>13.30647236494803</v>
      </c>
      <c r="T22">
        <f t="shared" si="0"/>
        <v>0.13102655628055626</v>
      </c>
      <c r="U22">
        <v>0.86897344371944374</v>
      </c>
      <c r="V22" s="387">
        <v>1248.1713854079464</v>
      </c>
      <c r="W22">
        <v>832.59817708032153</v>
      </c>
      <c r="X22">
        <v>227.44065687483334</v>
      </c>
      <c r="Y22">
        <v>813.21592054790688</v>
      </c>
      <c r="Z22">
        <v>656.19203219278234</v>
      </c>
      <c r="AA22">
        <v>655.36256243235277</v>
      </c>
      <c r="AB22">
        <v>4.7472939346027605</v>
      </c>
      <c r="AC22">
        <v>16.86447396860504</v>
      </c>
      <c r="AD22">
        <v>46.97865455829492</v>
      </c>
    </row>
    <row r="23" spans="1:30" hidden="1">
      <c r="A23" t="s">
        <v>145</v>
      </c>
      <c r="B23" s="135">
        <v>55.035187389594398</v>
      </c>
      <c r="C23" s="127">
        <v>3.6097747601148602</v>
      </c>
      <c r="D23" s="127">
        <v>11.8673573442471</v>
      </c>
      <c r="E23" s="127">
        <v>3.1930639670569398</v>
      </c>
      <c r="F23" s="127">
        <v>0.28515766026515998</v>
      </c>
      <c r="G23" s="127">
        <v>7.4341746819420198</v>
      </c>
      <c r="H23" s="127">
        <v>3.04602437332175</v>
      </c>
      <c r="I23" s="127">
        <v>1.2909990506281599</v>
      </c>
      <c r="J23" s="129">
        <v>0.47430808110380501</v>
      </c>
      <c r="K23" s="132">
        <v>3</v>
      </c>
      <c r="L23" s="129">
        <v>33.220047655629799</v>
      </c>
      <c r="M23" s="136">
        <v>104.39935939908599</v>
      </c>
      <c r="N23">
        <v>1078.1805857378445</v>
      </c>
      <c r="O23">
        <v>0.1</v>
      </c>
      <c r="P23">
        <v>0.9</v>
      </c>
      <c r="Q23">
        <v>0</v>
      </c>
      <c r="R23">
        <v>9.9999999999999978E-2</v>
      </c>
      <c r="S23">
        <v>12.999921546220722</v>
      </c>
      <c r="T23">
        <f t="shared" si="0"/>
        <v>0.12453358787933366</v>
      </c>
      <c r="U23">
        <v>0.87546641212066634</v>
      </c>
      <c r="V23" s="387">
        <v>1158.7346503818758</v>
      </c>
      <c r="W23">
        <v>780.41105938891042</v>
      </c>
      <c r="X23">
        <v>213.18471366611584</v>
      </c>
      <c r="Y23">
        <v>762.19286441097222</v>
      </c>
      <c r="Z23">
        <v>621.63455736822186</v>
      </c>
      <c r="AA23">
        <v>619.99363727291211</v>
      </c>
      <c r="AB23">
        <v>4.618817442749239</v>
      </c>
      <c r="AC23">
        <v>16.412650716849868</v>
      </c>
      <c r="AD23">
        <v>47.446261645007667</v>
      </c>
    </row>
    <row r="24" spans="1:30" hidden="1">
      <c r="A24" t="s">
        <v>146</v>
      </c>
      <c r="B24" s="135">
        <v>55.584286514913899</v>
      </c>
      <c r="C24" s="127">
        <v>3.4879369441547801</v>
      </c>
      <c r="D24" s="127">
        <v>11.909277671149299</v>
      </c>
      <c r="E24" s="127">
        <v>3.0670804574321302</v>
      </c>
      <c r="F24" s="127">
        <v>0.27781610885840002</v>
      </c>
      <c r="G24" s="127">
        <v>7.2287854930452298</v>
      </c>
      <c r="H24" s="127">
        <v>3.0857740680822201</v>
      </c>
      <c r="I24" s="127">
        <v>1.3565942508831099</v>
      </c>
      <c r="J24" s="129">
        <v>0.47801828012683301</v>
      </c>
      <c r="K24" s="129">
        <v>3</v>
      </c>
      <c r="L24" s="129">
        <v>31.249552656611399</v>
      </c>
      <c r="M24" s="136">
        <v>99.515725153798698</v>
      </c>
      <c r="N24">
        <v>1075.6483171943858</v>
      </c>
      <c r="O24">
        <v>0.1</v>
      </c>
      <c r="P24">
        <v>0.9</v>
      </c>
      <c r="Q24">
        <v>0</v>
      </c>
      <c r="R24">
        <v>9.9999999999999978E-2</v>
      </c>
      <c r="S24">
        <v>12.718677336726795</v>
      </c>
      <c r="T24">
        <f t="shared" si="0"/>
        <v>0.11918271950630399</v>
      </c>
      <c r="U24">
        <v>0.88081728049369601</v>
      </c>
      <c r="V24" s="387">
        <v>1082.0076898697623</v>
      </c>
      <c r="W24">
        <v>734.707945577396</v>
      </c>
      <c r="X24">
        <v>200.70000433974252</v>
      </c>
      <c r="Y24">
        <v>717.50795797575586</v>
      </c>
      <c r="Z24">
        <v>591.0748718605762</v>
      </c>
      <c r="AA24">
        <v>588.76096799197592</v>
      </c>
      <c r="AB24">
        <v>4.4971701068544059</v>
      </c>
      <c r="AC24">
        <v>15.986701051110808</v>
      </c>
      <c r="AD24">
        <v>47.886589271486386</v>
      </c>
    </row>
    <row r="25" spans="1:30" hidden="1">
      <c r="A25" t="s">
        <v>147</v>
      </c>
      <c r="B25" s="135">
        <v>57.156177807149497</v>
      </c>
      <c r="C25" s="127">
        <v>3.13915510651987</v>
      </c>
      <c r="D25" s="127">
        <v>12.029281863082501</v>
      </c>
      <c r="E25" s="127">
        <v>2.7064308540853701</v>
      </c>
      <c r="F25" s="127">
        <v>0.25679964717477999</v>
      </c>
      <c r="G25" s="127">
        <v>6.6408233881004399</v>
      </c>
      <c r="H25" s="127">
        <v>3.1995644497854498</v>
      </c>
      <c r="I25" s="127">
        <v>1.5443718657777099</v>
      </c>
      <c r="J25" s="129">
        <v>0.48863936704509098</v>
      </c>
      <c r="K25" s="132">
        <v>3</v>
      </c>
      <c r="L25" s="129">
        <v>25.755647234928102</v>
      </c>
      <c r="M25" s="136">
        <v>85.535476796704003</v>
      </c>
      <c r="N25">
        <v>1068.3992601671159</v>
      </c>
      <c r="O25">
        <v>0.1</v>
      </c>
      <c r="P25">
        <v>0.9</v>
      </c>
      <c r="Q25">
        <v>0</v>
      </c>
      <c r="R25">
        <v>9.9999999999999978E-2</v>
      </c>
      <c r="S25">
        <v>11.913555397821112</v>
      </c>
      <c r="T25">
        <f t="shared" si="0"/>
        <v>0.10686960961536041</v>
      </c>
      <c r="U25">
        <v>0.89313039038463959</v>
      </c>
      <c r="V25" s="387">
        <v>887.76013702329215</v>
      </c>
      <c r="W25">
        <v>614.81659385611283</v>
      </c>
      <c r="X25">
        <v>167.94931074019391</v>
      </c>
      <c r="Y25">
        <v>600.27945639552138</v>
      </c>
      <c r="Z25">
        <v>509.69727589970324</v>
      </c>
      <c r="AA25">
        <v>505.77453499481146</v>
      </c>
      <c r="AB25">
        <v>4.1217761933972614</v>
      </c>
      <c r="AC25">
        <v>14.678952300828119</v>
      </c>
      <c r="AD25">
        <v>49.237300474294493</v>
      </c>
    </row>
    <row r="26" spans="1:30" hidden="1">
      <c r="A26" t="s">
        <v>148</v>
      </c>
      <c r="B26" s="135">
        <v>58.798364769253901</v>
      </c>
      <c r="C26" s="127">
        <v>2.7747755917200401</v>
      </c>
      <c r="D26" s="127">
        <v>12.154652695254001</v>
      </c>
      <c r="E26" s="127">
        <v>2.3296528418719</v>
      </c>
      <c r="F26" s="127">
        <v>0.23484332008213199</v>
      </c>
      <c r="G26" s="127">
        <v>6.0265673592508699</v>
      </c>
      <c r="H26" s="127">
        <v>3.3184435874007301</v>
      </c>
      <c r="I26" s="127">
        <v>1.7405469781904801</v>
      </c>
      <c r="J26" s="129">
        <v>0.49973543364123202</v>
      </c>
      <c r="K26" s="129">
        <v>3</v>
      </c>
      <c r="L26" s="129">
        <v>20.248737257587901</v>
      </c>
      <c r="M26" s="136">
        <v>70.930025584901998</v>
      </c>
      <c r="N26">
        <v>1060.8260221216251</v>
      </c>
      <c r="O26">
        <v>0.1</v>
      </c>
      <c r="P26">
        <v>0.9</v>
      </c>
      <c r="Q26">
        <v>0</v>
      </c>
      <c r="R26">
        <v>9.9999999999999978E-2</v>
      </c>
      <c r="S26">
        <v>11.072425128705374</v>
      </c>
      <c r="T26">
        <f t="shared" si="0"/>
        <v>9.3275670301193658E-2</v>
      </c>
      <c r="U26">
        <v>0.90672432969880634</v>
      </c>
      <c r="V26" s="387">
        <v>716.42558449196531</v>
      </c>
      <c r="W26">
        <v>506.10264208164239</v>
      </c>
      <c r="X26">
        <v>138.25194497156917</v>
      </c>
      <c r="Y26">
        <v>493.96383329637285</v>
      </c>
      <c r="Z26">
        <v>435.22015583846115</v>
      </c>
      <c r="AA26">
        <v>429.94348476484163</v>
      </c>
      <c r="AB26">
        <v>3.6517860050617461</v>
      </c>
      <c r="AC26">
        <v>13.041496008303369</v>
      </c>
      <c r="AD26">
        <v>50.940306835556299</v>
      </c>
    </row>
    <row r="27" spans="1:30" hidden="1">
      <c r="A27" t="s">
        <v>149</v>
      </c>
      <c r="B27" s="135">
        <v>59.843167943221502</v>
      </c>
      <c r="C27" s="127">
        <v>2.5429476194021201</v>
      </c>
      <c r="D27" s="127">
        <v>12.234416964730199</v>
      </c>
      <c r="E27" s="127">
        <v>2.0899366145932801</v>
      </c>
      <c r="F27" s="127">
        <v>0.22087411878871099</v>
      </c>
      <c r="G27" s="127">
        <v>5.6357612796871299</v>
      </c>
      <c r="H27" s="127">
        <v>3.3940776675421298</v>
      </c>
      <c r="I27" s="127">
        <v>1.86535882046674</v>
      </c>
      <c r="J27" s="129">
        <v>0.50679504735497605</v>
      </c>
      <c r="K27" s="132">
        <v>3</v>
      </c>
      <c r="L27" s="129">
        <v>16.868857054827501</v>
      </c>
      <c r="M27" s="136">
        <v>61.637647715963602</v>
      </c>
      <c r="N27">
        <v>1056.007725953325</v>
      </c>
      <c r="O27">
        <v>0.1</v>
      </c>
      <c r="P27">
        <v>0.9</v>
      </c>
      <c r="Q27">
        <v>0</v>
      </c>
      <c r="R27">
        <v>9.9999999999999978E-2</v>
      </c>
      <c r="S27">
        <v>10.537272316434025</v>
      </c>
      <c r="T27">
        <f t="shared" si="0"/>
        <v>8.4893929287354175E-2</v>
      </c>
      <c r="U27">
        <v>0.91510607071264582</v>
      </c>
      <c r="V27" s="387">
        <v>623.06269097562085</v>
      </c>
      <c r="W27">
        <v>445.15212545992017</v>
      </c>
      <c r="X27">
        <v>121.60210604696675</v>
      </c>
      <c r="Y27">
        <v>434.3555903946143</v>
      </c>
      <c r="Z27">
        <v>392.94370199583426</v>
      </c>
      <c r="AA27">
        <v>387.00705675670162</v>
      </c>
      <c r="AB27">
        <v>3.3004790480464292</v>
      </c>
      <c r="AC27">
        <v>11.850371438746757</v>
      </c>
      <c r="AD27">
        <v>52.192903832700623</v>
      </c>
    </row>
    <row r="28" spans="1:30" hidden="1">
      <c r="A28" t="s">
        <v>150</v>
      </c>
      <c r="B28" s="135">
        <v>60.766441535190303</v>
      </c>
      <c r="C28" s="127">
        <v>2.3380854500922399</v>
      </c>
      <c r="D28" s="127">
        <v>12.3049032012052</v>
      </c>
      <c r="E28" s="127">
        <v>1.8781037376196299</v>
      </c>
      <c r="F28" s="127">
        <v>0.20852978927625801</v>
      </c>
      <c r="G28" s="127">
        <v>5.2904130439310197</v>
      </c>
      <c r="H28" s="127">
        <v>3.4609141307031601</v>
      </c>
      <c r="I28" s="127">
        <v>1.97565277899393</v>
      </c>
      <c r="J28" s="129">
        <v>0.51303349979635804</v>
      </c>
      <c r="K28" s="129">
        <v>3</v>
      </c>
      <c r="L28" s="129">
        <v>13.962223802092501</v>
      </c>
      <c r="M28" s="136">
        <v>53.426142136011002</v>
      </c>
      <c r="N28">
        <v>1051.7498851261546</v>
      </c>
      <c r="O28">
        <v>0.1</v>
      </c>
      <c r="P28">
        <v>0.9</v>
      </c>
      <c r="Q28">
        <v>0</v>
      </c>
      <c r="R28">
        <v>9.9999999999999978E-2</v>
      </c>
      <c r="S28">
        <v>10.064365498457455</v>
      </c>
      <c r="T28">
        <f t="shared" si="0"/>
        <v>7.7633432766925914E-2</v>
      </c>
      <c r="U28">
        <v>0.92236656723307409</v>
      </c>
      <c r="V28" s="387">
        <v>549.69092288771787</v>
      </c>
      <c r="W28">
        <v>396.28504724885619</v>
      </c>
      <c r="X28">
        <v>108.25309727679017</v>
      </c>
      <c r="Y28">
        <v>386.56540186635783</v>
      </c>
      <c r="Z28">
        <v>358.71147581158141</v>
      </c>
      <c r="AA28">
        <v>352.32325276792017</v>
      </c>
      <c r="AB28">
        <v>2.9466921342017902</v>
      </c>
      <c r="AC28">
        <v>10.690177991719157</v>
      </c>
      <c r="AD28">
        <v>53.42754431650625</v>
      </c>
    </row>
    <row r="29" spans="1:30" hidden="1">
      <c r="A29" t="s">
        <v>151</v>
      </c>
      <c r="B29" s="135">
        <v>61.8463283833822</v>
      </c>
      <c r="C29" s="127">
        <v>2.09847287560277</v>
      </c>
      <c r="D29" s="127">
        <v>12.3873458925266</v>
      </c>
      <c r="E29" s="127">
        <v>1.6303380267313801</v>
      </c>
      <c r="F29" s="127">
        <v>0.19409151311824599</v>
      </c>
      <c r="G29" s="127">
        <v>4.8864840015720397</v>
      </c>
      <c r="H29" s="127">
        <v>3.53908794415899</v>
      </c>
      <c r="I29" s="127">
        <v>2.1046557054120298</v>
      </c>
      <c r="J29" s="129">
        <v>0.52033016982257696</v>
      </c>
      <c r="K29" s="132">
        <v>3</v>
      </c>
      <c r="L29" s="129">
        <v>10.657907402793899</v>
      </c>
      <c r="M29" s="136">
        <v>43.821733478837203</v>
      </c>
      <c r="N29">
        <v>1046.7697943373007</v>
      </c>
      <c r="O29">
        <v>0.1</v>
      </c>
      <c r="P29">
        <v>0.9</v>
      </c>
      <c r="Q29">
        <v>0</v>
      </c>
      <c r="R29">
        <v>9.9999999999999978E-2</v>
      </c>
      <c r="S29">
        <v>9.5112380481044756</v>
      </c>
      <c r="T29">
        <f t="shared" si="0"/>
        <v>6.93038715317984E-2</v>
      </c>
      <c r="U29">
        <v>0.9306961284682016</v>
      </c>
      <c r="V29" s="387">
        <v>473.79755132556932</v>
      </c>
      <c r="W29">
        <v>344.73648930648329</v>
      </c>
      <c r="X29">
        <v>94.171589291176772</v>
      </c>
      <c r="Y29">
        <v>336.15557928023895</v>
      </c>
      <c r="Z29">
        <v>322.21183738607635</v>
      </c>
      <c r="AA29">
        <v>315.45310384667363</v>
      </c>
      <c r="AB29">
        <v>2.4686955413717282</v>
      </c>
      <c r="AC29">
        <v>9.1931370774028185</v>
      </c>
      <c r="AD29">
        <v>55.045809373808993</v>
      </c>
    </row>
    <row r="30" spans="1:30" hidden="1">
      <c r="A30" t="s">
        <v>152</v>
      </c>
      <c r="B30" s="135">
        <v>62.562992656045701</v>
      </c>
      <c r="C30" s="127">
        <v>1.93945457502337</v>
      </c>
      <c r="D30" s="127">
        <v>12.4420587835218</v>
      </c>
      <c r="E30" s="127">
        <v>1.4659089170686499</v>
      </c>
      <c r="F30" s="127">
        <v>0.18450958636488199</v>
      </c>
      <c r="G30" s="127">
        <v>4.6184174779038001</v>
      </c>
      <c r="H30" s="127">
        <v>3.59096780477166</v>
      </c>
      <c r="I30" s="127">
        <v>2.19026818285603</v>
      </c>
      <c r="J30" s="129">
        <v>0.52517258708690495</v>
      </c>
      <c r="K30" s="129">
        <v>3</v>
      </c>
      <c r="L30" s="129">
        <v>8.5217662594517591</v>
      </c>
      <c r="M30" s="136">
        <v>37.4477911012807</v>
      </c>
      <c r="N30">
        <v>1043.4647692330798</v>
      </c>
      <c r="O30">
        <v>0.1</v>
      </c>
      <c r="P30">
        <v>0.9</v>
      </c>
      <c r="Q30">
        <v>0</v>
      </c>
      <c r="R30">
        <v>9.9999999999999978E-2</v>
      </c>
      <c r="S30">
        <v>9.1441550309059352</v>
      </c>
      <c r="T30">
        <f t="shared" si="0"/>
        <v>6.3873095251838596E-2</v>
      </c>
      <c r="U30">
        <v>0.9361269047481614</v>
      </c>
      <c r="V30" s="387">
        <v>428.85811033527511</v>
      </c>
      <c r="W30">
        <v>313.68118980915801</v>
      </c>
      <c r="X30">
        <v>85.688220108355537</v>
      </c>
      <c r="Y30">
        <v>305.78879791514692</v>
      </c>
      <c r="Z30">
        <v>299.99154155865494</v>
      </c>
      <c r="AA30">
        <v>293.08174885955498</v>
      </c>
      <c r="AB30">
        <v>2.1060773235991133</v>
      </c>
      <c r="AC30">
        <v>8.1095959786628846</v>
      </c>
      <c r="AD30">
        <v>56.235920334458676</v>
      </c>
    </row>
    <row r="31" spans="1:30" hidden="1">
      <c r="A31" t="s">
        <v>153</v>
      </c>
      <c r="B31" s="135">
        <v>63.212486111672199</v>
      </c>
      <c r="C31" s="127">
        <v>1.79534058819475</v>
      </c>
      <c r="D31" s="127">
        <v>12.491643597493001</v>
      </c>
      <c r="E31" s="127">
        <v>1.3168912602465499</v>
      </c>
      <c r="F31" s="127">
        <v>0.17582574519128299</v>
      </c>
      <c r="G31" s="127">
        <v>4.3754760345582397</v>
      </c>
      <c r="H31" s="127">
        <v>3.6379851198967899</v>
      </c>
      <c r="I31" s="127">
        <v>2.2678564566696302</v>
      </c>
      <c r="J31" s="129">
        <v>0.52956113894104695</v>
      </c>
      <c r="K31" s="132">
        <v>3</v>
      </c>
      <c r="L31" s="129">
        <v>6.6249562911998696</v>
      </c>
      <c r="M31" s="136">
        <v>31.671259441096801</v>
      </c>
      <c r="N31">
        <v>1040.4695143309557</v>
      </c>
      <c r="O31">
        <v>0.1</v>
      </c>
      <c r="P31">
        <v>0.9</v>
      </c>
      <c r="Q31">
        <v>0</v>
      </c>
      <c r="R31">
        <v>9.9999999999999978E-2</v>
      </c>
      <c r="S31">
        <v>8.8114767068933624</v>
      </c>
      <c r="T31">
        <f t="shared" si="0"/>
        <v>5.9022743619202456E-2</v>
      </c>
      <c r="U31">
        <v>0.94097725638079754</v>
      </c>
      <c r="V31" s="387">
        <v>391.58640162785508</v>
      </c>
      <c r="W31">
        <v>287.59596889089755</v>
      </c>
      <c r="X31">
        <v>78.562526173762691</v>
      </c>
      <c r="Y31">
        <v>280.284056017019</v>
      </c>
      <c r="Z31">
        <v>281.17102989661112</v>
      </c>
      <c r="AA31">
        <v>274.19033578253783</v>
      </c>
      <c r="AB31">
        <v>1.7406740904062155</v>
      </c>
      <c r="AC31">
        <v>7.0611605904611725</v>
      </c>
      <c r="AD31">
        <v>57.403494383530919</v>
      </c>
    </row>
    <row r="32" spans="1:30" hidden="1">
      <c r="A32" t="s">
        <v>154</v>
      </c>
      <c r="B32" s="135">
        <v>63.803583881926201</v>
      </c>
      <c r="C32" s="127">
        <v>1.66418382974114</v>
      </c>
      <c r="D32" s="127">
        <v>12.5367702615462</v>
      </c>
      <c r="E32" s="127">
        <v>1.1812717187208399</v>
      </c>
      <c r="F32" s="127">
        <v>0.167922664551305</v>
      </c>
      <c r="G32" s="127">
        <v>4.15437735493364</v>
      </c>
      <c r="H32" s="127">
        <v>3.6807751278530398</v>
      </c>
      <c r="I32" s="127">
        <v>2.33846880118484</v>
      </c>
      <c r="J32" s="129">
        <v>0.53355511793060295</v>
      </c>
      <c r="K32" s="129">
        <v>3</v>
      </c>
      <c r="L32" s="129">
        <v>4.93101564888181</v>
      </c>
      <c r="M32" s="136">
        <v>26.414093330250498</v>
      </c>
      <c r="N32">
        <v>1037.7435615462889</v>
      </c>
      <c r="O32">
        <v>0.1</v>
      </c>
      <c r="P32">
        <v>0.9</v>
      </c>
      <c r="Q32">
        <v>0</v>
      </c>
      <c r="R32">
        <v>9.9999999999999978E-2</v>
      </c>
      <c r="S32">
        <v>8.5087086020617502</v>
      </c>
      <c r="T32">
        <f t="shared" si="0"/>
        <v>5.4673616765862354E-2</v>
      </c>
      <c r="U32">
        <v>0.94532638323413765</v>
      </c>
      <c r="V32" s="387">
        <v>360.3417949292251</v>
      </c>
      <c r="W32">
        <v>265.48171754905292</v>
      </c>
      <c r="X32">
        <v>72.521581105732494</v>
      </c>
      <c r="Y32">
        <v>258.66391945605415</v>
      </c>
      <c r="Z32">
        <v>265.09538634825952</v>
      </c>
      <c r="AA32">
        <v>258.10497618770216</v>
      </c>
      <c r="AB32">
        <v>1.3723947462265496</v>
      </c>
      <c r="AC32">
        <v>6.0488540027262934</v>
      </c>
      <c r="AD32">
        <v>58.547539578406173</v>
      </c>
    </row>
    <row r="33" spans="1:30" hidden="1">
      <c r="A33" t="s">
        <v>155</v>
      </c>
      <c r="B33" s="135">
        <v>64.512793729744402</v>
      </c>
      <c r="C33" s="127">
        <v>1.5068195672042499</v>
      </c>
      <c r="D33" s="127">
        <v>12.5909140532441</v>
      </c>
      <c r="E33" s="127">
        <v>1.01855292794398</v>
      </c>
      <c r="F33" s="127">
        <v>0.15844040476276799</v>
      </c>
      <c r="G33" s="127">
        <v>3.8890991407018398</v>
      </c>
      <c r="H33" s="127">
        <v>3.73211535709761</v>
      </c>
      <c r="I33" s="127">
        <v>2.4231907754974999</v>
      </c>
      <c r="J33" s="129">
        <v>0.53834716651193204</v>
      </c>
      <c r="K33" s="132">
        <v>3</v>
      </c>
      <c r="L33" s="129">
        <v>2.9392495815974602</v>
      </c>
      <c r="M33" s="136">
        <v>20.106449882659</v>
      </c>
      <c r="N33">
        <v>1034.4729138516741</v>
      </c>
      <c r="O33">
        <v>0.1</v>
      </c>
      <c r="P33">
        <v>0.9</v>
      </c>
      <c r="Q33">
        <v>0</v>
      </c>
      <c r="R33">
        <v>9.9999999999999978E-2</v>
      </c>
      <c r="S33">
        <v>8.1454409800944827</v>
      </c>
      <c r="T33">
        <f t="shared" si="0"/>
        <v>4.9549526975174341E-2</v>
      </c>
      <c r="U33">
        <v>0.95045047302482566</v>
      </c>
      <c r="V33" s="387">
        <v>326.0032596480512</v>
      </c>
      <c r="W33">
        <v>240.89757540883514</v>
      </c>
      <c r="X33">
        <v>65.805936523512855</v>
      </c>
      <c r="Y33">
        <v>234.63179622911301</v>
      </c>
      <c r="Z33">
        <v>247.08959127022425</v>
      </c>
      <c r="AA33">
        <v>240.15706429596352</v>
      </c>
      <c r="AB33">
        <v>0.8773018493596193</v>
      </c>
      <c r="AC33">
        <v>4.7566048936979684</v>
      </c>
      <c r="AD33">
        <v>60.034504177862651</v>
      </c>
    </row>
    <row r="34" spans="1:30" hidden="1">
      <c r="A34" t="s">
        <v>156</v>
      </c>
      <c r="B34" s="135">
        <v>64.992645330929193</v>
      </c>
      <c r="C34" s="127">
        <v>1.4003468587669801</v>
      </c>
      <c r="D34" s="127">
        <v>12.6275477593614</v>
      </c>
      <c r="E34" s="127">
        <v>0.908457344052503</v>
      </c>
      <c r="F34" s="127">
        <v>0.152024704873126</v>
      </c>
      <c r="G34" s="127">
        <v>3.7096118193537402</v>
      </c>
      <c r="H34" s="127">
        <v>3.7668521719966099</v>
      </c>
      <c r="I34" s="127">
        <v>2.48051368937768</v>
      </c>
      <c r="J34" s="129">
        <v>0.54158946805608099</v>
      </c>
      <c r="K34" s="129">
        <v>3</v>
      </c>
      <c r="L34" s="129">
        <v>1.61677370679072</v>
      </c>
      <c r="M34" s="136">
        <v>15.838696385804701</v>
      </c>
      <c r="N34">
        <v>1032.2599926154553</v>
      </c>
      <c r="O34">
        <v>0.1</v>
      </c>
      <c r="P34">
        <v>0.9</v>
      </c>
      <c r="Q34">
        <v>0</v>
      </c>
      <c r="R34">
        <v>9.9999999999999978E-2</v>
      </c>
      <c r="S34">
        <v>7.8996534037828123</v>
      </c>
      <c r="T34">
        <f t="shared" si="0"/>
        <v>4.6150659484819112E-2</v>
      </c>
      <c r="U34">
        <v>0.95384934051518089</v>
      </c>
      <c r="V34" s="387">
        <v>304.60138310817985</v>
      </c>
      <c r="W34">
        <v>225.41616513221078</v>
      </c>
      <c r="X34">
        <v>61.576883158284851</v>
      </c>
      <c r="Y34">
        <v>219.49978723439153</v>
      </c>
      <c r="Z34">
        <v>235.67358349287133</v>
      </c>
      <c r="AA34">
        <v>228.82411897223642</v>
      </c>
      <c r="AB34">
        <v>0.50479150163027964</v>
      </c>
      <c r="AC34">
        <v>3.8314743961167745</v>
      </c>
      <c r="AD34">
        <v>61.118058420036512</v>
      </c>
    </row>
    <row r="35" spans="1:30" hidden="1">
      <c r="A35" t="s">
        <v>157</v>
      </c>
      <c r="B35" s="135">
        <v>65.453473503324204</v>
      </c>
      <c r="C35" s="127">
        <v>1.2980951969657999</v>
      </c>
      <c r="D35" s="127">
        <v>12.662729144182</v>
      </c>
      <c r="E35" s="127">
        <v>0.80272643352056905</v>
      </c>
      <c r="F35" s="127">
        <v>0.14586335155581201</v>
      </c>
      <c r="G35" s="127">
        <v>3.5372401651575398</v>
      </c>
      <c r="H35" s="127">
        <v>3.80021186671306</v>
      </c>
      <c r="I35" s="127">
        <v>2.5355640707342202</v>
      </c>
      <c r="J35" s="129">
        <v>0.54470323050108405</v>
      </c>
      <c r="K35" s="132">
        <v>3</v>
      </c>
      <c r="L35" s="129">
        <v>0.36583703722837602</v>
      </c>
      <c r="M35" s="136">
        <v>11.740135415429799</v>
      </c>
      <c r="N35">
        <v>1030.1348013137635</v>
      </c>
      <c r="O35">
        <v>0.1</v>
      </c>
      <c r="P35">
        <v>0.9</v>
      </c>
      <c r="Q35">
        <v>0</v>
      </c>
      <c r="R35">
        <v>9.9999999999999978E-2</v>
      </c>
      <c r="S35">
        <v>7.6636070910730085</v>
      </c>
      <c r="T35">
        <f t="shared" si="0"/>
        <v>4.4339577765529992E-2</v>
      </c>
      <c r="U35">
        <v>0.95566042223447001</v>
      </c>
      <c r="V35" s="387">
        <v>285.71715606828667</v>
      </c>
      <c r="W35">
        <v>211.37564556805245</v>
      </c>
      <c r="X35">
        <v>57.74143758508604</v>
      </c>
      <c r="Y35">
        <v>205.7771579222802</v>
      </c>
      <c r="Z35">
        <v>225.23705024303058</v>
      </c>
      <c r="AA35">
        <v>218.50279970052912</v>
      </c>
      <c r="AB35">
        <v>0.11967357431270415</v>
      </c>
      <c r="AC35">
        <v>2.9052292185073849</v>
      </c>
      <c r="AD35">
        <v>62.214005438405891</v>
      </c>
    </row>
    <row r="36" spans="1:30" hidden="1">
      <c r="A36" t="s">
        <v>158</v>
      </c>
      <c r="B36" s="135">
        <v>66.013694206004104</v>
      </c>
      <c r="C36" s="127">
        <v>1.1737896504391601</v>
      </c>
      <c r="D36" s="127">
        <v>12.7054985348272</v>
      </c>
      <c r="E36" s="127">
        <v>0.67419122551595201</v>
      </c>
      <c r="F36" s="127">
        <v>0.13837310271328601</v>
      </c>
      <c r="G36" s="127">
        <v>3.3276909773680501</v>
      </c>
      <c r="H36" s="127">
        <v>3.8407666607442299</v>
      </c>
      <c r="I36" s="127">
        <v>2.60248785094945</v>
      </c>
      <c r="J36" s="129">
        <v>0.54848857673078899</v>
      </c>
      <c r="K36" s="129">
        <v>3</v>
      </c>
      <c r="L36" s="129">
        <v>-1.12968753948345</v>
      </c>
      <c r="M36" s="136">
        <v>6.7575869421749299</v>
      </c>
      <c r="N36">
        <v>1027.5512436328706</v>
      </c>
      <c r="O36">
        <v>0.1</v>
      </c>
      <c r="P36">
        <v>0.9</v>
      </c>
      <c r="Q36">
        <v>0</v>
      </c>
      <c r="R36">
        <v>9.9999999999999978E-2</v>
      </c>
      <c r="S36">
        <v>7.37664841184196</v>
      </c>
      <c r="T36">
        <f t="shared" si="0"/>
        <v>4.2788827481858416E-2</v>
      </c>
      <c r="U36">
        <v>0.95721117251814158</v>
      </c>
      <c r="V36" s="387">
        <v>264.47333367541586</v>
      </c>
      <c r="W36">
        <v>195.37752101157133</v>
      </c>
      <c r="X36">
        <v>53.371233496180807</v>
      </c>
      <c r="Y36">
        <v>190.14284911956952</v>
      </c>
      <c r="Z36">
        <v>212.03007315527569</v>
      </c>
      <c r="AA36">
        <v>205.53158210864405</v>
      </c>
      <c r="AB36">
        <v>0</v>
      </c>
      <c r="AC36">
        <v>1.7203750293338398</v>
      </c>
      <c r="AD36">
        <v>63.237864142848835</v>
      </c>
    </row>
    <row r="37" spans="1:30" hidden="1">
      <c r="A37" t="s">
        <v>159</v>
      </c>
      <c r="B37" s="135">
        <v>66.385926189554496</v>
      </c>
      <c r="C37" s="127">
        <v>1.09119630833562</v>
      </c>
      <c r="D37" s="127">
        <v>12.733916147812399</v>
      </c>
      <c r="E37" s="127">
        <v>0.58878753514402604</v>
      </c>
      <c r="F37" s="127">
        <v>0.133396295946593</v>
      </c>
      <c r="G37" s="127">
        <v>3.1884585115753401</v>
      </c>
      <c r="H37" s="127">
        <v>3.8677128113461001</v>
      </c>
      <c r="I37" s="127">
        <v>2.6469545608318898</v>
      </c>
      <c r="J37" s="129">
        <v>0.55100370501642304</v>
      </c>
      <c r="K37" s="132">
        <v>3</v>
      </c>
      <c r="L37" s="129">
        <v>-2.1080696857983701</v>
      </c>
      <c r="M37" s="136">
        <v>3.4469918633721801</v>
      </c>
      <c r="N37">
        <v>1025.8346294563949</v>
      </c>
      <c r="O37">
        <v>0.1</v>
      </c>
      <c r="P37">
        <v>0.9</v>
      </c>
      <c r="Q37">
        <v>0</v>
      </c>
      <c r="R37">
        <v>9.9999999999999978E-2</v>
      </c>
      <c r="S37">
        <v>7.1859817629179314</v>
      </c>
      <c r="T37">
        <f t="shared" si="0"/>
        <v>4.1918786312954093E-2</v>
      </c>
      <c r="U37">
        <v>0.95808121368704591</v>
      </c>
      <c r="V37" s="387">
        <v>251.28238763163966</v>
      </c>
      <c r="W37">
        <v>185.37584989822054</v>
      </c>
      <c r="X37">
        <v>50.639079246403846</v>
      </c>
      <c r="Y37">
        <v>180.36967272451</v>
      </c>
      <c r="Z37">
        <v>203.47191945572138</v>
      </c>
      <c r="AA37">
        <v>197.15839334068326</v>
      </c>
      <c r="AB37">
        <v>0</v>
      </c>
      <c r="AC37">
        <v>0.89432571684938433</v>
      </c>
      <c r="AD37">
        <v>63.868026186823293</v>
      </c>
    </row>
    <row r="38" spans="1:30" hidden="1">
      <c r="A38" t="s">
        <v>160</v>
      </c>
      <c r="B38" s="135">
        <v>66.720925672324299</v>
      </c>
      <c r="C38" s="127">
        <v>1.0168643645273301</v>
      </c>
      <c r="D38" s="127">
        <v>12.759491289316401</v>
      </c>
      <c r="E38" s="127">
        <v>0.511926348127412</v>
      </c>
      <c r="F38" s="127">
        <v>0.12891729423162601</v>
      </c>
      <c r="G38" s="127">
        <v>3.0631527719114802</v>
      </c>
      <c r="H38" s="127">
        <v>3.8919636734782701</v>
      </c>
      <c r="I38" s="127">
        <v>2.6869734884613998</v>
      </c>
      <c r="J38" s="129">
        <v>0.55326725761808504</v>
      </c>
      <c r="K38" s="129">
        <v>3</v>
      </c>
      <c r="L38" s="129">
        <v>-2.9781444749077601</v>
      </c>
      <c r="M38" s="136">
        <v>0.46753902731781999</v>
      </c>
      <c r="N38">
        <v>1024.289719597361</v>
      </c>
      <c r="O38">
        <v>0.1</v>
      </c>
      <c r="P38">
        <v>0.9</v>
      </c>
      <c r="Q38">
        <v>0</v>
      </c>
      <c r="R38">
        <v>9.9999999999999978E-2</v>
      </c>
      <c r="S38">
        <v>7.0143862734147495</v>
      </c>
      <c r="T38">
        <f t="shared" si="0"/>
        <v>4.1267995929997414E-2</v>
      </c>
      <c r="U38">
        <v>0.95873200407000259</v>
      </c>
      <c r="V38" s="387">
        <v>240.01625850563977</v>
      </c>
      <c r="W38">
        <v>176.78844541956383</v>
      </c>
      <c r="X38">
        <v>48.293259895315899</v>
      </c>
      <c r="Y38">
        <v>171.97916278699509</v>
      </c>
      <c r="Z38">
        <v>196.09564355784192</v>
      </c>
      <c r="AA38">
        <v>189.95963093510824</v>
      </c>
      <c r="AB38">
        <v>0</v>
      </c>
      <c r="AC38">
        <v>0.12339348319174516</v>
      </c>
      <c r="AD38">
        <v>64.456854605566321</v>
      </c>
    </row>
    <row r="39" spans="1:30" hidden="1">
      <c r="A39" t="s">
        <v>161</v>
      </c>
      <c r="B39" s="135">
        <v>67.118173459420007</v>
      </c>
      <c r="C39" s="127">
        <v>0.92872034727625996</v>
      </c>
      <c r="D39" s="127">
        <v>12.789818704401201</v>
      </c>
      <c r="E39" s="127">
        <v>0.42078311350673903</v>
      </c>
      <c r="F39" s="127">
        <v>0.123606021793362</v>
      </c>
      <c r="G39" s="127">
        <v>2.9145632058014499</v>
      </c>
      <c r="H39" s="127">
        <v>3.9207207367355399</v>
      </c>
      <c r="I39" s="127">
        <v>2.73442857797773</v>
      </c>
      <c r="J39" s="129">
        <v>0.55595141478319599</v>
      </c>
      <c r="K39" s="132">
        <v>3</v>
      </c>
      <c r="L39" s="129">
        <v>-3.9970696094855001</v>
      </c>
      <c r="M39" s="136">
        <v>-3.0655441765498401</v>
      </c>
      <c r="N39">
        <v>1022.4577405814855</v>
      </c>
      <c r="O39">
        <v>0.1</v>
      </c>
      <c r="P39">
        <v>0.9</v>
      </c>
      <c r="Q39">
        <v>0</v>
      </c>
      <c r="R39">
        <v>9.9999999999999978E-2</v>
      </c>
      <c r="S39">
        <v>6.810905212189426</v>
      </c>
      <c r="T39">
        <f t="shared" si="0"/>
        <v>4.0692840576372014E-2</v>
      </c>
      <c r="U39">
        <v>0.95930715942362799</v>
      </c>
      <c r="V39" s="387">
        <v>227.37501561693298</v>
      </c>
      <c r="W39">
        <v>167.0979728648235</v>
      </c>
      <c r="X39">
        <v>45.646115685840812</v>
      </c>
      <c r="Y39">
        <v>162.51172619278987</v>
      </c>
      <c r="Z39">
        <v>185.6489157175032</v>
      </c>
      <c r="AA39">
        <v>179.79343647642008</v>
      </c>
      <c r="AB39">
        <v>0</v>
      </c>
      <c r="AC39">
        <v>0</v>
      </c>
      <c r="AD39">
        <v>64.5257515320274</v>
      </c>
    </row>
    <row r="40" spans="1:30" hidden="1">
      <c r="A40" t="s">
        <v>162</v>
      </c>
      <c r="B40" s="135">
        <v>67.380552094668403</v>
      </c>
      <c r="C40" s="127">
        <v>0.870502006726809</v>
      </c>
      <c r="D40" s="127">
        <v>12.809849692713801</v>
      </c>
      <c r="E40" s="127">
        <v>0.360583816522005</v>
      </c>
      <c r="F40" s="127">
        <v>0.12009797351958</v>
      </c>
      <c r="G40" s="127">
        <v>2.8164211170735398</v>
      </c>
      <c r="H40" s="127">
        <v>3.9397145216131402</v>
      </c>
      <c r="I40" s="127">
        <v>2.7657722431342302</v>
      </c>
      <c r="J40" s="129">
        <v>0.55772427675159797</v>
      </c>
      <c r="K40" s="129">
        <v>3</v>
      </c>
      <c r="L40" s="129">
        <v>-4.6624307537393799</v>
      </c>
      <c r="M40" s="136">
        <v>-5.3991142538747603</v>
      </c>
      <c r="N40">
        <v>1021.2477347120923</v>
      </c>
      <c r="O40">
        <v>0.1</v>
      </c>
      <c r="P40">
        <v>0.9</v>
      </c>
      <c r="Q40">
        <v>0</v>
      </c>
      <c r="R40">
        <v>9.9999999999999978E-2</v>
      </c>
      <c r="S40">
        <v>6.6765075342255029</v>
      </c>
      <c r="T40">
        <f t="shared" si="0"/>
        <v>4.0457568786119502E-2</v>
      </c>
      <c r="U40">
        <v>0.9595424312138805</v>
      </c>
      <c r="V40" s="387">
        <v>219.44146720095222</v>
      </c>
      <c r="W40">
        <v>160.98256369928296</v>
      </c>
      <c r="X40">
        <v>43.975570738761576</v>
      </c>
      <c r="Y40">
        <v>156.53756012004209</v>
      </c>
      <c r="Z40">
        <v>178.84827752865837</v>
      </c>
      <c r="AA40">
        <v>173.17706933249414</v>
      </c>
      <c r="AB40">
        <v>0</v>
      </c>
      <c r="AC40">
        <v>0</v>
      </c>
      <c r="AD40">
        <v>64.506254062437463</v>
      </c>
    </row>
    <row r="41" spans="1:30" hidden="1">
      <c r="A41" t="s">
        <v>163</v>
      </c>
      <c r="B41" s="135">
        <v>67.614417662156598</v>
      </c>
      <c r="C41" s="127">
        <v>0.81861033788749904</v>
      </c>
      <c r="D41" s="127">
        <v>12.8277038844038</v>
      </c>
      <c r="E41" s="127">
        <v>0.30692646466330997</v>
      </c>
      <c r="F41" s="127">
        <v>0.116971149952001</v>
      </c>
      <c r="G41" s="127">
        <v>2.7289442718147701</v>
      </c>
      <c r="H41" s="127">
        <v>3.9566442242733602</v>
      </c>
      <c r="I41" s="127">
        <v>2.79370974662816</v>
      </c>
      <c r="J41" s="129">
        <v>0.55930447923236104</v>
      </c>
      <c r="K41" s="132">
        <v>3</v>
      </c>
      <c r="L41" s="129">
        <v>-5.2503698863332202</v>
      </c>
      <c r="M41" s="136">
        <v>-7.4790918781598998</v>
      </c>
      <c r="N41">
        <v>1020.1692219397326</v>
      </c>
      <c r="O41">
        <v>0.1</v>
      </c>
      <c r="P41">
        <v>0.9</v>
      </c>
      <c r="Q41">
        <v>0</v>
      </c>
      <c r="R41">
        <v>9.9999999999999978E-2</v>
      </c>
      <c r="S41">
        <v>6.5567148498364034</v>
      </c>
      <c r="T41">
        <f t="shared" si="0"/>
        <v>4.0374638342460245E-2</v>
      </c>
      <c r="U41">
        <v>0.95962536165753975</v>
      </c>
      <c r="V41" s="387">
        <v>212.64441885508262</v>
      </c>
      <c r="W41">
        <v>155.71828135571241</v>
      </c>
      <c r="X41">
        <v>42.537527914316655</v>
      </c>
      <c r="Y41">
        <v>151.39517668140439</v>
      </c>
      <c r="Z41">
        <v>172.99427526711546</v>
      </c>
      <c r="AA41">
        <v>167.48206001457137</v>
      </c>
      <c r="AB41">
        <v>0</v>
      </c>
      <c r="AC41">
        <v>0</v>
      </c>
      <c r="AD41">
        <v>64.488739968358246</v>
      </c>
    </row>
    <row r="42" spans="1:30" hidden="1">
      <c r="A42" t="s">
        <v>164</v>
      </c>
      <c r="B42" s="135">
        <v>67.8861646387207</v>
      </c>
      <c r="C42" s="127">
        <v>0.75831328660544794</v>
      </c>
      <c r="D42" s="127">
        <v>12.848450087715699</v>
      </c>
      <c r="E42" s="127">
        <v>0.24457772604976499</v>
      </c>
      <c r="F42" s="127">
        <v>0.113337845315218</v>
      </c>
      <c r="G42" s="127">
        <v>2.6272979778616201</v>
      </c>
      <c r="H42" s="127">
        <v>3.9763161903582001</v>
      </c>
      <c r="I42" s="127">
        <v>2.82617255074577</v>
      </c>
      <c r="J42" s="129">
        <v>0.56114064199508995</v>
      </c>
      <c r="K42" s="129">
        <v>3</v>
      </c>
      <c r="L42" s="129">
        <v>-5.9274858509294104</v>
      </c>
      <c r="M42" s="136">
        <v>-9.8959830724942197</v>
      </c>
      <c r="N42">
        <v>1018.9160122936003</v>
      </c>
      <c r="O42">
        <v>0.1</v>
      </c>
      <c r="P42">
        <v>0.9</v>
      </c>
      <c r="Q42">
        <v>0</v>
      </c>
      <c r="R42">
        <v>9.9999999999999978E-2</v>
      </c>
      <c r="S42">
        <v>6.4175179224521433</v>
      </c>
      <c r="T42">
        <f t="shared" si="0"/>
        <v>4.0479160227705702E-2</v>
      </c>
      <c r="U42">
        <v>0.9595208397722943</v>
      </c>
      <c r="V42" s="387">
        <v>205.06997381755863</v>
      </c>
      <c r="W42">
        <v>149.81789368027708</v>
      </c>
      <c r="X42">
        <v>40.92572033935518</v>
      </c>
      <c r="Y42">
        <v>145.63176179975505</v>
      </c>
      <c r="Z42">
        <v>166.4330669755534</v>
      </c>
      <c r="AA42">
        <v>161.09946132001718</v>
      </c>
      <c r="AB42">
        <v>0</v>
      </c>
      <c r="AC42">
        <v>0</v>
      </c>
      <c r="AD42">
        <v>64.468187723663277</v>
      </c>
    </row>
    <row r="43" spans="1:30" hidden="1">
      <c r="A43" t="s">
        <v>165</v>
      </c>
      <c r="B43" s="135">
        <v>68.062789779284998</v>
      </c>
      <c r="C43" s="127">
        <v>0.719122509607792</v>
      </c>
      <c r="D43" s="127">
        <v>12.8619343263352</v>
      </c>
      <c r="E43" s="127">
        <v>0.20405343076277499</v>
      </c>
      <c r="F43" s="127">
        <v>0.110976336273613</v>
      </c>
      <c r="G43" s="127">
        <v>2.5612317747180802</v>
      </c>
      <c r="H43" s="127">
        <v>3.9891022158693099</v>
      </c>
      <c r="I43" s="127">
        <v>2.8472721317342402</v>
      </c>
      <c r="J43" s="129">
        <v>0.562334077558446</v>
      </c>
      <c r="K43" s="132">
        <v>3</v>
      </c>
      <c r="L43" s="129">
        <v>-6.36409407780127</v>
      </c>
      <c r="M43" s="136">
        <v>-11.4668699037869</v>
      </c>
      <c r="N43">
        <v>1018.1014739583318</v>
      </c>
      <c r="O43">
        <v>0.1</v>
      </c>
      <c r="P43">
        <v>0.9</v>
      </c>
      <c r="Q43">
        <v>0</v>
      </c>
      <c r="R43">
        <v>9.9999999999999978E-2</v>
      </c>
      <c r="S43">
        <v>6.327045023008961</v>
      </c>
      <c r="T43">
        <f t="shared" si="0"/>
        <v>4.0705910521075861E-2</v>
      </c>
      <c r="U43">
        <v>0.95929408947892414</v>
      </c>
      <c r="V43" s="387">
        <v>200.33549074987465</v>
      </c>
      <c r="W43">
        <v>146.10583432761476</v>
      </c>
      <c r="X43">
        <v>39.911697920415342</v>
      </c>
      <c r="Y43">
        <v>142.00605341337257</v>
      </c>
      <c r="Z43">
        <v>162.30535746667928</v>
      </c>
      <c r="AA43">
        <v>157.0843295548942</v>
      </c>
      <c r="AB43">
        <v>0</v>
      </c>
      <c r="AC43">
        <v>0</v>
      </c>
      <c r="AD43">
        <v>64.45467807548107</v>
      </c>
    </row>
    <row r="44" spans="1:30" hidden="1">
      <c r="A44" t="s">
        <v>166</v>
      </c>
      <c r="B44" s="135">
        <v>68.218312993717703</v>
      </c>
      <c r="C44" s="127">
        <v>0.68461397024972503</v>
      </c>
      <c r="D44" s="127">
        <v>12.873807563223201</v>
      </c>
      <c r="E44" s="127">
        <v>0.16837069247583999</v>
      </c>
      <c r="F44" s="127">
        <v>0.108896963677567</v>
      </c>
      <c r="G44" s="127">
        <v>2.5030586955889502</v>
      </c>
      <c r="H44" s="127">
        <v>4.0003606572268096</v>
      </c>
      <c r="I44" s="127">
        <v>2.8658508835926901</v>
      </c>
      <c r="J44" s="129">
        <v>0.563384929857492</v>
      </c>
      <c r="K44" s="129">
        <v>3</v>
      </c>
      <c r="L44" s="129">
        <v>-6.7462621486452203</v>
      </c>
      <c r="M44" s="136">
        <v>-12.850078255281799</v>
      </c>
      <c r="N44">
        <v>1017.3842509187643</v>
      </c>
      <c r="O44">
        <v>0.1</v>
      </c>
      <c r="P44">
        <v>0.9</v>
      </c>
      <c r="Q44">
        <v>0</v>
      </c>
      <c r="R44">
        <v>9.9999999999999978E-2</v>
      </c>
      <c r="S44">
        <v>6.2473809919032774</v>
      </c>
      <c r="T44">
        <f t="shared" si="0"/>
        <v>4.1051252435708396E-2</v>
      </c>
      <c r="U44">
        <v>0.9589487475642916</v>
      </c>
      <c r="V44" s="387">
        <v>196.29364156054115</v>
      </c>
      <c r="W44">
        <v>142.91668548526377</v>
      </c>
      <c r="X44">
        <v>39.040518848033166</v>
      </c>
      <c r="Y44">
        <v>138.89118948968823</v>
      </c>
      <c r="Z44">
        <v>158.75916321432595</v>
      </c>
      <c r="AA44">
        <v>153.63497116285646</v>
      </c>
      <c r="AB44">
        <v>0</v>
      </c>
      <c r="AC44">
        <v>0</v>
      </c>
      <c r="AD44">
        <v>64.442648302606543</v>
      </c>
    </row>
    <row r="45" spans="1:30" hidden="1">
      <c r="A45" t="s">
        <v>167</v>
      </c>
      <c r="B45" s="135">
        <v>68.354505684938502</v>
      </c>
      <c r="C45" s="127">
        <v>0.65439461770857599</v>
      </c>
      <c r="D45" s="127">
        <v>12.884205034052099</v>
      </c>
      <c r="E45" s="127">
        <v>0.13712308628950701</v>
      </c>
      <c r="F45" s="127">
        <v>0.107076043560019</v>
      </c>
      <c r="G45" s="127">
        <v>2.4521161515314698</v>
      </c>
      <c r="H45" s="127">
        <v>4.0102197476077803</v>
      </c>
      <c r="I45" s="127">
        <v>2.8821204175292001</v>
      </c>
      <c r="J45" s="129">
        <v>0.56430516805604503</v>
      </c>
      <c r="K45" s="132">
        <v>3</v>
      </c>
      <c r="L45" s="129">
        <v>-7.0791777413609598</v>
      </c>
      <c r="M45" s="136">
        <v>-14.061362812358199</v>
      </c>
      <c r="N45">
        <v>1016.7561740344191</v>
      </c>
      <c r="O45">
        <v>0.1</v>
      </c>
      <c r="P45">
        <v>0.9</v>
      </c>
      <c r="Q45">
        <v>0</v>
      </c>
      <c r="R45">
        <v>9.9999999999999978E-2</v>
      </c>
      <c r="S45">
        <v>6.1776184765314808</v>
      </c>
      <c r="T45">
        <f t="shared" si="0"/>
        <v>4.1509453481845204E-2</v>
      </c>
      <c r="U45">
        <v>0.9584905465181548</v>
      </c>
      <c r="V45" s="387">
        <v>192.85715955083549</v>
      </c>
      <c r="W45">
        <v>140.18484450651653</v>
      </c>
      <c r="X45">
        <v>38.29426246195424</v>
      </c>
      <c r="Y45">
        <v>136.22303855666632</v>
      </c>
      <c r="Z45">
        <v>155.72151346720457</v>
      </c>
      <c r="AA45">
        <v>150.68034089817687</v>
      </c>
      <c r="AB45">
        <v>0</v>
      </c>
      <c r="AC45">
        <v>0</v>
      </c>
      <c r="AD45">
        <v>64.43197330953079</v>
      </c>
    </row>
    <row r="46" spans="1:30" hidden="1">
      <c r="A46" t="s">
        <v>168</v>
      </c>
      <c r="B46" s="135">
        <v>68.508774003267504</v>
      </c>
      <c r="C46" s="127">
        <v>0.62016452315850701</v>
      </c>
      <c r="D46" s="127">
        <v>12.895982467373001</v>
      </c>
      <c r="E46" s="127">
        <v>0.101728267265339</v>
      </c>
      <c r="F46" s="127">
        <v>0.105013449144505</v>
      </c>
      <c r="G46" s="127">
        <v>2.3944124632299499</v>
      </c>
      <c r="H46" s="127">
        <v>4.0213873461014398</v>
      </c>
      <c r="I46" s="127">
        <v>2.9005492599133502</v>
      </c>
      <c r="J46" s="129">
        <v>0.56534754116784902</v>
      </c>
      <c r="K46" s="129">
        <v>3</v>
      </c>
      <c r="L46" s="129">
        <v>-7.4543028194265197</v>
      </c>
      <c r="M46" s="136">
        <v>-15.43341023989</v>
      </c>
      <c r="N46">
        <v>1016.0447381720334</v>
      </c>
      <c r="O46">
        <v>0.1</v>
      </c>
      <c r="P46">
        <v>0.9</v>
      </c>
      <c r="Q46">
        <v>0</v>
      </c>
      <c r="R46">
        <v>9.9999999999999978E-2</v>
      </c>
      <c r="S46">
        <v>6.0985966743588698</v>
      </c>
      <c r="T46">
        <f t="shared" si="0"/>
        <v>4.2289043201425236E-2</v>
      </c>
      <c r="U46">
        <v>0.95771095679857476</v>
      </c>
      <c r="V46" s="387">
        <v>189.09250504285907</v>
      </c>
      <c r="W46">
        <v>137.15956593466535</v>
      </c>
      <c r="X46">
        <v>37.46784779452841</v>
      </c>
      <c r="Y46">
        <v>133.26832192162209</v>
      </c>
      <c r="Z46">
        <v>152.3576170498425</v>
      </c>
      <c r="AA46">
        <v>147.40842192685486</v>
      </c>
      <c r="AB46">
        <v>0</v>
      </c>
      <c r="AC46">
        <v>0</v>
      </c>
      <c r="AD46">
        <v>64.419650007712207</v>
      </c>
    </row>
    <row r="47" spans="1:30" hidden="1">
      <c r="A47" t="s">
        <v>169</v>
      </c>
      <c r="B47" s="135">
        <v>68.605839586224704</v>
      </c>
      <c r="C47" s="127">
        <v>0.59862695719442405</v>
      </c>
      <c r="D47" s="127">
        <v>12.9033928251406</v>
      </c>
      <c r="E47" s="127">
        <v>7.9457856986315203E-2</v>
      </c>
      <c r="F47" s="127">
        <v>0.10371566531232</v>
      </c>
      <c r="G47" s="127">
        <v>2.3581053186105501</v>
      </c>
      <c r="H47" s="127">
        <v>4.0284139959655203</v>
      </c>
      <c r="I47" s="127">
        <v>2.9121446824123902</v>
      </c>
      <c r="J47" s="129">
        <v>0.56600340203968702</v>
      </c>
      <c r="K47" s="132">
        <v>3</v>
      </c>
      <c r="L47" s="129">
        <v>-7.6892559244275702</v>
      </c>
      <c r="M47" s="136">
        <v>-16.296702099428799</v>
      </c>
      <c r="N47">
        <v>1015.5971029254249</v>
      </c>
      <c r="O47">
        <v>0.1</v>
      </c>
      <c r="P47">
        <v>0.9</v>
      </c>
      <c r="Q47">
        <v>0</v>
      </c>
      <c r="R47">
        <v>9.9999999999999978E-2</v>
      </c>
      <c r="S47">
        <v>6.0488758987438862</v>
      </c>
      <c r="T47">
        <f t="shared" si="0"/>
        <v>4.299709061303203E-2</v>
      </c>
      <c r="U47">
        <v>0.95700290938696797</v>
      </c>
      <c r="V47" s="387">
        <v>186.80469481438328</v>
      </c>
      <c r="W47">
        <v>135.29446422494911</v>
      </c>
      <c r="X47">
        <v>36.958358379737973</v>
      </c>
      <c r="Y47">
        <v>131.44670967873375</v>
      </c>
      <c r="Z47">
        <v>150.28377386732896</v>
      </c>
      <c r="AA47">
        <v>145.39127306289652</v>
      </c>
      <c r="AB47">
        <v>0</v>
      </c>
      <c r="AC47">
        <v>0</v>
      </c>
      <c r="AD47">
        <v>64.411704376388627</v>
      </c>
    </row>
    <row r="48" spans="1:30" hidden="1">
      <c r="A48" t="s">
        <v>170</v>
      </c>
      <c r="B48" s="135">
        <v>68.688534121158298</v>
      </c>
      <c r="C48" s="127">
        <v>0.58027813625560498</v>
      </c>
      <c r="D48" s="127">
        <v>12.909706042149301</v>
      </c>
      <c r="E48" s="127">
        <v>6.0484693021302501E-2</v>
      </c>
      <c r="F48" s="127">
        <v>0.102610024907374</v>
      </c>
      <c r="G48" s="127">
        <v>2.3271736294618299</v>
      </c>
      <c r="H48" s="127">
        <v>4.03440031495676</v>
      </c>
      <c r="I48" s="127">
        <v>2.9220233442583901</v>
      </c>
      <c r="J48" s="129">
        <v>0.56656215940893595</v>
      </c>
      <c r="K48" s="129">
        <v>3</v>
      </c>
      <c r="L48" s="129">
        <v>-7.8887677098323099</v>
      </c>
      <c r="M48" s="136">
        <v>-17.0321792547876</v>
      </c>
      <c r="N48">
        <v>1015.2157423297282</v>
      </c>
      <c r="O48">
        <v>0.1</v>
      </c>
      <c r="P48">
        <v>0.9</v>
      </c>
      <c r="Q48">
        <v>0</v>
      </c>
      <c r="R48">
        <v>9.9999999999999978E-2</v>
      </c>
      <c r="S48">
        <v>6.006516240445853</v>
      </c>
      <c r="T48">
        <f t="shared" si="0"/>
        <v>4.3828577440054084E-2</v>
      </c>
      <c r="U48">
        <v>0.95617142255994592</v>
      </c>
      <c r="V48" s="387">
        <v>184.92000176692869</v>
      </c>
      <c r="W48">
        <v>133.73012514253807</v>
      </c>
      <c r="X48">
        <v>36.531028224240629</v>
      </c>
      <c r="Y48">
        <v>129.91880386771112</v>
      </c>
      <c r="Z48">
        <v>148.54436273270281</v>
      </c>
      <c r="AA48">
        <v>143.69936796942349</v>
      </c>
      <c r="AB48">
        <v>0</v>
      </c>
      <c r="AC48">
        <v>0</v>
      </c>
      <c r="AD48">
        <v>64.404733691126722</v>
      </c>
    </row>
    <row r="49" spans="1:30" hidden="1">
      <c r="A49" t="s">
        <v>171</v>
      </c>
      <c r="B49" s="135">
        <v>68.778586979907999</v>
      </c>
      <c r="C49" s="127">
        <v>0.56029660081855304</v>
      </c>
      <c r="D49" s="127">
        <v>12.916581021735301</v>
      </c>
      <c r="E49" s="127">
        <v>3.9823259276650501E-2</v>
      </c>
      <c r="F49" s="127">
        <v>0.101406002425182</v>
      </c>
      <c r="G49" s="127">
        <v>2.2934895772323198</v>
      </c>
      <c r="H49" s="127">
        <v>4.0409193084909898</v>
      </c>
      <c r="I49" s="127">
        <v>2.9327810290384901</v>
      </c>
      <c r="J49" s="129">
        <v>0.56717063611768903</v>
      </c>
      <c r="K49" s="132">
        <v>3</v>
      </c>
      <c r="L49" s="129">
        <v>-8.1053466475228504</v>
      </c>
      <c r="M49" s="136">
        <v>-17.833100626898901</v>
      </c>
      <c r="N49">
        <v>1014.8004475114607</v>
      </c>
      <c r="O49">
        <v>0.1</v>
      </c>
      <c r="P49">
        <v>0.9</v>
      </c>
      <c r="Q49">
        <v>0</v>
      </c>
      <c r="R49">
        <v>9.9999999999999978E-2</v>
      </c>
      <c r="S49">
        <v>5.9603868701717273</v>
      </c>
      <c r="T49">
        <f t="shared" si="0"/>
        <v>4.5097308251385915E-2</v>
      </c>
      <c r="U49">
        <v>0.95490269174861409</v>
      </c>
      <c r="V49" s="387">
        <v>182.95452780117208</v>
      </c>
      <c r="W49">
        <v>132.05419710436544</v>
      </c>
      <c r="X49">
        <v>36.073215338781765</v>
      </c>
      <c r="Y49">
        <v>128.28181600207873</v>
      </c>
      <c r="Z49">
        <v>146.68087873929778</v>
      </c>
      <c r="AA49">
        <v>141.88667876414573</v>
      </c>
      <c r="AB49">
        <v>0</v>
      </c>
      <c r="AC49">
        <v>0</v>
      </c>
      <c r="AD49">
        <v>64.396823471581541</v>
      </c>
    </row>
    <row r="50" spans="1:30">
      <c r="A50" t="s">
        <v>172</v>
      </c>
      <c r="B50" s="135">
        <v>68.842856866577407</v>
      </c>
      <c r="C50" s="127">
        <v>0.54603596505584095</v>
      </c>
      <c r="D50" s="127">
        <v>12.9214876306424</v>
      </c>
      <c r="E50" s="127">
        <v>2.50773864233781E-2</v>
      </c>
      <c r="F50" s="127">
        <v>0.10054670279214099</v>
      </c>
      <c r="G50" s="127">
        <v>2.2694495828399699</v>
      </c>
      <c r="H50" s="127">
        <v>4.0455718534680303</v>
      </c>
      <c r="I50" s="127">
        <v>2.9404586884847501</v>
      </c>
      <c r="J50" s="129">
        <v>0.56760490027826704</v>
      </c>
      <c r="K50" s="129">
        <v>3</v>
      </c>
      <c r="L50" s="129">
        <v>-8.2594797708922894</v>
      </c>
      <c r="M50" s="136">
        <v>-18.404710751568</v>
      </c>
      <c r="N50">
        <v>1014.5040554671099</v>
      </c>
      <c r="O50">
        <v>0.1</v>
      </c>
      <c r="P50">
        <v>0.9</v>
      </c>
      <c r="Q50">
        <v>0</v>
      </c>
      <c r="R50">
        <v>9.9999999999999978E-2</v>
      </c>
      <c r="S50">
        <v>5.9274651907098477</v>
      </c>
      <c r="T50">
        <f t="shared" si="0"/>
        <v>4.5695601298461619E-2</v>
      </c>
      <c r="U50">
        <v>0.95430439870153838</v>
      </c>
      <c r="V50" s="387">
        <v>181.51629568516839</v>
      </c>
      <c r="W50">
        <v>130.86855476579277</v>
      </c>
      <c r="X50">
        <v>35.749333687672205</v>
      </c>
      <c r="Y50">
        <v>127.12385203867495</v>
      </c>
      <c r="Z50">
        <v>145.36256455301663</v>
      </c>
      <c r="AA50">
        <v>140.60444500423395</v>
      </c>
      <c r="AB50">
        <v>0</v>
      </c>
      <c r="AC50">
        <v>0</v>
      </c>
      <c r="AD50">
        <v>64.39146779880565</v>
      </c>
    </row>
    <row r="51" spans="1:30">
      <c r="Q51">
        <v>0</v>
      </c>
      <c r="R51">
        <v>9.9999999999999978E-2</v>
      </c>
    </row>
  </sheetData>
  <phoneticPr fontId="26"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O121"/>
  <sheetViews>
    <sheetView topLeftCell="CU1" zoomScale="80" zoomScaleNormal="80" zoomScalePageLayoutView="80" workbookViewId="0">
      <selection activeCell="DB13" sqref="DB13"/>
    </sheetView>
  </sheetViews>
  <sheetFormatPr defaultColWidth="8.83203125" defaultRowHeight="15.5"/>
  <cols>
    <col min="1" max="1" width="13.5" style="2" customWidth="1"/>
    <col min="2" max="19" width="8.83203125" style="2"/>
    <col min="20" max="22" width="9.1640625" style="2" customWidth="1"/>
    <col min="23" max="45" width="8.83203125" style="2"/>
    <col min="46" max="46" width="9.1640625" style="2" customWidth="1"/>
    <col min="47" max="47" width="9.1640625" style="2" bestFit="1" customWidth="1"/>
    <col min="48" max="59" width="8.83203125" style="2"/>
    <col min="60" max="60" width="11.5" style="2" bestFit="1" customWidth="1"/>
    <col min="61" max="63" width="8.83203125" style="2"/>
    <col min="64" max="64" width="12" style="2" customWidth="1"/>
    <col min="65" max="82" width="8.83203125" style="2"/>
    <col min="83" max="83" width="12" style="2" bestFit="1" customWidth="1"/>
    <col min="84" max="86" width="8.83203125" style="2"/>
    <col min="87" max="87" width="11.83203125" style="2" bestFit="1" customWidth="1"/>
    <col min="88" max="88" width="8.83203125" style="2"/>
    <col min="89" max="90" width="10.83203125" style="2" bestFit="1" customWidth="1"/>
    <col min="91" max="91" width="9.83203125" style="2" bestFit="1" customWidth="1"/>
    <col min="92" max="92" width="10.83203125" style="2" bestFit="1" customWidth="1"/>
    <col min="93" max="93" width="9.83203125" style="2" bestFit="1" customWidth="1"/>
    <col min="94" max="94" width="13.08203125" style="2" bestFit="1" customWidth="1"/>
    <col min="95" max="95" width="10.9140625" style="2" bestFit="1" customWidth="1"/>
    <col min="96" max="98" width="12" style="2" bestFit="1" customWidth="1"/>
    <col min="99" max="101" width="10.9140625" style="2" bestFit="1" customWidth="1"/>
    <col min="102" max="102" width="12" style="2" bestFit="1" customWidth="1"/>
    <col min="103" max="103" width="11.4140625" style="2" bestFit="1" customWidth="1"/>
    <col min="104" max="111" width="8.83203125" style="2"/>
    <col min="112" max="112" width="11.1640625" style="2" customWidth="1"/>
    <col min="113" max="113" width="11.33203125" style="2" customWidth="1"/>
    <col min="114" max="114" width="12.6640625" style="2" bestFit="1" customWidth="1"/>
    <col min="115" max="117" width="8.83203125" style="2"/>
    <col min="118" max="118" width="26.83203125" style="2" bestFit="1" customWidth="1"/>
    <col min="119" max="119" width="23" style="2" bestFit="1" customWidth="1"/>
    <col min="120" max="120" width="13.33203125" style="2" bestFit="1" customWidth="1"/>
    <col min="121" max="121" width="27.33203125" style="2" customWidth="1"/>
    <col min="122" max="128" width="11.33203125" style="2" customWidth="1"/>
    <col min="129" max="129" width="9.1640625" style="2" customWidth="1"/>
    <col min="130" max="130" width="12.6640625" style="2" bestFit="1" customWidth="1"/>
    <col min="131" max="16384" width="8.83203125" style="2"/>
  </cols>
  <sheetData>
    <row r="2" spans="1:145" ht="16" thickBot="1">
      <c r="B2" s="3" t="s">
        <v>14</v>
      </c>
      <c r="C2" s="4" t="s">
        <v>13</v>
      </c>
      <c r="D2" s="4" t="s">
        <v>15</v>
      </c>
      <c r="E2" s="4" t="s">
        <v>16</v>
      </c>
      <c r="F2" s="4" t="s">
        <v>17</v>
      </c>
      <c r="G2" s="4" t="s">
        <v>18</v>
      </c>
      <c r="H2" s="4" t="s">
        <v>18</v>
      </c>
      <c r="I2" s="4" t="s">
        <v>19</v>
      </c>
      <c r="J2" s="4" t="s">
        <v>20</v>
      </c>
      <c r="K2" s="4" t="s">
        <v>21</v>
      </c>
      <c r="L2" s="4" t="s">
        <v>22</v>
      </c>
      <c r="M2" s="4" t="s">
        <v>23</v>
      </c>
      <c r="N2" s="4" t="s">
        <v>63</v>
      </c>
      <c r="O2" s="5" t="s">
        <v>24</v>
      </c>
      <c r="X2" s="2">
        <f>O$3/O$4*(B11/B$7*B$4+C11/C$7*C$4+D11/D$7*D$4)</f>
        <v>33.861229735625237</v>
      </c>
      <c r="BI2" s="3" t="s">
        <v>18</v>
      </c>
      <c r="BJ2" s="4" t="s">
        <v>61</v>
      </c>
      <c r="BK2" s="4" t="s">
        <v>62</v>
      </c>
      <c r="BL2" s="4" t="s">
        <v>24</v>
      </c>
      <c r="BM2" s="5" t="s">
        <v>63</v>
      </c>
      <c r="DQ2" s="2">
        <f>(122175-80.28*DG11+8.474*DG11*LN(DG11))/(8.314*DG11)+BY$12</f>
        <v>16.944593681356249</v>
      </c>
    </row>
    <row r="3" spans="1:145" ht="16" thickTop="1">
      <c r="A3" s="6" t="s">
        <v>25</v>
      </c>
      <c r="B3" s="7">
        <v>28.0855</v>
      </c>
      <c r="C3" s="8">
        <v>47.866999999999997</v>
      </c>
      <c r="D3" s="8">
        <v>26.981538</v>
      </c>
      <c r="E3" s="8">
        <v>24.305</v>
      </c>
      <c r="F3" s="8">
        <v>54.938048999999999</v>
      </c>
      <c r="G3" s="8">
        <v>55.845700000000001</v>
      </c>
      <c r="H3" s="8">
        <v>55.845700000000001</v>
      </c>
      <c r="I3" s="8">
        <v>40.078000000000003</v>
      </c>
      <c r="J3" s="8">
        <v>22.98977</v>
      </c>
      <c r="K3" s="8">
        <v>39.098300000000002</v>
      </c>
      <c r="L3" s="8">
        <v>30.973761</v>
      </c>
      <c r="M3" s="8">
        <v>1.0079400000000001</v>
      </c>
      <c r="N3" s="2">
        <v>32.064999999999998</v>
      </c>
      <c r="O3" s="9">
        <v>15.9994</v>
      </c>
      <c r="BH3" s="6" t="s">
        <v>25</v>
      </c>
      <c r="BI3" s="31">
        <v>55.845700000000001</v>
      </c>
      <c r="BJ3" s="8">
        <v>58.693399999999997</v>
      </c>
      <c r="BK3" s="8">
        <v>63.545999999999999</v>
      </c>
      <c r="BL3" s="8">
        <v>15.9994</v>
      </c>
      <c r="BM3" s="9">
        <v>32.064999999999998</v>
      </c>
      <c r="DQ3" s="281">
        <f>(CE11+CF11+CG11+CH11+CI11+CJ11+CK11+CL11+CM11+CN11)</f>
        <v>-16861.356629140126</v>
      </c>
    </row>
    <row r="4" spans="1:145">
      <c r="A4" s="10" t="s">
        <v>26</v>
      </c>
      <c r="B4" s="10">
        <v>4</v>
      </c>
      <c r="C4" s="11">
        <v>4</v>
      </c>
      <c r="D4" s="11">
        <v>3</v>
      </c>
      <c r="E4" s="11">
        <v>2</v>
      </c>
      <c r="F4" s="11">
        <v>2</v>
      </c>
      <c r="G4" s="11">
        <v>2</v>
      </c>
      <c r="H4" s="11">
        <v>3</v>
      </c>
      <c r="I4" s="11">
        <v>2</v>
      </c>
      <c r="J4" s="11">
        <v>1</v>
      </c>
      <c r="K4" s="11">
        <v>1</v>
      </c>
      <c r="L4" s="11">
        <v>5</v>
      </c>
      <c r="M4" s="11">
        <v>1</v>
      </c>
      <c r="N4" s="11">
        <v>2</v>
      </c>
      <c r="O4" s="12">
        <v>2</v>
      </c>
      <c r="V4" s="2">
        <f>O$3/O$4*(B11/B$7*B$4+C11/C$7*C$4+D11/D$7*D$4+E11/E$7*E$4+F11/F$7*F$4)</f>
        <v>36.529929880110046</v>
      </c>
      <c r="BH4" s="10" t="s">
        <v>26</v>
      </c>
      <c r="BI4" s="10">
        <v>2</v>
      </c>
      <c r="BJ4" s="11">
        <v>2</v>
      </c>
      <c r="BK4" s="11">
        <v>1</v>
      </c>
      <c r="BL4" s="11">
        <v>2</v>
      </c>
      <c r="BM4" s="12">
        <v>2</v>
      </c>
    </row>
    <row r="5" spans="1:145">
      <c r="DQ5" s="2">
        <f>(122175-80.28*DG11+8.474*DG11*LN(DG11))/(8.314*DG11)+BY$12+(CE11+CF11+CG11+CH11+CI11+CJ11+CK11+CL11+CM11+CN11)/DG11+LN(DA11)-LN(AY11)+BY$13*DJ11</f>
        <v>7.2816579579371421</v>
      </c>
    </row>
    <row r="6" spans="1:145" ht="17" thickBot="1">
      <c r="B6" s="3" t="s">
        <v>0</v>
      </c>
      <c r="C6" s="4" t="s">
        <v>1</v>
      </c>
      <c r="D6" s="4" t="s">
        <v>28</v>
      </c>
      <c r="E6" s="4" t="s">
        <v>3</v>
      </c>
      <c r="F6" s="4" t="s">
        <v>4</v>
      </c>
      <c r="G6" s="4" t="s">
        <v>5</v>
      </c>
      <c r="H6" s="4" t="s">
        <v>29</v>
      </c>
      <c r="I6" s="4" t="s">
        <v>7</v>
      </c>
      <c r="J6" s="4" t="s">
        <v>30</v>
      </c>
      <c r="K6" s="4" t="s">
        <v>31</v>
      </c>
      <c r="L6" s="4" t="s">
        <v>32</v>
      </c>
      <c r="M6" s="4" t="s">
        <v>33</v>
      </c>
      <c r="N6" s="5" t="s">
        <v>63</v>
      </c>
      <c r="W6" s="2">
        <f>O$3/O$4*(B11/B$7*B$4+C11/C$7*C$4+D11/D$7*D$4+E11/E$7*E$4+F11/F$7*F$4+G11/G$7*G$4+H11/H$7*H$4)</f>
        <v>39.625019869955274</v>
      </c>
      <c r="BH6" s="8"/>
      <c r="BI6" s="8"/>
      <c r="BJ6" s="8"/>
      <c r="BK6" s="8"/>
      <c r="BL6" s="8"/>
      <c r="BM6" s="8"/>
      <c r="DQ6" s="2">
        <f>EXP((122175-80.28*DG11+8.474*DG11*LN(DG11))/(8.314*DG11)+BY$12+(CE11+CF11+CG11+CH11+CI11+CJ11+CK11+CL11+CM11+CN11)/DG11+LN(DA11)-LN(AY11))</f>
        <v>1480.5293746642812</v>
      </c>
    </row>
    <row r="7" spans="1:145" ht="16" thickTop="1">
      <c r="A7" s="13" t="s">
        <v>27</v>
      </c>
      <c r="B7" s="10">
        <f>B3+O3*2</f>
        <v>60.084299999999999</v>
      </c>
      <c r="C7" s="11">
        <f>C3+O3*2</f>
        <v>79.865799999999993</v>
      </c>
      <c r="D7" s="11">
        <f>D3+O3*3/2</f>
        <v>50.980637999999999</v>
      </c>
      <c r="E7" s="11">
        <f t="shared" ref="E7:M7" si="0">E3+(E4/$O4)*$O3</f>
        <v>40.304400000000001</v>
      </c>
      <c r="F7" s="11">
        <f t="shared" si="0"/>
        <v>70.937449000000001</v>
      </c>
      <c r="G7" s="11">
        <f t="shared" si="0"/>
        <v>71.845100000000002</v>
      </c>
      <c r="H7" s="11">
        <f t="shared" si="0"/>
        <v>79.844799999999992</v>
      </c>
      <c r="I7" s="11">
        <f t="shared" si="0"/>
        <v>56.077400000000004</v>
      </c>
      <c r="J7" s="11">
        <f t="shared" si="0"/>
        <v>30.989470000000001</v>
      </c>
      <c r="K7" s="11">
        <f t="shared" si="0"/>
        <v>47.097999999999999</v>
      </c>
      <c r="L7" s="11">
        <f t="shared" si="0"/>
        <v>70.972261000000003</v>
      </c>
      <c r="M7" s="11">
        <f t="shared" si="0"/>
        <v>9.0076400000000003</v>
      </c>
      <c r="N7" s="12">
        <v>32.064999999999998</v>
      </c>
      <c r="BH7" s="8"/>
      <c r="BI7" s="8"/>
      <c r="BJ7" s="8"/>
      <c r="BK7" s="8"/>
      <c r="BL7" s="8"/>
      <c r="BM7" s="8"/>
      <c r="DQ7" s="2">
        <f>BY$13*DJ11</f>
        <v>-1.8497030450753547E-2</v>
      </c>
    </row>
    <row r="8" spans="1:145">
      <c r="N8" s="34"/>
    </row>
    <row r="9" spans="1:145" s="14" customFormat="1" ht="18.5">
      <c r="B9" s="14" t="s">
        <v>79</v>
      </c>
      <c r="P9" s="14" t="s">
        <v>80</v>
      </c>
      <c r="AE9" s="14" t="s">
        <v>81</v>
      </c>
      <c r="AT9" s="14" t="s">
        <v>82</v>
      </c>
      <c r="BG9" s="2"/>
      <c r="BI9" s="14" t="s">
        <v>83</v>
      </c>
      <c r="BP9" s="14" t="s">
        <v>84</v>
      </c>
      <c r="BW9" s="21"/>
      <c r="BX9" s="19"/>
      <c r="BY9" s="402" t="s">
        <v>40</v>
      </c>
      <c r="BZ9" s="402"/>
      <c r="CA9" s="19"/>
      <c r="CB9" s="402" t="s">
        <v>41</v>
      </c>
      <c r="CC9" s="403"/>
      <c r="CD9" s="28"/>
      <c r="CE9" s="14" t="s">
        <v>60</v>
      </c>
      <c r="CO9" s="2"/>
      <c r="CP9" s="14" t="s">
        <v>72</v>
      </c>
      <c r="CZ9" s="2"/>
      <c r="DA9"/>
      <c r="DB9"/>
      <c r="DC9"/>
      <c r="DD9"/>
      <c r="DE9"/>
      <c r="DF9"/>
      <c r="DG9"/>
      <c r="DH9"/>
      <c r="DI9"/>
      <c r="DJ9"/>
      <c r="DK9" s="20" t="s">
        <v>70</v>
      </c>
      <c r="DL9" t="s">
        <v>71</v>
      </c>
      <c r="DM9"/>
      <c r="DN9"/>
      <c r="DO9"/>
      <c r="DP9"/>
      <c r="DQ9" t="s">
        <v>70</v>
      </c>
      <c r="DR9"/>
      <c r="DS9"/>
      <c r="DT9"/>
      <c r="DU9" t="s">
        <v>71</v>
      </c>
      <c r="DV9"/>
      <c r="DW9"/>
      <c r="DX9"/>
      <c r="DY9"/>
      <c r="DZ9"/>
      <c r="EA9"/>
      <c r="EB9"/>
      <c r="EC9"/>
      <c r="ED9"/>
      <c r="EE9"/>
      <c r="EF9"/>
      <c r="EG9"/>
      <c r="EH9"/>
      <c r="EI9"/>
      <c r="EJ9"/>
      <c r="EK9"/>
    </row>
    <row r="10" spans="1:145" s="1" customFormat="1" ht="17" thickBot="1">
      <c r="A10" s="115"/>
      <c r="B10" s="113" t="s">
        <v>0</v>
      </c>
      <c r="C10" s="114" t="s">
        <v>1</v>
      </c>
      <c r="D10" s="114" t="s">
        <v>2</v>
      </c>
      <c r="E10" s="114" t="s">
        <v>3</v>
      </c>
      <c r="F10" s="114" t="s">
        <v>4</v>
      </c>
      <c r="G10" s="114" t="s">
        <v>5</v>
      </c>
      <c r="H10" s="114" t="s">
        <v>6</v>
      </c>
      <c r="I10" s="114" t="s">
        <v>7</v>
      </c>
      <c r="J10" s="114" t="s">
        <v>8</v>
      </c>
      <c r="K10" s="114" t="s">
        <v>9</v>
      </c>
      <c r="L10" s="114" t="s">
        <v>10</v>
      </c>
      <c r="M10" s="114" t="s">
        <v>11</v>
      </c>
      <c r="N10" s="116" t="s">
        <v>12</v>
      </c>
      <c r="P10" s="113" t="s">
        <v>14</v>
      </c>
      <c r="Q10" s="114" t="s">
        <v>13</v>
      </c>
      <c r="R10" s="114" t="s">
        <v>15</v>
      </c>
      <c r="S10" s="114" t="s">
        <v>16</v>
      </c>
      <c r="T10" s="114" t="s">
        <v>17</v>
      </c>
      <c r="U10" s="114" t="s">
        <v>18</v>
      </c>
      <c r="V10" s="114" t="s">
        <v>18</v>
      </c>
      <c r="W10" s="114" t="s">
        <v>19</v>
      </c>
      <c r="X10" s="114" t="s">
        <v>20</v>
      </c>
      <c r="Y10" s="114" t="s">
        <v>21</v>
      </c>
      <c r="Z10" s="114" t="s">
        <v>22</v>
      </c>
      <c r="AA10" s="114" t="s">
        <v>23</v>
      </c>
      <c r="AB10" s="114" t="s">
        <v>24</v>
      </c>
      <c r="AC10" s="116" t="s">
        <v>12</v>
      </c>
      <c r="AE10" s="113" t="s">
        <v>14</v>
      </c>
      <c r="AF10" s="114" t="s">
        <v>13</v>
      </c>
      <c r="AG10" s="114" t="s">
        <v>15</v>
      </c>
      <c r="AH10" s="114" t="s">
        <v>16</v>
      </c>
      <c r="AI10" s="114" t="s">
        <v>17</v>
      </c>
      <c r="AJ10" s="114" t="s">
        <v>18</v>
      </c>
      <c r="AK10" s="114" t="s">
        <v>18</v>
      </c>
      <c r="AL10" s="114" t="s">
        <v>19</v>
      </c>
      <c r="AM10" s="114" t="s">
        <v>20</v>
      </c>
      <c r="AN10" s="114" t="s">
        <v>21</v>
      </c>
      <c r="AO10" s="114" t="s">
        <v>22</v>
      </c>
      <c r="AP10" s="114" t="s">
        <v>23</v>
      </c>
      <c r="AQ10" s="114" t="s">
        <v>24</v>
      </c>
      <c r="AR10" s="116" t="s">
        <v>12</v>
      </c>
      <c r="AT10" s="113" t="s">
        <v>0</v>
      </c>
      <c r="AU10" s="114" t="s">
        <v>1</v>
      </c>
      <c r="AV10" s="114" t="s">
        <v>2</v>
      </c>
      <c r="AW10" s="114" t="s">
        <v>3</v>
      </c>
      <c r="AX10" s="114" t="s">
        <v>4</v>
      </c>
      <c r="AY10" s="114" t="s">
        <v>5</v>
      </c>
      <c r="AZ10" s="114" t="s">
        <v>6</v>
      </c>
      <c r="BA10" s="114" t="s">
        <v>7</v>
      </c>
      <c r="BB10" s="114" t="s">
        <v>8</v>
      </c>
      <c r="BC10" s="114" t="s">
        <v>9</v>
      </c>
      <c r="BD10" s="114" t="s">
        <v>10</v>
      </c>
      <c r="BE10" s="114" t="s">
        <v>11</v>
      </c>
      <c r="BF10" s="116" t="s">
        <v>12</v>
      </c>
      <c r="BH10" s="115"/>
      <c r="BI10" s="113" t="s">
        <v>18</v>
      </c>
      <c r="BJ10" s="114" t="s">
        <v>61</v>
      </c>
      <c r="BK10" s="114" t="s">
        <v>62</v>
      </c>
      <c r="BL10" s="114" t="s">
        <v>24</v>
      </c>
      <c r="BM10" s="114" t="s">
        <v>63</v>
      </c>
      <c r="BN10" s="116" t="s">
        <v>12</v>
      </c>
      <c r="BP10" s="113" t="s">
        <v>18</v>
      </c>
      <c r="BQ10" s="114" t="s">
        <v>61</v>
      </c>
      <c r="BR10" s="114" t="s">
        <v>62</v>
      </c>
      <c r="BS10" s="114" t="s">
        <v>24</v>
      </c>
      <c r="BT10" s="114" t="s">
        <v>63</v>
      </c>
      <c r="BU10" s="116" t="s">
        <v>12</v>
      </c>
      <c r="BW10" s="210"/>
      <c r="BX10" s="211"/>
      <c r="BY10" s="211" t="s">
        <v>42</v>
      </c>
      <c r="BZ10" s="211" t="s">
        <v>43</v>
      </c>
      <c r="CA10" s="211"/>
      <c r="CB10" s="211" t="s">
        <v>42</v>
      </c>
      <c r="CC10" s="212" t="s">
        <v>43</v>
      </c>
      <c r="CD10" s="115"/>
      <c r="CE10" s="113" t="s">
        <v>34</v>
      </c>
      <c r="CF10" s="114" t="s">
        <v>35</v>
      </c>
      <c r="CG10" s="114" t="s">
        <v>36</v>
      </c>
      <c r="CH10" s="114" t="s">
        <v>3</v>
      </c>
      <c r="CI10" s="114" t="s">
        <v>5</v>
      </c>
      <c r="CJ10" s="114" t="s">
        <v>7</v>
      </c>
      <c r="CK10" s="114" t="s">
        <v>37</v>
      </c>
      <c r="CL10" s="114" t="s">
        <v>38</v>
      </c>
      <c r="CM10" s="114" t="s">
        <v>39</v>
      </c>
      <c r="CN10" s="116" t="s">
        <v>59</v>
      </c>
      <c r="CP10" s="113" t="s">
        <v>34</v>
      </c>
      <c r="CQ10" s="114" t="s">
        <v>35</v>
      </c>
      <c r="CR10" s="114" t="s">
        <v>36</v>
      </c>
      <c r="CS10" s="114" t="s">
        <v>3</v>
      </c>
      <c r="CT10" s="114" t="s">
        <v>5</v>
      </c>
      <c r="CU10" s="114" t="s">
        <v>7</v>
      </c>
      <c r="CV10" s="114" t="s">
        <v>37</v>
      </c>
      <c r="CW10" s="114" t="s">
        <v>38</v>
      </c>
      <c r="CX10" s="114" t="s">
        <v>39</v>
      </c>
      <c r="CY10" s="116" t="s">
        <v>59</v>
      </c>
      <c r="DA10" s="113" t="s">
        <v>64</v>
      </c>
      <c r="DB10" s="114" t="s">
        <v>65</v>
      </c>
      <c r="DC10" s="116" t="s">
        <v>66</v>
      </c>
      <c r="DE10" s="112" t="s">
        <v>67</v>
      </c>
      <c r="DF10" s="115"/>
      <c r="DG10" s="113" t="s">
        <v>73</v>
      </c>
      <c r="DH10" s="116" t="s">
        <v>85</v>
      </c>
      <c r="DJ10" s="113" t="s">
        <v>68</v>
      </c>
      <c r="DK10" s="213" t="s">
        <v>69</v>
      </c>
      <c r="DL10" s="214" t="s">
        <v>69</v>
      </c>
      <c r="DN10" s="113" t="s">
        <v>86</v>
      </c>
      <c r="DO10" s="112" t="s">
        <v>74</v>
      </c>
      <c r="DQ10" s="113" t="s">
        <v>77</v>
      </c>
      <c r="DR10" s="113" t="s">
        <v>76</v>
      </c>
      <c r="DS10" s="208" t="s">
        <v>75</v>
      </c>
      <c r="DT10" s="209" t="s">
        <v>78</v>
      </c>
      <c r="DU10" s="114" t="s">
        <v>77</v>
      </c>
      <c r="DV10" s="113" t="s">
        <v>76</v>
      </c>
      <c r="DW10" s="208" t="s">
        <v>75</v>
      </c>
      <c r="DX10" s="209" t="s">
        <v>78</v>
      </c>
    </row>
    <row r="11" spans="1:145" s="115" customFormat="1" ht="16" thickTop="1">
      <c r="A11" s="32" t="str">
        <f>'INPUT 1'!A5</f>
        <v>Example 1</v>
      </c>
      <c r="B11" s="51">
        <f>'INPUT 1'!B5</f>
        <v>50.436351967633598</v>
      </c>
      <c r="C11" s="51">
        <f>'INPUT 1'!C5</f>
        <v>2.0403986392793398</v>
      </c>
      <c r="D11" s="51">
        <f>'INPUT 1'!D5</f>
        <v>13.1345700344659</v>
      </c>
      <c r="E11" s="51">
        <f>'INPUT 1'!E5</f>
        <v>6.5806825763916796</v>
      </c>
      <c r="F11" s="51">
        <f>'INPUT 1'!F5</f>
        <v>0.25008777096225399</v>
      </c>
      <c r="G11" s="51">
        <f>'INPUT 1'!G5</f>
        <v>11.9140027745196</v>
      </c>
      <c r="H11" s="51">
        <f>'INPUT 1'!H5</f>
        <v>1.4702810586406201</v>
      </c>
      <c r="I11" s="51">
        <f>'INPUT 1'!I5</f>
        <v>11.269828281933901</v>
      </c>
      <c r="J11" s="51">
        <f>'INPUT 1'!J5</f>
        <v>2.4711053559365501</v>
      </c>
      <c r="K11" s="51">
        <f>'INPUT 1'!K5</f>
        <v>0.24512571201458899</v>
      </c>
      <c r="L11" s="51">
        <f>'INPUT 1'!L5</f>
        <v>0.18756582822169099</v>
      </c>
      <c r="M11" s="51">
        <f>'INPUT 1'!M5</f>
        <v>0</v>
      </c>
      <c r="N11" s="84">
        <f>'INPUT 1'!N5</f>
        <v>99.999999999999716</v>
      </c>
      <c r="P11" s="188">
        <f>B11/B$7*B$3</f>
        <v>23.575712177506826</v>
      </c>
      <c r="Q11" s="189">
        <f t="shared" ref="Q11:Q42" si="1">C11/C$7*C$3</f>
        <v>1.2228984329510775</v>
      </c>
      <c r="R11" s="189">
        <f t="shared" ref="R11:R42" si="2">D11/D$7*D$3</f>
        <v>6.9514802952956964</v>
      </c>
      <c r="S11" s="189">
        <f t="shared" ref="S11:S42" si="3">E11/E$7*E$3</f>
        <v>3.9683878191760646</v>
      </c>
      <c r="T11" s="189">
        <f t="shared" ref="T11:T42" si="4">F11/F$7*F$3</f>
        <v>0.19368238369306295</v>
      </c>
      <c r="U11" s="189">
        <f t="shared" ref="U11:U42" si="5">G11/G$7*G$3</f>
        <v>9.2608378963212417</v>
      </c>
      <c r="V11" s="189">
        <f t="shared" ref="V11:V42" si="6">H11/H$7*H$3</f>
        <v>1.0283559469937489</v>
      </c>
      <c r="W11" s="189">
        <f t="shared" ref="W11:W42" si="7">I11/I$7*I$3</f>
        <v>8.0544422152836415</v>
      </c>
      <c r="X11" s="189">
        <f t="shared" ref="X11:X42" si="8">J11/J$7*J$3</f>
        <v>1.8332079825421157</v>
      </c>
      <c r="Y11" s="189">
        <f t="shared" ref="Y11:Y42" si="9">K11/K$7*K$3</f>
        <v>0.2034905649084888</v>
      </c>
      <c r="Z11" s="189">
        <f>L11/L$7*L$3</f>
        <v>8.1857602579488223E-2</v>
      </c>
      <c r="AA11" s="189">
        <f>M11/M$7*M$3</f>
        <v>0</v>
      </c>
      <c r="AB11" s="192">
        <f>O$3/O$4*(B11/B$7*B$4+C11/C$7*C$4+D11/D$7*D$4+E11/E$7*E$4+F11/F$7*F$4+G11/G$7*G$4+H11/H$7*H$4+I11/I$7*I$4+J11/J$7*J$4+K11/K$7*K$4+L11/L$7*L$4+M11/M$7*M$4)</f>
        <v>43.625646682748275</v>
      </c>
      <c r="AC11" s="190">
        <f>SUM(P11:AB11)</f>
        <v>99.99999999999973</v>
      </c>
      <c r="AE11" s="191">
        <f>IF(P11=0,0,(P11/B$3)/($P11/$B$3+$Q11/$C$3+$R11/$D$3+$S11/$E$3+$T11/$F$3+$U11/$G$3+$V11/$H$3+$W11/$I$3+$X11/$J$3+$Y11/$K$3+$Z11/$L$3+$AA11/$M$3+$AB11/$O$3)*100)</f>
        <v>18.699973915343758</v>
      </c>
      <c r="AF11" s="192">
        <f t="shared" ref="AF11:AF42" si="10">IF(Q11=0,0,(Q11/C$3)/($P11/$B$3+$Q11/$C$3+$R11/$D$3+$S11/$E$3+$T11/$F$3+$U11/$G$3+$V11/$H$3+$W11/$I$3+$X11/$J$3+$Y11/$K$3+$Z11/$L$3+$AA11/$M$3+$AB11/$O$3)*100)</f>
        <v>0.56913136297467526</v>
      </c>
      <c r="AG11" s="192">
        <f t="shared" ref="AG11:AG42" si="11">IF(R11=0,0,(R11/D$3)/($P11/$B$3+$Q11/$C$3+$R11/$D$3+$S11/$E$3+$T11/$F$3+$U11/$G$3+$V11/$H$3+$W11/$I$3+$X11/$J$3+$Y11/$K$3+$Z11/$L$3+$AA11/$M$3+$AB11/$O$3)*100)</f>
        <v>5.739432256869895</v>
      </c>
      <c r="AH11" s="192">
        <f t="shared" ref="AH11:AH42" si="12">IF(S11=0,0,(S11/E$3)/($P11/$B$3+$Q11/$C$3+$R11/$D$3+$S11/$E$3+$T11/$F$3+$U11/$G$3+$V11/$H$3+$W11/$I$3+$X11/$J$3+$Y11/$K$3+$Z11/$L$3+$AA11/$M$3+$AB11/$O$3)*100)</f>
        <v>3.6372807349940417</v>
      </c>
      <c r="AI11" s="192">
        <f t="shared" ref="AI11:AI42" si="13">IF(T11=0,0,(T11/F$3)/($P11/$B$3+$Q11/$C$3+$R11/$D$3+$S11/$E$3+$T11/$F$3+$U11/$G$3+$V11/$H$3+$W11/$I$3+$X11/$J$3+$Y11/$K$3+$Z11/$L$3+$AA11/$M$3+$AB11/$O$3)*100)</f>
        <v>7.8537166564918701E-2</v>
      </c>
      <c r="AJ11" s="192">
        <f t="shared" ref="AJ11:AJ42" si="14">IF(U11=0,0,(U11/G$3)/($P11/$B$3+$Q11/$C$3+$R11/$D$3+$S11/$E$3+$T11/$F$3+$U11/$G$3+$V11/$H$3+$W11/$I$3+$X11/$J$3+$Y11/$K$3+$Z11/$L$3+$AA11/$M$3+$AB11/$O$3)*100)</f>
        <v>3.694187063530205</v>
      </c>
      <c r="AK11" s="192">
        <f t="shared" ref="AK11:AK42" si="15">IF(V11=0,0,(V11/H$3)/($P11/$B$3+$Q11/$C$3+$R11/$D$3+$S11/$E$3+$T11/$F$3+$U11/$G$3+$V11/$H$3+$W11/$I$3+$X11/$J$3+$Y11/$K$3+$Z11/$L$3+$AA11/$M$3+$AB11/$O$3)*100)</f>
        <v>0.41021549870749213</v>
      </c>
      <c r="AL11" s="192">
        <f t="shared" ref="AL11:AL42" si="16">IF(W11=0,0,(W11/I$3)/($P11/$B$3+$Q11/$C$3+$R11/$D$3+$S11/$E$3+$T11/$F$3+$U11/$G$3+$V11/$H$3+$W11/$I$3+$X11/$J$3+$Y11/$K$3+$Z11/$L$3+$AA11/$M$3+$AB11/$O$3)*100)</f>
        <v>4.4770069547055886</v>
      </c>
      <c r="AM11" s="192">
        <f t="shared" ref="AM11:AM42" si="17">IF(X11=0,0,(X11/J$3)/($P11/$B$3+$Q11/$C$3+$R11/$D$3+$S11/$E$3+$T11/$F$3+$U11/$G$3+$V11/$H$3+$W11/$I$3+$X11/$J$3+$Y11/$K$3+$Z11/$L$3+$AA11/$M$3+$AB11/$O$3)*100)</f>
        <v>1.7763782748803869</v>
      </c>
      <c r="AN11" s="192">
        <f t="shared" ref="AN11:AN42" si="18">IF(Y11=0,0,(Y11/K$3)/($P11/$B$3+$Q11/$C$3+$R11/$D$3+$S11/$E$3+$T11/$F$3+$U11/$G$3+$V11/$H$3+$W11/$I$3+$X11/$J$3+$Y11/$K$3+$Z11/$L$3+$AA11/$M$3+$AB11/$O$3)*100)</f>
        <v>0.11594305585107575</v>
      </c>
      <c r="AO11" s="192">
        <f t="shared" ref="AO11:AO42" si="19">IF(Z11=0,0,(Z11/L$3)/($P11/$B$3+$Q11/$C$3+$R11/$D$3+$S11/$E$3+$T11/$F$3+$U11/$G$3+$V11/$H$3+$W11/$I$3+$X11/$J$3+$Y11/$K$3+$Z11/$L$3+$AA11/$M$3+$AB11/$O$3)*100)</f>
        <v>5.8873982975582252E-2</v>
      </c>
      <c r="AP11" s="192">
        <f t="shared" ref="AP11:AP42" si="20">IF(AA11=0,0,(AA11/M$3)/($P11/$B$3+$Q11/$C$3+$R11/$D$3+$S11/$E$3+$T11/$F$3+$U11/$G$3+$V11/$H$3+$W11/$I$3+$X11/$J$3+$Y11/$K$3+$Z11/$L$3+$AA11/$M$3+$AB11/$O$3)*100)</f>
        <v>0</v>
      </c>
      <c r="AQ11" s="192">
        <f t="shared" ref="AQ11:AQ42" si="21">IF(AB11=0,0,(AB11/O$3)/($P11/$B$3+$Q11/$C$3+$R11/$D$3+$S11/$E$3+$T11/$F$3+$U11/$G$3+$V11/$H$3+$W11/$I$3+$X11/$J$3+$Y11/$K$3+$Z11/$L$3+$AA11/$M$3+$AB11/$O$3)*100)</f>
        <v>60.743039732602391</v>
      </c>
      <c r="AR11" s="190">
        <f t="shared" ref="AR11:AR42" si="22">SUM(AE11:AQ11)</f>
        <v>100.00000000000001</v>
      </c>
      <c r="AT11" s="215">
        <f>AE11/($AE11+$AF11+$AG11+$AH11+$AI11+$AJ11+$AK11+$AL11+$AM11+$AN11+$AO11+$AP11)</f>
        <v>0.4763479848661088</v>
      </c>
      <c r="AU11" s="216">
        <f t="shared" ref="AU11:AU42" si="23">AF11/($AE11+$AF11+$AG11+$AH11+$AI11+$AJ11+$AK11+$AL11+$AM11+$AN11+$AO11+$AP11)</f>
        <v>1.4497591232180328E-2</v>
      </c>
      <c r="AV11" s="216">
        <f t="shared" ref="AV11:AV42" si="24">AG11/($AE11+$AF11+$AG11+$AH11+$AI11+$AJ11+$AK11+$AL11+$AM11+$AN11+$AO11+$AP11)</f>
        <v>0.14620164724359508</v>
      </c>
      <c r="AW11" s="216">
        <f t="shared" ref="AW11:AW42" si="25">AH11/($AE11+$AF11+$AG11+$AH11+$AI11+$AJ11+$AK11+$AL11+$AM11+$AN11+$AO11+$AP11)</f>
        <v>9.2653142531128538E-2</v>
      </c>
      <c r="AX11" s="216">
        <f t="shared" ref="AX11:AX42" si="26">AI11/($AE11+$AF11+$AG11+$AH11+$AI11+$AJ11+$AK11+$AL11+$AM11+$AN11+$AO11+$AP11)</f>
        <v>2.0005921505375128E-3</v>
      </c>
      <c r="AY11" s="216">
        <f>AJ11/($AE11+$AF11+$AG11+$AH11+$AI11+$AJ11+$AK11+$AL11+$AM11+$AN11+$AO11+$AP11)</f>
        <v>9.4102728238950731E-2</v>
      </c>
      <c r="AZ11" s="216">
        <f t="shared" ref="AZ11:AZ42" si="27">AK11/($AE11+$AF11+$AG11+$AH11+$AI11+$AJ11+$AK11+$AL11+$AM11+$AN11+$AO11+$AP11)</f>
        <v>1.0449497258914633E-2</v>
      </c>
      <c r="BA11" s="216">
        <f t="shared" ref="BA11:BA42" si="28">AL11/($AE11+$AF11+$AG11+$AH11+$AI11+$AJ11+$AK11+$AL11+$AM11+$AN11+$AO11+$AP11)</f>
        <v>0.11404364790881892</v>
      </c>
      <c r="BB11" s="216">
        <f t="shared" ref="BB11:BB42" si="29">AM11/($AE11+$AF11+$AG11+$AH11+$AI11+$AJ11+$AK11+$AL11+$AM11+$AN11+$AO11+$AP11)</f>
        <v>4.5250020958847524E-2</v>
      </c>
      <c r="BC11" s="216">
        <f t="shared" ref="BC11:BC42" si="30">AN11/($AE11+$AF11+$AG11+$AH11+$AI11+$AJ11+$AK11+$AL11+$AM11+$AN11+$AO11+$AP11)</f>
        <v>2.953439468092615E-3</v>
      </c>
      <c r="BD11" s="216">
        <f t="shared" ref="BD11:BD42" si="31">AO11/($AE11+$AF11+$AG11+$AH11+$AI11+$AJ11+$AK11+$AL11+$AM11+$AN11+$AO11+$AP11)</f>
        <v>1.4997081428252178E-3</v>
      </c>
      <c r="BE11" s="216">
        <f t="shared" ref="BE11:BE42" si="32">AP11/($AE11+$AF11+$AG11+$AH11+$AI11+$AJ11+$AK11+$AL11+$AM11+$AN11+$AO11+$AP11)</f>
        <v>0</v>
      </c>
      <c r="BF11" s="217">
        <f t="shared" ref="BF11:BF42" si="33">SUM(AT11:BE11)</f>
        <v>0.99999999999999989</v>
      </c>
      <c r="BH11" s="32" t="str">
        <f>'INPUT 1'!A5</f>
        <v>Example 1</v>
      </c>
      <c r="BI11" s="218">
        <f>'INPUT 1'!P5</f>
        <v>63.525196223410305</v>
      </c>
      <c r="BJ11" s="219">
        <f>'INPUT 1'!Q5</f>
        <v>0</v>
      </c>
      <c r="BK11" s="219">
        <f>'INPUT 1'!R5</f>
        <v>0</v>
      </c>
      <c r="BL11" s="219">
        <f>'INPUT 1'!S5</f>
        <v>0</v>
      </c>
      <c r="BM11" s="219">
        <f>'INPUT 1'!T5</f>
        <v>36.474803776589695</v>
      </c>
      <c r="BN11" s="220">
        <f>'INPUT 1'!U5</f>
        <v>100</v>
      </c>
      <c r="BP11" s="218">
        <f t="shared" ref="BP11:BP42" si="34">IF(BI11=0,0,(BI11/BI$3)/($BI11/$BI$3+$BJ11/$BJ$3+$BK11/$BK$3+$BL11/$BL$3+$BM11/$BM$3)*100)</f>
        <v>49.99968663460789</v>
      </c>
      <c r="BQ11" s="219">
        <f t="shared" ref="BQ11:BQ42" si="35">IF(BJ11=0,0,(BJ11/BJ$3)/($BI11/$BI$3+$BJ11/$BJ$3+$BK11/$BK$3+$BL11/$BL$3+$BM11/$BM$3)*100)</f>
        <v>0</v>
      </c>
      <c r="BR11" s="219">
        <f t="shared" ref="BR11:BR42" si="36">IF(BK11=0,0,(BK11/BK$3)/($BI11/$BI$3+$BJ11/$BJ$3+$BK11/$BK$3+$BL11/$BL$3+$BM11/$BM$3)*100)</f>
        <v>0</v>
      </c>
      <c r="BS11" s="219">
        <f t="shared" ref="BS11:BS42" si="37">IF(BL11=0,0,(BL11/BL$3)/($BI11/$BI$3+$BJ11/$BJ$3+$BK11/$BK$3+$BL11/$BL$3+$BM11/$BM$3)*100)</f>
        <v>0</v>
      </c>
      <c r="BT11" s="219">
        <f t="shared" ref="BT11:BT42" si="38">IF(BM11=0,0,(BM11/BM$3)/($BI11/$BI$3+$BJ11/$BJ$3+$BK11/$BK$3+$BL11/$BL$3+$BM11/$BM$3)*100)</f>
        <v>50.00031336539211</v>
      </c>
      <c r="BU11" s="220">
        <f>SUM(BP11:BT11)</f>
        <v>100</v>
      </c>
      <c r="BW11" s="221" t="s">
        <v>44</v>
      </c>
      <c r="BX11" s="121"/>
      <c r="BY11" s="222" t="s">
        <v>45</v>
      </c>
      <c r="BZ11" s="223" t="s">
        <v>45</v>
      </c>
      <c r="CA11" s="222"/>
      <c r="CB11" s="222" t="s">
        <v>45</v>
      </c>
      <c r="CC11" s="224" t="s">
        <v>45</v>
      </c>
      <c r="CD11" s="225"/>
      <c r="CE11" s="282">
        <f>AT11*BY$14</f>
        <v>-13128.64777020616</v>
      </c>
      <c r="CF11" s="283">
        <f t="shared" ref="CF11:CF42" si="39">AU11*BY$15</f>
        <v>-162.67004844958458</v>
      </c>
      <c r="CG11" s="283">
        <f t="shared" ref="CG11:CG42" si="40">AV11*BY$16</f>
        <v>-2697.4630825253244</v>
      </c>
      <c r="CH11" s="283">
        <f t="shared" ref="CH11:CH42" si="41">AW11*BY$17</f>
        <v>-1294.3338256228303</v>
      </c>
      <c r="CI11" s="283">
        <f>AY11*BY$19</f>
        <v>-3225.2932815365107</v>
      </c>
      <c r="CJ11" s="283">
        <f t="shared" ref="CJ11:CJ42" si="42">BA11*BY$18</f>
        <v>-893.05904235771834</v>
      </c>
      <c r="CK11" s="283">
        <f t="shared" ref="CK11:CK42" si="43">BB11*BY$20</f>
        <v>-599.41576038663436</v>
      </c>
      <c r="CL11" s="283">
        <f t="shared" ref="CL11:CL42" si="44">BC11*BY$21</f>
        <v>-85.692790954933287</v>
      </c>
      <c r="CM11" s="283">
        <f t="shared" ref="CM11:CM42" si="45">BE11*BY$22</f>
        <v>0</v>
      </c>
      <c r="CN11" s="284">
        <f>AT11*AY11*BY$23</f>
        <v>5225.21897289957</v>
      </c>
      <c r="CO11" s="1"/>
      <c r="CP11" s="177">
        <f t="shared" ref="CP11:CP42" si="46">AT11*CB$14</f>
        <v>-13336.043490293059</v>
      </c>
      <c r="CQ11" s="178">
        <f t="shared" ref="CQ11:CQ42" si="47">AU11*CB$15</f>
        <v>-155.34155957449113</v>
      </c>
      <c r="CR11" s="178">
        <f t="shared" ref="CR11:CR42" si="48">AV11*CB$16</f>
        <v>-2777.8232565377079</v>
      </c>
      <c r="CS11" s="178">
        <f t="shared" ref="CS11:CS42" si="49">AW11*CB$17</f>
        <v>-1344.6276191452926</v>
      </c>
      <c r="CT11" s="178">
        <f t="shared" ref="CT11:CT42" si="50">AY11*CB$19</f>
        <v>-3283.7423681002883</v>
      </c>
      <c r="CU11" s="178">
        <f t="shared" ref="CU11:CU42" si="51">BA11*CB$18</f>
        <v>-1007.1897055698918</v>
      </c>
      <c r="CV11" s="178">
        <f>BB11*CB$20</f>
        <v>-620.50064115270288</v>
      </c>
      <c r="CW11" s="178">
        <f t="shared" ref="CW11:CW42" si="52">BC11*CB$21</f>
        <v>-84.421063547488345</v>
      </c>
      <c r="CX11" s="178">
        <f t="shared" ref="CX11:CX42" si="53">BE11*CB$22</f>
        <v>0</v>
      </c>
      <c r="CY11" s="280">
        <f>AT11*AY11*CB$23</f>
        <v>5281.1564469974737</v>
      </c>
      <c r="CZ11" s="1"/>
      <c r="DA11" s="120">
        <v>0.65</v>
      </c>
      <c r="DB11" s="121">
        <f>1-DA11-0.1</f>
        <v>0.24999999999999997</v>
      </c>
      <c r="DC11" s="60">
        <f>1-SUM(DA11, DB11)</f>
        <v>9.9999999999999978E-2</v>
      </c>
      <c r="DD11" s="1"/>
      <c r="DE11" s="170">
        <f t="shared" ref="DE11:DE42" si="54">BP11+BQ11+BR11</f>
        <v>49.99968663460789</v>
      </c>
      <c r="DG11" s="36">
        <f>'INPUT 1'!W5+273.15</f>
        <v>1456.4499999999998</v>
      </c>
      <c r="DH11" s="60">
        <f>'INPUT 1'!X5</f>
        <v>0.1</v>
      </c>
      <c r="DI11" s="1"/>
      <c r="DJ11" s="120">
        <f>DH11/DG11</f>
        <v>6.8660098183940412E-5</v>
      </c>
      <c r="DK11" s="123">
        <f t="shared" ref="DK11:DK42" si="55">BY$13*DJ11</f>
        <v>-1.8497030450753547E-2</v>
      </c>
      <c r="DL11" s="124">
        <f t="shared" ref="DL11:DL42" si="56">CB$13*DJ11</f>
        <v>-1.8184627004016619E-2</v>
      </c>
      <c r="DM11" s="26"/>
      <c r="DN11" s="120">
        <f t="shared" ref="DN11:DN42" si="57">(DC11^2+DC11*DB11)/(DG11)</f>
        <v>2.4031034364379138E-5</v>
      </c>
      <c r="DO11" s="176">
        <f t="shared" ref="DO11:DO42" si="58">DN11*8.314*DG11</f>
        <v>0.29098999999999992</v>
      </c>
      <c r="DP11" s="1"/>
      <c r="DQ11" s="177">
        <f>(122175-80.28*DG11+8.474*DG11*LN(DG11))/(8.314*DG11)+BY$12+(CE11+CF11+CG11+CH11+CI11+CJ11+CK11+CL11+CM11+CN11)/DG11+LN(DA11)-LN(AY11)+BY$13*DJ11</f>
        <v>7.2816579579371421</v>
      </c>
      <c r="DR11" s="178">
        <f>EXP(DQ11)</f>
        <v>1453.3956975857134</v>
      </c>
      <c r="DS11" s="199">
        <v>0.27316977521185698</v>
      </c>
      <c r="DT11" s="200">
        <f>DR11*DS11</f>
        <v>397.02377600336939</v>
      </c>
      <c r="DU11" s="179">
        <f>(122175-80.28*DG11+8.474*DG11*LN(DG11))/(8.314*DG11)+CB$12+(CP11+CQ11+CR11+CS11+CT11+CU11+CV11+CW11+CX11+CY11)/DG11+LN(DA11)-LN(AY11)+CB$13*DJ11+DN11*CB$24</f>
        <v>7.2393360740528223</v>
      </c>
      <c r="DV11" s="121">
        <f>EXP(DU11)</f>
        <v>1393.1687028950894</v>
      </c>
      <c r="DW11" s="207">
        <v>0.26729908137347302</v>
      </c>
      <c r="DX11" s="200">
        <f>DV11*DW11</f>
        <v>372.39271448213037</v>
      </c>
      <c r="DY11" s="1"/>
      <c r="DZ11" s="1"/>
      <c r="EA11" s="1"/>
      <c r="EB11" s="1"/>
      <c r="EC11" s="1"/>
      <c r="ED11" s="1"/>
      <c r="EE11" s="1"/>
      <c r="EF11" s="1"/>
      <c r="EG11" s="1"/>
      <c r="EH11" s="1"/>
      <c r="EI11" s="1"/>
      <c r="EJ11" s="1"/>
      <c r="EK11" s="1"/>
      <c r="EL11" s="1"/>
      <c r="EN11" s="48"/>
    </row>
    <row r="12" spans="1:145" s="115" customFormat="1">
      <c r="A12" s="33" t="str">
        <f>'INPUT 1'!A6</f>
        <v>Example 2</v>
      </c>
      <c r="B12" s="52">
        <f>'INPUT 1'!B6</f>
        <v>50.4006186035284</v>
      </c>
      <c r="C12" s="52">
        <f>'INPUT 1'!C6</f>
        <v>2.1320206561758801</v>
      </c>
      <c r="D12" s="52">
        <f>'INPUT 1'!D6</f>
        <v>13.0796511440934</v>
      </c>
      <c r="E12" s="52">
        <f>'INPUT 1'!E6</f>
        <v>6.38618975749187</v>
      </c>
      <c r="F12" s="52">
        <f>'INPUT 1'!F6</f>
        <v>0.26310529847171599</v>
      </c>
      <c r="G12" s="52">
        <f>'INPUT 1'!G6</f>
        <v>12.2885977053883</v>
      </c>
      <c r="H12" s="52">
        <f>'INPUT 1'!H6</f>
        <v>1.5045551660243699</v>
      </c>
      <c r="I12" s="52">
        <f>'INPUT 1'!I6</f>
        <v>10.9642884997015</v>
      </c>
      <c r="J12" s="52">
        <f>'INPUT 1'!J6</f>
        <v>2.5264838753152898</v>
      </c>
      <c r="K12" s="52">
        <f>'INPUT 1'!K6</f>
        <v>0.25716031995523903</v>
      </c>
      <c r="L12" s="52">
        <f>'INPUT 1'!L6</f>
        <v>0.197328973853788</v>
      </c>
      <c r="M12" s="52">
        <f>'INPUT 1'!M6</f>
        <v>0</v>
      </c>
      <c r="N12" s="85">
        <f>'INPUT 1'!N6</f>
        <v>99.999999999999758</v>
      </c>
      <c r="P12" s="191">
        <f>B12/B$7*B$3</f>
        <v>23.559009155293428</v>
      </c>
      <c r="Q12" s="192">
        <f t="shared" si="1"/>
        <v>1.2778114380519678</v>
      </c>
      <c r="R12" s="192">
        <f t="shared" si="2"/>
        <v>6.9224144344976537</v>
      </c>
      <c r="S12" s="192">
        <f t="shared" si="3"/>
        <v>3.8511016677047643</v>
      </c>
      <c r="T12" s="192">
        <f t="shared" si="4"/>
        <v>0.20376390726425414</v>
      </c>
      <c r="U12" s="192">
        <f t="shared" si="5"/>
        <v>9.5520131627042542</v>
      </c>
      <c r="V12" s="192">
        <f t="shared" si="6"/>
        <v>1.0523282221916412</v>
      </c>
      <c r="W12" s="192">
        <f t="shared" si="7"/>
        <v>7.8360757540655719</v>
      </c>
      <c r="X12" s="192">
        <f t="shared" si="8"/>
        <v>1.8742909511588028</v>
      </c>
      <c r="Y12" s="192">
        <f t="shared" si="9"/>
        <v>0.21348106793719313</v>
      </c>
      <c r="Z12" s="192">
        <f>L12/L$7*L$3</f>
        <v>8.6118441041669491E-2</v>
      </c>
      <c r="AA12" s="192">
        <f t="shared" ref="AA12:AA42" si="59">M12/M$7*M$3</f>
        <v>0</v>
      </c>
      <c r="AB12" s="192">
        <f>O$3/O$4*(B12/B$7*B$4+C12/C$7*C$4+D12/D$7*D$4+E12/E$7*E$4+F12/F$7*F$4+G12/G$7*G$4+H12/H$7*H$4+I12/I$7*I$4+J12/J$7*J$4+K12/K$7*K$4+L12/L$7*L$4+M12/M$7*M$4)</f>
        <v>43.571591798088548</v>
      </c>
      <c r="AC12" s="193">
        <f t="shared" ref="AC12:AC42" si="60">SUM(P12:AB12)</f>
        <v>99.999999999999758</v>
      </c>
      <c r="AE12" s="191">
        <f t="shared" ref="AE12:AE42" si="61">IF(P12=0,0,(P12/B$3)/($P12/$B$3+$Q12/$C$3+$R12/$D$3+$S12/$E$3+$T12/$F$3+$U12/$G$3+$V12/$H$3+$W12/$I$3+$X12/$J$3+$Y12/$K$3+$Z12/$L$3+$AA12/$M$3+$AB12/$O$3)*100)</f>
        <v>18.712448278438433</v>
      </c>
      <c r="AF12" s="192">
        <f t="shared" si="10"/>
        <v>0.59550623608973374</v>
      </c>
      <c r="AG12" s="192">
        <f t="shared" si="11"/>
        <v>5.7233017857896105</v>
      </c>
      <c r="AH12" s="192">
        <f t="shared" si="12"/>
        <v>3.5346393704827466</v>
      </c>
      <c r="AI12" s="192">
        <f t="shared" si="13"/>
        <v>8.2738906985566699E-2</v>
      </c>
      <c r="AJ12" s="192">
        <f t="shared" si="14"/>
        <v>3.815583176061494</v>
      </c>
      <c r="AK12" s="192">
        <f t="shared" si="15"/>
        <v>0.42035598066035113</v>
      </c>
      <c r="AL12" s="192">
        <f t="shared" si="16"/>
        <v>4.3616251342568706</v>
      </c>
      <c r="AM12" s="192">
        <f t="shared" si="17"/>
        <v>1.8186877183170234</v>
      </c>
      <c r="AN12" s="192">
        <f t="shared" si="18"/>
        <v>0.12180279216189961</v>
      </c>
      <c r="AO12" s="192">
        <f t="shared" si="19"/>
        <v>6.2023742571105475E-2</v>
      </c>
      <c r="AP12" s="192">
        <f t="shared" si="20"/>
        <v>0</v>
      </c>
      <c r="AQ12" s="192">
        <f t="shared" si="21"/>
        <v>60.751286878185162</v>
      </c>
      <c r="AR12" s="193">
        <f t="shared" si="22"/>
        <v>100</v>
      </c>
      <c r="AT12" s="215">
        <f t="shared" ref="AT12:AT42" si="62">AE12/($AE12+$AF12+$AG12+$AH12+$AI12+$AJ12+$AK12+$AL12+$AM12+$AN12+$AO12+$AP12)</f>
        <v>0.47676590619318582</v>
      </c>
      <c r="AU12" s="216">
        <f t="shared" si="23"/>
        <v>1.517263086413769E-2</v>
      </c>
      <c r="AV12" s="216">
        <f t="shared" si="24"/>
        <v>0.1458213870102289</v>
      </c>
      <c r="AW12" s="216">
        <f t="shared" si="25"/>
        <v>9.0057458941708787E-2</v>
      </c>
      <c r="AX12" s="216">
        <f t="shared" si="26"/>
        <v>2.1080667467688148E-3</v>
      </c>
      <c r="AY12" s="216">
        <f t="shared" ref="AY12:AY42" si="63">AJ12/($AE12+$AF12+$AG12+$AH12+$AI12+$AJ12+$AK12+$AL12+$AM12+$AN12+$AO12+$AP12)</f>
        <v>9.7215497594002734E-2</v>
      </c>
      <c r="AZ12" s="216">
        <f t="shared" si="27"/>
        <v>1.0710057661144384E-2</v>
      </c>
      <c r="BA12" s="216">
        <f t="shared" si="28"/>
        <v>0.11112785075831275</v>
      </c>
      <c r="BB12" s="216">
        <f t="shared" si="29"/>
        <v>4.6337512077719002E-2</v>
      </c>
      <c r="BC12" s="216">
        <f t="shared" si="30"/>
        <v>3.1033576001298336E-3</v>
      </c>
      <c r="BD12" s="216">
        <f t="shared" si="31"/>
        <v>1.5802745526612449E-3</v>
      </c>
      <c r="BE12" s="216">
        <f t="shared" si="32"/>
        <v>0</v>
      </c>
      <c r="BF12" s="217">
        <f t="shared" si="33"/>
        <v>1</v>
      </c>
      <c r="BH12" s="33" t="str">
        <f>'INPUT 1'!A6</f>
        <v>Example 2</v>
      </c>
      <c r="BI12" s="226">
        <f>'INPUT 1'!P6</f>
        <v>56.505865596214441</v>
      </c>
      <c r="BJ12" s="227">
        <f>'INPUT 1'!Q6</f>
        <v>7.3880331303602214</v>
      </c>
      <c r="BK12" s="227">
        <f>'INPUT 1'!R6</f>
        <v>2.4518033457251653</v>
      </c>
      <c r="BL12" s="227">
        <f>'INPUT 1'!S6</f>
        <v>3.4303233530586072</v>
      </c>
      <c r="BM12" s="227">
        <f>'INPUT 1'!T6</f>
        <v>30.223974574641549</v>
      </c>
      <c r="BN12" s="228">
        <f>'INPUT 1'!U6</f>
        <v>99.999999999999986</v>
      </c>
      <c r="BP12" s="226">
        <f t="shared" si="34"/>
        <v>43.364996211088958</v>
      </c>
      <c r="BQ12" s="227">
        <f t="shared" si="35"/>
        <v>5.3947967327128037</v>
      </c>
      <c r="BR12" s="227">
        <f t="shared" si="36"/>
        <v>1.6536094082643102</v>
      </c>
      <c r="BS12" s="227">
        <f t="shared" si="37"/>
        <v>9.1889710496794041</v>
      </c>
      <c r="BT12" s="227">
        <f t="shared" si="38"/>
        <v>40.397626598254519</v>
      </c>
      <c r="BU12" s="228">
        <f t="shared" ref="BU12:BU59" si="64">SUM(BP12:BT12)</f>
        <v>100</v>
      </c>
      <c r="BW12" s="229" t="s">
        <v>46</v>
      </c>
      <c r="BY12" s="115">
        <v>9.0869999999999997</v>
      </c>
      <c r="BZ12" s="230">
        <v>0.246</v>
      </c>
      <c r="CB12" s="115">
        <v>9.3520000000000003</v>
      </c>
      <c r="CC12" s="231">
        <v>0.248</v>
      </c>
      <c r="CD12" s="230"/>
      <c r="CE12" s="215">
        <f>AT12*BY$14</f>
        <v>-13140.166118290268</v>
      </c>
      <c r="CF12" s="216">
        <f t="shared" si="39"/>
        <v>-170.24432253948657</v>
      </c>
      <c r="CG12" s="216">
        <f t="shared" si="40"/>
        <v>-2690.4471701837301</v>
      </c>
      <c r="CH12" s="216">
        <f t="shared" si="41"/>
        <v>-1258.0729824542209</v>
      </c>
      <c r="CI12" s="216">
        <f t="shared" ref="CI12:CI42" si="65">AY12*BY$19</f>
        <v>-3331.9808800334308</v>
      </c>
      <c r="CJ12" s="216">
        <f t="shared" si="42"/>
        <v>-870.2258634942857</v>
      </c>
      <c r="CK12" s="216">
        <f t="shared" si="43"/>
        <v>-613.82148445303631</v>
      </c>
      <c r="CL12" s="216">
        <f t="shared" si="44"/>
        <v>-90.042601840787071</v>
      </c>
      <c r="CM12" s="216">
        <f t="shared" si="45"/>
        <v>0</v>
      </c>
      <c r="CN12" s="228">
        <f t="shared" ref="CN12:CN42" si="66">AT12*AY12*BY$23</f>
        <v>5402.7969084274355</v>
      </c>
      <c r="CO12" s="1"/>
      <c r="CP12" s="181">
        <f t="shared" si="46"/>
        <v>-13347.743795889999</v>
      </c>
      <c r="CQ12" s="182">
        <f t="shared" si="47"/>
        <v>-162.57460315555755</v>
      </c>
      <c r="CR12" s="182">
        <f t="shared" si="48"/>
        <v>-2770.5983330180634</v>
      </c>
      <c r="CS12" s="182">
        <f t="shared" si="49"/>
        <v>-1306.9577922020414</v>
      </c>
      <c r="CT12" s="182">
        <f t="shared" si="50"/>
        <v>-3392.3633698990184</v>
      </c>
      <c r="CU12" s="182">
        <f t="shared" si="51"/>
        <v>-981.43850480272692</v>
      </c>
      <c r="CV12" s="182">
        <f t="shared" ref="CV12:CV42" si="67">BB12*CB$20</f>
        <v>-635.41309693081848</v>
      </c>
      <c r="CW12" s="182">
        <f t="shared" si="52"/>
        <v>-88.706320885031957</v>
      </c>
      <c r="CX12" s="182">
        <f t="shared" si="53"/>
        <v>0</v>
      </c>
      <c r="CY12" s="217">
        <f t="shared" ref="CY12:CY42" si="68">AT12*AY12*CB$23</f>
        <v>5460.6354054720268</v>
      </c>
      <c r="CZ12" s="1"/>
      <c r="DA12" s="388">
        <v>0.65</v>
      </c>
      <c r="DB12" s="121">
        <f t="shared" ref="DB12:DB60" si="69">1-DA12-0.1</f>
        <v>0.24999999999999997</v>
      </c>
      <c r="DC12" s="279">
        <f t="shared" ref="DC12:DC60" si="70">1-SUM(DA12, DB12)</f>
        <v>9.9999999999999978E-2</v>
      </c>
      <c r="DD12" s="1"/>
      <c r="DE12" s="172">
        <f t="shared" si="54"/>
        <v>50.413402352066072</v>
      </c>
      <c r="DG12" s="29">
        <f>'INPUT 1'!W6+273.15</f>
        <v>1451.4695402298798</v>
      </c>
      <c r="DH12" s="16">
        <f>'INPUT 1'!X6</f>
        <v>0.1</v>
      </c>
      <c r="DI12" s="1"/>
      <c r="DJ12" s="171">
        <f t="shared" ref="DJ12:DJ42" si="71">DH12/DG12</f>
        <v>6.8895693108490778E-5</v>
      </c>
      <c r="DK12" s="96">
        <f t="shared" si="55"/>
        <v>-1.8560499723427413E-2</v>
      </c>
      <c r="DL12" s="98">
        <f t="shared" si="56"/>
        <v>-1.8247024319783783E-2</v>
      </c>
      <c r="DM12" s="27"/>
      <c r="DN12" s="171">
        <f>(DC12^2+DC12*DB12)/(DG12)</f>
        <v>2.4113492587971763E-5</v>
      </c>
      <c r="DO12" s="180">
        <f t="shared" si="58"/>
        <v>0.29098999999999992</v>
      </c>
      <c r="DP12" s="1"/>
      <c r="DQ12" s="181">
        <f t="shared" ref="DQ12:DQ42" si="72">(122175-80.28*DG12+8.474*DG12*LN(DG12))/(8.314*DG12)+BY$12+(CE12+CF12+CG12+CH12+CI12+CJ12+CK12+CL12+CM12+CN12)/DG12+LN(DA12)-LN(AY12)+BY$13*DJ12</f>
        <v>7.3087679468016207</v>
      </c>
      <c r="DR12" s="182">
        <f t="shared" ref="DR12:DR59" si="73">EXP(DQ12)</f>
        <v>1493.3361856933686</v>
      </c>
      <c r="DS12" s="201">
        <v>0.27316977521185698</v>
      </c>
      <c r="DT12" s="202">
        <f>DR12*DS12</f>
        <v>407.93431016158945</v>
      </c>
      <c r="DU12" s="183">
        <f t="shared" ref="DU12:DU42" si="74">(122175-80.28*DG12+8.474*DG12*LN(DG12))/(8.314*DG12)+CB$12+(CP12+CQ12+CR12+CS12+CT12+CU12+CV12+CW12+CX12+CY12)/DG12+LN(DA12)-LN(AY12)+CB$13*DJ12+DN12*CB$24</f>
        <v>7.2682994445971651</v>
      </c>
      <c r="DV12" s="1">
        <f>EXP(DU12)</f>
        <v>1434.1095953972929</v>
      </c>
      <c r="DW12" s="205">
        <v>0.26729908137347302</v>
      </c>
      <c r="DX12" s="202">
        <f t="shared" ref="DX12:DX59" si="75">DV12*DW12</f>
        <v>383.33617743857945</v>
      </c>
      <c r="DY12" s="1"/>
      <c r="DZ12" s="1"/>
      <c r="EA12" s="1"/>
      <c r="EB12" s="1"/>
      <c r="EC12" s="1"/>
      <c r="ED12" s="1"/>
      <c r="EE12" s="1"/>
      <c r="EF12" s="1"/>
      <c r="EG12" s="1"/>
      <c r="EH12" s="1"/>
      <c r="EI12" s="1"/>
      <c r="EJ12" s="1"/>
      <c r="EK12" s="1"/>
      <c r="EL12" s="1"/>
      <c r="EN12" s="49"/>
    </row>
    <row r="13" spans="1:145" s="1" customFormat="1">
      <c r="A13" s="33" t="str">
        <f>'INPUT 1'!A7</f>
        <v>Example 3</v>
      </c>
      <c r="B13" s="52">
        <f>'INPUT 1'!B7</f>
        <v>50.3471198764368</v>
      </c>
      <c r="C13" s="52">
        <f>'INPUT 1'!C7</f>
        <v>2.2488592323157102</v>
      </c>
      <c r="D13" s="52">
        <f>'INPUT 1'!D7</f>
        <v>12.8945628301746</v>
      </c>
      <c r="E13" s="52">
        <f>'INPUT 1'!E7</f>
        <v>6.21279816295392</v>
      </c>
      <c r="F13" s="52">
        <f>'INPUT 1'!F7</f>
        <v>0.27942673689617398</v>
      </c>
      <c r="G13" s="52">
        <f>'INPUT 1'!G7</f>
        <v>12.772432855266899</v>
      </c>
      <c r="H13" s="52">
        <f>'INPUT 1'!H7</f>
        <v>1.55490660423348</v>
      </c>
      <c r="I13" s="52">
        <f>'INPUT 1'!I7</f>
        <v>10.632311750782099</v>
      </c>
      <c r="J13" s="52">
        <f>'INPUT 1'!J7</f>
        <v>2.5760456053435998</v>
      </c>
      <c r="K13" s="52">
        <f>'INPUT 1'!K7</f>
        <v>0.27196629292440799</v>
      </c>
      <c r="L13" s="52">
        <f>'INPUT 1'!L7</f>
        <v>0.209570052672131</v>
      </c>
      <c r="M13" s="52">
        <f>'INPUT 1'!M7</f>
        <v>0</v>
      </c>
      <c r="N13" s="85">
        <f>'INPUT 1'!N7</f>
        <v>99.999999999999801</v>
      </c>
      <c r="P13" s="191">
        <f t="shared" ref="P13:P42" si="76">B13/B$7*B$3</f>
        <v>23.534001982042991</v>
      </c>
      <c r="Q13" s="192">
        <f t="shared" si="1"/>
        <v>1.3478378088400305</v>
      </c>
      <c r="R13" s="192">
        <f t="shared" si="2"/>
        <v>6.8244563160575495</v>
      </c>
      <c r="S13" s="192">
        <f t="shared" si="3"/>
        <v>3.7465403119906271</v>
      </c>
      <c r="T13" s="192">
        <f t="shared" si="4"/>
        <v>0.2164041698696004</v>
      </c>
      <c r="U13" s="192">
        <f t="shared" si="5"/>
        <v>9.9281016173041543</v>
      </c>
      <c r="V13" s="192">
        <f t="shared" si="6"/>
        <v>1.08754543499441</v>
      </c>
      <c r="W13" s="192">
        <f t="shared" si="7"/>
        <v>7.5988150368570047</v>
      </c>
      <c r="X13" s="192">
        <f t="shared" si="8"/>
        <v>1.9110586911089518</v>
      </c>
      <c r="Y13" s="192">
        <f t="shared" si="9"/>
        <v>0.22577221348351059</v>
      </c>
      <c r="Z13" s="192">
        <f t="shared" ref="Z13:Z42" si="77">L13/L$7*L$3</f>
        <v>9.1460700740871093E-2</v>
      </c>
      <c r="AA13" s="192">
        <f t="shared" si="59"/>
        <v>0</v>
      </c>
      <c r="AB13" s="192">
        <f>O$3/O$4*(B13/B$7*B$4+C13/C$7*C$4+D13/D$7*D$4+E13/E$7*E$4+F13/F$7*F$4+G13/G$7*G$4+H13/H$7*H$4+I13/I$7*I$4+J13/J$7*J$4+K13/K$7*K$4+L13/L$7*L$4+M13/M$7*M$4)</f>
        <v>43.488005716710127</v>
      </c>
      <c r="AC13" s="193">
        <f t="shared" si="60"/>
        <v>99.999999999999829</v>
      </c>
      <c r="AD13" s="115"/>
      <c r="AE13" s="191">
        <f t="shared" si="61"/>
        <v>18.729449540763689</v>
      </c>
      <c r="AF13" s="192">
        <f t="shared" si="10"/>
        <v>0.62937981896030226</v>
      </c>
      <c r="AG13" s="192">
        <f t="shared" si="11"/>
        <v>5.653439440152388</v>
      </c>
      <c r="AH13" s="192">
        <f t="shared" si="12"/>
        <v>3.4454517491072698</v>
      </c>
      <c r="AI13" s="192">
        <f t="shared" si="13"/>
        <v>8.8044814012502873E-2</v>
      </c>
      <c r="AJ13" s="192">
        <f t="shared" si="14"/>
        <v>3.9736339957524769</v>
      </c>
      <c r="AK13" s="192">
        <f t="shared" si="15"/>
        <v>0.43528034653543884</v>
      </c>
      <c r="AL13" s="192">
        <f t="shared" si="16"/>
        <v>4.2379050328504908</v>
      </c>
      <c r="AM13" s="192">
        <f t="shared" si="17"/>
        <v>1.8580217197389188</v>
      </c>
      <c r="AN13" s="192">
        <f t="shared" si="18"/>
        <v>0.12906961187847757</v>
      </c>
      <c r="AO13" s="192">
        <f t="shared" si="19"/>
        <v>6.6001220924817611E-2</v>
      </c>
      <c r="AP13" s="192">
        <f t="shared" si="20"/>
        <v>0</v>
      </c>
      <c r="AQ13" s="192">
        <f t="shared" si="21"/>
        <v>60.754322709323219</v>
      </c>
      <c r="AR13" s="193">
        <f t="shared" si="22"/>
        <v>100</v>
      </c>
      <c r="AS13" s="115"/>
      <c r="AT13" s="215">
        <f t="shared" si="62"/>
        <v>0.47723598708826637</v>
      </c>
      <c r="AU13" s="216">
        <f t="shared" si="23"/>
        <v>1.6036920812927801E-2</v>
      </c>
      <c r="AV13" s="216">
        <f t="shared" si="24"/>
        <v>0.14405253853257929</v>
      </c>
      <c r="AW13" s="216">
        <f t="shared" si="25"/>
        <v>8.779187892689963E-2</v>
      </c>
      <c r="AX13" s="216">
        <f t="shared" si="26"/>
        <v>2.243427049567542E-3</v>
      </c>
      <c r="AY13" s="216">
        <f t="shared" si="63"/>
        <v>0.10125023365812713</v>
      </c>
      <c r="AZ13" s="216">
        <f t="shared" si="27"/>
        <v>1.1091166635028217E-2</v>
      </c>
      <c r="BA13" s="216">
        <f t="shared" si="28"/>
        <v>0.10798399531907811</v>
      </c>
      <c r="BB13" s="216">
        <f t="shared" si="29"/>
        <v>4.7343347038638357E-2</v>
      </c>
      <c r="BC13" s="216">
        <f t="shared" si="30"/>
        <v>3.2887599549502339E-3</v>
      </c>
      <c r="BD13" s="216">
        <f t="shared" si="31"/>
        <v>1.6817449839372984E-3</v>
      </c>
      <c r="BE13" s="216">
        <f t="shared" si="32"/>
        <v>0</v>
      </c>
      <c r="BF13" s="217">
        <f t="shared" si="33"/>
        <v>1</v>
      </c>
      <c r="BG13" s="115"/>
      <c r="BH13" s="33" t="str">
        <f>'INPUT 1'!A7</f>
        <v>Example 3</v>
      </c>
      <c r="BI13" s="226">
        <f>'INPUT 1'!P7</f>
        <v>39.900472192073558</v>
      </c>
      <c r="BJ13" s="227">
        <f>'INPUT 1'!Q7</f>
        <v>19.059483901394451</v>
      </c>
      <c r="BK13" s="227">
        <f>'INPUT 1'!R7</f>
        <v>6.921629495067056</v>
      </c>
      <c r="BL13" s="227">
        <f>'INPUT 1'!S7</f>
        <v>0.9461426294486226</v>
      </c>
      <c r="BM13" s="227">
        <f>'INPUT 1'!T7</f>
        <v>33.172271782016331</v>
      </c>
      <c r="BN13" s="228">
        <f>'INPUT 1'!U7</f>
        <v>100</v>
      </c>
      <c r="BO13" s="115"/>
      <c r="BP13" s="226">
        <f t="shared" si="34"/>
        <v>31.870715456643218</v>
      </c>
      <c r="BQ13" s="227">
        <f t="shared" si="35"/>
        <v>14.485229653632675</v>
      </c>
      <c r="BR13" s="227">
        <f t="shared" si="36"/>
        <v>4.8587398529654653</v>
      </c>
      <c r="BS13" s="227">
        <f t="shared" si="37"/>
        <v>2.637888477617004</v>
      </c>
      <c r="BT13" s="227">
        <f t="shared" si="38"/>
        <v>46.147426559141635</v>
      </c>
      <c r="BU13" s="228">
        <f t="shared" si="64"/>
        <v>100</v>
      </c>
      <c r="BV13" s="115"/>
      <c r="BW13" s="229" t="s">
        <v>47</v>
      </c>
      <c r="BX13" s="115"/>
      <c r="BY13" s="97">
        <v>-269.39999999999998</v>
      </c>
      <c r="BZ13" s="230">
        <v>24.17</v>
      </c>
      <c r="CA13" s="115"/>
      <c r="CB13" s="97">
        <v>-264.85000000000002</v>
      </c>
      <c r="CC13" s="231">
        <v>23.68</v>
      </c>
      <c r="CD13" s="230"/>
      <c r="CE13" s="215">
        <f t="shared" ref="CE13:CE42" si="78">AT13*BY$14</f>
        <v>-13153.122038523143</v>
      </c>
      <c r="CF13" s="216">
        <f t="shared" si="39"/>
        <v>-179.94207753840664</v>
      </c>
      <c r="CG13" s="216">
        <f t="shared" si="40"/>
        <v>-2657.8113992673398</v>
      </c>
      <c r="CH13" s="216">
        <f t="shared" si="41"/>
        <v>-1226.4235772887419</v>
      </c>
      <c r="CI13" s="216">
        <f t="shared" si="65"/>
        <v>-3470.2681259393057</v>
      </c>
      <c r="CJ13" s="216">
        <f t="shared" si="42"/>
        <v>-845.60679369638876</v>
      </c>
      <c r="CK13" s="216">
        <f t="shared" si="43"/>
        <v>-627.14552972742968</v>
      </c>
      <c r="CL13" s="216">
        <f t="shared" si="44"/>
        <v>-95.421972369900189</v>
      </c>
      <c r="CM13" s="216">
        <f t="shared" si="45"/>
        <v>0</v>
      </c>
      <c r="CN13" s="228">
        <f t="shared" si="66"/>
        <v>5632.577388378917</v>
      </c>
      <c r="CP13" s="181">
        <f t="shared" si="46"/>
        <v>-13360.904383233541</v>
      </c>
      <c r="CQ13" s="182">
        <f t="shared" si="47"/>
        <v>-171.83546217823408</v>
      </c>
      <c r="CR13" s="182">
        <f t="shared" si="48"/>
        <v>-2736.9903092293871</v>
      </c>
      <c r="CS13" s="182">
        <f t="shared" si="49"/>
        <v>-1274.0785894240837</v>
      </c>
      <c r="CT13" s="182">
        <f t="shared" si="50"/>
        <v>-3533.1566710690417</v>
      </c>
      <c r="CU13" s="182">
        <f t="shared" si="51"/>
        <v>-953.67318080389532</v>
      </c>
      <c r="CV13" s="182">
        <f t="shared" si="67"/>
        <v>-649.20582508694179</v>
      </c>
      <c r="CW13" s="182">
        <f t="shared" si="52"/>
        <v>-94.005858643378247</v>
      </c>
      <c r="CX13" s="182">
        <f t="shared" si="53"/>
        <v>0</v>
      </c>
      <c r="CY13" s="217">
        <f t="shared" si="68"/>
        <v>5692.8757516438809</v>
      </c>
      <c r="DA13" s="388">
        <v>0.65</v>
      </c>
      <c r="DB13" s="121">
        <f t="shared" si="69"/>
        <v>0.24999999999999997</v>
      </c>
      <c r="DC13" s="279">
        <f t="shared" si="70"/>
        <v>9.9999999999999978E-2</v>
      </c>
      <c r="DE13" s="172">
        <f t="shared" si="54"/>
        <v>51.214684963241361</v>
      </c>
      <c r="DF13" s="115"/>
      <c r="DG13" s="29">
        <f>'INPUT 1'!W7+273.15</f>
        <v>1446.4890804597699</v>
      </c>
      <c r="DH13" s="16">
        <f>'INPUT 1'!X7</f>
        <v>0.1</v>
      </c>
      <c r="DJ13" s="171">
        <f t="shared" si="71"/>
        <v>6.9132910404145451E-5</v>
      </c>
      <c r="DK13" s="96">
        <f t="shared" si="55"/>
        <v>-1.8624406062876783E-2</v>
      </c>
      <c r="DL13" s="98">
        <f t="shared" si="56"/>
        <v>-1.8309851320537925E-2</v>
      </c>
      <c r="DM13" s="27"/>
      <c r="DN13" s="171">
        <f>(DC13^2+DC13*DB13)/(DG13)</f>
        <v>2.4196518641450899E-5</v>
      </c>
      <c r="DO13" s="180">
        <f t="shared" si="58"/>
        <v>0.29098999999999992</v>
      </c>
      <c r="DQ13" s="181">
        <f t="shared" si="72"/>
        <v>7.3557549153906763</v>
      </c>
      <c r="DR13" s="182">
        <f t="shared" si="73"/>
        <v>1565.1781265680168</v>
      </c>
      <c r="DS13" s="201">
        <v>0.27316977521185698</v>
      </c>
      <c r="DT13" s="202">
        <f>DR13*DS13</f>
        <v>427.55935700110058</v>
      </c>
      <c r="DU13" s="183">
        <f t="shared" si="74"/>
        <v>7.3177918733789173</v>
      </c>
      <c r="DV13" s="1">
        <f t="shared" ref="DV13:DV59" si="79">EXP(DU13)</f>
        <v>1506.8729272096973</v>
      </c>
      <c r="DW13" s="205">
        <v>0.26729908137347302</v>
      </c>
      <c r="DX13" s="202">
        <f t="shared" si="75"/>
        <v>402.78574918970838</v>
      </c>
      <c r="EN13" s="49"/>
      <c r="EO13" s="115"/>
    </row>
    <row r="14" spans="1:145" s="1" customFormat="1" ht="16.5">
      <c r="A14" s="33" t="str">
        <f>'INPUT 1'!A8</f>
        <v>Example 4</v>
      </c>
      <c r="B14" s="52">
        <f>'INPUT 1'!B8</f>
        <v>50.279685255329603</v>
      </c>
      <c r="C14" s="52">
        <f>'INPUT 1'!C8</f>
        <v>2.3711208720056201</v>
      </c>
      <c r="D14" s="52">
        <f>'INPUT 1'!D8</f>
        <v>12.7011338373024</v>
      </c>
      <c r="E14" s="52">
        <f>'INPUT 1'!E8</f>
        <v>6.0318953380175397</v>
      </c>
      <c r="F14" s="52">
        <f>'INPUT 1'!F8</f>
        <v>0.29644831542238598</v>
      </c>
      <c r="G14" s="52">
        <f>'INPUT 1'!G8</f>
        <v>13.2562764092817</v>
      </c>
      <c r="H14" s="52">
        <f>'INPUT 1'!H8</f>
        <v>1.60944047652787</v>
      </c>
      <c r="I14" s="52">
        <f>'INPUT 1'!I8</f>
        <v>10.322761614342101</v>
      </c>
      <c r="J14" s="52">
        <f>'INPUT 1'!J8</f>
        <v>2.6216325203791002</v>
      </c>
      <c r="K14" s="52">
        <f>'INPUT 1'!K8</f>
        <v>0.28726912482454198</v>
      </c>
      <c r="L14" s="52">
        <f>'INPUT 1'!L8</f>
        <v>0.22233623656679199</v>
      </c>
      <c r="M14" s="52">
        <f>'INPUT 1'!M8</f>
        <v>0</v>
      </c>
      <c r="N14" s="85">
        <f>'INPUT 1'!N8</f>
        <v>99.999999999999631</v>
      </c>
      <c r="P14" s="191">
        <f t="shared" si="76"/>
        <v>23.502480685279842</v>
      </c>
      <c r="Q14" s="192">
        <f t="shared" si="1"/>
        <v>1.4211144542506684</v>
      </c>
      <c r="R14" s="192">
        <f t="shared" si="2"/>
        <v>6.7220838874998101</v>
      </c>
      <c r="S14" s="192">
        <f t="shared" si="3"/>
        <v>3.6374494147169116</v>
      </c>
      <c r="T14" s="192">
        <f t="shared" si="4"/>
        <v>0.22958666132246305</v>
      </c>
      <c r="U14" s="192">
        <f t="shared" si="5"/>
        <v>10.304196604498051</v>
      </c>
      <c r="V14" s="192">
        <f t="shared" si="6"/>
        <v>1.1256879598925975</v>
      </c>
      <c r="W14" s="192">
        <f t="shared" si="7"/>
        <v>7.3775824125156078</v>
      </c>
      <c r="X14" s="192">
        <f t="shared" si="8"/>
        <v>1.9448776848405549</v>
      </c>
      <c r="Y14" s="192">
        <f t="shared" si="9"/>
        <v>0.23847582536683914</v>
      </c>
      <c r="Z14" s="192">
        <f t="shared" si="77"/>
        <v>9.7032127144142638E-2</v>
      </c>
      <c r="AA14" s="192">
        <f t="shared" si="59"/>
        <v>0</v>
      </c>
      <c r="AB14" s="192">
        <f t="shared" ref="AB14:AB42" si="80">O$3/O$4*(B14/B$7*B$4+C14/C$7*C$4+D14/D$7*D$4+E14/E$7*E$4+F14/F$7*F$4+G14/G$7*G$4+H14/H$7*H$4+I14/I$7*I$4+J14/J$7*J$4+K14/K$7*K$4+L14/L$7*L$4+M14/M$7*M$4)</f>
        <v>43.399432282672173</v>
      </c>
      <c r="AC14" s="193">
        <f t="shared" si="60"/>
        <v>99.999999999999659</v>
      </c>
      <c r="AD14" s="115"/>
      <c r="AE14" s="191">
        <f t="shared" si="61"/>
        <v>18.743312181227328</v>
      </c>
      <c r="AF14" s="192">
        <f t="shared" si="10"/>
        <v>0.66497855724890709</v>
      </c>
      <c r="AG14" s="192">
        <f t="shared" si="11"/>
        <v>5.5802289823610352</v>
      </c>
      <c r="AH14" s="192">
        <f t="shared" si="12"/>
        <v>3.3520935558515146</v>
      </c>
      <c r="AI14" s="192">
        <f t="shared" si="13"/>
        <v>9.3602665092965234E-2</v>
      </c>
      <c r="AJ14" s="192">
        <f t="shared" si="14"/>
        <v>4.1327505431127012</v>
      </c>
      <c r="AK14" s="192">
        <f t="shared" si="15"/>
        <v>0.4514847402650255</v>
      </c>
      <c r="AL14" s="192">
        <f t="shared" si="16"/>
        <v>4.1230900757456705</v>
      </c>
      <c r="AM14" s="192">
        <f t="shared" si="17"/>
        <v>1.8948396378674779</v>
      </c>
      <c r="AN14" s="192">
        <f t="shared" si="18"/>
        <v>0.13661591025237252</v>
      </c>
      <c r="AO14" s="192">
        <f t="shared" si="19"/>
        <v>7.016756463447435E-2</v>
      </c>
      <c r="AP14" s="192">
        <f t="shared" si="20"/>
        <v>0</v>
      </c>
      <c r="AQ14" s="192">
        <f t="shared" si="21"/>
        <v>60.756835586340529</v>
      </c>
      <c r="AR14" s="193">
        <f t="shared" si="22"/>
        <v>100</v>
      </c>
      <c r="AS14" s="115"/>
      <c r="AT14" s="215">
        <f t="shared" si="62"/>
        <v>0.4776197959893187</v>
      </c>
      <c r="AU14" s="216">
        <f t="shared" si="23"/>
        <v>1.6945079918617528E-2</v>
      </c>
      <c r="AV14" s="216">
        <f t="shared" si="24"/>
        <v>0.1421962032302041</v>
      </c>
      <c r="AW14" s="216">
        <f t="shared" si="25"/>
        <v>8.5418533544271022E-2</v>
      </c>
      <c r="AX14" s="216">
        <f t="shared" si="26"/>
        <v>2.3851966703374388E-3</v>
      </c>
      <c r="AY14" s="216">
        <f t="shared" si="63"/>
        <v>0.10531134797259631</v>
      </c>
      <c r="AZ14" s="216">
        <f t="shared" si="27"/>
        <v>1.1504799549443979E-2</v>
      </c>
      <c r="BA14" s="216">
        <f t="shared" si="28"/>
        <v>0.1050651785438214</v>
      </c>
      <c r="BB14" s="216">
        <f t="shared" si="29"/>
        <v>4.8284578121532321E-2</v>
      </c>
      <c r="BC14" s="216">
        <f t="shared" si="30"/>
        <v>3.4812664140005047E-3</v>
      </c>
      <c r="BD14" s="216">
        <f t="shared" si="31"/>
        <v>1.7880200458567236E-3</v>
      </c>
      <c r="BE14" s="216">
        <f t="shared" si="32"/>
        <v>0</v>
      </c>
      <c r="BF14" s="217">
        <f t="shared" si="33"/>
        <v>1</v>
      </c>
      <c r="BG14" s="115"/>
      <c r="BH14" s="33" t="str">
        <f>'INPUT 1'!A8</f>
        <v>Example 4</v>
      </c>
      <c r="BI14" s="226">
        <f>'INPUT 1'!P8</f>
        <v>56.156594567738395</v>
      </c>
      <c r="BJ14" s="227">
        <f>'INPUT 1'!Q8</f>
        <v>5.90942360331983</v>
      </c>
      <c r="BK14" s="227">
        <f>'INPUT 1'!R8</f>
        <v>3.7267184548587844</v>
      </c>
      <c r="BL14" s="227">
        <f>'INPUT 1'!S8</f>
        <v>2.1957980639759374</v>
      </c>
      <c r="BM14" s="227">
        <f>'INPUT 1'!T8</f>
        <v>32.011465310107063</v>
      </c>
      <c r="BN14" s="228">
        <f>'INPUT 1'!U8</f>
        <v>100.00000000000003</v>
      </c>
      <c r="BO14" s="115"/>
      <c r="BP14" s="226">
        <f t="shared" si="34"/>
        <v>43.711393877165818</v>
      </c>
      <c r="BQ14" s="227">
        <f t="shared" si="35"/>
        <v>4.3766264974091289</v>
      </c>
      <c r="BR14" s="227">
        <f t="shared" si="36"/>
        <v>2.5493061672334134</v>
      </c>
      <c r="BS14" s="227">
        <f t="shared" si="37"/>
        <v>5.9658500395254466</v>
      </c>
      <c r="BT14" s="227">
        <f t="shared" si="38"/>
        <v>43.396823418666202</v>
      </c>
      <c r="BU14" s="228">
        <f t="shared" si="64"/>
        <v>100</v>
      </c>
      <c r="BV14" s="115"/>
      <c r="BW14" s="171" t="s">
        <v>48</v>
      </c>
      <c r="BX14" s="115"/>
      <c r="BY14" s="93">
        <v>-27561.044000000002</v>
      </c>
      <c r="BZ14" s="225">
        <v>499.51600000000002</v>
      </c>
      <c r="CA14" s="115"/>
      <c r="CB14" s="93">
        <v>-27996.431</v>
      </c>
      <c r="CC14" s="232">
        <v>499.512</v>
      </c>
      <c r="CD14" s="225"/>
      <c r="CE14" s="215">
        <f t="shared" si="78"/>
        <v>-13163.700212532636</v>
      </c>
      <c r="CF14" s="216">
        <f t="shared" si="39"/>
        <v>-190.13206588588892</v>
      </c>
      <c r="CG14" s="216">
        <f t="shared" si="40"/>
        <v>-2623.5614708886092</v>
      </c>
      <c r="CH14" s="216">
        <f t="shared" si="41"/>
        <v>-1193.2687254973966</v>
      </c>
      <c r="CI14" s="216">
        <f t="shared" si="65"/>
        <v>-3609.4594645873131</v>
      </c>
      <c r="CJ14" s="216">
        <f t="shared" si="42"/>
        <v>-822.74996859541943</v>
      </c>
      <c r="CK14" s="216">
        <f t="shared" si="43"/>
        <v>-639.61378351598637</v>
      </c>
      <c r="CL14" s="216">
        <f t="shared" si="44"/>
        <v>-101.0074654639987</v>
      </c>
      <c r="CM14" s="216">
        <f t="shared" si="45"/>
        <v>0</v>
      </c>
      <c r="CN14" s="228">
        <f t="shared" si="66"/>
        <v>5863.2098535187952</v>
      </c>
      <c r="CP14" s="181">
        <f t="shared" si="46"/>
        <v>-13371.649662649037</v>
      </c>
      <c r="CQ14" s="182">
        <f t="shared" si="47"/>
        <v>-181.56637882226755</v>
      </c>
      <c r="CR14" s="182">
        <f t="shared" si="48"/>
        <v>-2701.7200405827002</v>
      </c>
      <c r="CS14" s="182">
        <f t="shared" si="49"/>
        <v>-1239.6354430388305</v>
      </c>
      <c r="CT14" s="182">
        <f t="shared" si="50"/>
        <v>-3674.8704490400523</v>
      </c>
      <c r="CU14" s="182">
        <f t="shared" si="51"/>
        <v>-927.89531187046975</v>
      </c>
      <c r="CV14" s="182">
        <f t="shared" si="67"/>
        <v>-662.11265867580812</v>
      </c>
      <c r="CW14" s="182">
        <f t="shared" si="52"/>
        <v>-99.508459996261394</v>
      </c>
      <c r="CX14" s="182">
        <f t="shared" si="53"/>
        <v>0</v>
      </c>
      <c r="CY14" s="217">
        <f t="shared" si="68"/>
        <v>5925.9772037509683</v>
      </c>
      <c r="DA14" s="388">
        <v>0.65</v>
      </c>
      <c r="DB14" s="121">
        <f t="shared" si="69"/>
        <v>0.24999999999999997</v>
      </c>
      <c r="DC14" s="279">
        <f t="shared" si="70"/>
        <v>9.9999999999999978E-2</v>
      </c>
      <c r="DE14" s="172">
        <f t="shared" si="54"/>
        <v>50.637326541808356</v>
      </c>
      <c r="DF14" s="115"/>
      <c r="DG14" s="29">
        <f>'INPUT 1'!W8+273.15</f>
        <v>1441.5086206896499</v>
      </c>
      <c r="DH14" s="16">
        <f>'INPUT 1'!X8</f>
        <v>0.1</v>
      </c>
      <c r="DJ14" s="171">
        <f t="shared" si="71"/>
        <v>6.9371766886942225E-5</v>
      </c>
      <c r="DK14" s="96">
        <f t="shared" si="55"/>
        <v>-1.8688753999342233E-2</v>
      </c>
      <c r="DL14" s="98">
        <f t="shared" si="56"/>
        <v>-1.8373112460006651E-2</v>
      </c>
      <c r="DM14" s="27"/>
      <c r="DN14" s="171">
        <f t="shared" si="57"/>
        <v>2.4280118410429768E-5</v>
      </c>
      <c r="DO14" s="180">
        <f t="shared" si="58"/>
        <v>0.29098999999999992</v>
      </c>
      <c r="DQ14" s="181">
        <f t="shared" si="72"/>
        <v>7.4073625728295358</v>
      </c>
      <c r="DR14" s="182">
        <f t="shared" si="73"/>
        <v>1648.0739348279087</v>
      </c>
      <c r="DS14" s="201">
        <v>0.27316977521185698</v>
      </c>
      <c r="DT14" s="202">
        <f t="shared" ref="DT14:DT59" si="81">DR14*DS14</f>
        <v>450.20398630946045</v>
      </c>
      <c r="DU14" s="183">
        <f t="shared" si="74"/>
        <v>7.3718994182846886</v>
      </c>
      <c r="DV14" s="1">
        <f t="shared" si="79"/>
        <v>1590.6522294199783</v>
      </c>
      <c r="DW14" s="205">
        <v>0.26729908137347302</v>
      </c>
      <c r="DX14" s="202">
        <f t="shared" si="75"/>
        <v>425.17987970862708</v>
      </c>
      <c r="EN14" s="49"/>
      <c r="EO14" s="115"/>
    </row>
    <row r="15" spans="1:145" s="1" customFormat="1" ht="16.5">
      <c r="A15" s="33">
        <f>'INPUT 1'!A9</f>
        <v>0</v>
      </c>
      <c r="B15" s="52">
        <f>'INPUT 1'!B9</f>
        <v>50.1949283915962</v>
      </c>
      <c r="C15" s="52">
        <f>'INPUT 1'!C9</f>
        <v>2.5021506368361699</v>
      </c>
      <c r="D15" s="52">
        <f>'INPUT 1'!D9</f>
        <v>12.4927227210807</v>
      </c>
      <c r="E15" s="52">
        <f>'INPUT 1'!E9</f>
        <v>5.83674763615078</v>
      </c>
      <c r="F15" s="52">
        <f>'INPUT 1'!F9</f>
        <v>0.31454372363037197</v>
      </c>
      <c r="G15" s="52">
        <f>'INPUT 1'!G9</f>
        <v>13.7425188212584</v>
      </c>
      <c r="H15" s="52">
        <f>'INPUT 1'!H9</f>
        <v>1.66988145026267</v>
      </c>
      <c r="I15" s="52">
        <f>'INPUT 1'!I9</f>
        <v>10.0437327900057</v>
      </c>
      <c r="J15" s="52">
        <f>'INPUT 1'!J9</f>
        <v>2.66349143512647</v>
      </c>
      <c r="K15" s="52">
        <f>'INPUT 1'!K9</f>
        <v>0.30337460132955502</v>
      </c>
      <c r="L15" s="52">
        <f>'INPUT 1'!L9</f>
        <v>0.23590779272278101</v>
      </c>
      <c r="M15" s="52">
        <f>'INPUT 1'!M9</f>
        <v>0</v>
      </c>
      <c r="N15" s="85">
        <f>'INPUT 1'!N9</f>
        <v>99.999999999999787</v>
      </c>
      <c r="P15" s="191">
        <f t="shared" si="76"/>
        <v>23.462862367410043</v>
      </c>
      <c r="Q15" s="192">
        <f t="shared" si="1"/>
        <v>1.499646213190589</v>
      </c>
      <c r="R15" s="192">
        <f t="shared" si="2"/>
        <v>6.6117821597741155</v>
      </c>
      <c r="S15" s="192">
        <f t="shared" si="3"/>
        <v>3.5197683453083215</v>
      </c>
      <c r="T15" s="192">
        <f t="shared" si="4"/>
        <v>0.24360078837128513</v>
      </c>
      <c r="U15" s="192">
        <f t="shared" si="5"/>
        <v>10.682156240806265</v>
      </c>
      <c r="V15" s="192">
        <f t="shared" si="6"/>
        <v>1.1679620777675441</v>
      </c>
      <c r="W15" s="192">
        <f t="shared" si="7"/>
        <v>7.1781630881219245</v>
      </c>
      <c r="X15" s="192">
        <f t="shared" si="8"/>
        <v>1.9759310336874902</v>
      </c>
      <c r="Y15" s="192">
        <f t="shared" si="9"/>
        <v>0.25184575088460953</v>
      </c>
      <c r="Z15" s="192">
        <f t="shared" si="77"/>
        <v>0.10295503464139261</v>
      </c>
      <c r="AA15" s="192">
        <f t="shared" si="59"/>
        <v>0</v>
      </c>
      <c r="AB15" s="192">
        <f t="shared" si="80"/>
        <v>43.303326900036225</v>
      </c>
      <c r="AC15" s="193">
        <f t="shared" si="60"/>
        <v>99.999999999999801</v>
      </c>
      <c r="AD15" s="115"/>
      <c r="AE15" s="191">
        <f t="shared" si="61"/>
        <v>18.753799719334676</v>
      </c>
      <c r="AF15" s="192">
        <f t="shared" si="10"/>
        <v>0.70330393325327134</v>
      </c>
      <c r="AG15" s="192">
        <f t="shared" si="11"/>
        <v>5.5010079828606919</v>
      </c>
      <c r="AH15" s="192">
        <f t="shared" si="12"/>
        <v>3.2509395671095294</v>
      </c>
      <c r="AI15" s="192">
        <f t="shared" si="13"/>
        <v>9.9539601476885467E-2</v>
      </c>
      <c r="AJ15" s="192">
        <f t="shared" si="14"/>
        <v>4.2939761446360469</v>
      </c>
      <c r="AK15" s="192">
        <f t="shared" si="15"/>
        <v>0.46949334822637367</v>
      </c>
      <c r="AL15" s="192">
        <f t="shared" si="16"/>
        <v>4.0206634401022106</v>
      </c>
      <c r="AM15" s="192">
        <f t="shared" si="17"/>
        <v>1.9294236445272339</v>
      </c>
      <c r="AN15" s="192">
        <f t="shared" si="18"/>
        <v>0.14459963403318382</v>
      </c>
      <c r="AO15" s="192">
        <f t="shared" si="19"/>
        <v>7.4618082865293131E-2</v>
      </c>
      <c r="AP15" s="192">
        <f t="shared" si="20"/>
        <v>0</v>
      </c>
      <c r="AQ15" s="192">
        <f t="shared" si="21"/>
        <v>60.758634901574617</v>
      </c>
      <c r="AR15" s="193">
        <f t="shared" si="22"/>
        <v>100</v>
      </c>
      <c r="AS15" s="115"/>
      <c r="AT15" s="215">
        <f t="shared" si="62"/>
        <v>0.47790895327663296</v>
      </c>
      <c r="AU15" s="216">
        <f t="shared" si="23"/>
        <v>1.7922514456090936E-2</v>
      </c>
      <c r="AV15" s="216">
        <f t="shared" si="24"/>
        <v>0.14018390973563319</v>
      </c>
      <c r="AW15" s="216">
        <f t="shared" si="25"/>
        <v>8.2844711414995539E-2</v>
      </c>
      <c r="AX15" s="216">
        <f t="shared" si="26"/>
        <v>2.5365988473443706E-3</v>
      </c>
      <c r="AY15" s="216">
        <f t="shared" si="63"/>
        <v>0.10942473927361789</v>
      </c>
      <c r="AZ15" s="216">
        <f t="shared" si="27"/>
        <v>1.1964246071684512E-2</v>
      </c>
      <c r="BA15" s="216">
        <f t="shared" si="28"/>
        <v>0.10245982600293242</v>
      </c>
      <c r="BB15" s="216">
        <f t="shared" si="29"/>
        <v>4.916810716670645E-2</v>
      </c>
      <c r="BC15" s="216">
        <f t="shared" si="30"/>
        <v>3.6848777729953657E-3</v>
      </c>
      <c r="BD15" s="216">
        <f t="shared" si="31"/>
        <v>1.9015159813664912E-3</v>
      </c>
      <c r="BE15" s="216">
        <f t="shared" si="32"/>
        <v>0</v>
      </c>
      <c r="BF15" s="217">
        <f t="shared" si="33"/>
        <v>1.0000000000000002</v>
      </c>
      <c r="BG15" s="115"/>
      <c r="BH15" s="33">
        <f>'INPUT 1'!A9</f>
        <v>0</v>
      </c>
      <c r="BI15" s="226">
        <f>'INPUT 1'!P9</f>
        <v>0</v>
      </c>
      <c r="BJ15" s="227">
        <f>'INPUT 1'!Q9</f>
        <v>0</v>
      </c>
      <c r="BK15" s="227">
        <f>'INPUT 1'!R9</f>
        <v>0</v>
      </c>
      <c r="BL15" s="227">
        <f>'INPUT 1'!S9</f>
        <v>0</v>
      </c>
      <c r="BM15" s="227">
        <f>'INPUT 1'!T9</f>
        <v>0</v>
      </c>
      <c r="BN15" s="228">
        <f>'INPUT 1'!U9</f>
        <v>0</v>
      </c>
      <c r="BO15" s="115"/>
      <c r="BP15" s="226">
        <f t="shared" si="34"/>
        <v>0</v>
      </c>
      <c r="BQ15" s="227">
        <f t="shared" si="35"/>
        <v>0</v>
      </c>
      <c r="BR15" s="227">
        <f t="shared" si="36"/>
        <v>0</v>
      </c>
      <c r="BS15" s="227">
        <f t="shared" si="37"/>
        <v>0</v>
      </c>
      <c r="BT15" s="227">
        <f t="shared" si="38"/>
        <v>0</v>
      </c>
      <c r="BU15" s="228">
        <f t="shared" si="64"/>
        <v>0</v>
      </c>
      <c r="BV15" s="115"/>
      <c r="BW15" s="171" t="s">
        <v>49</v>
      </c>
      <c r="BX15" s="115"/>
      <c r="BY15" s="93">
        <v>-11220.487999999999</v>
      </c>
      <c r="BZ15" s="225">
        <v>1423.509</v>
      </c>
      <c r="CA15" s="115"/>
      <c r="CB15" s="93">
        <v>-10714.991</v>
      </c>
      <c r="CC15" s="232">
        <v>1398.038</v>
      </c>
      <c r="CD15" s="225"/>
      <c r="CE15" s="215">
        <f t="shared" si="78"/>
        <v>-13171.669689251226</v>
      </c>
      <c r="CF15" s="216">
        <f t="shared" si="39"/>
        <v>-201.09935838439486</v>
      </c>
      <c r="CG15" s="216">
        <f t="shared" si="40"/>
        <v>-2586.4340683240753</v>
      </c>
      <c r="CH15" s="216">
        <f t="shared" si="41"/>
        <v>-1157.3132797127207</v>
      </c>
      <c r="CI15" s="216">
        <f t="shared" si="65"/>
        <v>-3750.4425537686129</v>
      </c>
      <c r="CJ15" s="216">
        <f t="shared" si="42"/>
        <v>-802.34783583454134</v>
      </c>
      <c r="CK15" s="216">
        <f t="shared" si="43"/>
        <v>-651.31767277867584</v>
      </c>
      <c r="CL15" s="216">
        <f t="shared" si="44"/>
        <v>-106.91516251040701</v>
      </c>
      <c r="CM15" s="216">
        <f t="shared" si="45"/>
        <v>0</v>
      </c>
      <c r="CN15" s="228">
        <f t="shared" si="66"/>
        <v>6095.9112475368238</v>
      </c>
      <c r="CP15" s="181">
        <f t="shared" si="46"/>
        <v>-13379.745034691479</v>
      </c>
      <c r="CQ15" s="182">
        <f t="shared" si="47"/>
        <v>-192.03958109438429</v>
      </c>
      <c r="CR15" s="182">
        <f t="shared" si="48"/>
        <v>-2663.486574861995</v>
      </c>
      <c r="CS15" s="182">
        <f t="shared" si="49"/>
        <v>-1202.2828802735858</v>
      </c>
      <c r="CT15" s="182">
        <f t="shared" si="50"/>
        <v>-3818.4084478262425</v>
      </c>
      <c r="CU15" s="182">
        <f t="shared" si="51"/>
        <v>-904.88583868471403</v>
      </c>
      <c r="CV15" s="182">
        <f t="shared" si="67"/>
        <v>-674.2282406665031</v>
      </c>
      <c r="CW15" s="182">
        <f t="shared" si="52"/>
        <v>-105.3284836203774</v>
      </c>
      <c r="CX15" s="182">
        <f t="shared" si="53"/>
        <v>0</v>
      </c>
      <c r="CY15" s="217">
        <f t="shared" si="68"/>
        <v>6161.1697332157482</v>
      </c>
      <c r="DA15" s="388">
        <v>0.65</v>
      </c>
      <c r="DB15" s="121">
        <f t="shared" si="69"/>
        <v>0.24999999999999997</v>
      </c>
      <c r="DC15" s="279">
        <f t="shared" si="70"/>
        <v>9.9999999999999978E-2</v>
      </c>
      <c r="DE15" s="172">
        <f t="shared" si="54"/>
        <v>0</v>
      </c>
      <c r="DF15" s="115"/>
      <c r="DG15" s="29">
        <f>'INPUT 1'!W9+273.15</f>
        <v>1436.5281609195399</v>
      </c>
      <c r="DH15" s="16">
        <f>'INPUT 1'!X9</f>
        <v>0.1</v>
      </c>
      <c r="DJ15" s="171">
        <f t="shared" si="71"/>
        <v>6.961227960612254E-5</v>
      </c>
      <c r="DK15" s="96">
        <f t="shared" si="55"/>
        <v>-1.8753548125889412E-2</v>
      </c>
      <c r="DL15" s="98">
        <f t="shared" si="56"/>
        <v>-1.8436812253681555E-2</v>
      </c>
      <c r="DM15" s="27"/>
      <c r="DN15" s="171">
        <f t="shared" si="57"/>
        <v>2.4364297862142882E-5</v>
      </c>
      <c r="DO15" s="180">
        <f t="shared" si="58"/>
        <v>0.29098999999999992</v>
      </c>
      <c r="DQ15" s="181">
        <f t="shared" si="72"/>
        <v>7.464642813450725</v>
      </c>
      <c r="DR15" s="182">
        <f t="shared" si="73"/>
        <v>1745.2320634601945</v>
      </c>
      <c r="DS15" s="201">
        <v>0.27316977521185698</v>
      </c>
      <c r="DT15" s="202">
        <f t="shared" si="81"/>
        <v>476.74465046794666</v>
      </c>
      <c r="DU15" s="183">
        <f t="shared" si="74"/>
        <v>7.4316818565268372</v>
      </c>
      <c r="DV15" s="1">
        <f t="shared" si="79"/>
        <v>1688.6452454466787</v>
      </c>
      <c r="DW15" s="205">
        <v>0.26729908137347302</v>
      </c>
      <c r="DX15" s="202">
        <f t="shared" si="75"/>
        <v>451.37332287358009</v>
      </c>
      <c r="EN15" s="49"/>
      <c r="EO15" s="115"/>
    </row>
    <row r="16" spans="1:145" s="1" customFormat="1" ht="16.5">
      <c r="A16" s="33">
        <f>'INPUT 1'!A10</f>
        <v>0</v>
      </c>
      <c r="B16" s="52">
        <f>'INPUT 1'!B10</f>
        <v>50.064087180261602</v>
      </c>
      <c r="C16" s="52">
        <f>'INPUT 1'!C10</f>
        <v>2.6672137624136498</v>
      </c>
      <c r="D16" s="52">
        <f>'INPUT 1'!D10</f>
        <v>12.1867760429285</v>
      </c>
      <c r="E16" s="52">
        <f>'INPUT 1'!E10</f>
        <v>5.5656890555588596</v>
      </c>
      <c r="F16" s="52">
        <f>'INPUT 1'!F10</f>
        <v>0.33658888091211497</v>
      </c>
      <c r="G16" s="52">
        <f>'INPUT 1'!G10</f>
        <v>14.235408751407901</v>
      </c>
      <c r="H16" s="52">
        <f>'INPUT 1'!H10</f>
        <v>1.7522047918853201</v>
      </c>
      <c r="I16" s="52">
        <f>'INPUT 1'!I10</f>
        <v>9.9168001046056098</v>
      </c>
      <c r="J16" s="52">
        <f>'INPUT 1'!J10</f>
        <v>2.7001451248311099</v>
      </c>
      <c r="K16" s="52">
        <f>'INPUT 1'!K10</f>
        <v>0.32264464451109598</v>
      </c>
      <c r="L16" s="52">
        <f>'INPUT 1'!L10</f>
        <v>0.25244166068408702</v>
      </c>
      <c r="M16" s="52">
        <f>'INPUT 1'!M10</f>
        <v>0</v>
      </c>
      <c r="N16" s="85">
        <f>'INPUT 1'!N10</f>
        <v>99.999999999999872</v>
      </c>
      <c r="P16" s="191">
        <f t="shared" si="76"/>
        <v>23.401702616178223</v>
      </c>
      <c r="Q16" s="192">
        <f t="shared" si="1"/>
        <v>1.5985756251794156</v>
      </c>
      <c r="R16" s="192">
        <f t="shared" si="2"/>
        <v>6.4498596682874973</v>
      </c>
      <c r="S16" s="192">
        <f t="shared" si="3"/>
        <v>3.3563102910689171</v>
      </c>
      <c r="T16" s="192">
        <f t="shared" si="4"/>
        <v>0.2606738287474214</v>
      </c>
      <c r="U16" s="192">
        <f t="shared" si="5"/>
        <v>11.065283039601868</v>
      </c>
      <c r="V16" s="192">
        <f t="shared" si="6"/>
        <v>1.2255413395260559</v>
      </c>
      <c r="W16" s="192">
        <f t="shared" si="7"/>
        <v>7.0874454698752727</v>
      </c>
      <c r="X16" s="192">
        <f t="shared" si="8"/>
        <v>2.0031228474216727</v>
      </c>
      <c r="Y16" s="192">
        <f t="shared" si="9"/>
        <v>0.26784273439399092</v>
      </c>
      <c r="Z16" s="192">
        <f t="shared" si="77"/>
        <v>0.1101707562123744</v>
      </c>
      <c r="AA16" s="192">
        <f t="shared" si="59"/>
        <v>0</v>
      </c>
      <c r="AB16" s="192">
        <f t="shared" si="80"/>
        <v>43.173471783507154</v>
      </c>
      <c r="AC16" s="193">
        <f t="shared" si="60"/>
        <v>99.999999999999858</v>
      </c>
      <c r="AD16" s="115"/>
      <c r="AE16" s="191">
        <f t="shared" si="61"/>
        <v>18.760464281881546</v>
      </c>
      <c r="AF16" s="192">
        <f t="shared" si="10"/>
        <v>0.75192627859872407</v>
      </c>
      <c r="AG16" s="192">
        <f t="shared" si="11"/>
        <v>5.3822250082151282</v>
      </c>
      <c r="AH16" s="192">
        <f t="shared" si="12"/>
        <v>3.1091721220011665</v>
      </c>
      <c r="AI16" s="192">
        <f t="shared" si="13"/>
        <v>0.10683227684829331</v>
      </c>
      <c r="AJ16" s="192">
        <f t="shared" si="14"/>
        <v>4.461193637235799</v>
      </c>
      <c r="AK16" s="192">
        <f t="shared" si="15"/>
        <v>0.49410188663911447</v>
      </c>
      <c r="AL16" s="192">
        <f t="shared" si="16"/>
        <v>3.9816398595598996</v>
      </c>
      <c r="AM16" s="192">
        <f t="shared" si="17"/>
        <v>1.9617842519053068</v>
      </c>
      <c r="AN16" s="192">
        <f t="shared" si="18"/>
        <v>0.15424115946715253</v>
      </c>
      <c r="AO16" s="192">
        <f t="shared" si="19"/>
        <v>8.0084906592729002E-2</v>
      </c>
      <c r="AP16" s="192">
        <f t="shared" si="20"/>
        <v>0</v>
      </c>
      <c r="AQ16" s="192">
        <f t="shared" si="21"/>
        <v>60.756334331055129</v>
      </c>
      <c r="AR16" s="193">
        <f t="shared" si="22"/>
        <v>100</v>
      </c>
      <c r="AS16" s="115"/>
      <c r="AT16" s="215">
        <f t="shared" si="62"/>
        <v>0.47805076213172099</v>
      </c>
      <c r="AU16" s="216">
        <f t="shared" si="23"/>
        <v>1.9160449610948409E-2</v>
      </c>
      <c r="AV16" s="216">
        <f t="shared" si="24"/>
        <v>0.13714888546903267</v>
      </c>
      <c r="AW16" s="216">
        <f t="shared" si="25"/>
        <v>7.9227362403649845E-2</v>
      </c>
      <c r="AX16" s="216">
        <f t="shared" si="26"/>
        <v>2.7222807815538526E-3</v>
      </c>
      <c r="AY16" s="216">
        <f t="shared" si="63"/>
        <v>0.11367933043946316</v>
      </c>
      <c r="AZ16" s="216">
        <f t="shared" si="27"/>
        <v>1.2590615025805751E-2</v>
      </c>
      <c r="BA16" s="216">
        <f t="shared" si="28"/>
        <v>0.10145942769843583</v>
      </c>
      <c r="BB16" s="216">
        <f t="shared" si="29"/>
        <v>4.9989831950325372E-2</v>
      </c>
      <c r="BC16" s="216">
        <f t="shared" si="30"/>
        <v>3.9303453649899463E-3</v>
      </c>
      <c r="BD16" s="216">
        <f t="shared" si="31"/>
        <v>2.0407091240740925E-3</v>
      </c>
      <c r="BE16" s="216">
        <f t="shared" si="32"/>
        <v>0</v>
      </c>
      <c r="BF16" s="217">
        <f t="shared" si="33"/>
        <v>0.99999999999999978</v>
      </c>
      <c r="BG16" s="115"/>
      <c r="BH16" s="33">
        <f>'INPUT 1'!A10</f>
        <v>0</v>
      </c>
      <c r="BI16" s="226">
        <f>'INPUT 1'!P10</f>
        <v>0</v>
      </c>
      <c r="BJ16" s="227">
        <f>'INPUT 1'!Q10</f>
        <v>0</v>
      </c>
      <c r="BK16" s="227">
        <f>'INPUT 1'!R10</f>
        <v>0</v>
      </c>
      <c r="BL16" s="227">
        <f>'INPUT 1'!S10</f>
        <v>0</v>
      </c>
      <c r="BM16" s="227">
        <f>'INPUT 1'!T10</f>
        <v>0</v>
      </c>
      <c r="BN16" s="228">
        <f>'INPUT 1'!U10</f>
        <v>0</v>
      </c>
      <c r="BO16" s="115"/>
      <c r="BP16" s="226">
        <f t="shared" si="34"/>
        <v>0</v>
      </c>
      <c r="BQ16" s="227">
        <f t="shared" si="35"/>
        <v>0</v>
      </c>
      <c r="BR16" s="227">
        <f t="shared" si="36"/>
        <v>0</v>
      </c>
      <c r="BS16" s="227">
        <f t="shared" si="37"/>
        <v>0</v>
      </c>
      <c r="BT16" s="227">
        <f t="shared" si="38"/>
        <v>0</v>
      </c>
      <c r="BU16" s="228">
        <f t="shared" si="64"/>
        <v>0</v>
      </c>
      <c r="BV16" s="115"/>
      <c r="BW16" s="171" t="s">
        <v>50</v>
      </c>
      <c r="BX16" s="115"/>
      <c r="BY16" s="93">
        <v>-18450.292000000001</v>
      </c>
      <c r="BZ16" s="225">
        <v>794.35199999999998</v>
      </c>
      <c r="CA16" s="115"/>
      <c r="CB16" s="93">
        <v>-18999.945</v>
      </c>
      <c r="CC16" s="232">
        <v>788.07799999999997</v>
      </c>
      <c r="CD16" s="225"/>
      <c r="CE16" s="215">
        <f t="shared" si="78"/>
        <v>-13175.578089345896</v>
      </c>
      <c r="CF16" s="216">
        <f t="shared" si="39"/>
        <v>-214.98959493425127</v>
      </c>
      <c r="CG16" s="216">
        <f t="shared" si="40"/>
        <v>-2530.4369843782101</v>
      </c>
      <c r="CH16" s="216">
        <f t="shared" si="41"/>
        <v>-1106.780107749395</v>
      </c>
      <c r="CI16" s="216">
        <f t="shared" si="65"/>
        <v>-3896.2651516856567</v>
      </c>
      <c r="CJ16" s="216">
        <f t="shared" si="42"/>
        <v>-794.51386377057929</v>
      </c>
      <c r="CK16" s="216">
        <f t="shared" si="43"/>
        <v>-662.20285637780455</v>
      </c>
      <c r="CL16" s="216">
        <f t="shared" si="44"/>
        <v>-114.03730036840318</v>
      </c>
      <c r="CM16" s="216">
        <f t="shared" si="45"/>
        <v>0</v>
      </c>
      <c r="CN16" s="228">
        <f t="shared" si="66"/>
        <v>6334.8081958556577</v>
      </c>
      <c r="CP16" s="215">
        <f t="shared" si="46"/>
        <v>-13383.715176518139</v>
      </c>
      <c r="CQ16" s="216">
        <f t="shared" si="47"/>
        <v>-205.30404513726572</v>
      </c>
      <c r="CR16" s="216">
        <f t="shared" si="48"/>
        <v>-2605.8212807229197</v>
      </c>
      <c r="CS16" s="216">
        <f t="shared" si="49"/>
        <v>-1149.7861461546195</v>
      </c>
      <c r="CT16" s="216">
        <f t="shared" si="50"/>
        <v>-3966.8736574082163</v>
      </c>
      <c r="CU16" s="216">
        <f t="shared" si="51"/>
        <v>-896.050705012349</v>
      </c>
      <c r="CV16" s="216">
        <f t="shared" si="67"/>
        <v>-685.49631843270595</v>
      </c>
      <c r="CW16" s="216">
        <f t="shared" si="52"/>
        <v>-112.34492509700142</v>
      </c>
      <c r="CX16" s="216">
        <f t="shared" si="53"/>
        <v>0</v>
      </c>
      <c r="CY16" s="228">
        <f t="shared" si="68"/>
        <v>6402.6241421745972</v>
      </c>
      <c r="DA16" s="388">
        <v>0.65</v>
      </c>
      <c r="DB16" s="121">
        <f t="shared" si="69"/>
        <v>0.24999999999999997</v>
      </c>
      <c r="DC16" s="279">
        <f t="shared" si="70"/>
        <v>9.9999999999999978E-2</v>
      </c>
      <c r="DE16" s="172">
        <f t="shared" si="54"/>
        <v>0</v>
      </c>
      <c r="DF16" s="115"/>
      <c r="DG16" s="29">
        <f>'INPUT 1'!W10+273.15</f>
        <v>1431.5477011494199</v>
      </c>
      <c r="DH16" s="16">
        <f>'INPUT 1'!X10</f>
        <v>0.1</v>
      </c>
      <c r="DJ16" s="171">
        <f t="shared" si="71"/>
        <v>6.9854465848192052E-5</v>
      </c>
      <c r="DK16" s="96">
        <f t="shared" si="55"/>
        <v>-1.8818793099502937E-2</v>
      </c>
      <c r="DL16" s="98">
        <f t="shared" si="56"/>
        <v>-1.8500955279893667E-2</v>
      </c>
      <c r="DM16" s="27"/>
      <c r="DN16" s="171">
        <f t="shared" si="57"/>
        <v>2.4449063046867212E-5</v>
      </c>
      <c r="DO16" s="180">
        <f t="shared" si="58"/>
        <v>0.29098999999999992</v>
      </c>
      <c r="DQ16" s="181">
        <f t="shared" si="72"/>
        <v>7.5388226876771585</v>
      </c>
      <c r="DR16" s="182">
        <f t="shared" si="73"/>
        <v>1879.6158271416323</v>
      </c>
      <c r="DS16" s="201">
        <v>0.27316977521185698</v>
      </c>
      <c r="DT16" s="202">
        <f t="shared" si="81"/>
        <v>513.45423298492835</v>
      </c>
      <c r="DU16" s="183">
        <f t="shared" si="74"/>
        <v>7.5082022977912395</v>
      </c>
      <c r="DV16" s="1">
        <f t="shared" si="79"/>
        <v>1822.9335038470206</v>
      </c>
      <c r="DW16" s="205">
        <v>0.26729908137347302</v>
      </c>
      <c r="DX16" s="202">
        <f t="shared" si="75"/>
        <v>487.26845098323503</v>
      </c>
      <c r="EN16" s="49"/>
      <c r="EO16" s="115"/>
    </row>
    <row r="17" spans="1:145" s="1" customFormat="1" ht="16.5">
      <c r="A17" s="33">
        <f>'INPUT 1'!A11</f>
        <v>0</v>
      </c>
      <c r="B17" s="52">
        <f>'INPUT 1'!B11</f>
        <v>49.932023400534597</v>
      </c>
      <c r="C17" s="52">
        <f>'INPUT 1'!C11</f>
        <v>2.8267888586513301</v>
      </c>
      <c r="D17" s="52">
        <f>'INPUT 1'!D11</f>
        <v>11.900156362066101</v>
      </c>
      <c r="E17" s="52">
        <f>'INPUT 1'!E11</f>
        <v>5.3223121011492296</v>
      </c>
      <c r="F17" s="52">
        <f>'INPUT 1'!F11</f>
        <v>0.35811243326935099</v>
      </c>
      <c r="G17" s="52">
        <f>'INPUT 1'!G11</f>
        <v>14.7189140673952</v>
      </c>
      <c r="H17" s="52">
        <f>'INPUT 1'!H11</f>
        <v>1.83126747517915</v>
      </c>
      <c r="I17" s="52">
        <f>'INPUT 1'!I11</f>
        <v>9.76924649752352</v>
      </c>
      <c r="J17" s="52">
        <f>'INPUT 1'!J11</f>
        <v>2.7313230283026502</v>
      </c>
      <c r="K17" s="52">
        <f>'INPUT 1'!K11</f>
        <v>0.34127145097657202</v>
      </c>
      <c r="L17" s="52">
        <f>'INPUT 1'!L11</f>
        <v>0.268584324952019</v>
      </c>
      <c r="M17" s="52">
        <f>'INPUT 1'!M11</f>
        <v>0</v>
      </c>
      <c r="N17" s="85">
        <f>'INPUT 1'!N11</f>
        <v>99.999999999999744</v>
      </c>
      <c r="P17" s="191">
        <f t="shared" si="76"/>
        <v>23.339971393786971</v>
      </c>
      <c r="Q17" s="192">
        <f t="shared" si="1"/>
        <v>1.6942158257610045</v>
      </c>
      <c r="R17" s="192">
        <f t="shared" si="2"/>
        <v>6.2981660035134954</v>
      </c>
      <c r="S17" s="192">
        <f t="shared" si="3"/>
        <v>3.2095452510999301</v>
      </c>
      <c r="T17" s="192">
        <f t="shared" si="4"/>
        <v>0.27734290820721275</v>
      </c>
      <c r="U17" s="192">
        <f t="shared" si="5"/>
        <v>11.441115112005303</v>
      </c>
      <c r="V17" s="192">
        <f t="shared" si="6"/>
        <v>1.2808400050925328</v>
      </c>
      <c r="W17" s="192">
        <f t="shared" si="7"/>
        <v>6.9819902693018507</v>
      </c>
      <c r="X17" s="192">
        <f t="shared" si="8"/>
        <v>2.0262524082012829</v>
      </c>
      <c r="Y17" s="192">
        <f t="shared" si="9"/>
        <v>0.28330573637346185</v>
      </c>
      <c r="Z17" s="192">
        <f t="shared" si="77"/>
        <v>0.11721574840922952</v>
      </c>
      <c r="AA17" s="192">
        <f t="shared" si="59"/>
        <v>0</v>
      </c>
      <c r="AB17" s="192">
        <f t="shared" si="80"/>
        <v>43.050039338247444</v>
      </c>
      <c r="AC17" s="193">
        <f t="shared" si="60"/>
        <v>99.99999999999973</v>
      </c>
      <c r="AD17" s="115"/>
      <c r="AE17" s="191">
        <f t="shared" si="61"/>
        <v>18.76401457938875</v>
      </c>
      <c r="AF17" s="192">
        <f t="shared" si="10"/>
        <v>0.79917175613164781</v>
      </c>
      <c r="AG17" s="192">
        <f t="shared" si="11"/>
        <v>5.2705386674586601</v>
      </c>
      <c r="AH17" s="192">
        <f t="shared" si="12"/>
        <v>2.9816418805976155</v>
      </c>
      <c r="AI17" s="192">
        <f t="shared" si="13"/>
        <v>0.11398597937847743</v>
      </c>
      <c r="AJ17" s="192">
        <f t="shared" si="14"/>
        <v>4.6257932536860791</v>
      </c>
      <c r="AK17" s="192">
        <f t="shared" si="15"/>
        <v>0.51786045298951755</v>
      </c>
      <c r="AL17" s="192">
        <f t="shared" si="16"/>
        <v>3.9335149081065675</v>
      </c>
      <c r="AM17" s="192">
        <f t="shared" si="17"/>
        <v>1.9900616006201652</v>
      </c>
      <c r="AN17" s="192">
        <f t="shared" si="18"/>
        <v>0.16360821100100958</v>
      </c>
      <c r="AO17" s="192">
        <f t="shared" si="19"/>
        <v>8.5447551814038653E-2</v>
      </c>
      <c r="AP17" s="192">
        <f t="shared" si="20"/>
        <v>0</v>
      </c>
      <c r="AQ17" s="192">
        <f t="shared" si="21"/>
        <v>60.754361158827471</v>
      </c>
      <c r="AR17" s="193">
        <f t="shared" si="22"/>
        <v>100</v>
      </c>
      <c r="AS17" s="115"/>
      <c r="AT17" s="215">
        <f t="shared" si="62"/>
        <v>0.47811719043042961</v>
      </c>
      <c r="AU17" s="216">
        <f t="shared" si="23"/>
        <v>2.0363326467073284E-2</v>
      </c>
      <c r="AV17" s="216">
        <f t="shared" si="24"/>
        <v>0.13429616189428281</v>
      </c>
      <c r="AW17" s="216">
        <f t="shared" si="25"/>
        <v>7.5973839861910475E-2</v>
      </c>
      <c r="AX17" s="216">
        <f t="shared" si="26"/>
        <v>2.9044241027590292E-3</v>
      </c>
      <c r="AY17" s="216">
        <f t="shared" si="63"/>
        <v>0.11786770174405131</v>
      </c>
      <c r="AZ17" s="216">
        <f t="shared" si="27"/>
        <v>1.3195363058945319E-2</v>
      </c>
      <c r="BA17" s="216">
        <f t="shared" si="28"/>
        <v>0.10022807690876277</v>
      </c>
      <c r="BB17" s="216">
        <f t="shared" si="29"/>
        <v>5.0707840651389655E-2</v>
      </c>
      <c r="BC17" s="216">
        <f t="shared" si="30"/>
        <v>4.1688252715960002E-3</v>
      </c>
      <c r="BD17" s="216">
        <f t="shared" si="31"/>
        <v>2.1772496087997372E-3</v>
      </c>
      <c r="BE17" s="216">
        <f t="shared" si="32"/>
        <v>0</v>
      </c>
      <c r="BF17" s="217">
        <f t="shared" si="33"/>
        <v>1.0000000000000002</v>
      </c>
      <c r="BG17" s="115"/>
      <c r="BH17" s="33">
        <f>'INPUT 1'!A11</f>
        <v>0</v>
      </c>
      <c r="BI17" s="226">
        <f>'INPUT 1'!P11</f>
        <v>0</v>
      </c>
      <c r="BJ17" s="227">
        <f>'INPUT 1'!Q11</f>
        <v>0</v>
      </c>
      <c r="BK17" s="227">
        <f>'INPUT 1'!R11</f>
        <v>0</v>
      </c>
      <c r="BL17" s="227">
        <f>'INPUT 1'!S11</f>
        <v>0</v>
      </c>
      <c r="BM17" s="227">
        <f>'INPUT 1'!T11</f>
        <v>0</v>
      </c>
      <c r="BN17" s="228">
        <f>'INPUT 1'!U11</f>
        <v>0</v>
      </c>
      <c r="BO17" s="115"/>
      <c r="BP17" s="226">
        <f t="shared" si="34"/>
        <v>0</v>
      </c>
      <c r="BQ17" s="227">
        <f t="shared" si="35"/>
        <v>0</v>
      </c>
      <c r="BR17" s="227">
        <f t="shared" si="36"/>
        <v>0</v>
      </c>
      <c r="BS17" s="227">
        <f t="shared" si="37"/>
        <v>0</v>
      </c>
      <c r="BT17" s="227">
        <f t="shared" si="38"/>
        <v>0</v>
      </c>
      <c r="BU17" s="228">
        <f t="shared" si="64"/>
        <v>0</v>
      </c>
      <c r="BV17" s="115"/>
      <c r="BW17" s="171" t="s">
        <v>51</v>
      </c>
      <c r="BX17" s="115"/>
      <c r="BY17" s="93">
        <v>-13969.67</v>
      </c>
      <c r="BZ17" s="225">
        <v>626.96900000000005</v>
      </c>
      <c r="CA17" s="115"/>
      <c r="CB17" s="93">
        <v>-14512.487999999999</v>
      </c>
      <c r="CC17" s="232">
        <v>626.78599999999994</v>
      </c>
      <c r="CD17" s="225"/>
      <c r="CE17" s="215">
        <f t="shared" si="78"/>
        <v>-13177.408922609449</v>
      </c>
      <c r="CF17" s="216">
        <f t="shared" si="39"/>
        <v>-228.48646026387817</v>
      </c>
      <c r="CG17" s="216">
        <f t="shared" si="40"/>
        <v>-2477.8034014287914</v>
      </c>
      <c r="CH17" s="216">
        <f t="shared" si="41"/>
        <v>-1061.329471503735</v>
      </c>
      <c r="CI17" s="216">
        <f t="shared" si="65"/>
        <v>-4039.8181185557182</v>
      </c>
      <c r="CJ17" s="216">
        <f t="shared" si="42"/>
        <v>-784.87133674521567</v>
      </c>
      <c r="CK17" s="216">
        <f t="shared" si="43"/>
        <v>-671.71413885663662</v>
      </c>
      <c r="CL17" s="216">
        <f t="shared" si="44"/>
        <v>-120.95669350461752</v>
      </c>
      <c r="CM17" s="216">
        <f t="shared" si="45"/>
        <v>0</v>
      </c>
      <c r="CN17" s="228">
        <f t="shared" si="66"/>
        <v>6569.1188957354916</v>
      </c>
      <c r="CP17" s="215">
        <f t="shared" si="46"/>
        <v>-13385.574931799383</v>
      </c>
      <c r="CQ17" s="216">
        <f t="shared" si="47"/>
        <v>-218.19285982475202</v>
      </c>
      <c r="CR17" s="216">
        <f t="shared" si="48"/>
        <v>-2551.6196897024693</v>
      </c>
      <c r="CS17" s="216">
        <f t="shared" si="49"/>
        <v>-1102.5694393098975</v>
      </c>
      <c r="CT17" s="216">
        <f t="shared" si="50"/>
        <v>-4113.0281054629831</v>
      </c>
      <c r="CU17" s="216">
        <f t="shared" si="51"/>
        <v>-885.17588767665984</v>
      </c>
      <c r="CV17" s="216">
        <f t="shared" si="67"/>
        <v>-695.34216711792067</v>
      </c>
      <c r="CW17" s="216">
        <f t="shared" si="52"/>
        <v>-119.16163069327045</v>
      </c>
      <c r="CX17" s="216">
        <f t="shared" si="53"/>
        <v>0</v>
      </c>
      <c r="CY17" s="228">
        <f t="shared" si="68"/>
        <v>6639.4432055839543</v>
      </c>
      <c r="DA17" s="388">
        <v>0.65</v>
      </c>
      <c r="DB17" s="121">
        <f t="shared" si="69"/>
        <v>0.24999999999999997</v>
      </c>
      <c r="DC17" s="279">
        <f t="shared" si="70"/>
        <v>9.9999999999999978E-2</v>
      </c>
      <c r="DE17" s="172">
        <f t="shared" si="54"/>
        <v>0</v>
      </c>
      <c r="DF17" s="115"/>
      <c r="DG17" s="29">
        <f>'INPUT 1'!W11+273.15</f>
        <v>1426.56724137931</v>
      </c>
      <c r="DH17" s="16">
        <f>'INPUT 1'!X11</f>
        <v>0.1</v>
      </c>
      <c r="DJ17" s="171">
        <f t="shared" si="71"/>
        <v>7.0098343141058433E-5</v>
      </c>
      <c r="DK17" s="96">
        <f t="shared" si="55"/>
        <v>-1.8884493642201142E-2</v>
      </c>
      <c r="DL17" s="98">
        <f t="shared" si="56"/>
        <v>-1.8565546180909328E-2</v>
      </c>
      <c r="DM17" s="27"/>
      <c r="DN17" s="171">
        <f t="shared" si="57"/>
        <v>2.4534420099370444E-5</v>
      </c>
      <c r="DO17" s="180">
        <f t="shared" si="58"/>
        <v>0.29098999999999992</v>
      </c>
      <c r="DQ17" s="181">
        <f t="shared" si="72"/>
        <v>7.6123232183982541</v>
      </c>
      <c r="DR17" s="182">
        <f t="shared" si="73"/>
        <v>2022.972449416922</v>
      </c>
      <c r="DS17" s="201">
        <v>0.27316977521185698</v>
      </c>
      <c r="DT17" s="202">
        <f>DR17*DS17</f>
        <v>552.61492926700032</v>
      </c>
      <c r="DU17" s="183">
        <f t="shared" si="74"/>
        <v>7.5840498442905471</v>
      </c>
      <c r="DV17" s="1">
        <f t="shared" si="79"/>
        <v>1966.5771913963044</v>
      </c>
      <c r="DW17" s="205">
        <v>0.26729908137347302</v>
      </c>
      <c r="DX17" s="202">
        <f t="shared" si="75"/>
        <v>525.66427671025679</v>
      </c>
      <c r="EN17" s="49"/>
      <c r="EO17" s="115"/>
    </row>
    <row r="18" spans="1:145" s="1" customFormat="1" ht="16.5">
      <c r="A18" s="33">
        <f>'INPUT 1'!A12</f>
        <v>0</v>
      </c>
      <c r="B18" s="52">
        <f>'INPUT 1'!B12</f>
        <v>49.790940531126502</v>
      </c>
      <c r="C18" s="52">
        <f>'INPUT 1'!C12</f>
        <v>2.9877020361670299</v>
      </c>
      <c r="D18" s="52">
        <f>'INPUT 1'!D12</f>
        <v>11.613040126988199</v>
      </c>
      <c r="E18" s="52">
        <f>'INPUT 1'!E12</f>
        <v>5.0893185432747003</v>
      </c>
      <c r="F18" s="52">
        <f>'INPUT 1'!F12</f>
        <v>0.379874690607792</v>
      </c>
      <c r="G18" s="52">
        <f>'INPUT 1'!G12</f>
        <v>15.1962997628676</v>
      </c>
      <c r="H18" s="52">
        <f>'INPUT 1'!H12</f>
        <v>1.9114032551956299</v>
      </c>
      <c r="I18" s="52">
        <f>'INPUT 1'!I12</f>
        <v>9.6295673773191997</v>
      </c>
      <c r="J18" s="52">
        <f>'INPUT 1'!J12</f>
        <v>2.75706370719581</v>
      </c>
      <c r="K18" s="52">
        <f>'INPUT 1'!K12</f>
        <v>0.35988395130152501</v>
      </c>
      <c r="L18" s="52">
        <f>'INPUT 1'!L12</f>
        <v>0.28490601795585202</v>
      </c>
      <c r="M18" s="52">
        <f>'INPUT 1'!M12</f>
        <v>0</v>
      </c>
      <c r="N18" s="85">
        <f>'INPUT 1'!N12</f>
        <v>99.999999999999829</v>
      </c>
      <c r="P18" s="191">
        <f t="shared" si="76"/>
        <v>23.274024333926722</v>
      </c>
      <c r="Q18" s="192">
        <f t="shared" si="1"/>
        <v>1.7906579958531339</v>
      </c>
      <c r="R18" s="192">
        <f t="shared" si="2"/>
        <v>6.1462095370767411</v>
      </c>
      <c r="S18" s="192">
        <f t="shared" si="3"/>
        <v>3.0690417719725787</v>
      </c>
      <c r="T18" s="192">
        <f t="shared" si="4"/>
        <v>0.29419685456225969</v>
      </c>
      <c r="U18" s="192">
        <f t="shared" si="5"/>
        <v>11.812190360472393</v>
      </c>
      <c r="V18" s="192">
        <f t="shared" si="6"/>
        <v>1.3368892247044091</v>
      </c>
      <c r="W18" s="192">
        <f t="shared" si="7"/>
        <v>6.8821628917923965</v>
      </c>
      <c r="X18" s="192">
        <f t="shared" si="8"/>
        <v>2.0453483232781653</v>
      </c>
      <c r="Y18" s="192">
        <f t="shared" si="9"/>
        <v>0.2987568621421805</v>
      </c>
      <c r="Z18" s="192">
        <f t="shared" si="77"/>
        <v>0.12433887244519756</v>
      </c>
      <c r="AA18" s="192">
        <f t="shared" si="59"/>
        <v>0</v>
      </c>
      <c r="AB18" s="192">
        <f t="shared" si="80"/>
        <v>42.926182971773663</v>
      </c>
      <c r="AC18" s="193">
        <f t="shared" si="60"/>
        <v>99.999999999999829</v>
      </c>
      <c r="AD18" s="115"/>
      <c r="AE18" s="191">
        <f t="shared" si="61"/>
        <v>18.764242011140031</v>
      </c>
      <c r="AF18" s="192">
        <f t="shared" si="10"/>
        <v>0.84706773228837173</v>
      </c>
      <c r="AG18" s="192">
        <f t="shared" si="11"/>
        <v>5.1580121640154974</v>
      </c>
      <c r="AH18" s="192">
        <f t="shared" si="12"/>
        <v>2.8592285757723856</v>
      </c>
      <c r="AI18" s="192">
        <f t="shared" si="13"/>
        <v>0.12125690925696084</v>
      </c>
      <c r="AJ18" s="192">
        <f t="shared" si="14"/>
        <v>4.7894142249786826</v>
      </c>
      <c r="AK18" s="192">
        <f t="shared" si="15"/>
        <v>0.54206003074978837</v>
      </c>
      <c r="AL18" s="192">
        <f t="shared" si="16"/>
        <v>3.8883075456836633</v>
      </c>
      <c r="AM18" s="192">
        <f t="shared" si="17"/>
        <v>2.0145328525482764</v>
      </c>
      <c r="AN18" s="192">
        <f t="shared" si="18"/>
        <v>0.17302215474717994</v>
      </c>
      <c r="AO18" s="192">
        <f t="shared" si="19"/>
        <v>9.0898074421429914E-2</v>
      </c>
      <c r="AP18" s="192">
        <f t="shared" si="20"/>
        <v>0</v>
      </c>
      <c r="AQ18" s="192">
        <f t="shared" si="21"/>
        <v>60.751957724397734</v>
      </c>
      <c r="AR18" s="193">
        <f t="shared" si="22"/>
        <v>100</v>
      </c>
      <c r="AS18" s="115"/>
      <c r="AT18" s="215">
        <f t="shared" si="62"/>
        <v>0.47809370667143902</v>
      </c>
      <c r="AU18" s="216">
        <f t="shared" si="23"/>
        <v>2.1582419992829394E-2</v>
      </c>
      <c r="AV18" s="216">
        <f t="shared" si="24"/>
        <v>0.13142087770379998</v>
      </c>
      <c r="AW18" s="216">
        <f t="shared" si="25"/>
        <v>7.2850221565057924E-2</v>
      </c>
      <c r="AX18" s="216">
        <f t="shared" si="26"/>
        <v>3.0895021057480276E-3</v>
      </c>
      <c r="AY18" s="216">
        <f t="shared" si="63"/>
        <v>0.12202937897760884</v>
      </c>
      <c r="AZ18" s="216">
        <f t="shared" si="27"/>
        <v>1.3811135519662562E-2</v>
      </c>
      <c r="BA18" s="216">
        <f t="shared" si="28"/>
        <v>9.9070101850678771E-2</v>
      </c>
      <c r="BB18" s="216">
        <f t="shared" si="29"/>
        <v>5.1328237938649206E-2</v>
      </c>
      <c r="BC18" s="216">
        <f t="shared" si="30"/>
        <v>4.4084276492622806E-3</v>
      </c>
      <c r="BD18" s="216">
        <f t="shared" si="31"/>
        <v>2.3159900252638795E-3</v>
      </c>
      <c r="BE18" s="216">
        <f t="shared" si="32"/>
        <v>0</v>
      </c>
      <c r="BF18" s="217">
        <f t="shared" si="33"/>
        <v>0.99999999999999967</v>
      </c>
      <c r="BG18" s="115"/>
      <c r="BH18" s="33">
        <f>'INPUT 1'!A12</f>
        <v>0</v>
      </c>
      <c r="BI18" s="226">
        <f>'INPUT 1'!P12</f>
        <v>0</v>
      </c>
      <c r="BJ18" s="227">
        <f>'INPUT 1'!Q12</f>
        <v>0</v>
      </c>
      <c r="BK18" s="227">
        <f>'INPUT 1'!R12</f>
        <v>0</v>
      </c>
      <c r="BL18" s="227">
        <f>'INPUT 1'!S12</f>
        <v>0</v>
      </c>
      <c r="BM18" s="227">
        <f>'INPUT 1'!T12</f>
        <v>0</v>
      </c>
      <c r="BN18" s="228">
        <f>'INPUT 1'!U12</f>
        <v>0</v>
      </c>
      <c r="BO18" s="115"/>
      <c r="BP18" s="226">
        <f t="shared" si="34"/>
        <v>0</v>
      </c>
      <c r="BQ18" s="227">
        <f t="shared" si="35"/>
        <v>0</v>
      </c>
      <c r="BR18" s="227">
        <f t="shared" si="36"/>
        <v>0</v>
      </c>
      <c r="BS18" s="227">
        <f t="shared" si="37"/>
        <v>0</v>
      </c>
      <c r="BT18" s="227">
        <f t="shared" si="38"/>
        <v>0</v>
      </c>
      <c r="BU18" s="228">
        <f t="shared" si="64"/>
        <v>0</v>
      </c>
      <c r="BV18" s="115"/>
      <c r="BW18" s="171" t="s">
        <v>52</v>
      </c>
      <c r="BX18" s="115"/>
      <c r="BY18" s="93">
        <v>-7830.8530000000001</v>
      </c>
      <c r="BZ18" s="225">
        <v>856.21699999999998</v>
      </c>
      <c r="CA18" s="115"/>
      <c r="CB18" s="93">
        <v>-8831.616</v>
      </c>
      <c r="CC18" s="232">
        <v>870.61199999999997</v>
      </c>
      <c r="CD18" s="225"/>
      <c r="CE18" s="215">
        <f t="shared" si="78"/>
        <v>-13176.761685694626</v>
      </c>
      <c r="CF18" s="216">
        <f t="shared" si="39"/>
        <v>-242.16528454050228</v>
      </c>
      <c r="CG18" s="216">
        <f t="shared" si="40"/>
        <v>-2424.7535685313992</v>
      </c>
      <c r="CH18" s="216">
        <f t="shared" si="41"/>
        <v>-1017.6935546907428</v>
      </c>
      <c r="CI18" s="216">
        <f t="shared" si="65"/>
        <v>-4182.456168190507</v>
      </c>
      <c r="CJ18" s="216">
        <f t="shared" si="42"/>
        <v>-775.80340428769341</v>
      </c>
      <c r="CK18" s="216">
        <f t="shared" si="43"/>
        <v>-679.93238724203934</v>
      </c>
      <c r="CL18" s="216">
        <f t="shared" si="44"/>
        <v>-127.90865466159414</v>
      </c>
      <c r="CM18" s="216">
        <f t="shared" si="45"/>
        <v>0</v>
      </c>
      <c r="CN18" s="228">
        <f t="shared" si="66"/>
        <v>6800.7275432302331</v>
      </c>
      <c r="CP18" s="215">
        <f t="shared" si="46"/>
        <v>-13384.917470361182</v>
      </c>
      <c r="CQ18" s="216">
        <f t="shared" si="47"/>
        <v>-231.25543598138702</v>
      </c>
      <c r="CR18" s="216">
        <f t="shared" si="48"/>
        <v>-2496.989448223926</v>
      </c>
      <c r="CS18" s="216">
        <f t="shared" si="49"/>
        <v>-1057.2379662602443</v>
      </c>
      <c r="CT18" s="216">
        <f t="shared" si="50"/>
        <v>-4258.2510560610799</v>
      </c>
      <c r="CU18" s="216">
        <f t="shared" si="51"/>
        <v>-874.94909662608427</v>
      </c>
      <c r="CV18" s="216">
        <f t="shared" si="67"/>
        <v>-703.84949830488404</v>
      </c>
      <c r="CW18" s="216">
        <f t="shared" si="52"/>
        <v>-126.01042098324299</v>
      </c>
      <c r="CX18" s="216">
        <f t="shared" si="53"/>
        <v>0</v>
      </c>
      <c r="CY18" s="228">
        <f t="shared" si="68"/>
        <v>6873.5312903591766</v>
      </c>
      <c r="DA18" s="388">
        <v>0.65</v>
      </c>
      <c r="DB18" s="121">
        <f t="shared" si="69"/>
        <v>0.24999999999999997</v>
      </c>
      <c r="DC18" s="279">
        <f t="shared" si="70"/>
        <v>9.9999999999999978E-2</v>
      </c>
      <c r="DE18" s="172">
        <f t="shared" si="54"/>
        <v>0</v>
      </c>
      <c r="DF18" s="115"/>
      <c r="DG18" s="29">
        <f>'INPUT 1'!W12+273.15</f>
        <v>1421.58678160919</v>
      </c>
      <c r="DH18" s="16">
        <f>'INPUT 1'!X12</f>
        <v>0.1</v>
      </c>
      <c r="DJ18" s="171">
        <f t="shared" si="71"/>
        <v>7.0343929258263966E-5</v>
      </c>
      <c r="DK18" s="96">
        <f t="shared" si="55"/>
        <v>-1.8950654542176312E-2</v>
      </c>
      <c r="DL18" s="98">
        <f t="shared" si="56"/>
        <v>-1.8630589664051213E-2</v>
      </c>
      <c r="DN18" s="171">
        <f t="shared" si="57"/>
        <v>2.4620375240392379E-5</v>
      </c>
      <c r="DO18" s="180">
        <f t="shared" si="58"/>
        <v>0.29098999999999992</v>
      </c>
      <c r="DQ18" s="181">
        <f t="shared" si="72"/>
        <v>7.6879437362838017</v>
      </c>
      <c r="DR18" s="182">
        <f t="shared" si="73"/>
        <v>2181.8834186161998</v>
      </c>
      <c r="DS18" s="201">
        <v>0.27316977521185698</v>
      </c>
      <c r="DT18" s="202">
        <f t="shared" si="81"/>
        <v>596.02460300186533</v>
      </c>
      <c r="DU18" s="183">
        <f t="shared" si="74"/>
        <v>7.6619982427095064</v>
      </c>
      <c r="DV18" s="1">
        <f t="shared" si="79"/>
        <v>2126.0014537754823</v>
      </c>
      <c r="DW18" s="205">
        <v>0.26729908137347302</v>
      </c>
      <c r="DX18" s="202">
        <f t="shared" si="75"/>
        <v>568.27823559285457</v>
      </c>
      <c r="EN18" s="49"/>
      <c r="EO18" s="115"/>
    </row>
    <row r="19" spans="1:145" s="1" customFormat="1" ht="16.5">
      <c r="A19" s="33">
        <f>'INPUT 1'!A13</f>
        <v>0</v>
      </c>
      <c r="B19" s="52">
        <f>'INPUT 1'!B13</f>
        <v>49.640748998977202</v>
      </c>
      <c r="C19" s="52">
        <f>'INPUT 1'!C13</f>
        <v>3.1501816662033302</v>
      </c>
      <c r="D19" s="52">
        <f>'INPUT 1'!D13</f>
        <v>11.325162284077701</v>
      </c>
      <c r="E19" s="52">
        <f>'INPUT 1'!E13</f>
        <v>4.8658967717030803</v>
      </c>
      <c r="F19" s="52">
        <f>'INPUT 1'!F13</f>
        <v>0.40190194335502</v>
      </c>
      <c r="G19" s="52">
        <f>'INPUT 1'!G13</f>
        <v>15.668480424703199</v>
      </c>
      <c r="H19" s="52">
        <f>'INPUT 1'!H13</f>
        <v>1.9927266108646799</v>
      </c>
      <c r="I19" s="52">
        <f>'INPUT 1'!I13</f>
        <v>9.4974220675802403</v>
      </c>
      <c r="J19" s="52">
        <f>'INPUT 1'!J13</f>
        <v>2.77756039351992</v>
      </c>
      <c r="K19" s="52">
        <f>'INPUT 1'!K13</f>
        <v>0.37849238149923897</v>
      </c>
      <c r="L19" s="52">
        <f>'INPUT 1'!L13</f>
        <v>0.301426457516276</v>
      </c>
      <c r="M19" s="52">
        <f>'INPUT 1'!M13</f>
        <v>0</v>
      </c>
      <c r="N19" s="85">
        <f>'INPUT 1'!N13</f>
        <v>99.999999999999886</v>
      </c>
      <c r="P19" s="191">
        <f t="shared" si="76"/>
        <v>23.203819567021238</v>
      </c>
      <c r="Q19" s="192">
        <f t="shared" si="1"/>
        <v>1.8880390081380867</v>
      </c>
      <c r="R19" s="192">
        <f t="shared" si="2"/>
        <v>5.9938499891666579</v>
      </c>
      <c r="S19" s="192">
        <f t="shared" si="3"/>
        <v>2.9343104235826201</v>
      </c>
      <c r="T19" s="192">
        <f t="shared" si="4"/>
        <v>0.31125602863493601</v>
      </c>
      <c r="U19" s="192">
        <f t="shared" si="5"/>
        <v>12.179219699796471</v>
      </c>
      <c r="V19" s="192">
        <f t="shared" si="6"/>
        <v>1.3937690681467756</v>
      </c>
      <c r="W19" s="192">
        <f t="shared" si="7"/>
        <v>6.7877198590605285</v>
      </c>
      <c r="X19" s="192">
        <f t="shared" si="8"/>
        <v>2.0605539432630651</v>
      </c>
      <c r="Y19" s="192">
        <f t="shared" si="9"/>
        <v>0.31420460910381964</v>
      </c>
      <c r="Z19" s="192">
        <f t="shared" si="77"/>
        <v>0.13154873358460126</v>
      </c>
      <c r="AA19" s="192">
        <f t="shared" si="59"/>
        <v>0</v>
      </c>
      <c r="AB19" s="192">
        <f t="shared" si="80"/>
        <v>42.80170907050109</v>
      </c>
      <c r="AC19" s="193">
        <f t="shared" si="60"/>
        <v>99.999999999999886</v>
      </c>
      <c r="AD19" s="115"/>
      <c r="AE19" s="191">
        <f t="shared" si="61"/>
        <v>18.76117322858855</v>
      </c>
      <c r="AF19" s="192">
        <f t="shared" si="10"/>
        <v>0.89568938435530354</v>
      </c>
      <c r="AG19" s="192">
        <f t="shared" si="11"/>
        <v>5.0445431523086359</v>
      </c>
      <c r="AH19" s="192">
        <f t="shared" si="12"/>
        <v>2.7415306438167941</v>
      </c>
      <c r="AI19" s="192">
        <f t="shared" si="13"/>
        <v>0.12865516117554185</v>
      </c>
      <c r="AJ19" s="192">
        <f t="shared" si="14"/>
        <v>4.9523621923018668</v>
      </c>
      <c r="AK19" s="192">
        <f t="shared" si="15"/>
        <v>0.56673985756289813</v>
      </c>
      <c r="AL19" s="192">
        <f t="shared" si="16"/>
        <v>3.8459226259822148</v>
      </c>
      <c r="AM19" s="192">
        <f t="shared" si="17"/>
        <v>2.0353168856325787</v>
      </c>
      <c r="AN19" s="192">
        <f t="shared" si="18"/>
        <v>0.18248927697823047</v>
      </c>
      <c r="AO19" s="192">
        <f t="shared" si="19"/>
        <v>9.6444041720156498E-2</v>
      </c>
      <c r="AP19" s="192">
        <f t="shared" si="20"/>
        <v>0</v>
      </c>
      <c r="AQ19" s="192">
        <f t="shared" si="21"/>
        <v>60.74913354957723</v>
      </c>
      <c r="AR19" s="193">
        <f t="shared" si="22"/>
        <v>100</v>
      </c>
      <c r="AS19" s="115"/>
      <c r="AT19" s="215">
        <f t="shared" si="62"/>
        <v>0.47798112309916851</v>
      </c>
      <c r="AU19" s="216">
        <f t="shared" si="23"/>
        <v>2.2819607956594705E-2</v>
      </c>
      <c r="AV19" s="216">
        <f t="shared" si="24"/>
        <v>0.12852055530239898</v>
      </c>
      <c r="AW19" s="216">
        <f t="shared" si="25"/>
        <v>6.9846372621597638E-2</v>
      </c>
      <c r="AX19" s="216">
        <f t="shared" si="26"/>
        <v>3.2777661440428177E-3</v>
      </c>
      <c r="AY19" s="216">
        <f t="shared" si="63"/>
        <v>0.12617204765548623</v>
      </c>
      <c r="AZ19" s="216">
        <f t="shared" si="27"/>
        <v>1.4438913298353286E-2</v>
      </c>
      <c r="BA19" s="216">
        <f t="shared" si="28"/>
        <v>9.7983126839758988E-2</v>
      </c>
      <c r="BB19" s="216">
        <f t="shared" si="29"/>
        <v>5.1854062590015931E-2</v>
      </c>
      <c r="BC19" s="216">
        <f t="shared" si="30"/>
        <v>4.6493056964418905E-3</v>
      </c>
      <c r="BD19" s="216">
        <f t="shared" si="31"/>
        <v>2.4571187961410644E-3</v>
      </c>
      <c r="BE19" s="216">
        <f t="shared" si="32"/>
        <v>0</v>
      </c>
      <c r="BF19" s="217">
        <f t="shared" si="33"/>
        <v>0.99999999999999989</v>
      </c>
      <c r="BG19" s="115"/>
      <c r="BH19" s="33">
        <f>'INPUT 1'!A13</f>
        <v>0</v>
      </c>
      <c r="BI19" s="226">
        <f>'INPUT 1'!P13</f>
        <v>0</v>
      </c>
      <c r="BJ19" s="227">
        <f>'INPUT 1'!Q13</f>
        <v>0</v>
      </c>
      <c r="BK19" s="227">
        <f>'INPUT 1'!R13</f>
        <v>0</v>
      </c>
      <c r="BL19" s="227">
        <f>'INPUT 1'!S13</f>
        <v>0</v>
      </c>
      <c r="BM19" s="227">
        <f>'INPUT 1'!T13</f>
        <v>0</v>
      </c>
      <c r="BN19" s="228">
        <f>'INPUT 1'!U13</f>
        <v>0</v>
      </c>
      <c r="BO19" s="115"/>
      <c r="BP19" s="226">
        <f t="shared" si="34"/>
        <v>0</v>
      </c>
      <c r="BQ19" s="227">
        <f t="shared" si="35"/>
        <v>0</v>
      </c>
      <c r="BR19" s="227">
        <f t="shared" si="36"/>
        <v>0</v>
      </c>
      <c r="BS19" s="227">
        <f t="shared" si="37"/>
        <v>0</v>
      </c>
      <c r="BT19" s="227">
        <f t="shared" si="38"/>
        <v>0</v>
      </c>
      <c r="BU19" s="228">
        <f t="shared" si="64"/>
        <v>0</v>
      </c>
      <c r="BV19" s="115"/>
      <c r="BW19" s="171" t="s">
        <v>53</v>
      </c>
      <c r="BX19" s="115"/>
      <c r="BY19" s="93">
        <v>-34274.173999999999</v>
      </c>
      <c r="BZ19" s="225">
        <v>2376.1010000000001</v>
      </c>
      <c r="CA19" s="115"/>
      <c r="CB19" s="93">
        <v>-34895.294000000002</v>
      </c>
      <c r="CC19" s="232">
        <v>2329.6729999999998</v>
      </c>
      <c r="CD19" s="225"/>
      <c r="CE19" s="215">
        <f t="shared" si="78"/>
        <v>-13173.6587649056</v>
      </c>
      <c r="CF19" s="216">
        <f t="shared" si="39"/>
        <v>-256.04713724167539</v>
      </c>
      <c r="CG19" s="216">
        <f t="shared" si="40"/>
        <v>-2371.2417733314096</v>
      </c>
      <c r="CH19" s="216">
        <f t="shared" si="41"/>
        <v>-975.73077622075391</v>
      </c>
      <c r="CI19" s="216">
        <f t="shared" si="65"/>
        <v>-4324.4427152804274</v>
      </c>
      <c r="CJ19" s="216">
        <f t="shared" si="42"/>
        <v>-767.29146276250719</v>
      </c>
      <c r="CK19" s="216">
        <f t="shared" si="43"/>
        <v>-686.89785546835617</v>
      </c>
      <c r="CL19" s="216">
        <f t="shared" si="44"/>
        <v>-134.89762882734047</v>
      </c>
      <c r="CM19" s="216">
        <f t="shared" si="45"/>
        <v>0</v>
      </c>
      <c r="CN19" s="228">
        <f t="shared" si="66"/>
        <v>7029.943664236087</v>
      </c>
      <c r="CP19" s="215">
        <f t="shared" si="46"/>
        <v>-13381.765532148378</v>
      </c>
      <c r="CQ19" s="216">
        <f t="shared" si="47"/>
        <v>-244.51189387844065</v>
      </c>
      <c r="CR19" s="216">
        <f t="shared" si="48"/>
        <v>-2441.883482115039</v>
      </c>
      <c r="CS19" s="216">
        <f t="shared" si="49"/>
        <v>-1013.6446445144642</v>
      </c>
      <c r="CT19" s="216">
        <f t="shared" si="50"/>
        <v>-4402.8106975202027</v>
      </c>
      <c r="CU19" s="216">
        <f t="shared" si="51"/>
        <v>-865.3493507280449</v>
      </c>
      <c r="CV19" s="216">
        <f t="shared" si="67"/>
        <v>-711.05998188905028</v>
      </c>
      <c r="CW19" s="216">
        <f t="shared" si="52"/>
        <v>-132.89567498889815</v>
      </c>
      <c r="CX19" s="216">
        <f t="shared" si="53"/>
        <v>0</v>
      </c>
      <c r="CY19" s="228">
        <f t="shared" si="68"/>
        <v>7105.2012359603423</v>
      </c>
      <c r="DA19" s="388">
        <v>0.65</v>
      </c>
      <c r="DB19" s="121">
        <f t="shared" si="69"/>
        <v>0.24999999999999997</v>
      </c>
      <c r="DC19" s="279">
        <f t="shared" si="70"/>
        <v>9.9999999999999978E-2</v>
      </c>
      <c r="DE19" s="172">
        <f t="shared" si="54"/>
        <v>0</v>
      </c>
      <c r="DF19" s="115"/>
      <c r="DG19" s="29">
        <f>'INPUT 1'!W13+273.15</f>
        <v>1416.60632183908</v>
      </c>
      <c r="DH19" s="16">
        <f>'INPUT 1'!X13</f>
        <v>0.1</v>
      </c>
      <c r="DJ19" s="171">
        <f t="shared" si="71"/>
        <v>7.0591242223299594E-5</v>
      </c>
      <c r="DK19" s="96">
        <f t="shared" si="55"/>
        <v>-1.9017280654956909E-2</v>
      </c>
      <c r="DL19" s="98">
        <f t="shared" si="56"/>
        <v>-1.8696090502840899E-2</v>
      </c>
      <c r="DN19" s="171">
        <f t="shared" si="57"/>
        <v>2.4706934778154852E-5</v>
      </c>
      <c r="DO19" s="180">
        <f t="shared" si="58"/>
        <v>0.29098999999999997</v>
      </c>
      <c r="DQ19" s="181">
        <f t="shared" si="72"/>
        <v>7.7656388484905703</v>
      </c>
      <c r="DR19" s="182">
        <f t="shared" si="73"/>
        <v>2358.1645172521962</v>
      </c>
      <c r="DS19" s="201">
        <v>0.27316977521185698</v>
      </c>
      <c r="DT19" s="202">
        <f t="shared" si="81"/>
        <v>644.17927109035963</v>
      </c>
      <c r="DU19" s="183">
        <f t="shared" si="74"/>
        <v>7.7420068582779509</v>
      </c>
      <c r="DV19" s="1">
        <f t="shared" si="79"/>
        <v>2303.0897230748078</v>
      </c>
      <c r="DW19" s="205">
        <v>0.26729908137347302</v>
      </c>
      <c r="DX19" s="202">
        <f t="shared" si="75"/>
        <v>615.6137672985825</v>
      </c>
      <c r="EN19" s="49"/>
      <c r="EO19" s="115"/>
    </row>
    <row r="20" spans="1:145" s="1" customFormat="1" ht="16.5">
      <c r="A20" s="33">
        <f>'INPUT 1'!A14</f>
        <v>0</v>
      </c>
      <c r="B20" s="52">
        <f>'INPUT 1'!B14</f>
        <v>49.481311694361501</v>
      </c>
      <c r="C20" s="52">
        <f>'INPUT 1'!C14</f>
        <v>3.3144656542706299</v>
      </c>
      <c r="D20" s="52">
        <f>'INPUT 1'!D14</f>
        <v>11.036275429754699</v>
      </c>
      <c r="E20" s="52">
        <f>'INPUT 1'!E14</f>
        <v>4.65131483855067</v>
      </c>
      <c r="F20" s="52">
        <f>'INPUT 1'!F14</f>
        <v>0.424222261487329</v>
      </c>
      <c r="G20" s="52">
        <f>'INPUT 1'!G14</f>
        <v>16.136285183899599</v>
      </c>
      <c r="H20" s="52">
        <f>'INPUT 1'!H14</f>
        <v>2.0753564878213</v>
      </c>
      <c r="I20" s="52">
        <f>'INPUT 1'!I14</f>
        <v>9.3725204225901209</v>
      </c>
      <c r="J20" s="52">
        <f>'INPUT 1'!J14</f>
        <v>2.7929750715635202</v>
      </c>
      <c r="K20" s="52">
        <f>'INPUT 1'!K14</f>
        <v>0.39710625958502199</v>
      </c>
      <c r="L20" s="52">
        <f>'INPUT 1'!L14</f>
        <v>0.31816669611550602</v>
      </c>
      <c r="M20" s="52">
        <f>'INPUT 1'!M14</f>
        <v>0</v>
      </c>
      <c r="N20" s="85">
        <f>'INPUT 1'!N14</f>
        <v>99.999999999999886</v>
      </c>
      <c r="P20" s="191">
        <f t="shared" si="76"/>
        <v>23.129293003197009</v>
      </c>
      <c r="Q20" s="192">
        <f t="shared" si="1"/>
        <v>1.9865014495938469</v>
      </c>
      <c r="R20" s="192">
        <f t="shared" si="2"/>
        <v>5.8409564212670846</v>
      </c>
      <c r="S20" s="192">
        <f t="shared" si="3"/>
        <v>2.8049098150815799</v>
      </c>
      <c r="T20" s="192">
        <f t="shared" si="4"/>
        <v>0.32854216943270248</v>
      </c>
      <c r="U20" s="192">
        <f t="shared" si="5"/>
        <v>12.542847619315747</v>
      </c>
      <c r="V20" s="192">
        <f t="shared" si="6"/>
        <v>1.4515627293439521</v>
      </c>
      <c r="W20" s="192">
        <f t="shared" si="7"/>
        <v>6.6984538066416563</v>
      </c>
      <c r="X20" s="192">
        <f t="shared" si="8"/>
        <v>2.0719894374114456</v>
      </c>
      <c r="Y20" s="192">
        <f t="shared" si="9"/>
        <v>0.32965687861762849</v>
      </c>
      <c r="Z20" s="192">
        <f t="shared" si="77"/>
        <v>0.13885451956562736</v>
      </c>
      <c r="AA20" s="192">
        <f t="shared" si="59"/>
        <v>0</v>
      </c>
      <c r="AB20" s="192">
        <f t="shared" si="80"/>
        <v>42.676432150531625</v>
      </c>
      <c r="AC20" s="193">
        <f t="shared" si="60"/>
        <v>99.999999999999901</v>
      </c>
      <c r="AD20" s="115"/>
      <c r="AE20" s="191">
        <f t="shared" si="61"/>
        <v>18.754812946302625</v>
      </c>
      <c r="AF20" s="192">
        <f t="shared" si="10"/>
        <v>0.94511621860867856</v>
      </c>
      <c r="AG20" s="192">
        <f t="shared" si="11"/>
        <v>4.9300327408174427</v>
      </c>
      <c r="AH20" s="192">
        <f t="shared" si="12"/>
        <v>2.6281842954131602</v>
      </c>
      <c r="AI20" s="192">
        <f t="shared" si="13"/>
        <v>0.13619163299783155</v>
      </c>
      <c r="AJ20" s="192">
        <f t="shared" si="14"/>
        <v>5.1149211867084663</v>
      </c>
      <c r="AK20" s="192">
        <f t="shared" si="15"/>
        <v>0.59194125476928861</v>
      </c>
      <c r="AL20" s="192">
        <f t="shared" si="16"/>
        <v>3.8062829095427984</v>
      </c>
      <c r="AM20" s="192">
        <f t="shared" si="17"/>
        <v>2.0525107945566661</v>
      </c>
      <c r="AN20" s="192">
        <f t="shared" si="18"/>
        <v>0.19201572952913989</v>
      </c>
      <c r="AO20" s="192">
        <f t="shared" si="19"/>
        <v>0.10209362309886118</v>
      </c>
      <c r="AP20" s="192">
        <f t="shared" si="20"/>
        <v>0</v>
      </c>
      <c r="AQ20" s="192">
        <f t="shared" si="21"/>
        <v>60.745896667655032</v>
      </c>
      <c r="AR20" s="193">
        <f t="shared" si="22"/>
        <v>100</v>
      </c>
      <c r="AS20" s="115"/>
      <c r="AT20" s="215">
        <f t="shared" si="62"/>
        <v>0.47777968044550539</v>
      </c>
      <c r="AU20" s="216">
        <f t="shared" si="23"/>
        <v>2.4076877023705007E-2</v>
      </c>
      <c r="AV20" s="216">
        <f t="shared" si="24"/>
        <v>0.12559279979158633</v>
      </c>
      <c r="AW20" s="216">
        <f t="shared" si="25"/>
        <v>6.6953109924881779E-2</v>
      </c>
      <c r="AX20" s="216">
        <f t="shared" si="26"/>
        <v>3.4694878098415535E-3</v>
      </c>
      <c r="AY20" s="216">
        <f t="shared" si="63"/>
        <v>0.13030284104066711</v>
      </c>
      <c r="AZ20" s="216">
        <f t="shared" si="27"/>
        <v>1.5079729366319147E-2</v>
      </c>
      <c r="BA20" s="216">
        <f t="shared" si="28"/>
        <v>9.6965223668896344E-2</v>
      </c>
      <c r="BB20" s="216">
        <f t="shared" si="29"/>
        <v>5.2287802301305378E-2</v>
      </c>
      <c r="BC20" s="216">
        <f t="shared" si="30"/>
        <v>4.891609111624287E-3</v>
      </c>
      <c r="BD20" s="216">
        <f t="shared" si="31"/>
        <v>2.6008395156675791E-3</v>
      </c>
      <c r="BE20" s="216">
        <f t="shared" si="32"/>
        <v>0</v>
      </c>
      <c r="BF20" s="217">
        <f t="shared" si="33"/>
        <v>1</v>
      </c>
      <c r="BG20" s="115"/>
      <c r="BH20" s="33">
        <f>'INPUT 1'!A14</f>
        <v>0</v>
      </c>
      <c r="BI20" s="226">
        <f>'INPUT 1'!P14</f>
        <v>0</v>
      </c>
      <c r="BJ20" s="227">
        <f>'INPUT 1'!Q14</f>
        <v>0</v>
      </c>
      <c r="BK20" s="227">
        <f>'INPUT 1'!R14</f>
        <v>0</v>
      </c>
      <c r="BL20" s="227">
        <f>'INPUT 1'!S14</f>
        <v>0</v>
      </c>
      <c r="BM20" s="227">
        <f>'INPUT 1'!T14</f>
        <v>0</v>
      </c>
      <c r="BN20" s="228">
        <f>'INPUT 1'!U14</f>
        <v>0</v>
      </c>
      <c r="BO20" s="115"/>
      <c r="BP20" s="226">
        <f t="shared" si="34"/>
        <v>0</v>
      </c>
      <c r="BQ20" s="227">
        <f t="shared" si="35"/>
        <v>0</v>
      </c>
      <c r="BR20" s="227">
        <f t="shared" si="36"/>
        <v>0</v>
      </c>
      <c r="BS20" s="227">
        <f t="shared" si="37"/>
        <v>0</v>
      </c>
      <c r="BT20" s="227">
        <f t="shared" si="38"/>
        <v>0</v>
      </c>
      <c r="BU20" s="228">
        <f t="shared" si="64"/>
        <v>0</v>
      </c>
      <c r="BV20" s="115"/>
      <c r="BW20" s="171" t="s">
        <v>54</v>
      </c>
      <c r="BX20" s="115"/>
      <c r="BY20" s="93">
        <v>-13246.751</v>
      </c>
      <c r="BZ20" s="225">
        <v>1413.595</v>
      </c>
      <c r="CA20" s="115"/>
      <c r="CB20" s="93">
        <v>-13712.715</v>
      </c>
      <c r="CC20" s="232">
        <v>1387.5989999999999</v>
      </c>
      <c r="CD20" s="225"/>
      <c r="CE20" s="215">
        <f t="shared" si="78"/>
        <v>-13168.106795064514</v>
      </c>
      <c r="CF20" s="216">
        <f t="shared" si="39"/>
        <v>-270.1543097219577</v>
      </c>
      <c r="CG20" s="216">
        <f t="shared" si="40"/>
        <v>-2317.223829252307</v>
      </c>
      <c r="CH20" s="216">
        <f t="shared" si="41"/>
        <v>-935.31285112432329</v>
      </c>
      <c r="CI20" s="216">
        <f t="shared" si="65"/>
        <v>-4466.0222465221659</v>
      </c>
      <c r="CJ20" s="216">
        <f t="shared" si="42"/>
        <v>-759.32041266324791</v>
      </c>
      <c r="CK20" s="216">
        <f t="shared" si="43"/>
        <v>-692.64349742261936</v>
      </c>
      <c r="CL20" s="216">
        <f t="shared" si="44"/>
        <v>-141.92795943990626</v>
      </c>
      <c r="CM20" s="216">
        <f t="shared" si="45"/>
        <v>0</v>
      </c>
      <c r="CN20" s="228">
        <f t="shared" si="66"/>
        <v>7257.0398616533239</v>
      </c>
      <c r="CP20" s="215">
        <f t="shared" si="46"/>
        <v>-13376.125856794641</v>
      </c>
      <c r="CQ20" s="216">
        <f t="shared" si="47"/>
        <v>-257.98352061710591</v>
      </c>
      <c r="CR20" s="216">
        <f t="shared" si="48"/>
        <v>-2386.2562884361519</v>
      </c>
      <c r="CS20" s="216">
        <f t="shared" si="49"/>
        <v>-971.65620434752771</v>
      </c>
      <c r="CT20" s="216">
        <f t="shared" si="50"/>
        <v>-4546.9559471493449</v>
      </c>
      <c r="CU20" s="216">
        <f t="shared" si="51"/>
        <v>-856.3596207978037</v>
      </c>
      <c r="CV20" s="216">
        <f t="shared" si="67"/>
        <v>-717.00773093414477</v>
      </c>
      <c r="CW20" s="216">
        <f t="shared" si="52"/>
        <v>-139.82167168931372</v>
      </c>
      <c r="CX20" s="216">
        <f t="shared" si="53"/>
        <v>0</v>
      </c>
      <c r="CY20" s="228">
        <f t="shared" si="68"/>
        <v>7334.7285635802828</v>
      </c>
      <c r="DA20" s="388">
        <v>0.65</v>
      </c>
      <c r="DB20" s="121">
        <f t="shared" si="69"/>
        <v>0.24999999999999997</v>
      </c>
      <c r="DC20" s="279">
        <f t="shared" si="70"/>
        <v>9.9999999999999978E-2</v>
      </c>
      <c r="DE20" s="172">
        <f t="shared" si="54"/>
        <v>0</v>
      </c>
      <c r="DF20" s="115"/>
      <c r="DG20" s="29">
        <f>'INPUT 1'!W14+273.15</f>
        <v>1411.62586206896</v>
      </c>
      <c r="DH20" s="16">
        <f>'INPUT 1'!X14</f>
        <v>0.1</v>
      </c>
      <c r="DJ20" s="171">
        <f t="shared" si="71"/>
        <v>7.0840300314018234E-5</v>
      </c>
      <c r="DK20" s="96">
        <f t="shared" si="55"/>
        <v>-1.9084376904596512E-2</v>
      </c>
      <c r="DL20" s="98">
        <f t="shared" si="56"/>
        <v>-1.876205353816773E-2</v>
      </c>
      <c r="DN20" s="171">
        <f t="shared" si="57"/>
        <v>2.4794105109906371E-5</v>
      </c>
      <c r="DO20" s="180">
        <f t="shared" si="58"/>
        <v>0.29098999999999992</v>
      </c>
      <c r="DQ20" s="181">
        <f t="shared" si="72"/>
        <v>7.8453778806241585</v>
      </c>
      <c r="DR20" s="182">
        <f t="shared" si="73"/>
        <v>2553.9025515160279</v>
      </c>
      <c r="DS20" s="201">
        <v>0.27316977521185698</v>
      </c>
      <c r="DT20" s="202">
        <f t="shared" si="81"/>
        <v>697.64898591062138</v>
      </c>
      <c r="DU20" s="183">
        <f t="shared" si="74"/>
        <v>7.8240494854815346</v>
      </c>
      <c r="DV20" s="1">
        <f t="shared" si="79"/>
        <v>2500.0086865781973</v>
      </c>
      <c r="DW20" s="205">
        <v>0.26729908137347302</v>
      </c>
      <c r="DX20" s="202">
        <f t="shared" si="75"/>
        <v>668.25002534805492</v>
      </c>
      <c r="EN20" s="49"/>
      <c r="EO20" s="115"/>
    </row>
    <row r="21" spans="1:145" s="1" customFormat="1" ht="16.5">
      <c r="A21" s="33">
        <f>'INPUT 1'!A15</f>
        <v>0</v>
      </c>
      <c r="B21" s="52">
        <f>'INPUT 1'!B15</f>
        <v>49.312444791072799</v>
      </c>
      <c r="C21" s="52">
        <f>'INPUT 1'!C15</f>
        <v>3.4808037041343698</v>
      </c>
      <c r="D21" s="52">
        <f>'INPUT 1'!D15</f>
        <v>10.746145887232201</v>
      </c>
      <c r="E21" s="52">
        <f>'INPUT 1'!E15</f>
        <v>4.4449079984255304</v>
      </c>
      <c r="F21" s="52">
        <f>'INPUT 1'!F15</f>
        <v>0.44686571370561701</v>
      </c>
      <c r="G21" s="52">
        <f>'INPUT 1'!G15</f>
        <v>16.600471662742599</v>
      </c>
      <c r="H21" s="52">
        <f>'INPUT 1'!H15</f>
        <v>2.1594176743219502</v>
      </c>
      <c r="I21" s="52">
        <f>'INPUT 1'!I15</f>
        <v>9.2546168209020596</v>
      </c>
      <c r="J21" s="52">
        <f>'INPUT 1'!J15</f>
        <v>2.8034421496280699</v>
      </c>
      <c r="K21" s="52">
        <f>'INPUT 1'!K15</f>
        <v>0.41573431255541998</v>
      </c>
      <c r="L21" s="52">
        <f>'INPUT 1'!L15</f>
        <v>0.33514928527922699</v>
      </c>
      <c r="M21" s="52">
        <f>'INPUT 1'!M15</f>
        <v>0</v>
      </c>
      <c r="N21" s="85">
        <f>'INPUT 1'!N15</f>
        <v>99.999999999999829</v>
      </c>
      <c r="P21" s="191">
        <f t="shared" si="76"/>
        <v>23.050358715665745</v>
      </c>
      <c r="Q21" s="192">
        <f t="shared" si="1"/>
        <v>2.0861949783987623</v>
      </c>
      <c r="R21" s="192">
        <f t="shared" si="2"/>
        <v>5.6874051597765281</v>
      </c>
      <c r="S21" s="192">
        <f t="shared" si="3"/>
        <v>2.6804390811358689</v>
      </c>
      <c r="T21" s="192">
        <f t="shared" si="4"/>
        <v>0.34607856389055036</v>
      </c>
      <c r="U21" s="192">
        <f t="shared" si="5"/>
        <v>12.90366302414534</v>
      </c>
      <c r="V21" s="192">
        <f t="shared" si="6"/>
        <v>1.5103574887141222</v>
      </c>
      <c r="W21" s="192">
        <f t="shared" si="7"/>
        <v>6.6141891911556661</v>
      </c>
      <c r="X21" s="192">
        <f t="shared" si="8"/>
        <v>2.0797545175265957</v>
      </c>
      <c r="Y21" s="192">
        <f t="shared" si="9"/>
        <v>0.34512091538038936</v>
      </c>
      <c r="Z21" s="192">
        <f t="shared" si="77"/>
        <v>0.1462660723400033</v>
      </c>
      <c r="AA21" s="192">
        <f t="shared" si="59"/>
        <v>0</v>
      </c>
      <c r="AB21" s="192">
        <f t="shared" si="80"/>
        <v>42.550172291870282</v>
      </c>
      <c r="AC21" s="193">
        <f t="shared" si="60"/>
        <v>99.999999999999858</v>
      </c>
      <c r="AD21" s="115"/>
      <c r="AE21" s="191">
        <f t="shared" si="61"/>
        <v>18.745144981095788</v>
      </c>
      <c r="AF21" s="192">
        <f t="shared" si="10"/>
        <v>0.99543283350578293</v>
      </c>
      <c r="AG21" s="192">
        <f t="shared" si="11"/>
        <v>4.8143841574834862</v>
      </c>
      <c r="AH21" s="192">
        <f t="shared" si="12"/>
        <v>2.5188574566591551</v>
      </c>
      <c r="AI21" s="192">
        <f t="shared" si="13"/>
        <v>0.14387811616260282</v>
      </c>
      <c r="AJ21" s="192">
        <f t="shared" si="14"/>
        <v>5.2773579142873821</v>
      </c>
      <c r="AK21" s="192">
        <f t="shared" si="15"/>
        <v>0.6177080904510539</v>
      </c>
      <c r="AL21" s="192">
        <f t="shared" si="16"/>
        <v>3.769327279605307</v>
      </c>
      <c r="AM21" s="192">
        <f t="shared" si="17"/>
        <v>2.0661922355774287</v>
      </c>
      <c r="AN21" s="192">
        <f t="shared" si="18"/>
        <v>0.20160749817862783</v>
      </c>
      <c r="AO21" s="192">
        <f t="shared" si="19"/>
        <v>0.10785565779883864</v>
      </c>
      <c r="AP21" s="192">
        <f t="shared" si="20"/>
        <v>0</v>
      </c>
      <c r="AQ21" s="192">
        <f t="shared" si="21"/>
        <v>60.742253779194535</v>
      </c>
      <c r="AR21" s="193">
        <f t="shared" si="22"/>
        <v>99.999999999999986</v>
      </c>
      <c r="AS21" s="115"/>
      <c r="AT21" s="215">
        <f t="shared" si="62"/>
        <v>0.47748907631282744</v>
      </c>
      <c r="AU21" s="216">
        <f t="shared" si="23"/>
        <v>2.535634185179568E-2</v>
      </c>
      <c r="AV21" s="216">
        <f t="shared" si="24"/>
        <v>0.12263526618173522</v>
      </c>
      <c r="AW21" s="216">
        <f t="shared" si="25"/>
        <v>6.4162049509715227E-2</v>
      </c>
      <c r="AX21" s="216">
        <f t="shared" si="26"/>
        <v>3.6649611863442035E-3</v>
      </c>
      <c r="AY21" s="216">
        <f t="shared" si="63"/>
        <v>0.13442844845460175</v>
      </c>
      <c r="AZ21" s="216">
        <f t="shared" si="27"/>
        <v>1.5734680411268409E-2</v>
      </c>
      <c r="BA21" s="216">
        <f t="shared" si="28"/>
        <v>9.6014866936188867E-2</v>
      </c>
      <c r="BB21" s="216">
        <f t="shared" si="29"/>
        <v>5.2631453266728988E-2</v>
      </c>
      <c r="BC21" s="216">
        <f t="shared" si="30"/>
        <v>5.1354832507369405E-3</v>
      </c>
      <c r="BD21" s="216">
        <f t="shared" si="31"/>
        <v>2.7473726380573093E-3</v>
      </c>
      <c r="BE21" s="216">
        <f t="shared" si="32"/>
        <v>0</v>
      </c>
      <c r="BF21" s="217">
        <f t="shared" si="33"/>
        <v>1.0000000000000002</v>
      </c>
      <c r="BG21" s="115"/>
      <c r="BH21" s="33">
        <f>'INPUT 1'!A15</f>
        <v>0</v>
      </c>
      <c r="BI21" s="226">
        <f>'INPUT 1'!P15</f>
        <v>0</v>
      </c>
      <c r="BJ21" s="227">
        <f>'INPUT 1'!Q15</f>
        <v>0</v>
      </c>
      <c r="BK21" s="227">
        <f>'INPUT 1'!R15</f>
        <v>0</v>
      </c>
      <c r="BL21" s="227">
        <f>'INPUT 1'!S15</f>
        <v>0</v>
      </c>
      <c r="BM21" s="227">
        <f>'INPUT 1'!T15</f>
        <v>0</v>
      </c>
      <c r="BN21" s="228">
        <f>'INPUT 1'!U15</f>
        <v>0</v>
      </c>
      <c r="BO21" s="115"/>
      <c r="BP21" s="226">
        <f t="shared" si="34"/>
        <v>0</v>
      </c>
      <c r="BQ21" s="227">
        <f t="shared" si="35"/>
        <v>0</v>
      </c>
      <c r="BR21" s="227">
        <f t="shared" si="36"/>
        <v>0</v>
      </c>
      <c r="BS21" s="227">
        <f t="shared" si="37"/>
        <v>0</v>
      </c>
      <c r="BT21" s="227">
        <f t="shared" si="38"/>
        <v>0</v>
      </c>
      <c r="BU21" s="228">
        <f t="shared" si="64"/>
        <v>0</v>
      </c>
      <c r="BV21" s="115"/>
      <c r="BW21" s="171" t="s">
        <v>55</v>
      </c>
      <c r="BX21" s="115"/>
      <c r="BY21" s="93">
        <v>-29014.575000000001</v>
      </c>
      <c r="BZ21" s="225">
        <v>2961.5169999999998</v>
      </c>
      <c r="CA21" s="115"/>
      <c r="CB21" s="93">
        <v>-28583.983</v>
      </c>
      <c r="CC21" s="232">
        <v>2899.66</v>
      </c>
      <c r="CD21" s="225"/>
      <c r="CE21" s="215">
        <f t="shared" si="78"/>
        <v>-13160.097441777196</v>
      </c>
      <c r="CF21" s="216">
        <f t="shared" si="39"/>
        <v>-284.51052947197121</v>
      </c>
      <c r="CG21" s="216">
        <f t="shared" si="40"/>
        <v>-2262.6564705507399</v>
      </c>
      <c r="CH21" s="216">
        <f t="shared" si="41"/>
        <v>-896.32265817438349</v>
      </c>
      <c r="CI21" s="216">
        <f t="shared" si="65"/>
        <v>-4607.424032883051</v>
      </c>
      <c r="CJ21" s="216">
        <f t="shared" si="42"/>
        <v>-751.87830879185537</v>
      </c>
      <c r="CK21" s="216">
        <f t="shared" si="43"/>
        <v>-697.19575619249554</v>
      </c>
      <c r="CL21" s="216">
        <f t="shared" si="44"/>
        <v>-149.00386393975077</v>
      </c>
      <c r="CM21" s="216">
        <f t="shared" si="45"/>
        <v>0</v>
      </c>
      <c r="CN21" s="228">
        <f t="shared" si="66"/>
        <v>7482.2561983639253</v>
      </c>
      <c r="CP21" s="215">
        <f t="shared" si="46"/>
        <v>-13367.989978245809</v>
      </c>
      <c r="CQ21" s="216">
        <f t="shared" si="47"/>
        <v>-271.69297473491406</v>
      </c>
      <c r="CR21" s="216">
        <f t="shared" si="48"/>
        <v>-2330.063312513329</v>
      </c>
      <c r="CS21" s="216">
        <f t="shared" si="49"/>
        <v>-931.15097356514809</v>
      </c>
      <c r="CT21" s="216">
        <f t="shared" si="50"/>
        <v>-4690.9202307871738</v>
      </c>
      <c r="CU21" s="216">
        <f t="shared" si="51"/>
        <v>-847.96643507151657</v>
      </c>
      <c r="CV21" s="216">
        <f t="shared" si="67"/>
        <v>-721.72011868247364</v>
      </c>
      <c r="CW21" s="216">
        <f t="shared" si="52"/>
        <v>-146.79256593584944</v>
      </c>
      <c r="CX21" s="216">
        <f t="shared" si="53"/>
        <v>0</v>
      </c>
      <c r="CY21" s="228">
        <f t="shared" si="68"/>
        <v>7562.3559060432781</v>
      </c>
      <c r="DA21" s="388">
        <v>0.65</v>
      </c>
      <c r="DB21" s="121">
        <f t="shared" si="69"/>
        <v>0.24999999999999997</v>
      </c>
      <c r="DC21" s="279">
        <f t="shared" si="70"/>
        <v>9.9999999999999978E-2</v>
      </c>
      <c r="DE21" s="172">
        <f t="shared" si="54"/>
        <v>0</v>
      </c>
      <c r="DF21" s="115"/>
      <c r="DG21" s="29">
        <f>'INPUT 1'!W15+273.15</f>
        <v>1406.6454022988501</v>
      </c>
      <c r="DH21" s="16">
        <f>'INPUT 1'!X15</f>
        <v>0.1</v>
      </c>
      <c r="DJ21" s="171">
        <f t="shared" si="71"/>
        <v>7.1091122067133746E-5</v>
      </c>
      <c r="DK21" s="96">
        <f t="shared" si="55"/>
        <v>-1.9151948284885829E-2</v>
      </c>
      <c r="DL21" s="98">
        <f t="shared" si="56"/>
        <v>-1.8828483679480375E-2</v>
      </c>
      <c r="DN21" s="171">
        <f t="shared" si="57"/>
        <v>2.4881892723496801E-5</v>
      </c>
      <c r="DO21" s="180">
        <f t="shared" si="58"/>
        <v>0.29098999999999986</v>
      </c>
      <c r="DQ21" s="181">
        <f t="shared" si="72"/>
        <v>7.9271419228544246</v>
      </c>
      <c r="DR21" s="182">
        <f t="shared" si="73"/>
        <v>2771.4943295017388</v>
      </c>
      <c r="DS21" s="201">
        <v>0.27316977521185698</v>
      </c>
      <c r="DT21" s="202">
        <f t="shared" si="81"/>
        <v>757.08848299092631</v>
      </c>
      <c r="DU21" s="183">
        <f t="shared" si="74"/>
        <v>7.9081114561693067</v>
      </c>
      <c r="DV21" s="1">
        <f t="shared" si="79"/>
        <v>2719.250190878704</v>
      </c>
      <c r="DW21" s="205">
        <v>0.26729908137347302</v>
      </c>
      <c r="DX21" s="202">
        <f t="shared" si="75"/>
        <v>726.8530780465187</v>
      </c>
      <c r="EN21" s="49"/>
      <c r="EO21" s="115"/>
    </row>
    <row r="22" spans="1:145" s="1" customFormat="1" ht="16.5">
      <c r="A22" s="33">
        <f>'INPUT 1'!A16</f>
        <v>0</v>
      </c>
      <c r="B22" s="52">
        <f>'INPUT 1'!B16</f>
        <v>49.133917396652002</v>
      </c>
      <c r="C22" s="52">
        <f>'INPUT 1'!C16</f>
        <v>3.6494598070033599</v>
      </c>
      <c r="D22" s="52">
        <f>'INPUT 1'!D16</f>
        <v>10.4545505594979</v>
      </c>
      <c r="E22" s="52">
        <f>'INPUT 1'!E16</f>
        <v>4.2460685369456703</v>
      </c>
      <c r="F22" s="52">
        <f>'INPUT 1'!F16</f>
        <v>0.469864630730914</v>
      </c>
      <c r="G22" s="52">
        <f>'INPUT 1'!G16</f>
        <v>17.0617372381904</v>
      </c>
      <c r="H22" s="52">
        <f>'INPUT 1'!H16</f>
        <v>2.2450422389479598</v>
      </c>
      <c r="I22" s="52">
        <f>'INPUT 1'!I16</f>
        <v>9.1435054257268007</v>
      </c>
      <c r="J22" s="52">
        <f>'INPUT 1'!J16</f>
        <v>2.8090713197147799</v>
      </c>
      <c r="K22" s="52">
        <f>'INPUT 1'!K16</f>
        <v>0.43438437354183301</v>
      </c>
      <c r="L22" s="52">
        <f>'INPUT 1'!L16</f>
        <v>0.35239847304820399</v>
      </c>
      <c r="M22" s="52">
        <f>'INPUT 1'!M16</f>
        <v>0</v>
      </c>
      <c r="N22" s="85">
        <f>'INPUT 1'!N16</f>
        <v>99.999999999999815</v>
      </c>
      <c r="P22" s="191">
        <f t="shared" si="76"/>
        <v>22.966908777229158</v>
      </c>
      <c r="Q22" s="192">
        <f t="shared" si="1"/>
        <v>2.1872778158088924</v>
      </c>
      <c r="R22" s="192">
        <f t="shared" si="2"/>
        <v>5.5330781304465795</v>
      </c>
      <c r="S22" s="192">
        <f t="shared" si="3"/>
        <v>2.5605317481581293</v>
      </c>
      <c r="T22" s="192">
        <f t="shared" si="4"/>
        <v>0.36389025078223297</v>
      </c>
      <c r="U22" s="192">
        <f t="shared" si="5"/>
        <v>13.262207990284788</v>
      </c>
      <c r="V22" s="192">
        <f t="shared" si="6"/>
        <v>1.570245718739556</v>
      </c>
      <c r="W22" s="192">
        <f t="shared" si="7"/>
        <v>6.534778902949828</v>
      </c>
      <c r="X22" s="192">
        <f t="shared" si="8"/>
        <v>2.0839305594396822</v>
      </c>
      <c r="Y22" s="192">
        <f t="shared" si="9"/>
        <v>0.36060322204872081</v>
      </c>
      <c r="Z22" s="192">
        <f t="shared" si="77"/>
        <v>0.15379397425368779</v>
      </c>
      <c r="AA22" s="192">
        <f t="shared" si="59"/>
        <v>0</v>
      </c>
      <c r="AB22" s="192">
        <f t="shared" si="80"/>
        <v>42.422752909858559</v>
      </c>
      <c r="AC22" s="193">
        <f t="shared" si="60"/>
        <v>99.999999999999815</v>
      </c>
      <c r="AD22" s="115"/>
      <c r="AE22" s="191">
        <f t="shared" si="61"/>
        <v>18.732132707184267</v>
      </c>
      <c r="AF22" s="192">
        <f t="shared" si="10"/>
        <v>1.0467297771583732</v>
      </c>
      <c r="AG22" s="192">
        <f t="shared" si="11"/>
        <v>4.6975016516183503</v>
      </c>
      <c r="AH22" s="192">
        <f t="shared" si="12"/>
        <v>2.4132448052906885</v>
      </c>
      <c r="AI22" s="192">
        <f t="shared" si="13"/>
        <v>0.15172740435349358</v>
      </c>
      <c r="AJ22" s="192">
        <f t="shared" si="14"/>
        <v>5.4399252992003468</v>
      </c>
      <c r="AK22" s="192">
        <f t="shared" si="15"/>
        <v>0.64408727548156297</v>
      </c>
      <c r="AL22" s="192">
        <f t="shared" si="16"/>
        <v>3.7350093877476946</v>
      </c>
      <c r="AM22" s="192">
        <f t="shared" si="17"/>
        <v>2.0764212142734744</v>
      </c>
      <c r="AN22" s="192">
        <f t="shared" si="18"/>
        <v>0.21127035820700996</v>
      </c>
      <c r="AO22" s="192">
        <f t="shared" si="19"/>
        <v>0.11373973637632409</v>
      </c>
      <c r="AP22" s="192">
        <f t="shared" si="20"/>
        <v>0</v>
      </c>
      <c r="AQ22" s="192">
        <f t="shared" si="21"/>
        <v>60.738210383108402</v>
      </c>
      <c r="AR22" s="193">
        <f t="shared" si="22"/>
        <v>99.999999999999972</v>
      </c>
      <c r="AS22" s="115"/>
      <c r="AT22" s="215">
        <f t="shared" si="62"/>
        <v>0.47710847849699528</v>
      </c>
      <c r="AU22" s="216">
        <f t="shared" si="23"/>
        <v>2.6660266568899329E-2</v>
      </c>
      <c r="AV22" s="216">
        <f t="shared" si="24"/>
        <v>0.11964563249550263</v>
      </c>
      <c r="AW22" s="216">
        <f t="shared" si="25"/>
        <v>6.1465481549329064E-2</v>
      </c>
      <c r="AX22" s="216">
        <f t="shared" si="26"/>
        <v>3.8645055621258791E-3</v>
      </c>
      <c r="AY22" s="216">
        <f t="shared" si="63"/>
        <v>0.13855520474950361</v>
      </c>
      <c r="AZ22" s="216">
        <f t="shared" si="27"/>
        <v>1.6404939300180492E-2</v>
      </c>
      <c r="BA22" s="216">
        <f t="shared" si="28"/>
        <v>9.5130900149818537E-2</v>
      </c>
      <c r="BB22" s="216">
        <f t="shared" si="29"/>
        <v>5.2886565654157981E-2</v>
      </c>
      <c r="BC22" s="216">
        <f t="shared" si="30"/>
        <v>5.381067961204581E-3</v>
      </c>
      <c r="BD22" s="216">
        <f t="shared" si="31"/>
        <v>2.8969575122828814E-3</v>
      </c>
      <c r="BE22" s="216">
        <f t="shared" si="32"/>
        <v>0</v>
      </c>
      <c r="BF22" s="217">
        <f t="shared" si="33"/>
        <v>1.0000000000000004</v>
      </c>
      <c r="BG22" s="115"/>
      <c r="BH22" s="33">
        <f>'INPUT 1'!A16</f>
        <v>0</v>
      </c>
      <c r="BI22" s="226">
        <f>'INPUT 1'!P16</f>
        <v>0</v>
      </c>
      <c r="BJ22" s="227">
        <f>'INPUT 1'!Q16</f>
        <v>0</v>
      </c>
      <c r="BK22" s="227">
        <f>'INPUT 1'!R16</f>
        <v>0</v>
      </c>
      <c r="BL22" s="227">
        <f>'INPUT 1'!S16</f>
        <v>0</v>
      </c>
      <c r="BM22" s="227">
        <f>'INPUT 1'!T16</f>
        <v>0</v>
      </c>
      <c r="BN22" s="228">
        <f>'INPUT 1'!U16</f>
        <v>0</v>
      </c>
      <c r="BO22" s="115"/>
      <c r="BP22" s="226">
        <f t="shared" si="34"/>
        <v>0</v>
      </c>
      <c r="BQ22" s="227">
        <f t="shared" si="35"/>
        <v>0</v>
      </c>
      <c r="BR22" s="227">
        <f t="shared" si="36"/>
        <v>0</v>
      </c>
      <c r="BS22" s="227">
        <f t="shared" si="37"/>
        <v>0</v>
      </c>
      <c r="BT22" s="227">
        <f t="shared" si="38"/>
        <v>0</v>
      </c>
      <c r="BU22" s="228">
        <f t="shared" si="64"/>
        <v>0</v>
      </c>
      <c r="BV22" s="115"/>
      <c r="BW22" s="171" t="s">
        <v>56</v>
      </c>
      <c r="BX22" s="115"/>
      <c r="BY22" s="93">
        <v>-17495.266</v>
      </c>
      <c r="BZ22" s="225">
        <v>561.16800000000001</v>
      </c>
      <c r="CA22" s="115"/>
      <c r="CB22" s="93">
        <v>-17766.114000000001</v>
      </c>
      <c r="CC22" s="232">
        <v>552.83299999999997</v>
      </c>
      <c r="CD22" s="225"/>
      <c r="CE22" s="215">
        <f t="shared" si="78"/>
        <v>-13149.607768628741</v>
      </c>
      <c r="CF22" s="216">
        <f t="shared" si="39"/>
        <v>-299.14120111313605</v>
      </c>
      <c r="CG22" s="216">
        <f t="shared" si="40"/>
        <v>-2207.4968560667121</v>
      </c>
      <c r="CH22" s="216">
        <f t="shared" si="41"/>
        <v>-858.65249363521571</v>
      </c>
      <c r="CI22" s="216">
        <f t="shared" si="65"/>
        <v>-4748.8651961901132</v>
      </c>
      <c r="CJ22" s="216">
        <f t="shared" si="42"/>
        <v>-744.95609483090698</v>
      </c>
      <c r="CK22" s="216">
        <f t="shared" si="43"/>
        <v>-700.5751664657829</v>
      </c>
      <c r="CL22" s="216">
        <f t="shared" si="44"/>
        <v>-156.12939994046741</v>
      </c>
      <c r="CM22" s="216">
        <f t="shared" si="45"/>
        <v>0</v>
      </c>
      <c r="CN22" s="228">
        <f t="shared" si="66"/>
        <v>7705.8034398448372</v>
      </c>
      <c r="CP22" s="215">
        <f t="shared" si="46"/>
        <v>-13357.334597756113</v>
      </c>
      <c r="CQ22" s="216">
        <f t="shared" si="47"/>
        <v>-285.66451634335721</v>
      </c>
      <c r="CR22" s="216">
        <f t="shared" si="48"/>
        <v>-2273.2604369047626</v>
      </c>
      <c r="CS22" s="216">
        <f t="shared" si="49"/>
        <v>-892.01706339885936</v>
      </c>
      <c r="CT22" s="216">
        <f t="shared" si="50"/>
        <v>-4834.9246049641251</v>
      </c>
      <c r="CU22" s="216">
        <f t="shared" si="51"/>
        <v>-840.15957985753982</v>
      </c>
      <c r="CV22" s="216">
        <f t="shared" si="67"/>
        <v>-725.21840214425697</v>
      </c>
      <c r="CW22" s="216">
        <f t="shared" si="52"/>
        <v>-153.81235512491639</v>
      </c>
      <c r="CX22" s="216">
        <f t="shared" si="53"/>
        <v>0</v>
      </c>
      <c r="CY22" s="228">
        <f t="shared" si="68"/>
        <v>7788.2962851314078</v>
      </c>
      <c r="DA22" s="388">
        <v>0.65</v>
      </c>
      <c r="DB22" s="121">
        <f t="shared" si="69"/>
        <v>0.24999999999999997</v>
      </c>
      <c r="DC22" s="279">
        <f t="shared" si="70"/>
        <v>9.9999999999999978E-2</v>
      </c>
      <c r="DE22" s="172">
        <f t="shared" si="54"/>
        <v>0</v>
      </c>
      <c r="DF22" s="115"/>
      <c r="DG22" s="29">
        <f>'INPUT 1'!W16+273.15</f>
        <v>1401.6649425287301</v>
      </c>
      <c r="DH22" s="16">
        <f>'INPUT 1'!X16</f>
        <v>0.1</v>
      </c>
      <c r="DJ22" s="171">
        <f t="shared" si="71"/>
        <v>7.1343726282824041E-5</v>
      </c>
      <c r="DK22" s="96">
        <f t="shared" si="55"/>
        <v>-1.9219999860592796E-2</v>
      </c>
      <c r="DL22" s="98">
        <f t="shared" si="56"/>
        <v>-1.8895385906005948E-2</v>
      </c>
      <c r="DN22" s="171">
        <f t="shared" si="57"/>
        <v>2.4970304198988403E-5</v>
      </c>
      <c r="DO22" s="180">
        <f t="shared" si="58"/>
        <v>0.29098999999999992</v>
      </c>
      <c r="DQ22" s="181">
        <f t="shared" si="72"/>
        <v>8.0109214623396419</v>
      </c>
      <c r="DR22" s="182">
        <f t="shared" si="73"/>
        <v>3013.6928382764913</v>
      </c>
      <c r="DS22" s="201">
        <v>0.27316977521185698</v>
      </c>
      <c r="DT22" s="202">
        <f t="shared" si="81"/>
        <v>823.24979518957241</v>
      </c>
      <c r="DU22" s="183">
        <f t="shared" si="74"/>
        <v>7.9941873243481094</v>
      </c>
      <c r="DV22" s="1">
        <f t="shared" si="79"/>
        <v>2963.6809068082634</v>
      </c>
      <c r="DW22" s="205">
        <v>0.26729908137347302</v>
      </c>
      <c r="DX22" s="202">
        <f t="shared" si="75"/>
        <v>792.18918387395036</v>
      </c>
      <c r="EN22" s="49"/>
      <c r="EO22" s="115"/>
    </row>
    <row r="23" spans="1:145" s="1" customFormat="1" ht="16.5">
      <c r="A23" s="33">
        <f>'INPUT 1'!A17</f>
        <v>0</v>
      </c>
      <c r="B23" s="52">
        <f>'INPUT 1'!B17</f>
        <v>48.945450154287101</v>
      </c>
      <c r="C23" s="52">
        <f>'INPUT 1'!C17</f>
        <v>3.8207150080338801</v>
      </c>
      <c r="D23" s="52">
        <f>'INPUT 1'!D17</f>
        <v>10.1612744171463</v>
      </c>
      <c r="E23" s="52">
        <f>'INPUT 1'!E17</f>
        <v>4.05423735773247</v>
      </c>
      <c r="F23" s="52">
        <f>'INPUT 1'!F17</f>
        <v>0.49325391683214997</v>
      </c>
      <c r="G23" s="52">
        <f>'INPUT 1'!G17</f>
        <v>17.520728178376199</v>
      </c>
      <c r="H23" s="52">
        <f>'INPUT 1'!H17</f>
        <v>2.3323710720166102</v>
      </c>
      <c r="I23" s="52">
        <f>'INPUT 1'!I17</f>
        <v>9.0390164309154795</v>
      </c>
      <c r="J23" s="52">
        <f>'INPUT 1'!J17</f>
        <v>2.8099497871180001</v>
      </c>
      <c r="K23" s="52">
        <f>'INPUT 1'!K17</f>
        <v>0.45306323991750402</v>
      </c>
      <c r="L23" s="52">
        <f>'INPUT 1'!L17</f>
        <v>0.36994043762412998</v>
      </c>
      <c r="M23" s="52">
        <f>'INPUT 1'!M17</f>
        <v>0</v>
      </c>
      <c r="N23" s="85">
        <f>'INPUT 1'!N17</f>
        <v>99.999999999999815</v>
      </c>
      <c r="P23" s="191">
        <f t="shared" si="76"/>
        <v>22.878812606758014</v>
      </c>
      <c r="Q23" s="192">
        <f t="shared" si="1"/>
        <v>2.2899184042425889</v>
      </c>
      <c r="R23" s="192">
        <f t="shared" si="2"/>
        <v>5.3778615288153278</v>
      </c>
      <c r="S23" s="192">
        <f t="shared" si="3"/>
        <v>2.4448506609622691</v>
      </c>
      <c r="T23" s="192">
        <f t="shared" si="4"/>
        <v>0.38200426198532428</v>
      </c>
      <c r="U23" s="192">
        <f t="shared" si="5"/>
        <v>13.618984866485588</v>
      </c>
      <c r="V23" s="192">
        <f t="shared" si="6"/>
        <v>1.6313259620728968</v>
      </c>
      <c r="W23" s="192">
        <f t="shared" si="7"/>
        <v>6.4601015831374244</v>
      </c>
      <c r="X23" s="192">
        <f t="shared" si="8"/>
        <v>2.084582257050275</v>
      </c>
      <c r="Y23" s="192">
        <f t="shared" si="9"/>
        <v>0.37610944144690961</v>
      </c>
      <c r="Z23" s="192">
        <f t="shared" si="77"/>
        <v>0.16144965001474604</v>
      </c>
      <c r="AA23" s="192">
        <f t="shared" si="59"/>
        <v>0</v>
      </c>
      <c r="AB23" s="192">
        <f t="shared" si="80"/>
        <v>42.29399877702847</v>
      </c>
      <c r="AC23" s="193">
        <f t="shared" si="60"/>
        <v>99.999999999999829</v>
      </c>
      <c r="AD23" s="115"/>
      <c r="AE23" s="191">
        <f t="shared" si="61"/>
        <v>18.715718996878557</v>
      </c>
      <c r="AF23" s="192">
        <f t="shared" si="10"/>
        <v>1.0991045172471676</v>
      </c>
      <c r="AG23" s="192">
        <f t="shared" si="11"/>
        <v>4.5792895894001227</v>
      </c>
      <c r="AH23" s="192">
        <f t="shared" si="12"/>
        <v>2.3110636436436649</v>
      </c>
      <c r="AI23" s="192">
        <f t="shared" si="13"/>
        <v>0.15975342234428594</v>
      </c>
      <c r="AJ23" s="192">
        <f t="shared" si="14"/>
        <v>5.6028654474629045</v>
      </c>
      <c r="AK23" s="192">
        <f t="shared" si="15"/>
        <v>0.67112930633618062</v>
      </c>
      <c r="AL23" s="192">
        <f t="shared" si="16"/>
        <v>3.7032966388460933</v>
      </c>
      <c r="AM23" s="192">
        <f t="shared" si="17"/>
        <v>2.0832414364842813</v>
      </c>
      <c r="AN23" s="192">
        <f t="shared" si="18"/>
        <v>0.22100981230002825</v>
      </c>
      <c r="AO23" s="192">
        <f t="shared" si="19"/>
        <v>0.11975629728906106</v>
      </c>
      <c r="AP23" s="192">
        <f t="shared" si="20"/>
        <v>0</v>
      </c>
      <c r="AQ23" s="192">
        <f t="shared" si="21"/>
        <v>60.733770891767669</v>
      </c>
      <c r="AR23" s="193">
        <f t="shared" si="22"/>
        <v>100</v>
      </c>
      <c r="AS23" s="115"/>
      <c r="AT23" s="215">
        <f t="shared" si="62"/>
        <v>0.47663652512419952</v>
      </c>
      <c r="AU23" s="216">
        <f t="shared" si="23"/>
        <v>2.7991089091280619E-2</v>
      </c>
      <c r="AV23" s="216">
        <f t="shared" si="24"/>
        <v>0.11662157771192891</v>
      </c>
      <c r="AW23" s="216">
        <f t="shared" si="25"/>
        <v>5.8856266469426273E-2</v>
      </c>
      <c r="AX23" s="216">
        <f t="shared" si="26"/>
        <v>4.0684686554429781E-3</v>
      </c>
      <c r="AY23" s="216">
        <f t="shared" si="63"/>
        <v>0.14268916508431004</v>
      </c>
      <c r="AZ23" s="216">
        <f t="shared" si="27"/>
        <v>1.7091768717752309E-2</v>
      </c>
      <c r="BA23" s="216">
        <f t="shared" si="28"/>
        <v>9.4312510341607536E-2</v>
      </c>
      <c r="BB23" s="216">
        <f t="shared" si="29"/>
        <v>5.3054278034748201E-2</v>
      </c>
      <c r="BC23" s="216">
        <f t="shared" si="30"/>
        <v>5.6284959701845315E-3</v>
      </c>
      <c r="BD23" s="216">
        <f t="shared" si="31"/>
        <v>3.0498547991193183E-3</v>
      </c>
      <c r="BE23" s="216">
        <f t="shared" si="32"/>
        <v>0</v>
      </c>
      <c r="BF23" s="217">
        <f t="shared" si="33"/>
        <v>1.0000000000000004</v>
      </c>
      <c r="BG23" s="115"/>
      <c r="BH23" s="33">
        <f>'INPUT 1'!A17</f>
        <v>0</v>
      </c>
      <c r="BI23" s="226">
        <f>'INPUT 1'!P17</f>
        <v>0</v>
      </c>
      <c r="BJ23" s="227">
        <f>'INPUT 1'!Q17</f>
        <v>0</v>
      </c>
      <c r="BK23" s="227">
        <f>'INPUT 1'!R17</f>
        <v>0</v>
      </c>
      <c r="BL23" s="227">
        <f>'INPUT 1'!S17</f>
        <v>0</v>
      </c>
      <c r="BM23" s="227">
        <f>'INPUT 1'!T17</f>
        <v>0</v>
      </c>
      <c r="BN23" s="228">
        <f>'INPUT 1'!U17</f>
        <v>0</v>
      </c>
      <c r="BO23" s="115"/>
      <c r="BP23" s="226">
        <f t="shared" si="34"/>
        <v>0</v>
      </c>
      <c r="BQ23" s="227">
        <f t="shared" si="35"/>
        <v>0</v>
      </c>
      <c r="BR23" s="227">
        <f t="shared" si="36"/>
        <v>0</v>
      </c>
      <c r="BS23" s="227">
        <f t="shared" si="37"/>
        <v>0</v>
      </c>
      <c r="BT23" s="227">
        <f t="shared" si="38"/>
        <v>0</v>
      </c>
      <c r="BU23" s="228">
        <f t="shared" si="64"/>
        <v>0</v>
      </c>
      <c r="BV23" s="115"/>
      <c r="BW23" s="171" t="s">
        <v>57</v>
      </c>
      <c r="BX23" s="115"/>
      <c r="BY23" s="93">
        <v>116567.625</v>
      </c>
      <c r="BZ23" s="225">
        <v>6066.0290000000005</v>
      </c>
      <c r="CA23" s="115"/>
      <c r="CB23" s="93">
        <v>117815.515</v>
      </c>
      <c r="CC23" s="232">
        <v>5942.9970000000003</v>
      </c>
      <c r="CD23" s="225"/>
      <c r="CE23" s="215">
        <f t="shared" si="78"/>
        <v>-13136.600240955169</v>
      </c>
      <c r="CF23" s="216">
        <f t="shared" si="39"/>
        <v>-314.07367925564506</v>
      </c>
      <c r="CG23" s="216">
        <f t="shared" si="40"/>
        <v>-2151.7021622857806</v>
      </c>
      <c r="CH23" s="216">
        <f t="shared" si="41"/>
        <v>-822.20262000995012</v>
      </c>
      <c r="CI23" s="216">
        <f t="shared" si="65"/>
        <v>-4890.5532720143665</v>
      </c>
      <c r="CJ23" s="216">
        <f t="shared" si="42"/>
        <v>-738.5474045461084</v>
      </c>
      <c r="CK23" s="216">
        <f t="shared" si="43"/>
        <v>-702.79681061107874</v>
      </c>
      <c r="CL23" s="216">
        <f t="shared" si="44"/>
        <v>-163.30841846411687</v>
      </c>
      <c r="CM23" s="216">
        <f t="shared" si="45"/>
        <v>0</v>
      </c>
      <c r="CN23" s="228">
        <f t="shared" si="66"/>
        <v>7927.8653358099864</v>
      </c>
      <c r="CP23" s="215">
        <f t="shared" si="46"/>
        <v>-13344.121587719419</v>
      </c>
      <c r="CQ23" s="216">
        <f t="shared" si="47"/>
        <v>-299.92426769327</v>
      </c>
      <c r="CR23" s="216">
        <f t="shared" si="48"/>
        <v>-2215.803562339875</v>
      </c>
      <c r="CS23" s="216">
        <f t="shared" si="49"/>
        <v>-854.15086086235112</v>
      </c>
      <c r="CT23" s="216">
        <f t="shared" si="50"/>
        <v>-4979.1803662315342</v>
      </c>
      <c r="CU23" s="216">
        <f t="shared" si="51"/>
        <v>-832.93187533310663</v>
      </c>
      <c r="CV23" s="216">
        <f t="shared" si="67"/>
        <v>-727.51819422126221</v>
      </c>
      <c r="CW23" s="216">
        <f t="shared" si="52"/>
        <v>-160.88483312732316</v>
      </c>
      <c r="CX23" s="216">
        <f t="shared" si="53"/>
        <v>0</v>
      </c>
      <c r="CY23" s="228">
        <f t="shared" si="68"/>
        <v>8012.7354176522131</v>
      </c>
      <c r="DA23" s="388">
        <v>0.65</v>
      </c>
      <c r="DB23" s="121">
        <f t="shared" si="69"/>
        <v>0.24999999999999997</v>
      </c>
      <c r="DC23" s="279">
        <f t="shared" si="70"/>
        <v>9.9999999999999978E-2</v>
      </c>
      <c r="DE23" s="172">
        <f t="shared" si="54"/>
        <v>0</v>
      </c>
      <c r="DF23" s="115"/>
      <c r="DG23" s="29">
        <f>'INPUT 1'!W17+273.15</f>
        <v>1396.6844827586201</v>
      </c>
      <c r="DH23" s="16">
        <f>'INPUT 1'!X17</f>
        <v>0.1</v>
      </c>
      <c r="DJ23" s="171">
        <f t="shared" si="71"/>
        <v>7.1598132029424396E-5</v>
      </c>
      <c r="DK23" s="96">
        <f t="shared" si="55"/>
        <v>-1.9288536768726931E-2</v>
      </c>
      <c r="DL23" s="98">
        <f t="shared" si="56"/>
        <v>-1.8962765267993054E-2</v>
      </c>
      <c r="DN23" s="171">
        <f t="shared" si="57"/>
        <v>2.505934621029853E-5</v>
      </c>
      <c r="DO23" s="180">
        <f t="shared" si="58"/>
        <v>0.29098999999999992</v>
      </c>
      <c r="DQ23" s="181">
        <f t="shared" si="72"/>
        <v>8.0967144220002396</v>
      </c>
      <c r="DR23" s="182">
        <f t="shared" si="73"/>
        <v>3283.6616059251041</v>
      </c>
      <c r="DS23" s="201">
        <v>0.27316977521185698</v>
      </c>
      <c r="DT23" s="202">
        <f t="shared" si="81"/>
        <v>896.99710276236601</v>
      </c>
      <c r="DU23" s="183">
        <f t="shared" si="74"/>
        <v>8.0822789500940591</v>
      </c>
      <c r="DV23" s="1">
        <f t="shared" si="79"/>
        <v>3236.6008901016116</v>
      </c>
      <c r="DW23" s="205">
        <v>0.26729908137347302</v>
      </c>
      <c r="DX23" s="202">
        <f t="shared" si="75"/>
        <v>865.14044469672592</v>
      </c>
      <c r="EN23" s="49"/>
      <c r="EO23" s="115"/>
    </row>
    <row r="24" spans="1:145" s="1" customFormat="1">
      <c r="A24" s="33">
        <f>'INPUT 1'!A18</f>
        <v>0</v>
      </c>
      <c r="B24" s="52">
        <f>'INPUT 1'!B18</f>
        <v>48.746712860417702</v>
      </c>
      <c r="C24" s="52">
        <f>'INPUT 1'!C18</f>
        <v>3.99487051080808</v>
      </c>
      <c r="D24" s="52">
        <f>'INPUT 1'!D18</f>
        <v>9.8661085305403997</v>
      </c>
      <c r="E24" s="52">
        <f>'INPUT 1'!E18</f>
        <v>3.86889693589929</v>
      </c>
      <c r="F24" s="52">
        <f>'INPUT 1'!F18</f>
        <v>0.51707141572763704</v>
      </c>
      <c r="G24" s="52">
        <f>'INPUT 1'!G18</f>
        <v>17.9780470458976</v>
      </c>
      <c r="H24" s="52">
        <f>'INPUT 1'!H18</f>
        <v>2.42155557296587</v>
      </c>
      <c r="I24" s="52">
        <f>'INPUT 1'!I18</f>
        <v>8.9410130780316308</v>
      </c>
      <c r="J24" s="52">
        <f>'INPUT 1'!J18</f>
        <v>2.8061440072906501</v>
      </c>
      <c r="K24" s="52">
        <f>'INPUT 1'!K18</f>
        <v>0.471776480625204</v>
      </c>
      <c r="L24" s="52">
        <f>'INPUT 1'!L18</f>
        <v>0.38780356179575098</v>
      </c>
      <c r="M24" s="52">
        <f>'INPUT 1'!M18</f>
        <v>0</v>
      </c>
      <c r="N24" s="85">
        <f>'INPUT 1'!N18</f>
        <v>99.999999999999829</v>
      </c>
      <c r="P24" s="191">
        <f t="shared" si="76"/>
        <v>22.785915855577272</v>
      </c>
      <c r="Q24" s="192">
        <f t="shared" si="1"/>
        <v>2.3942972679275782</v>
      </c>
      <c r="R24" s="192">
        <f t="shared" si="2"/>
        <v>5.2216447787275628</v>
      </c>
      <c r="S24" s="192">
        <f t="shared" si="3"/>
        <v>2.3330837334641439</v>
      </c>
      <c r="T24" s="192">
        <f t="shared" si="4"/>
        <v>0.40044990585641571</v>
      </c>
      <c r="U24" s="192">
        <f t="shared" si="5"/>
        <v>13.974462028879961</v>
      </c>
      <c r="V24" s="192">
        <f t="shared" si="6"/>
        <v>1.6937041117415299</v>
      </c>
      <c r="W24" s="192">
        <f t="shared" si="7"/>
        <v>6.3900594917266442</v>
      </c>
      <c r="X24" s="192">
        <f t="shared" si="8"/>
        <v>2.0817589108329497</v>
      </c>
      <c r="Y24" s="192">
        <f t="shared" si="9"/>
        <v>0.39164419662041733</v>
      </c>
      <c r="Z24" s="192">
        <f t="shared" si="77"/>
        <v>0.16924548645858023</v>
      </c>
      <c r="AA24" s="192">
        <f t="shared" si="59"/>
        <v>0</v>
      </c>
      <c r="AB24" s="192">
        <f t="shared" si="80"/>
        <v>42.163734232186776</v>
      </c>
      <c r="AC24" s="193">
        <f t="shared" si="60"/>
        <v>99.999999999999844</v>
      </c>
      <c r="AD24" s="115"/>
      <c r="AE24" s="191">
        <f t="shared" si="61"/>
        <v>18.695825685303209</v>
      </c>
      <c r="AF24" s="192">
        <f t="shared" si="10"/>
        <v>1.1526625449856165</v>
      </c>
      <c r="AG24" s="192">
        <f t="shared" si="11"/>
        <v>4.4596517171339629</v>
      </c>
      <c r="AH24" s="192">
        <f t="shared" si="12"/>
        <v>2.2120504168312811</v>
      </c>
      <c r="AI24" s="192">
        <f t="shared" si="13"/>
        <v>0.1679713777125327</v>
      </c>
      <c r="AJ24" s="192">
        <f t="shared" si="14"/>
        <v>5.7664121467840541</v>
      </c>
      <c r="AK24" s="192">
        <f t="shared" si="15"/>
        <v>0.69888886905417691</v>
      </c>
      <c r="AL24" s="192">
        <f t="shared" si="16"/>
        <v>3.6741694464900152</v>
      </c>
      <c r="AM24" s="192">
        <f t="shared" si="17"/>
        <v>2.0866813125775159</v>
      </c>
      <c r="AN24" s="192">
        <f t="shared" si="18"/>
        <v>0.23083100464741085</v>
      </c>
      <c r="AO24" s="192">
        <f t="shared" si="19"/>
        <v>0.12591674062571331</v>
      </c>
      <c r="AP24" s="192">
        <f t="shared" si="20"/>
        <v>0</v>
      </c>
      <c r="AQ24" s="192">
        <f t="shared" si="21"/>
        <v>60.728938737854513</v>
      </c>
      <c r="AR24" s="193">
        <f t="shared" si="22"/>
        <v>100</v>
      </c>
      <c r="AS24" s="115"/>
      <c r="AT24" s="215">
        <f t="shared" si="62"/>
        <v>0.47607131267737479</v>
      </c>
      <c r="AU24" s="216">
        <f t="shared" si="23"/>
        <v>2.9351448826179318E-2</v>
      </c>
      <c r="AV24" s="216">
        <f t="shared" si="24"/>
        <v>0.11356076392650864</v>
      </c>
      <c r="AW24" s="216">
        <f t="shared" si="25"/>
        <v>5.6327747347218758E-2</v>
      </c>
      <c r="AX24" s="216">
        <f t="shared" si="26"/>
        <v>4.2772304163433738E-3</v>
      </c>
      <c r="AY24" s="216">
        <f t="shared" si="63"/>
        <v>0.14683616794289348</v>
      </c>
      <c r="AZ24" s="216">
        <f t="shared" si="27"/>
        <v>1.7796536344890073E-2</v>
      </c>
      <c r="BA24" s="216">
        <f t="shared" si="28"/>
        <v>9.3559209463780213E-2</v>
      </c>
      <c r="BB24" s="216">
        <f t="shared" si="29"/>
        <v>5.3135343062117042E-2</v>
      </c>
      <c r="BC24" s="216">
        <f t="shared" si="30"/>
        <v>5.8778906713660801E-3</v>
      </c>
      <c r="BD24" s="216">
        <f t="shared" si="31"/>
        <v>3.2063493213280712E-3</v>
      </c>
      <c r="BE24" s="216">
        <f t="shared" si="32"/>
        <v>0</v>
      </c>
      <c r="BF24" s="217">
        <f t="shared" si="33"/>
        <v>0.99999999999999989</v>
      </c>
      <c r="BG24" s="115"/>
      <c r="BH24" s="33">
        <f>'INPUT 1'!A18</f>
        <v>0</v>
      </c>
      <c r="BI24" s="226">
        <f>'INPUT 1'!P18</f>
        <v>0</v>
      </c>
      <c r="BJ24" s="227">
        <f>'INPUT 1'!Q18</f>
        <v>0</v>
      </c>
      <c r="BK24" s="227">
        <f>'INPUT 1'!R18</f>
        <v>0</v>
      </c>
      <c r="BL24" s="227">
        <f>'INPUT 1'!S18</f>
        <v>0</v>
      </c>
      <c r="BM24" s="227">
        <f>'INPUT 1'!T18</f>
        <v>0</v>
      </c>
      <c r="BN24" s="228">
        <f>'INPUT 1'!U18</f>
        <v>0</v>
      </c>
      <c r="BO24" s="115"/>
      <c r="BP24" s="226">
        <f t="shared" si="34"/>
        <v>0</v>
      </c>
      <c r="BQ24" s="227">
        <f t="shared" si="35"/>
        <v>0</v>
      </c>
      <c r="BR24" s="227">
        <f t="shared" si="36"/>
        <v>0</v>
      </c>
      <c r="BS24" s="227">
        <f t="shared" si="37"/>
        <v>0</v>
      </c>
      <c r="BT24" s="227">
        <f t="shared" si="38"/>
        <v>0</v>
      </c>
      <c r="BU24" s="228">
        <f t="shared" si="64"/>
        <v>0</v>
      </c>
      <c r="BV24" s="115"/>
      <c r="BW24" s="233" t="s">
        <v>58</v>
      </c>
      <c r="BX24" s="174"/>
      <c r="BY24" s="174"/>
      <c r="BZ24" s="234"/>
      <c r="CA24" s="174"/>
      <c r="CB24" s="235">
        <v>546.36199999999997</v>
      </c>
      <c r="CC24" s="236">
        <v>129.22800000000001</v>
      </c>
      <c r="CD24" s="225"/>
      <c r="CE24" s="215">
        <f t="shared" si="78"/>
        <v>-13121.022395838885</v>
      </c>
      <c r="CF24" s="216">
        <f t="shared" si="39"/>
        <v>-329.33757933675912</v>
      </c>
      <c r="CG24" s="216">
        <f t="shared" si="40"/>
        <v>-2095.2292541871511</v>
      </c>
      <c r="CH24" s="216">
        <f t="shared" si="41"/>
        <v>-786.88004228402144</v>
      </c>
      <c r="CI24" s="216">
        <f t="shared" si="65"/>
        <v>-5032.6883695679526</v>
      </c>
      <c r="CJ24" s="216">
        <f t="shared" si="42"/>
        <v>-732.64841610707163</v>
      </c>
      <c r="CK24" s="216">
        <f t="shared" si="43"/>
        <v>-703.87065884344202</v>
      </c>
      <c r="CL24" s="216">
        <f t="shared" si="44"/>
        <v>-170.54449972615149</v>
      </c>
      <c r="CM24" s="216">
        <f t="shared" si="45"/>
        <v>0</v>
      </c>
      <c r="CN24" s="228">
        <f t="shared" si="66"/>
        <v>8148.6000522051663</v>
      </c>
      <c r="CP24" s="215">
        <f t="shared" si="46"/>
        <v>-13328.297656451548</v>
      </c>
      <c r="CQ24" s="216">
        <f t="shared" si="47"/>
        <v>-314.50051000947195</v>
      </c>
      <c r="CR24" s="216">
        <f t="shared" si="48"/>
        <v>-2157.6482687616481</v>
      </c>
      <c r="CS24" s="216">
        <f t="shared" si="49"/>
        <v>-817.45575744354403</v>
      </c>
      <c r="CT24" s="216">
        <f t="shared" si="50"/>
        <v>-5123.8912502006433</v>
      </c>
      <c r="CU24" s="216">
        <f t="shared" si="51"/>
        <v>-826.27901124767277</v>
      </c>
      <c r="CV24" s="216">
        <f t="shared" si="67"/>
        <v>-728.62981583803833</v>
      </c>
      <c r="CW24" s="216">
        <f t="shared" si="52"/>
        <v>-168.01352702618661</v>
      </c>
      <c r="CX24" s="216">
        <f t="shared" si="53"/>
        <v>0</v>
      </c>
      <c r="CY24" s="228">
        <f t="shared" si="68"/>
        <v>8235.8331627634907</v>
      </c>
      <c r="DA24" s="388">
        <v>0.65</v>
      </c>
      <c r="DB24" s="121">
        <f t="shared" si="69"/>
        <v>0.24999999999999997</v>
      </c>
      <c r="DC24" s="279">
        <f t="shared" si="70"/>
        <v>9.9999999999999978E-2</v>
      </c>
      <c r="DE24" s="172">
        <f t="shared" si="54"/>
        <v>0</v>
      </c>
      <c r="DF24" s="115"/>
      <c r="DG24" s="29">
        <f>'INPUT 1'!W18+273.15</f>
        <v>1391.7040229885001</v>
      </c>
      <c r="DH24" s="16">
        <f>'INPUT 1'!X18</f>
        <v>0.1</v>
      </c>
      <c r="DJ24" s="171">
        <f t="shared" si="71"/>
        <v>7.1854358648229842E-5</v>
      </c>
      <c r="DK24" s="96">
        <f t="shared" si="55"/>
        <v>-1.9357564219833118E-2</v>
      </c>
      <c r="DL24" s="98">
        <f t="shared" si="56"/>
        <v>-1.9030626887983675E-2</v>
      </c>
      <c r="DN24" s="171">
        <f t="shared" si="57"/>
        <v>2.5149025526880437E-5</v>
      </c>
      <c r="DO24" s="180">
        <f t="shared" si="58"/>
        <v>0.29098999999999992</v>
      </c>
      <c r="DQ24" s="181">
        <f t="shared" si="72"/>
        <v>8.1845244677849642</v>
      </c>
      <c r="DR24" s="182">
        <f t="shared" si="73"/>
        <v>3585.0384125889982</v>
      </c>
      <c r="DS24" s="201">
        <v>0.27316977521185698</v>
      </c>
      <c r="DT24" s="202">
        <f t="shared" si="81"/>
        <v>979.32413729280927</v>
      </c>
      <c r="DU24" s="183">
        <f t="shared" si="74"/>
        <v>8.1723938465047414</v>
      </c>
      <c r="DV24" s="1">
        <f t="shared" si="79"/>
        <v>3541.8123787190375</v>
      </c>
      <c r="DW24" s="205">
        <v>0.26729908137347302</v>
      </c>
      <c r="DX24" s="202">
        <f t="shared" si="75"/>
        <v>946.72319522879411</v>
      </c>
      <c r="EN24" s="49"/>
      <c r="EO24" s="115"/>
    </row>
    <row r="25" spans="1:145" s="1" customFormat="1">
      <c r="A25" s="33">
        <f>'INPUT 1'!A19</f>
        <v>0</v>
      </c>
      <c r="B25" s="52">
        <f>'INPUT 1'!B19</f>
        <v>48.537321116753603</v>
      </c>
      <c r="C25" s="52">
        <f>'INPUT 1'!C19</f>
        <v>4.1722511907417204</v>
      </c>
      <c r="D25" s="52">
        <f>'INPUT 1'!D19</f>
        <v>9.5688485960385794</v>
      </c>
      <c r="E25" s="52">
        <f>'INPUT 1'!E19</f>
        <v>3.6895653454485902</v>
      </c>
      <c r="F25" s="52">
        <f>'INPUT 1'!F19</f>
        <v>0.54135833907513697</v>
      </c>
      <c r="G25" s="52">
        <f>'INPUT 1'!G19</f>
        <v>18.434258638332501</v>
      </c>
      <c r="H25" s="52">
        <f>'INPUT 1'!H19</f>
        <v>2.5127595286742399</v>
      </c>
      <c r="I25" s="52">
        <f>'INPUT 1'!I19</f>
        <v>8.8493892763630395</v>
      </c>
      <c r="J25" s="52">
        <f>'INPUT 1'!J19</f>
        <v>2.7977010369175601</v>
      </c>
      <c r="K25" s="52">
        <f>'INPUT 1'!K19</f>
        <v>0.49052817734855603</v>
      </c>
      <c r="L25" s="52">
        <f>'INPUT 1'!L19</f>
        <v>0.40601875430637702</v>
      </c>
      <c r="M25" s="52">
        <f>'INPUT 1'!M19</f>
        <v>0</v>
      </c>
      <c r="N25" s="85">
        <f>'INPUT 1'!N19</f>
        <v>99.999999999999872</v>
      </c>
      <c r="P25" s="191">
        <f t="shared" si="76"/>
        <v>22.688038842502674</v>
      </c>
      <c r="Q25" s="192">
        <f t="shared" si="1"/>
        <v>2.5006091186369379</v>
      </c>
      <c r="R25" s="192">
        <f t="shared" si="2"/>
        <v>5.0643197523393413</v>
      </c>
      <c r="S25" s="192">
        <f t="shared" si="3"/>
        <v>2.2249403469876237</v>
      </c>
      <c r="T25" s="192">
        <f t="shared" si="4"/>
        <v>0.41925909907852038</v>
      </c>
      <c r="U25" s="192">
        <f t="shared" si="5"/>
        <v>14.329078498585503</v>
      </c>
      <c r="V25" s="192">
        <f t="shared" si="6"/>
        <v>1.7574947248973387</v>
      </c>
      <c r="W25" s="192">
        <f t="shared" si="7"/>
        <v>6.3245768066650356</v>
      </c>
      <c r="X25" s="192">
        <f t="shared" si="8"/>
        <v>2.0754954301411481</v>
      </c>
      <c r="Y25" s="192">
        <f t="shared" si="9"/>
        <v>0.40721087596982991</v>
      </c>
      <c r="Z25" s="192">
        <f t="shared" si="77"/>
        <v>0.17719497279935104</v>
      </c>
      <c r="AA25" s="192">
        <f t="shared" si="59"/>
        <v>0</v>
      </c>
      <c r="AB25" s="192">
        <f t="shared" si="80"/>
        <v>42.031781531396604</v>
      </c>
      <c r="AC25" s="193">
        <f t="shared" si="60"/>
        <v>99.999999999999915</v>
      </c>
      <c r="AD25" s="115"/>
      <c r="AE25" s="191">
        <f t="shared" si="61"/>
        <v>18.672352572864526</v>
      </c>
      <c r="AF25" s="192">
        <f t="shared" si="10"/>
        <v>1.2075186388082741</v>
      </c>
      <c r="AG25" s="192">
        <f t="shared" si="11"/>
        <v>4.3384905804766589</v>
      </c>
      <c r="AH25" s="192">
        <f t="shared" si="12"/>
        <v>2.1159577328409074</v>
      </c>
      <c r="AI25" s="192">
        <f t="shared" si="13"/>
        <v>0.17639793893748976</v>
      </c>
      <c r="AJ25" s="192">
        <f t="shared" si="14"/>
        <v>5.9307929815005656</v>
      </c>
      <c r="AK25" s="192">
        <f t="shared" si="15"/>
        <v>0.72742552010405581</v>
      </c>
      <c r="AL25" s="192">
        <f t="shared" si="16"/>
        <v>3.6476207048524021</v>
      </c>
      <c r="AM25" s="192">
        <f t="shared" si="17"/>
        <v>2.0867546845989935</v>
      </c>
      <c r="AN25" s="192">
        <f t="shared" si="18"/>
        <v>0.24073860314688658</v>
      </c>
      <c r="AO25" s="192">
        <f t="shared" si="19"/>
        <v>0.13223356161378363</v>
      </c>
      <c r="AP25" s="192">
        <f t="shared" si="20"/>
        <v>0</v>
      </c>
      <c r="AQ25" s="192">
        <f t="shared" si="21"/>
        <v>60.72371648025544</v>
      </c>
      <c r="AR25" s="193">
        <f t="shared" si="22"/>
        <v>99.999999999999972</v>
      </c>
      <c r="AS25" s="115"/>
      <c r="AT25" s="215">
        <f t="shared" si="62"/>
        <v>0.47541037235556588</v>
      </c>
      <c r="AU25" s="216">
        <f t="shared" si="23"/>
        <v>3.074421840857839E-2</v>
      </c>
      <c r="AV25" s="216">
        <f t="shared" si="24"/>
        <v>0.11046082245270637</v>
      </c>
      <c r="AW25" s="216">
        <f t="shared" si="25"/>
        <v>5.3873674981931435E-2</v>
      </c>
      <c r="AX25" s="216">
        <f t="shared" si="26"/>
        <v>4.4912074954549337E-3</v>
      </c>
      <c r="AY25" s="216">
        <f t="shared" si="63"/>
        <v>0.15100188841744924</v>
      </c>
      <c r="AZ25" s="216">
        <f t="shared" si="27"/>
        <v>1.8520731976546929E-2</v>
      </c>
      <c r="BA25" s="216">
        <f t="shared" si="28"/>
        <v>9.2870821217560226E-2</v>
      </c>
      <c r="BB25" s="216">
        <f t="shared" si="29"/>
        <v>5.3130146174598297E-2</v>
      </c>
      <c r="BC25" s="216">
        <f t="shared" si="30"/>
        <v>6.1293631060042927E-3</v>
      </c>
      <c r="BD25" s="216">
        <f t="shared" si="31"/>
        <v>3.366753413604132E-3</v>
      </c>
      <c r="BE25" s="216">
        <f t="shared" si="32"/>
        <v>0</v>
      </c>
      <c r="BF25" s="217">
        <f t="shared" si="33"/>
        <v>1</v>
      </c>
      <c r="BG25" s="115"/>
      <c r="BH25" s="33">
        <f>'INPUT 1'!A19</f>
        <v>0</v>
      </c>
      <c r="BI25" s="226">
        <f>'INPUT 1'!P19</f>
        <v>0</v>
      </c>
      <c r="BJ25" s="227">
        <f>'INPUT 1'!Q19</f>
        <v>0</v>
      </c>
      <c r="BK25" s="227">
        <f>'INPUT 1'!R19</f>
        <v>0</v>
      </c>
      <c r="BL25" s="227">
        <f>'INPUT 1'!S19</f>
        <v>0</v>
      </c>
      <c r="BM25" s="227">
        <f>'INPUT 1'!T19</f>
        <v>0</v>
      </c>
      <c r="BN25" s="228">
        <f>'INPUT 1'!U19</f>
        <v>0</v>
      </c>
      <c r="BO25" s="115"/>
      <c r="BP25" s="226">
        <f t="shared" si="34"/>
        <v>0</v>
      </c>
      <c r="BQ25" s="227">
        <f t="shared" si="35"/>
        <v>0</v>
      </c>
      <c r="BR25" s="227">
        <f t="shared" si="36"/>
        <v>0</v>
      </c>
      <c r="BS25" s="227">
        <f t="shared" si="37"/>
        <v>0</v>
      </c>
      <c r="BT25" s="227">
        <f t="shared" si="38"/>
        <v>0</v>
      </c>
      <c r="BU25" s="228">
        <f t="shared" si="64"/>
        <v>0</v>
      </c>
      <c r="BV25" s="115"/>
      <c r="CE25" s="215">
        <f t="shared" si="78"/>
        <v>-13102.806190548135</v>
      </c>
      <c r="CF25" s="216">
        <f t="shared" si="39"/>
        <v>-344.96513372283289</v>
      </c>
      <c r="CG25" s="216">
        <f t="shared" si="40"/>
        <v>-2038.0344288125889</v>
      </c>
      <c r="CH25" s="216">
        <f t="shared" si="41"/>
        <v>-752.59746118483815</v>
      </c>
      <c r="CI25" s="216">
        <f t="shared" si="65"/>
        <v>-5175.4649979482401</v>
      </c>
      <c r="CJ25" s="216">
        <f t="shared" si="42"/>
        <v>-727.25774894399513</v>
      </c>
      <c r="CK25" s="216">
        <f t="shared" si="43"/>
        <v>-703.80181696850616</v>
      </c>
      <c r="CL25" s="216">
        <f t="shared" si="44"/>
        <v>-177.84086554139449</v>
      </c>
      <c r="CM25" s="216">
        <f t="shared" si="45"/>
        <v>0</v>
      </c>
      <c r="CN25" s="228">
        <f t="shared" si="66"/>
        <v>8368.1408101786401</v>
      </c>
      <c r="CP25" s="215">
        <f t="shared" si="46"/>
        <v>-13309.793686336909</v>
      </c>
      <c r="CQ25" s="216">
        <f t="shared" si="47"/>
        <v>-329.42402354995176</v>
      </c>
      <c r="CR25" s="216">
        <f t="shared" si="48"/>
        <v>-2098.7495512561864</v>
      </c>
      <c r="CS25" s="216">
        <f t="shared" si="49"/>
        <v>-781.84106169118013</v>
      </c>
      <c r="CT25" s="216">
        <f t="shared" si="50"/>
        <v>-5269.2552908820862</v>
      </c>
      <c r="CU25" s="216">
        <f t="shared" si="51"/>
        <v>-820.19943059814432</v>
      </c>
      <c r="CV25" s="216">
        <f t="shared" si="67"/>
        <v>-728.55855240060669</v>
      </c>
      <c r="CW25" s="216">
        <f t="shared" si="52"/>
        <v>-175.20161082285389</v>
      </c>
      <c r="CX25" s="216">
        <f t="shared" si="53"/>
        <v>0</v>
      </c>
      <c r="CY25" s="228">
        <f t="shared" si="68"/>
        <v>8457.7241677842685</v>
      </c>
      <c r="DA25" s="388">
        <v>0.65</v>
      </c>
      <c r="DB25" s="121">
        <f t="shared" si="69"/>
        <v>0.24999999999999997</v>
      </c>
      <c r="DC25" s="279">
        <f t="shared" si="70"/>
        <v>9.9999999999999978E-2</v>
      </c>
      <c r="DE25" s="172">
        <f t="shared" si="54"/>
        <v>0</v>
      </c>
      <c r="DF25" s="115"/>
      <c r="DG25" s="29">
        <f>'INPUT 1'!W19+273.15</f>
        <v>1386.7235632183902</v>
      </c>
      <c r="DH25" s="16">
        <f>'INPUT 1'!X19</f>
        <v>0.1</v>
      </c>
      <c r="DJ25" s="171">
        <f t="shared" si="71"/>
        <v>7.2112425758392738E-5</v>
      </c>
      <c r="DK25" s="96">
        <f t="shared" si="55"/>
        <v>-1.9427087499311001E-2</v>
      </c>
      <c r="DL25" s="98">
        <f t="shared" si="56"/>
        <v>-1.9098975962110319E-2</v>
      </c>
      <c r="DN25" s="171">
        <f t="shared" si="57"/>
        <v>2.5239349015437451E-5</v>
      </c>
      <c r="DO25" s="180">
        <f t="shared" si="58"/>
        <v>0.29098999999999992</v>
      </c>
      <c r="DQ25" s="181">
        <f t="shared" si="72"/>
        <v>8.2743594728989098</v>
      </c>
      <c r="DR25" s="182">
        <f t="shared" si="73"/>
        <v>3922.0096722232752</v>
      </c>
      <c r="DS25" s="201">
        <v>0.27316977521185698</v>
      </c>
      <c r="DT25" s="202">
        <f t="shared" si="81"/>
        <v>1071.374500539961</v>
      </c>
      <c r="DU25" s="183">
        <f t="shared" si="74"/>
        <v>8.2645436794921174</v>
      </c>
      <c r="DV25" s="1">
        <f t="shared" si="79"/>
        <v>3883.7003612729236</v>
      </c>
      <c r="DW25" s="205">
        <v>0.26729908137347302</v>
      </c>
      <c r="DX25" s="202">
        <f t="shared" si="75"/>
        <v>1038.1095388980777</v>
      </c>
      <c r="EN25" s="49"/>
      <c r="EO25" s="115"/>
    </row>
    <row r="26" spans="1:145" s="1" customFormat="1">
      <c r="A26" s="33">
        <f>'INPUT 1'!A20</f>
        <v>0</v>
      </c>
      <c r="B26" s="52">
        <f>'INPUT 1'!B20</f>
        <v>48.316831995179399</v>
      </c>
      <c r="C26" s="52">
        <f>'INPUT 1'!C20</f>
        <v>4.35320960277976</v>
      </c>
      <c r="D26" s="52">
        <f>'INPUT 1'!D20</f>
        <v>9.2692939361095998</v>
      </c>
      <c r="E26" s="52">
        <f>'INPUT 1'!E20</f>
        <v>3.51579114099775</v>
      </c>
      <c r="F26" s="52">
        <f>'INPUT 1'!F20</f>
        <v>0.56615976827159598</v>
      </c>
      <c r="G26" s="52">
        <f>'INPUT 1'!G20</f>
        <v>18.889894644536</v>
      </c>
      <c r="H26" s="52">
        <f>'INPUT 1'!H20</f>
        <v>2.6061612335283701</v>
      </c>
      <c r="I26" s="52">
        <f>'INPUT 1'!I20</f>
        <v>8.7640676876391606</v>
      </c>
      <c r="J26" s="52">
        <f>'INPUT 1'!J20</f>
        <v>2.7846495855734101</v>
      </c>
      <c r="K26" s="52">
        <f>'INPUT 1'!K20</f>
        <v>0.50932057918108598</v>
      </c>
      <c r="L26" s="52">
        <f>'INPUT 1'!L20</f>
        <v>0.42461982620372302</v>
      </c>
      <c r="M26" s="52">
        <f>'INPUT 1'!M20</f>
        <v>0</v>
      </c>
      <c r="N26" s="85">
        <f>'INPUT 1'!N20</f>
        <v>99.999999999999829</v>
      </c>
      <c r="P26" s="191">
        <f t="shared" si="76"/>
        <v>22.584974527465761</v>
      </c>
      <c r="Q26" s="192">
        <f t="shared" si="1"/>
        <v>2.6090652576729814</v>
      </c>
      <c r="R26" s="192">
        <f t="shared" si="2"/>
        <v>4.9057802409281486</v>
      </c>
      <c r="S26" s="192">
        <f t="shared" si="3"/>
        <v>2.1201482637615325</v>
      </c>
      <c r="T26" s="192">
        <f t="shared" si="4"/>
        <v>0.43846675528370893</v>
      </c>
      <c r="U26" s="192">
        <f t="shared" si="5"/>
        <v>14.683247561077431</v>
      </c>
      <c r="V26" s="192">
        <f t="shared" si="6"/>
        <v>1.8228225056516556</v>
      </c>
      <c r="W26" s="192">
        <f t="shared" si="7"/>
        <v>6.2635982550047302</v>
      </c>
      <c r="X26" s="192">
        <f t="shared" si="8"/>
        <v>2.0658131133874833</v>
      </c>
      <c r="Y26" s="192">
        <f t="shared" si="9"/>
        <v>0.42281134657513808</v>
      </c>
      <c r="Z26" s="192">
        <f t="shared" si="77"/>
        <v>0.18531286487682355</v>
      </c>
      <c r="AA26" s="192">
        <f t="shared" si="59"/>
        <v>0</v>
      </c>
      <c r="AB26" s="192">
        <f t="shared" si="80"/>
        <v>41.897959308314469</v>
      </c>
      <c r="AC26" s="193">
        <f t="shared" si="60"/>
        <v>99.999999999999858</v>
      </c>
      <c r="AD26" s="115"/>
      <c r="AE26" s="191">
        <f t="shared" si="61"/>
        <v>18.645175957735958</v>
      </c>
      <c r="AF26" s="192">
        <f t="shared" si="10"/>
        <v>1.2637983189130244</v>
      </c>
      <c r="AG26" s="192">
        <f t="shared" si="11"/>
        <v>4.215707098628287</v>
      </c>
      <c r="AH26" s="192">
        <f t="shared" si="12"/>
        <v>2.0225517767522674</v>
      </c>
      <c r="AI26" s="192">
        <f t="shared" si="13"/>
        <v>0.18505144439883014</v>
      </c>
      <c r="AJ26" s="192">
        <f t="shared" si="14"/>
        <v>6.0962311144148362</v>
      </c>
      <c r="AK26" s="192">
        <f t="shared" si="15"/>
        <v>0.75680446228162834</v>
      </c>
      <c r="AL26" s="192">
        <f t="shared" si="16"/>
        <v>3.6236554323298633</v>
      </c>
      <c r="AM26" s="192">
        <f t="shared" si="17"/>
        <v>2.0834613320179654</v>
      </c>
      <c r="AN26" s="192">
        <f t="shared" si="18"/>
        <v>0.25073663895899478</v>
      </c>
      <c r="AO26" s="192">
        <f t="shared" si="19"/>
        <v>0.13872050729177651</v>
      </c>
      <c r="AP26" s="192">
        <f t="shared" si="20"/>
        <v>0</v>
      </c>
      <c r="AQ26" s="192">
        <f t="shared" si="21"/>
        <v>60.718105916276578</v>
      </c>
      <c r="AR26" s="193">
        <f t="shared" si="22"/>
        <v>100.00000000000001</v>
      </c>
      <c r="AS26" s="115"/>
      <c r="AT26" s="215">
        <f t="shared" si="62"/>
        <v>0.47465063466635737</v>
      </c>
      <c r="AU26" s="216">
        <f t="shared" si="23"/>
        <v>3.2172540260391437E-2</v>
      </c>
      <c r="AV26" s="216">
        <f t="shared" si="24"/>
        <v>0.10731934385961997</v>
      </c>
      <c r="AW26" s="216">
        <f t="shared" si="25"/>
        <v>5.1488142920030872E-2</v>
      </c>
      <c r="AX26" s="216">
        <f t="shared" si="26"/>
        <v>4.7108584938501405E-3</v>
      </c>
      <c r="AY26" s="216">
        <f t="shared" si="63"/>
        <v>0.15519188309559714</v>
      </c>
      <c r="AZ26" s="216">
        <f t="shared" si="27"/>
        <v>1.9265987038929785E-2</v>
      </c>
      <c r="BA26" s="216">
        <f t="shared" si="28"/>
        <v>9.2247472196900382E-2</v>
      </c>
      <c r="BB26" s="216">
        <f t="shared" si="29"/>
        <v>5.3038718743484758E-2</v>
      </c>
      <c r="BC26" s="216">
        <f t="shared" si="30"/>
        <v>6.3830078667944943E-3</v>
      </c>
      <c r="BD26" s="216">
        <f t="shared" si="31"/>
        <v>3.5314108580435217E-3</v>
      </c>
      <c r="BE26" s="216">
        <f t="shared" si="32"/>
        <v>0</v>
      </c>
      <c r="BF26" s="217">
        <f t="shared" si="33"/>
        <v>0.99999999999999978</v>
      </c>
      <c r="BG26" s="115"/>
      <c r="BH26" s="33">
        <f>'INPUT 1'!A20</f>
        <v>0</v>
      </c>
      <c r="BI26" s="226">
        <f>'INPUT 1'!P20</f>
        <v>0</v>
      </c>
      <c r="BJ26" s="227">
        <f>'INPUT 1'!Q20</f>
        <v>0</v>
      </c>
      <c r="BK26" s="227">
        <f>'INPUT 1'!R20</f>
        <v>0</v>
      </c>
      <c r="BL26" s="227">
        <f>'INPUT 1'!S20</f>
        <v>0</v>
      </c>
      <c r="BM26" s="227">
        <f>'INPUT 1'!T20</f>
        <v>0</v>
      </c>
      <c r="BN26" s="228">
        <f>'INPUT 1'!U20</f>
        <v>0</v>
      </c>
      <c r="BO26" s="115"/>
      <c r="BP26" s="226">
        <f t="shared" si="34"/>
        <v>0</v>
      </c>
      <c r="BQ26" s="227">
        <f t="shared" si="35"/>
        <v>0</v>
      </c>
      <c r="BR26" s="227">
        <f t="shared" si="36"/>
        <v>0</v>
      </c>
      <c r="BS26" s="227">
        <f t="shared" si="37"/>
        <v>0</v>
      </c>
      <c r="BT26" s="227">
        <f t="shared" si="38"/>
        <v>0</v>
      </c>
      <c r="BU26" s="228">
        <f t="shared" si="64"/>
        <v>0</v>
      </c>
      <c r="BV26" s="115"/>
      <c r="CE26" s="215">
        <f t="shared" si="78"/>
        <v>-13081.867026667402</v>
      </c>
      <c r="CF26" s="216">
        <f t="shared" si="39"/>
        <v>-360.99160192123895</v>
      </c>
      <c r="CG26" s="216">
        <f t="shared" si="40"/>
        <v>-1980.0732314583956</v>
      </c>
      <c r="CH26" s="216">
        <f t="shared" si="41"/>
        <v>-719.27236550566772</v>
      </c>
      <c r="CI26" s="216">
        <f t="shared" si="65"/>
        <v>-5319.0736046061547</v>
      </c>
      <c r="CJ26" s="216">
        <f t="shared" si="42"/>
        <v>-722.3763943955139</v>
      </c>
      <c r="CK26" s="216">
        <f t="shared" si="43"/>
        <v>-702.59070055397547</v>
      </c>
      <c r="CL26" s="216">
        <f t="shared" si="44"/>
        <v>-185.20026047669887</v>
      </c>
      <c r="CM26" s="216">
        <f t="shared" si="45"/>
        <v>0</v>
      </c>
      <c r="CN26" s="228">
        <f t="shared" si="66"/>
        <v>8586.5957441773626</v>
      </c>
      <c r="CP26" s="215">
        <f t="shared" si="46"/>
        <v>-13288.523742542882</v>
      </c>
      <c r="CQ26" s="216">
        <f t="shared" si="47"/>
        <v>-344.72847933723193</v>
      </c>
      <c r="CR26" s="216">
        <f t="shared" si="48"/>
        <v>-2039.0616307688672</v>
      </c>
      <c r="CS26" s="216">
        <f t="shared" si="49"/>
        <v>-747.22105626923292</v>
      </c>
      <c r="CT26" s="216">
        <f t="shared" si="50"/>
        <v>-5415.466387034493</v>
      </c>
      <c r="CU26" s="216">
        <f t="shared" si="51"/>
        <v>-814.69425141370061</v>
      </c>
      <c r="CV26" s="216">
        <f t="shared" si="67"/>
        <v>-727.30483409456463</v>
      </c>
      <c r="CW26" s="216">
        <f t="shared" si="52"/>
        <v>-182.4517883533201</v>
      </c>
      <c r="CX26" s="216">
        <f t="shared" si="53"/>
        <v>0</v>
      </c>
      <c r="CY26" s="228">
        <f t="shared" si="68"/>
        <v>8678.5177247719002</v>
      </c>
      <c r="DA26" s="388">
        <v>0.65</v>
      </c>
      <c r="DB26" s="121">
        <f t="shared" si="69"/>
        <v>0.24999999999999997</v>
      </c>
      <c r="DC26" s="279">
        <f t="shared" si="70"/>
        <v>9.9999999999999978E-2</v>
      </c>
      <c r="DE26" s="172">
        <f t="shared" si="54"/>
        <v>0</v>
      </c>
      <c r="DF26" s="115"/>
      <c r="DG26" s="29">
        <f>'INPUT 1'!W20+273.15</f>
        <v>1381.7431034482702</v>
      </c>
      <c r="DH26" s="16">
        <f>'INPUT 1'!X20</f>
        <v>0.1</v>
      </c>
      <c r="DJ26" s="171">
        <f t="shared" si="71"/>
        <v>7.2372353261934561E-5</v>
      </c>
      <c r="DK26" s="96">
        <f t="shared" si="55"/>
        <v>-1.949711196876517E-2</v>
      </c>
      <c r="DL26" s="98">
        <f t="shared" si="56"/>
        <v>-1.9167817761423369E-2</v>
      </c>
      <c r="DN26" s="171">
        <f t="shared" si="57"/>
        <v>2.533032364167709E-5</v>
      </c>
      <c r="DO26" s="180">
        <f t="shared" si="58"/>
        <v>0.29098999999999992</v>
      </c>
      <c r="DQ26" s="181">
        <f t="shared" si="72"/>
        <v>8.3662300437433235</v>
      </c>
      <c r="DR26" s="182">
        <f t="shared" si="73"/>
        <v>4299.3969331586241</v>
      </c>
      <c r="DS26" s="201">
        <v>0.27316977521185698</v>
      </c>
      <c r="DT26" s="202">
        <f t="shared" si="81"/>
        <v>1174.4652937774886</v>
      </c>
      <c r="DU26" s="183">
        <f t="shared" si="74"/>
        <v>8.3587428261881218</v>
      </c>
      <c r="DV26" s="1">
        <f t="shared" si="79"/>
        <v>4267.3266214816549</v>
      </c>
      <c r="DW26" s="205">
        <v>0.26729908137347302</v>
      </c>
      <c r="DX26" s="202">
        <f t="shared" si="75"/>
        <v>1140.6524858426126</v>
      </c>
      <c r="EN26" s="49"/>
      <c r="EO26" s="115"/>
    </row>
    <row r="27" spans="1:145" s="1" customFormat="1">
      <c r="A27" s="33">
        <f>'INPUT 1'!A21</f>
        <v>0</v>
      </c>
      <c r="B27" s="52">
        <f>'INPUT 1'!B21</f>
        <v>48.166584084218599</v>
      </c>
      <c r="C27" s="52">
        <f>'INPUT 1'!C21</f>
        <v>4.34941085787458</v>
      </c>
      <c r="D27" s="52">
        <f>'INPUT 1'!D21</f>
        <v>8.9718882841417997</v>
      </c>
      <c r="E27" s="52">
        <f>'INPUT 1'!E21</f>
        <v>3.3068433403665898</v>
      </c>
      <c r="F27" s="52">
        <f>'INPUT 1'!F21</f>
        <v>0.59828452539616195</v>
      </c>
      <c r="G27" s="52">
        <f>'INPUT 1'!G21</f>
        <v>19.487444679140498</v>
      </c>
      <c r="H27" s="52">
        <f>'INPUT 1'!H21</f>
        <v>2.7243352575810702</v>
      </c>
      <c r="I27" s="52">
        <f>'INPUT 1'!I21</f>
        <v>8.6307232117718993</v>
      </c>
      <c r="J27" s="52">
        <f>'INPUT 1'!J21</f>
        <v>2.78209907824077</v>
      </c>
      <c r="K27" s="52">
        <f>'INPUT 1'!K21</f>
        <v>0.533673287220787</v>
      </c>
      <c r="L27" s="52">
        <f>'INPUT 1'!L21</f>
        <v>0.448713394047145</v>
      </c>
      <c r="M27" s="52">
        <f>'INPUT 1'!M21</f>
        <v>0</v>
      </c>
      <c r="N27" s="85">
        <f>'INPUT 1'!N21</f>
        <v>99.999999999999915</v>
      </c>
      <c r="P27" s="191">
        <f t="shared" si="76"/>
        <v>22.514743407135001</v>
      </c>
      <c r="Q27" s="192">
        <f t="shared" si="1"/>
        <v>2.6067885068938459</v>
      </c>
      <c r="R27" s="192">
        <f t="shared" si="2"/>
        <v>4.7483780934700501</v>
      </c>
      <c r="S27" s="192">
        <f t="shared" si="3"/>
        <v>1.9941452394182759</v>
      </c>
      <c r="T27" s="192">
        <f t="shared" si="4"/>
        <v>0.46334601871792835</v>
      </c>
      <c r="U27" s="192">
        <f t="shared" si="5"/>
        <v>15.147727392931134</v>
      </c>
      <c r="V27" s="192">
        <f t="shared" si="6"/>
        <v>1.9054767435611983</v>
      </c>
      <c r="W27" s="192">
        <f t="shared" si="7"/>
        <v>6.168298189313238</v>
      </c>
      <c r="X27" s="192">
        <f t="shared" si="8"/>
        <v>2.0639210004549065</v>
      </c>
      <c r="Y27" s="192">
        <f t="shared" si="9"/>
        <v>0.44302769301763339</v>
      </c>
      <c r="Z27" s="192">
        <f t="shared" si="77"/>
        <v>0.19582779566111175</v>
      </c>
      <c r="AA27" s="192">
        <f t="shared" si="59"/>
        <v>0</v>
      </c>
      <c r="AB27" s="192">
        <f t="shared" si="80"/>
        <v>41.748319919425583</v>
      </c>
      <c r="AC27" s="193">
        <f t="shared" si="60"/>
        <v>99.999999999999901</v>
      </c>
      <c r="AD27" s="115"/>
      <c r="AE27" s="191">
        <f t="shared" si="61"/>
        <v>18.648909824534211</v>
      </c>
      <c r="AF27" s="192">
        <f t="shared" si="10"/>
        <v>1.2668879200816971</v>
      </c>
      <c r="AG27" s="192">
        <f t="shared" si="11"/>
        <v>4.093993964817944</v>
      </c>
      <c r="AH27" s="192">
        <f t="shared" si="12"/>
        <v>1.9086652548323579</v>
      </c>
      <c r="AI27" s="192">
        <f t="shared" si="13"/>
        <v>0.1962008165088748</v>
      </c>
      <c r="AJ27" s="192">
        <f t="shared" si="14"/>
        <v>6.309956260315583</v>
      </c>
      <c r="AK27" s="192">
        <f t="shared" si="15"/>
        <v>0.79374777450316614</v>
      </c>
      <c r="AL27" s="192">
        <f t="shared" si="16"/>
        <v>3.5803701396393586</v>
      </c>
      <c r="AM27" s="192">
        <f t="shared" si="17"/>
        <v>2.0884642750102387</v>
      </c>
      <c r="AN27" s="192">
        <f t="shared" si="18"/>
        <v>0.26359769399255789</v>
      </c>
      <c r="AO27" s="192">
        <f t="shared" si="19"/>
        <v>0.1470784347865576</v>
      </c>
      <c r="AP27" s="192">
        <f t="shared" si="20"/>
        <v>0</v>
      </c>
      <c r="AQ27" s="192">
        <f t="shared" si="21"/>
        <v>60.702127640977452</v>
      </c>
      <c r="AR27" s="193">
        <f t="shared" si="22"/>
        <v>100</v>
      </c>
      <c r="AS27" s="115"/>
      <c r="AT27" s="215">
        <f t="shared" si="62"/>
        <v>0.47455265908950767</v>
      </c>
      <c r="AU27" s="216">
        <f t="shared" si="23"/>
        <v>3.2238079163866687E-2</v>
      </c>
      <c r="AV27" s="216">
        <f t="shared" si="24"/>
        <v>0.10417851448586093</v>
      </c>
      <c r="AW27" s="216">
        <f t="shared" si="25"/>
        <v>4.8569175384227656E-2</v>
      </c>
      <c r="AX27" s="216">
        <f t="shared" si="26"/>
        <v>4.9926574832448488E-3</v>
      </c>
      <c r="AY27" s="216">
        <f t="shared" si="63"/>
        <v>0.16056737633702597</v>
      </c>
      <c r="AZ27" s="216">
        <f t="shared" si="27"/>
        <v>2.01982378906304E-2</v>
      </c>
      <c r="BA27" s="216">
        <f t="shared" si="28"/>
        <v>9.110849836676535E-2</v>
      </c>
      <c r="BB27" s="216">
        <f t="shared" si="29"/>
        <v>5.3144461764499079E-2</v>
      </c>
      <c r="BC27" s="216">
        <f t="shared" si="30"/>
        <v>6.7076836014008153E-3</v>
      </c>
      <c r="BD27" s="216">
        <f t="shared" si="31"/>
        <v>3.742656432970711E-3</v>
      </c>
      <c r="BE27" s="216">
        <f t="shared" si="32"/>
        <v>0</v>
      </c>
      <c r="BF27" s="217">
        <f t="shared" si="33"/>
        <v>1.0000000000000002</v>
      </c>
      <c r="BG27" s="115"/>
      <c r="BH27" s="33">
        <f>'INPUT 1'!A21</f>
        <v>0</v>
      </c>
      <c r="BI27" s="226">
        <f>'INPUT 1'!P21</f>
        <v>0</v>
      </c>
      <c r="BJ27" s="227">
        <f>'INPUT 1'!Q21</f>
        <v>0</v>
      </c>
      <c r="BK27" s="227">
        <f>'INPUT 1'!R21</f>
        <v>0</v>
      </c>
      <c r="BL27" s="227">
        <f>'INPUT 1'!S21</f>
        <v>0</v>
      </c>
      <c r="BM27" s="227">
        <f>'INPUT 1'!T21</f>
        <v>0</v>
      </c>
      <c r="BN27" s="228">
        <f>'INPUT 1'!U21</f>
        <v>0</v>
      </c>
      <c r="BO27" s="115"/>
      <c r="BP27" s="226">
        <f t="shared" si="34"/>
        <v>0</v>
      </c>
      <c r="BQ27" s="227">
        <f t="shared" si="35"/>
        <v>0</v>
      </c>
      <c r="BR27" s="227">
        <f t="shared" si="36"/>
        <v>0</v>
      </c>
      <c r="BS27" s="227">
        <f t="shared" si="37"/>
        <v>0</v>
      </c>
      <c r="BT27" s="227">
        <f t="shared" si="38"/>
        <v>0</v>
      </c>
      <c r="BU27" s="228">
        <f t="shared" si="64"/>
        <v>0</v>
      </c>
      <c r="BV27" s="115"/>
      <c r="CE27" s="215">
        <f t="shared" si="78"/>
        <v>-13079.166717482922</v>
      </c>
      <c r="CF27" s="216">
        <f t="shared" si="39"/>
        <v>-361.72698040121617</v>
      </c>
      <c r="CG27" s="216">
        <f t="shared" si="40"/>
        <v>-1922.1240123903642</v>
      </c>
      <c r="CH27" s="216">
        <f t="shared" si="41"/>
        <v>-678.49535228978357</v>
      </c>
      <c r="CI27" s="216">
        <f t="shared" si="65"/>
        <v>-5503.3141952987107</v>
      </c>
      <c r="CJ27" s="216">
        <f t="shared" si="42"/>
        <v>-713.45725776087954</v>
      </c>
      <c r="CK27" s="216">
        <f t="shared" si="43"/>
        <v>-703.99145202334</v>
      </c>
      <c r="CL27" s="216">
        <f t="shared" si="44"/>
        <v>-194.62058892911406</v>
      </c>
      <c r="CM27" s="216">
        <f t="shared" si="45"/>
        <v>0</v>
      </c>
      <c r="CN27" s="228">
        <f t="shared" si="66"/>
        <v>8882.182052337379</v>
      </c>
      <c r="CP27" s="215">
        <f t="shared" si="46"/>
        <v>-13285.780776065925</v>
      </c>
      <c r="CQ27" s="216">
        <f t="shared" si="47"/>
        <v>-345.43072809811906</v>
      </c>
      <c r="CR27" s="216">
        <f t="shared" si="48"/>
        <v>-1979.3860454130611</v>
      </c>
      <c r="CS27" s="216">
        <f t="shared" si="49"/>
        <v>-704.85957493349918</v>
      </c>
      <c r="CT27" s="216">
        <f t="shared" si="50"/>
        <v>-5603.0458040891644</v>
      </c>
      <c r="CU27" s="216">
        <f t="shared" si="51"/>
        <v>-804.63527191189871</v>
      </c>
      <c r="CV27" s="216">
        <f t="shared" si="67"/>
        <v>-728.75485800497302</v>
      </c>
      <c r="CW27" s="216">
        <f t="shared" si="52"/>
        <v>-191.73231403181967</v>
      </c>
      <c r="CX27" s="216">
        <f t="shared" si="53"/>
        <v>0</v>
      </c>
      <c r="CY27" s="228">
        <f t="shared" si="68"/>
        <v>8977.2683694969783</v>
      </c>
      <c r="DA27" s="388">
        <v>0.65</v>
      </c>
      <c r="DB27" s="121">
        <f t="shared" si="69"/>
        <v>0.24999999999999997</v>
      </c>
      <c r="DC27" s="279">
        <f t="shared" si="70"/>
        <v>9.9999999999999978E-2</v>
      </c>
      <c r="DE27" s="172">
        <f t="shared" si="54"/>
        <v>0</v>
      </c>
      <c r="DF27" s="115"/>
      <c r="DG27" s="29">
        <f>'INPUT 1'!W21+273.15</f>
        <v>1376.7626436781602</v>
      </c>
      <c r="DH27" s="16">
        <f>'INPUT 1'!X21</f>
        <v>0.1</v>
      </c>
      <c r="DJ27" s="171">
        <f t="shared" si="71"/>
        <v>7.2634161348858166E-5</v>
      </c>
      <c r="DK27" s="96">
        <f t="shared" si="55"/>
        <v>-1.9567643067382387E-2</v>
      </c>
      <c r="DL27" s="98">
        <f t="shared" si="56"/>
        <v>-1.9237157633245086E-2</v>
      </c>
      <c r="DN27" s="171">
        <f t="shared" si="57"/>
        <v>2.5421956472100347E-5</v>
      </c>
      <c r="DO27" s="180">
        <f t="shared" si="58"/>
        <v>0.29098999999999992</v>
      </c>
      <c r="DQ27" s="181">
        <f t="shared" si="72"/>
        <v>8.4816078776828387</v>
      </c>
      <c r="DR27" s="182">
        <f t="shared" si="73"/>
        <v>4825.2019975927305</v>
      </c>
      <c r="DS27" s="201">
        <v>0.27316977521185698</v>
      </c>
      <c r="DT27" s="202">
        <f t="shared" si="81"/>
        <v>1318.0993450342094</v>
      </c>
      <c r="DU27" s="183">
        <f t="shared" si="74"/>
        <v>8.4763617096007877</v>
      </c>
      <c r="DV27" s="1">
        <f t="shared" si="79"/>
        <v>4799.9544611990868</v>
      </c>
      <c r="DW27" s="205">
        <v>0.26729908137347302</v>
      </c>
      <c r="DX27" s="202">
        <f t="shared" si="75"/>
        <v>1283.0234181130195</v>
      </c>
      <c r="EN27" s="49"/>
      <c r="EO27" s="115"/>
    </row>
    <row r="28" spans="1:145" s="1" customFormat="1">
      <c r="A28" s="33">
        <f>'INPUT 1'!A22</f>
        <v>0</v>
      </c>
      <c r="B28" s="52">
        <f>'INPUT 1'!B22</f>
        <v>48.061706447155302</v>
      </c>
      <c r="C28" s="52">
        <f>'INPUT 1'!C22</f>
        <v>4.2265441533284598</v>
      </c>
      <c r="D28" s="52">
        <f>'INPUT 1'!D22</f>
        <v>8.6811220969512402</v>
      </c>
      <c r="E28" s="52">
        <f>'INPUT 1'!E22</f>
        <v>3.0803418447261799</v>
      </c>
      <c r="F28" s="52">
        <f>'INPUT 1'!F22</f>
        <v>0.63529729351956199</v>
      </c>
      <c r="G28" s="52">
        <f>'INPUT 1'!G22</f>
        <v>20.1629175205201</v>
      </c>
      <c r="H28" s="52">
        <f>'INPUT 1'!H22</f>
        <v>2.8587892878478001</v>
      </c>
      <c r="I28" s="52">
        <f>'INPUT 1'!I22</f>
        <v>8.4691205329879704</v>
      </c>
      <c r="J28" s="52">
        <f>'INPUT 1'!J22</f>
        <v>2.7862560364739699</v>
      </c>
      <c r="K28" s="52">
        <f>'INPUT 1'!K22</f>
        <v>0.56143181634963202</v>
      </c>
      <c r="L28" s="52">
        <f>'INPUT 1'!L22</f>
        <v>0.47647297013969803</v>
      </c>
      <c r="M28" s="52">
        <f>'INPUT 1'!M22</f>
        <v>0</v>
      </c>
      <c r="N28" s="85">
        <f>'INPUT 1'!N22</f>
        <v>99.999999999999901</v>
      </c>
      <c r="P28" s="191">
        <f t="shared" si="76"/>
        <v>22.465719937181262</v>
      </c>
      <c r="Q28" s="192">
        <f t="shared" si="1"/>
        <v>2.5331492201589838</v>
      </c>
      <c r="R28" s="192">
        <f t="shared" si="2"/>
        <v>4.5944898873476161</v>
      </c>
      <c r="S28" s="192">
        <f t="shared" si="3"/>
        <v>1.8575567068625212</v>
      </c>
      <c r="T28" s="192">
        <f t="shared" si="4"/>
        <v>0.49201083959115977</v>
      </c>
      <c r="U28" s="192">
        <f t="shared" si="5"/>
        <v>15.672777168877339</v>
      </c>
      <c r="V28" s="192">
        <f t="shared" si="6"/>
        <v>1.9995176759458588</v>
      </c>
      <c r="W28" s="192">
        <f t="shared" si="7"/>
        <v>6.0528022469139415</v>
      </c>
      <c r="X28" s="192">
        <f t="shared" si="8"/>
        <v>2.0670048709980575</v>
      </c>
      <c r="Y28" s="192">
        <f t="shared" si="9"/>
        <v>0.46607137426605844</v>
      </c>
      <c r="Z28" s="192">
        <f t="shared" si="77"/>
        <v>0.20794264818570654</v>
      </c>
      <c r="AA28" s="192">
        <f t="shared" si="59"/>
        <v>0</v>
      </c>
      <c r="AB28" s="192">
        <f t="shared" si="80"/>
        <v>41.590957423671405</v>
      </c>
      <c r="AC28" s="193">
        <f t="shared" si="60"/>
        <v>99.999999999999915</v>
      </c>
      <c r="AD28" s="115"/>
      <c r="AE28" s="191">
        <f t="shared" si="61"/>
        <v>18.671730865691689</v>
      </c>
      <c r="AF28" s="192">
        <f t="shared" si="10"/>
        <v>1.2352957925315962</v>
      </c>
      <c r="AG28" s="192">
        <f t="shared" si="11"/>
        <v>3.9748156993312014</v>
      </c>
      <c r="AH28" s="192">
        <f t="shared" si="12"/>
        <v>1.7839917982345508</v>
      </c>
      <c r="AI28" s="192">
        <f t="shared" si="13"/>
        <v>0.20904887595623065</v>
      </c>
      <c r="AJ28" s="192">
        <f t="shared" si="14"/>
        <v>6.550924861785365</v>
      </c>
      <c r="AK28" s="192">
        <f t="shared" si="15"/>
        <v>0.83576062581583277</v>
      </c>
      <c r="AL28" s="192">
        <f t="shared" si="16"/>
        <v>3.5253061807829065</v>
      </c>
      <c r="AM28" s="192">
        <f t="shared" si="17"/>
        <v>2.0987140591542581</v>
      </c>
      <c r="AN28" s="192">
        <f t="shared" si="18"/>
        <v>0.27825370342714295</v>
      </c>
      <c r="AO28" s="192">
        <f t="shared" si="19"/>
        <v>0.15670975287781724</v>
      </c>
      <c r="AP28" s="192">
        <f t="shared" si="20"/>
        <v>0</v>
      </c>
      <c r="AQ28" s="192">
        <f t="shared" si="21"/>
        <v>60.679447784411423</v>
      </c>
      <c r="AR28" s="193">
        <f t="shared" si="22"/>
        <v>100</v>
      </c>
      <c r="AS28" s="115"/>
      <c r="AT28" s="215">
        <f t="shared" si="62"/>
        <v>0.47485932454146218</v>
      </c>
      <c r="AU28" s="216">
        <f t="shared" si="23"/>
        <v>3.141603367517979E-2</v>
      </c>
      <c r="AV28" s="216">
        <f t="shared" si="24"/>
        <v>0.10108748416191853</v>
      </c>
      <c r="AW28" s="216">
        <f t="shared" si="25"/>
        <v>4.5370466529900094E-2</v>
      </c>
      <c r="AX28" s="216">
        <f t="shared" si="26"/>
        <v>5.3165295037070582E-3</v>
      </c>
      <c r="AY28" s="216">
        <f t="shared" si="63"/>
        <v>0.16660307377850758</v>
      </c>
      <c r="AZ28" s="216">
        <f t="shared" si="27"/>
        <v>2.1255058200441459E-2</v>
      </c>
      <c r="BA28" s="216">
        <f t="shared" si="28"/>
        <v>8.9655561332256758E-2</v>
      </c>
      <c r="BB28" s="216">
        <f t="shared" si="29"/>
        <v>5.3374480796895461E-2</v>
      </c>
      <c r="BC28" s="216">
        <f t="shared" si="30"/>
        <v>7.0765461761961119E-3</v>
      </c>
      <c r="BD28" s="216">
        <f t="shared" si="31"/>
        <v>3.9854413035351486E-3</v>
      </c>
      <c r="BE28" s="216">
        <f t="shared" si="32"/>
        <v>0</v>
      </c>
      <c r="BF28" s="217">
        <f t="shared" si="33"/>
        <v>1</v>
      </c>
      <c r="BG28" s="115"/>
      <c r="BH28" s="33">
        <f>'INPUT 1'!A22</f>
        <v>0</v>
      </c>
      <c r="BI28" s="226">
        <f>'INPUT 1'!P22</f>
        <v>0</v>
      </c>
      <c r="BJ28" s="227">
        <f>'INPUT 1'!Q22</f>
        <v>0</v>
      </c>
      <c r="BK28" s="227">
        <f>'INPUT 1'!R22</f>
        <v>0</v>
      </c>
      <c r="BL28" s="227">
        <f>'INPUT 1'!S22</f>
        <v>0</v>
      </c>
      <c r="BM28" s="227">
        <f>'INPUT 1'!T22</f>
        <v>0</v>
      </c>
      <c r="BN28" s="228">
        <f>'INPUT 1'!U22</f>
        <v>0</v>
      </c>
      <c r="BO28" s="115"/>
      <c r="BP28" s="226">
        <f t="shared" si="34"/>
        <v>0</v>
      </c>
      <c r="BQ28" s="227">
        <f t="shared" si="35"/>
        <v>0</v>
      </c>
      <c r="BR28" s="227">
        <f t="shared" si="36"/>
        <v>0</v>
      </c>
      <c r="BS28" s="227">
        <f t="shared" si="37"/>
        <v>0</v>
      </c>
      <c r="BT28" s="227">
        <f t="shared" si="38"/>
        <v>0</v>
      </c>
      <c r="BU28" s="228">
        <f t="shared" si="64"/>
        <v>0</v>
      </c>
      <c r="BV28" s="115"/>
      <c r="CE28" s="215">
        <f t="shared" si="78"/>
        <v>-13087.61873749752</v>
      </c>
      <c r="CF28" s="216">
        <f t="shared" si="39"/>
        <v>-352.5032288599507</v>
      </c>
      <c r="CG28" s="216">
        <f t="shared" si="40"/>
        <v>-1865.0936003327722</v>
      </c>
      <c r="CH28" s="216">
        <f t="shared" si="41"/>
        <v>-633.81044516874942</v>
      </c>
      <c r="CI28" s="216">
        <f t="shared" si="65"/>
        <v>-5710.1827396194058</v>
      </c>
      <c r="CJ28" s="216">
        <f t="shared" si="42"/>
        <v>-702.07952142538682</v>
      </c>
      <c r="CK28" s="216">
        <f t="shared" si="43"/>
        <v>-707.03845687075579</v>
      </c>
      <c r="CL28" s="216">
        <f t="shared" si="44"/>
        <v>-205.32297977020531</v>
      </c>
      <c r="CM28" s="216">
        <f t="shared" si="45"/>
        <v>0</v>
      </c>
      <c r="CN28" s="228">
        <f t="shared" si="66"/>
        <v>9222.0172071215948</v>
      </c>
      <c r="CP28" s="215">
        <f t="shared" si="46"/>
        <v>-13294.366314231653</v>
      </c>
      <c r="CQ28" s="216">
        <f t="shared" si="47"/>
        <v>-336.62251808524837</v>
      </c>
      <c r="CR28" s="216">
        <f t="shared" si="48"/>
        <v>-1920.6566392648231</v>
      </c>
      <c r="CS28" s="216">
        <f t="shared" si="49"/>
        <v>-658.4383510695767</v>
      </c>
      <c r="CT28" s="216">
        <f t="shared" si="50"/>
        <v>-5813.6632408047135</v>
      </c>
      <c r="CU28" s="216">
        <f t="shared" si="51"/>
        <v>-791.80348995094005</v>
      </c>
      <c r="CV28" s="216">
        <f t="shared" si="67"/>
        <v>-731.90904344080036</v>
      </c>
      <c r="CW28" s="216">
        <f t="shared" si="52"/>
        <v>-202.27587559910467</v>
      </c>
      <c r="CX28" s="216">
        <f t="shared" si="53"/>
        <v>0</v>
      </c>
      <c r="CY28" s="228">
        <f t="shared" si="68"/>
        <v>9320.7415574941351</v>
      </c>
      <c r="DA28" s="388">
        <v>0.65</v>
      </c>
      <c r="DB28" s="121">
        <f t="shared" si="69"/>
        <v>0.24999999999999997</v>
      </c>
      <c r="DC28" s="279">
        <f t="shared" si="70"/>
        <v>9.9999999999999978E-2</v>
      </c>
      <c r="DE28" s="172">
        <f t="shared" si="54"/>
        <v>0</v>
      </c>
      <c r="DF28" s="115"/>
      <c r="DG28" s="29">
        <f>'INPUT 1'!W22+273.15</f>
        <v>1371.7821839080398</v>
      </c>
      <c r="DH28" s="16">
        <f>'INPUT 1'!X22</f>
        <v>0.1</v>
      </c>
      <c r="DJ28" s="171">
        <f t="shared" si="71"/>
        <v>7.2897870502379778E-5</v>
      </c>
      <c r="DK28" s="96">
        <f t="shared" si="55"/>
        <v>-1.9638686313341109E-2</v>
      </c>
      <c r="DL28" s="98">
        <f t="shared" si="56"/>
        <v>-1.9307001002555287E-2</v>
      </c>
      <c r="DN28" s="171">
        <f t="shared" si="57"/>
        <v>2.5514254675832913E-5</v>
      </c>
      <c r="DO28" s="180">
        <f t="shared" si="58"/>
        <v>0.29098999999999992</v>
      </c>
      <c r="DQ28" s="181">
        <f t="shared" si="72"/>
        <v>8.6119628727255151</v>
      </c>
      <c r="DR28" s="182">
        <f t="shared" si="73"/>
        <v>5497.0280615137317</v>
      </c>
      <c r="DS28" s="201">
        <v>0.27316977521185698</v>
      </c>
      <c r="DT28" s="202">
        <f t="shared" si="81"/>
        <v>1501.6219198969761</v>
      </c>
      <c r="DU28" s="183">
        <f t="shared" si="74"/>
        <v>8.6088563563675002</v>
      </c>
      <c r="DV28" s="1">
        <f t="shared" si="79"/>
        <v>5479.977950855764</v>
      </c>
      <c r="DW28" s="205">
        <v>0.26729908137347302</v>
      </c>
      <c r="DX28" s="202">
        <f t="shared" si="75"/>
        <v>1464.7930722106328</v>
      </c>
      <c r="EN28" s="49"/>
      <c r="EO28" s="115"/>
    </row>
    <row r="29" spans="1:145" s="1" customFormat="1">
      <c r="A29" s="33">
        <f>'INPUT 1'!A23</f>
        <v>0</v>
      </c>
      <c r="B29" s="52">
        <f>'INPUT 1'!B23</f>
        <v>47.949951774316297</v>
      </c>
      <c r="C29" s="52">
        <f>'INPUT 1'!C23</f>
        <v>4.1104384853843898</v>
      </c>
      <c r="D29" s="52">
        <f>'INPUT 1'!D23</f>
        <v>8.3952935261843091</v>
      </c>
      <c r="E29" s="52">
        <f>'INPUT 1'!E23</f>
        <v>2.86350163218248</v>
      </c>
      <c r="F29" s="52">
        <f>'INPUT 1'!F23</f>
        <v>0.67265255699988802</v>
      </c>
      <c r="G29" s="52">
        <f>'INPUT 1'!G23</f>
        <v>20.8174208514009</v>
      </c>
      <c r="H29" s="52">
        <f>'INPUT 1'!H23</f>
        <v>2.9942993091957</v>
      </c>
      <c r="I29" s="52">
        <f>'INPUT 1'!I23</f>
        <v>8.3149949864825601</v>
      </c>
      <c r="J29" s="52">
        <f>'INPUT 1'!J23</f>
        <v>2.7881382435806801</v>
      </c>
      <c r="K29" s="52">
        <f>'INPUT 1'!K23</f>
        <v>0.58881921652268698</v>
      </c>
      <c r="L29" s="52">
        <f>'INPUT 1'!L23</f>
        <v>0.50448941774994305</v>
      </c>
      <c r="M29" s="52">
        <f>'INPUT 1'!M23</f>
        <v>0</v>
      </c>
      <c r="N29" s="85">
        <f>'INPUT 1'!N23</f>
        <v>99.999999999999829</v>
      </c>
      <c r="P29" s="191">
        <f t="shared" si="76"/>
        <v>22.413481900555723</v>
      </c>
      <c r="Q29" s="192">
        <f t="shared" si="1"/>
        <v>2.4635621126927245</v>
      </c>
      <c r="R29" s="192">
        <f t="shared" si="2"/>
        <v>4.4432149181400193</v>
      </c>
      <c r="S29" s="192">
        <f t="shared" si="3"/>
        <v>1.7267942748234728</v>
      </c>
      <c r="T29" s="192">
        <f t="shared" si="4"/>
        <v>0.52094090860858466</v>
      </c>
      <c r="U29" s="192">
        <f t="shared" si="5"/>
        <v>16.181527197276907</v>
      </c>
      <c r="V29" s="192">
        <f t="shared" si="6"/>
        <v>2.0942971982089045</v>
      </c>
      <c r="W29" s="192">
        <f t="shared" si="7"/>
        <v>5.9426501419154247</v>
      </c>
      <c r="X29" s="192">
        <f t="shared" si="8"/>
        <v>2.0684012004117465</v>
      </c>
      <c r="Y29" s="192">
        <f t="shared" si="9"/>
        <v>0.48880696363686299</v>
      </c>
      <c r="Z29" s="192">
        <f t="shared" si="77"/>
        <v>0.22016960474763364</v>
      </c>
      <c r="AA29" s="192">
        <f t="shared" si="59"/>
        <v>0</v>
      </c>
      <c r="AB29" s="192">
        <f t="shared" si="80"/>
        <v>41.43615357898183</v>
      </c>
      <c r="AC29" s="193">
        <f t="shared" si="60"/>
        <v>99.999999999999829</v>
      </c>
      <c r="AD29" s="115"/>
      <c r="AE29" s="191">
        <f t="shared" si="61"/>
        <v>18.690939133580258</v>
      </c>
      <c r="AF29" s="192">
        <f t="shared" si="10"/>
        <v>1.2054002058499234</v>
      </c>
      <c r="AG29" s="192">
        <f t="shared" si="11"/>
        <v>3.8568662037338166</v>
      </c>
      <c r="AH29" s="192">
        <f t="shared" si="12"/>
        <v>1.6639831687089257</v>
      </c>
      <c r="AI29" s="192">
        <f t="shared" si="13"/>
        <v>0.22208497885219991</v>
      </c>
      <c r="AJ29" s="192">
        <f t="shared" si="14"/>
        <v>6.7863104452050305</v>
      </c>
      <c r="AK29" s="192">
        <f t="shared" si="15"/>
        <v>0.87831950459907537</v>
      </c>
      <c r="AL29" s="192">
        <f t="shared" si="16"/>
        <v>3.47278643546806</v>
      </c>
      <c r="AM29" s="192">
        <f t="shared" si="17"/>
        <v>2.1071920014874785</v>
      </c>
      <c r="AN29" s="192">
        <f t="shared" si="18"/>
        <v>0.29280835456774768</v>
      </c>
      <c r="AO29" s="192">
        <f t="shared" si="19"/>
        <v>0.16648203437884193</v>
      </c>
      <c r="AP29" s="192">
        <f t="shared" si="20"/>
        <v>0</v>
      </c>
      <c r="AQ29" s="192">
        <f t="shared" si="21"/>
        <v>60.656827533568638</v>
      </c>
      <c r="AR29" s="193">
        <f t="shared" si="22"/>
        <v>100</v>
      </c>
      <c r="AS29" s="115"/>
      <c r="AT29" s="215">
        <f t="shared" si="62"/>
        <v>0.47507452912008724</v>
      </c>
      <c r="AU29" s="216">
        <f t="shared" si="23"/>
        <v>3.0638103901722797E-2</v>
      </c>
      <c r="AV29" s="216">
        <f t="shared" si="24"/>
        <v>9.8031398129487343E-2</v>
      </c>
      <c r="AW29" s="216">
        <f t="shared" si="25"/>
        <v>4.2294077075982636E-2</v>
      </c>
      <c r="AX29" s="216">
        <f t="shared" si="26"/>
        <v>5.6448162395060734E-3</v>
      </c>
      <c r="AY29" s="216">
        <f t="shared" si="63"/>
        <v>0.17249016842745185</v>
      </c>
      <c r="AZ29" s="216">
        <f t="shared" si="27"/>
        <v>2.232457246167632E-2</v>
      </c>
      <c r="BA29" s="216">
        <f t="shared" si="28"/>
        <v>8.8269100272255221E-2</v>
      </c>
      <c r="BB29" s="216">
        <f t="shared" si="29"/>
        <v>5.355928028644337E-2</v>
      </c>
      <c r="BC29" s="216">
        <f t="shared" si="30"/>
        <v>7.4424184988533797E-3</v>
      </c>
      <c r="BD29" s="216">
        <f t="shared" si="31"/>
        <v>4.2315355865338222E-3</v>
      </c>
      <c r="BE29" s="216">
        <f t="shared" si="32"/>
        <v>0</v>
      </c>
      <c r="BF29" s="217">
        <f t="shared" si="33"/>
        <v>1</v>
      </c>
      <c r="BG29" s="115"/>
      <c r="BH29" s="33">
        <f>'INPUT 1'!A23</f>
        <v>0</v>
      </c>
      <c r="BI29" s="226">
        <f>'INPUT 1'!P23</f>
        <v>0</v>
      </c>
      <c r="BJ29" s="227">
        <f>'INPUT 1'!Q23</f>
        <v>0</v>
      </c>
      <c r="BK29" s="227">
        <f>'INPUT 1'!R23</f>
        <v>0</v>
      </c>
      <c r="BL29" s="227">
        <f>'INPUT 1'!S23</f>
        <v>0</v>
      </c>
      <c r="BM29" s="227">
        <f>'INPUT 1'!T23</f>
        <v>0</v>
      </c>
      <c r="BN29" s="228">
        <f>'INPUT 1'!U23</f>
        <v>0</v>
      </c>
      <c r="BO29" s="115"/>
      <c r="BP29" s="226">
        <f t="shared" si="34"/>
        <v>0</v>
      </c>
      <c r="BQ29" s="227">
        <f t="shared" si="35"/>
        <v>0</v>
      </c>
      <c r="BR29" s="227">
        <f t="shared" si="36"/>
        <v>0</v>
      </c>
      <c r="BS29" s="227">
        <f t="shared" si="37"/>
        <v>0</v>
      </c>
      <c r="BT29" s="227">
        <f t="shared" si="38"/>
        <v>0</v>
      </c>
      <c r="BU29" s="228">
        <f t="shared" si="64"/>
        <v>0</v>
      </c>
      <c r="BV29" s="115"/>
      <c r="CE29" s="215">
        <f t="shared" si="78"/>
        <v>-13093.550000358007</v>
      </c>
      <c r="CF29" s="216">
        <f t="shared" si="39"/>
        <v>-343.77447717203381</v>
      </c>
      <c r="CG29" s="216">
        <f t="shared" si="40"/>
        <v>-1808.7079206572955</v>
      </c>
      <c r="CH29" s="216">
        <f t="shared" si="41"/>
        <v>-590.83429970604232</v>
      </c>
      <c r="CI29" s="216">
        <f t="shared" si="65"/>
        <v>-5911.9580459717909</v>
      </c>
      <c r="CJ29" s="216">
        <f t="shared" si="42"/>
        <v>-691.22234867429063</v>
      </c>
      <c r="CK29" s="216">
        <f t="shared" si="43"/>
        <v>-709.48644969372401</v>
      </c>
      <c r="CL29" s="216">
        <f t="shared" si="44"/>
        <v>-215.9386097163688</v>
      </c>
      <c r="CM29" s="216">
        <f t="shared" si="45"/>
        <v>0</v>
      </c>
      <c r="CN29" s="228">
        <f t="shared" si="66"/>
        <v>9552.2139428045193</v>
      </c>
      <c r="CP29" s="215">
        <f t="shared" si="46"/>
        <v>-13300.391274368014</v>
      </c>
      <c r="CQ29" s="216">
        <f t="shared" si="47"/>
        <v>-328.28700756402463</v>
      </c>
      <c r="CR29" s="216">
        <f t="shared" si="48"/>
        <v>-1862.5911727333623</v>
      </c>
      <c r="CS29" s="216">
        <f t="shared" si="49"/>
        <v>-613.79228603627303</v>
      </c>
      <c r="CT29" s="216">
        <f t="shared" si="50"/>
        <v>-6019.0951393854502</v>
      </c>
      <c r="CU29" s="216">
        <f t="shared" si="51"/>
        <v>-779.55879827005356</v>
      </c>
      <c r="CV29" s="216">
        <f t="shared" si="67"/>
        <v>-734.44314617311625</v>
      </c>
      <c r="CW29" s="216">
        <f t="shared" si="52"/>
        <v>-212.73396385011054</v>
      </c>
      <c r="CX29" s="216">
        <f t="shared" si="53"/>
        <v>0</v>
      </c>
      <c r="CY29" s="228">
        <f t="shared" si="68"/>
        <v>9654.4731443374185</v>
      </c>
      <c r="DA29" s="388">
        <v>0.65</v>
      </c>
      <c r="DB29" s="121">
        <f t="shared" si="69"/>
        <v>0.24999999999999997</v>
      </c>
      <c r="DC29" s="279">
        <f t="shared" si="70"/>
        <v>9.9999999999999978E-2</v>
      </c>
      <c r="DE29" s="172">
        <f t="shared" si="54"/>
        <v>0</v>
      </c>
      <c r="DF29" s="115"/>
      <c r="DG29" s="29">
        <f>'INPUT 1'!W23+273.15</f>
        <v>1366.8017241379298</v>
      </c>
      <c r="DH29" s="16">
        <f>'INPUT 1'!X23</f>
        <v>0.1</v>
      </c>
      <c r="DJ29" s="171">
        <f t="shared" si="71"/>
        <v>7.3163501504266884E-5</v>
      </c>
      <c r="DK29" s="96">
        <f t="shared" si="55"/>
        <v>-1.9710247305249496E-2</v>
      </c>
      <c r="DL29" s="98">
        <f t="shared" si="56"/>
        <v>-1.9377353373405085E-2</v>
      </c>
      <c r="DN29" s="171">
        <f t="shared" si="57"/>
        <v>2.5607225526493402E-5</v>
      </c>
      <c r="DO29" s="180">
        <f t="shared" si="58"/>
        <v>0.29098999999999992</v>
      </c>
      <c r="DQ29" s="181">
        <f t="shared" si="72"/>
        <v>8.7422804196404567</v>
      </c>
      <c r="DR29" s="182">
        <f t="shared" si="73"/>
        <v>6262.1597942149956</v>
      </c>
      <c r="DS29" s="201">
        <v>0.27316977521185698</v>
      </c>
      <c r="DT29" s="202">
        <f t="shared" si="81"/>
        <v>1710.6327833264388</v>
      </c>
      <c r="DU29" s="183">
        <f t="shared" si="74"/>
        <v>8.7412698063400764</v>
      </c>
      <c r="DV29" s="1">
        <f t="shared" si="79"/>
        <v>6255.8343690556212</v>
      </c>
      <c r="DW29" s="205">
        <v>0.26729908137347302</v>
      </c>
      <c r="DX29" s="202">
        <f t="shared" si="75"/>
        <v>1672.1787800731677</v>
      </c>
      <c r="EN29" s="49"/>
      <c r="EO29" s="115"/>
    </row>
    <row r="30" spans="1:145" s="1" customFormat="1">
      <c r="A30" s="33">
        <f>'INPUT 1'!A24</f>
        <v>0</v>
      </c>
      <c r="B30" s="52">
        <f>'INPUT 1'!B24</f>
        <v>47.831478529844397</v>
      </c>
      <c r="C30" s="52">
        <f>'INPUT 1'!C24</f>
        <v>4.0005689564552798</v>
      </c>
      <c r="D30" s="52">
        <f>'INPUT 1'!D24</f>
        <v>8.1139716353608193</v>
      </c>
      <c r="E30" s="52">
        <f>'INPUT 1'!E24</f>
        <v>2.6556716124405302</v>
      </c>
      <c r="F30" s="52">
        <f>'INPUT 1'!F24</f>
        <v>0.71044024431161801</v>
      </c>
      <c r="G30" s="52">
        <f>'INPUT 1'!G24</f>
        <v>21.452238903776198</v>
      </c>
      <c r="H30" s="52">
        <f>'INPUT 1'!H24</f>
        <v>3.1311836981125998</v>
      </c>
      <c r="I30" s="52">
        <f>'INPUT 1'!I24</f>
        <v>8.1678148206314205</v>
      </c>
      <c r="J30" s="52">
        <f>'INPUT 1'!J24</f>
        <v>2.7879434882331098</v>
      </c>
      <c r="K30" s="52">
        <f>'INPUT 1'!K24</f>
        <v>0.61585792760010005</v>
      </c>
      <c r="L30" s="52">
        <f>'INPUT 1'!L24</f>
        <v>0.53283018323374198</v>
      </c>
      <c r="M30" s="52">
        <f>'INPUT 1'!M24</f>
        <v>0</v>
      </c>
      <c r="N30" s="85">
        <f>'INPUT 1'!N24</f>
        <v>99.999999999999815</v>
      </c>
      <c r="P30" s="191">
        <f t="shared" si="76"/>
        <v>22.358103368932394</v>
      </c>
      <c r="Q30" s="192">
        <f t="shared" si="1"/>
        <v>2.3977125908542187</v>
      </c>
      <c r="R30" s="192">
        <f t="shared" si="2"/>
        <v>4.2943251124164066</v>
      </c>
      <c r="S30" s="192">
        <f t="shared" si="3"/>
        <v>1.6014653124811953</v>
      </c>
      <c r="T30" s="192">
        <f t="shared" si="4"/>
        <v>0.55020587156388501</v>
      </c>
      <c r="U30" s="192">
        <f t="shared" si="5"/>
        <v>16.674975720663127</v>
      </c>
      <c r="V30" s="192">
        <f t="shared" si="6"/>
        <v>2.1900379918252266</v>
      </c>
      <c r="W30" s="192">
        <f t="shared" si="7"/>
        <v>5.8374618363416646</v>
      </c>
      <c r="X30" s="192">
        <f t="shared" si="8"/>
        <v>2.0682567197011403</v>
      </c>
      <c r="Y30" s="192">
        <f t="shared" si="9"/>
        <v>0.51125308953006487</v>
      </c>
      <c r="Z30" s="192">
        <f t="shared" si="77"/>
        <v>0.23253810033004485</v>
      </c>
      <c r="AA30" s="192">
        <f t="shared" si="59"/>
        <v>0</v>
      </c>
      <c r="AB30" s="192">
        <f t="shared" si="80"/>
        <v>41.283664285360445</v>
      </c>
      <c r="AC30" s="193">
        <f t="shared" si="60"/>
        <v>99.999999999999829</v>
      </c>
      <c r="AD30" s="115"/>
      <c r="AE30" s="191">
        <f t="shared" si="61"/>
        <v>18.706654891120539</v>
      </c>
      <c r="AF30" s="192">
        <f t="shared" si="10"/>
        <v>1.1770753063514057</v>
      </c>
      <c r="AG30" s="192">
        <f t="shared" si="11"/>
        <v>3.7399995804472486</v>
      </c>
      <c r="AH30" s="192">
        <f t="shared" si="12"/>
        <v>1.5483361205817014</v>
      </c>
      <c r="AI30" s="192">
        <f t="shared" si="13"/>
        <v>0.23533976897466591</v>
      </c>
      <c r="AJ30" s="192">
        <f t="shared" si="14"/>
        <v>7.0164721499239846</v>
      </c>
      <c r="AK30" s="192">
        <f t="shared" si="15"/>
        <v>0.92152101654190988</v>
      </c>
      <c r="AL30" s="192">
        <f t="shared" si="16"/>
        <v>3.4226409948606573</v>
      </c>
      <c r="AM30" s="192">
        <f t="shared" si="17"/>
        <v>2.1140397648273477</v>
      </c>
      <c r="AN30" s="192">
        <f t="shared" si="18"/>
        <v>0.30727088080897086</v>
      </c>
      <c r="AO30" s="192">
        <f t="shared" si="19"/>
        <v>0.17641825084993107</v>
      </c>
      <c r="AP30" s="192">
        <f t="shared" si="20"/>
        <v>0</v>
      </c>
      <c r="AQ30" s="192">
        <f t="shared" si="21"/>
        <v>60.634231274711624</v>
      </c>
      <c r="AR30" s="193">
        <f t="shared" si="22"/>
        <v>99.999999999999986</v>
      </c>
      <c r="AS30" s="115"/>
      <c r="AT30" s="215">
        <f t="shared" si="62"/>
        <v>0.47520105657440098</v>
      </c>
      <c r="AU30" s="216">
        <f t="shared" si="23"/>
        <v>2.9900986173178899E-2</v>
      </c>
      <c r="AV30" s="216">
        <f t="shared" si="24"/>
        <v>9.5006390108792485E-2</v>
      </c>
      <c r="AW30" s="216">
        <f t="shared" si="25"/>
        <v>3.9332043313739698E-2</v>
      </c>
      <c r="AX30" s="216">
        <f t="shared" si="26"/>
        <v>5.9782846009427699E-3</v>
      </c>
      <c r="AY30" s="216">
        <f t="shared" si="63"/>
        <v>0.17823790509180734</v>
      </c>
      <c r="AZ30" s="216">
        <f t="shared" si="27"/>
        <v>2.3409196527386232E-2</v>
      </c>
      <c r="BA30" s="216">
        <f t="shared" si="28"/>
        <v>8.6944599475380524E-2</v>
      </c>
      <c r="BB30" s="216">
        <f t="shared" si="29"/>
        <v>5.3702489073185547E-2</v>
      </c>
      <c r="BC30" s="216">
        <f t="shared" si="30"/>
        <v>7.8055348786211223E-3</v>
      </c>
      <c r="BD30" s="216">
        <f t="shared" si="31"/>
        <v>4.4815141825644295E-3</v>
      </c>
      <c r="BE30" s="216">
        <f t="shared" si="32"/>
        <v>0</v>
      </c>
      <c r="BF30" s="217">
        <f t="shared" si="33"/>
        <v>1.0000000000000002</v>
      </c>
      <c r="BG30" s="115"/>
      <c r="BH30" s="33">
        <f>'INPUT 1'!A24</f>
        <v>0</v>
      </c>
      <c r="BI30" s="226">
        <f>'INPUT 1'!P24</f>
        <v>0</v>
      </c>
      <c r="BJ30" s="227">
        <f>'INPUT 1'!Q24</f>
        <v>0</v>
      </c>
      <c r="BK30" s="227">
        <f>'INPUT 1'!R24</f>
        <v>0</v>
      </c>
      <c r="BL30" s="227">
        <f>'INPUT 1'!S24</f>
        <v>0</v>
      </c>
      <c r="BM30" s="227">
        <f>'INPUT 1'!T24</f>
        <v>0</v>
      </c>
      <c r="BN30" s="228">
        <f>'INPUT 1'!U24</f>
        <v>0</v>
      </c>
      <c r="BO30" s="115"/>
      <c r="BP30" s="226">
        <f t="shared" si="34"/>
        <v>0</v>
      </c>
      <c r="BQ30" s="227">
        <f t="shared" si="35"/>
        <v>0</v>
      </c>
      <c r="BR30" s="227">
        <f t="shared" si="36"/>
        <v>0</v>
      </c>
      <c r="BS30" s="227">
        <f t="shared" si="37"/>
        <v>0</v>
      </c>
      <c r="BT30" s="227">
        <f t="shared" si="38"/>
        <v>0</v>
      </c>
      <c r="BU30" s="228">
        <f t="shared" si="64"/>
        <v>0</v>
      </c>
      <c r="BV30" s="115"/>
      <c r="CE30" s="215">
        <f t="shared" si="78"/>
        <v>-13097.037229093556</v>
      </c>
      <c r="CF30" s="216">
        <f t="shared" si="39"/>
        <v>-335.50365654431977</v>
      </c>
      <c r="CG30" s="216">
        <f t="shared" si="40"/>
        <v>-1752.8956393731332</v>
      </c>
      <c r="CH30" s="216">
        <f t="shared" si="41"/>
        <v>-549.45566551864999</v>
      </c>
      <c r="CI30" s="216">
        <f t="shared" si="65"/>
        <v>-6108.9569725120909</v>
      </c>
      <c r="CJ30" s="216">
        <f t="shared" si="42"/>
        <v>-680.85037763558205</v>
      </c>
      <c r="CK30" s="216">
        <f t="shared" si="43"/>
        <v>-711.38350083270973</v>
      </c>
      <c r="CL30" s="216">
        <f t="shared" si="44"/>
        <v>-226.47427715086846</v>
      </c>
      <c r="CM30" s="216">
        <f t="shared" si="45"/>
        <v>0</v>
      </c>
      <c r="CN30" s="228">
        <f t="shared" si="66"/>
        <v>9873.1427147843715</v>
      </c>
      <c r="CP30" s="215">
        <f t="shared" si="46"/>
        <v>-13303.933591512314</v>
      </c>
      <c r="CQ30" s="216">
        <f t="shared" si="47"/>
        <v>-320.38879773673636</v>
      </c>
      <c r="CR30" s="216">
        <f t="shared" si="48"/>
        <v>-1805.1161867156013</v>
      </c>
      <c r="CS30" s="216">
        <f t="shared" si="49"/>
        <v>-570.80580660612759</v>
      </c>
      <c r="CT30" s="216">
        <f t="shared" si="50"/>
        <v>-6219.6641001227144</v>
      </c>
      <c r="CU30" s="216">
        <f t="shared" si="51"/>
        <v>-767.86131584036229</v>
      </c>
      <c r="CV30" s="216">
        <f t="shared" si="67"/>
        <v>-736.40692745120759</v>
      </c>
      <c r="CW30" s="216">
        <f t="shared" si="52"/>
        <v>-223.11327627641322</v>
      </c>
      <c r="CX30" s="216">
        <f t="shared" si="53"/>
        <v>0</v>
      </c>
      <c r="CY30" s="228">
        <f t="shared" si="68"/>
        <v>9978.8375512567836</v>
      </c>
      <c r="DA30" s="388">
        <v>0.65</v>
      </c>
      <c r="DB30" s="121">
        <f t="shared" si="69"/>
        <v>0.24999999999999997</v>
      </c>
      <c r="DC30" s="279">
        <f t="shared" si="70"/>
        <v>9.9999999999999978E-2</v>
      </c>
      <c r="DE30" s="172">
        <f t="shared" si="54"/>
        <v>0</v>
      </c>
      <c r="DF30" s="115"/>
      <c r="DG30" s="29">
        <f>'INPUT 1'!W24+273.15</f>
        <v>1361.8212643678098</v>
      </c>
      <c r="DH30" s="16">
        <f>'INPUT 1'!X24</f>
        <v>0.1</v>
      </c>
      <c r="DJ30" s="171">
        <f t="shared" si="71"/>
        <v>7.3431075440301936E-5</v>
      </c>
      <c r="DK30" s="96">
        <f t="shared" si="55"/>
        <v>-1.978233172361734E-2</v>
      </c>
      <c r="DL30" s="98">
        <f t="shared" si="56"/>
        <v>-1.9448220330363971E-2</v>
      </c>
      <c r="DN30" s="171">
        <f t="shared" si="57"/>
        <v>2.5700876404105668E-5</v>
      </c>
      <c r="DO30" s="180">
        <f t="shared" si="58"/>
        <v>0.29098999999999992</v>
      </c>
      <c r="DQ30" s="181">
        <f t="shared" si="72"/>
        <v>8.8724389106632024</v>
      </c>
      <c r="DR30" s="182">
        <f t="shared" si="73"/>
        <v>7132.6556868817188</v>
      </c>
      <c r="DS30" s="201">
        <v>0.27316977521185698</v>
      </c>
      <c r="DT30" s="202">
        <f t="shared" si="81"/>
        <v>1948.4259506490525</v>
      </c>
      <c r="DU30" s="183">
        <f t="shared" si="74"/>
        <v>8.8734834368183879</v>
      </c>
      <c r="DV30" s="1">
        <f t="shared" si="79"/>
        <v>7140.1098246458023</v>
      </c>
      <c r="DW30" s="205">
        <v>0.26729908137347302</v>
      </c>
      <c r="DX30" s="202">
        <f t="shared" si="75"/>
        <v>1908.5447970335324</v>
      </c>
      <c r="EN30" s="49"/>
      <c r="EO30" s="115"/>
    </row>
    <row r="31" spans="1:145" s="1" customFormat="1">
      <c r="A31" s="33">
        <f>'INPUT 1'!A25</f>
        <v>0</v>
      </c>
      <c r="B31" s="52">
        <f>'INPUT 1'!B25</f>
        <v>49.022293105310098</v>
      </c>
      <c r="C31" s="52">
        <f>'INPUT 1'!C25</f>
        <v>3.4868853175744201</v>
      </c>
      <c r="D31" s="52">
        <f>'INPUT 1'!D25</f>
        <v>8.2451285258557192</v>
      </c>
      <c r="E31" s="52">
        <f>'INPUT 1'!E25</f>
        <v>2.2998948987191699</v>
      </c>
      <c r="F31" s="52">
        <f>'INPUT 1'!F25</f>
        <v>0.77097427992686696</v>
      </c>
      <c r="G31" s="52">
        <f>'INPUT 1'!G25</f>
        <v>21.032501494580401</v>
      </c>
      <c r="H31" s="52">
        <f>'INPUT 1'!H25</f>
        <v>2.9729780381866702</v>
      </c>
      <c r="I31" s="52">
        <f>'INPUT 1'!I25</f>
        <v>7.9905815052968396</v>
      </c>
      <c r="J31" s="52">
        <f>'INPUT 1'!J25</f>
        <v>2.9353978518906798</v>
      </c>
      <c r="K31" s="52">
        <f>'INPUT 1'!K25</f>
        <v>0.66513427271380798</v>
      </c>
      <c r="L31" s="52">
        <f>'INPUT 1'!L25</f>
        <v>0.578230709945183</v>
      </c>
      <c r="M31" s="52">
        <f>'INPUT 1'!M25</f>
        <v>0</v>
      </c>
      <c r="N31" s="85">
        <f>'INPUT 1'!N25</f>
        <v>99.999999999999872</v>
      </c>
      <c r="P31" s="191">
        <f t="shared" si="76"/>
        <v>22.914731685468364</v>
      </c>
      <c r="Q31" s="192">
        <f t="shared" si="1"/>
        <v>2.0898399502206799</v>
      </c>
      <c r="R31" s="192">
        <f t="shared" si="2"/>
        <v>4.3637399876254994</v>
      </c>
      <c r="S31" s="192">
        <f t="shared" si="3"/>
        <v>1.3869191828527263</v>
      </c>
      <c r="T31" s="192">
        <f t="shared" si="4"/>
        <v>0.59708691763587285</v>
      </c>
      <c r="U31" s="192">
        <f t="shared" si="5"/>
        <v>16.348710889342332</v>
      </c>
      <c r="V31" s="192">
        <f t="shared" si="6"/>
        <v>2.0793845012719845</v>
      </c>
      <c r="W31" s="192">
        <f t="shared" si="7"/>
        <v>5.710794822322125</v>
      </c>
      <c r="X31" s="192">
        <f t="shared" si="8"/>
        <v>2.1776468417646639</v>
      </c>
      <c r="Y31" s="192">
        <f t="shared" si="9"/>
        <v>0.55215973788369532</v>
      </c>
      <c r="Z31" s="192">
        <f t="shared" si="77"/>
        <v>0.25235182816991586</v>
      </c>
      <c r="AA31" s="192">
        <f t="shared" si="59"/>
        <v>0</v>
      </c>
      <c r="AB31" s="192">
        <f t="shared" si="80"/>
        <v>41.526633655441998</v>
      </c>
      <c r="AC31" s="193">
        <f t="shared" si="60"/>
        <v>99.999999999999858</v>
      </c>
      <c r="AD31" s="115"/>
      <c r="AE31" s="191">
        <f t="shared" si="61"/>
        <v>19.088799998191142</v>
      </c>
      <c r="AF31" s="192">
        <f t="shared" si="10"/>
        <v>1.0214634441326036</v>
      </c>
      <c r="AG31" s="192">
        <f t="shared" si="11"/>
        <v>3.7838871444213842</v>
      </c>
      <c r="AH31" s="192">
        <f t="shared" si="12"/>
        <v>1.3350623264365813</v>
      </c>
      <c r="AI31" s="192">
        <f t="shared" si="13"/>
        <v>0.25427890622240362</v>
      </c>
      <c r="AJ31" s="192">
        <f t="shared" si="14"/>
        <v>6.8491990239154363</v>
      </c>
      <c r="AK31" s="192">
        <f t="shared" si="15"/>
        <v>0.87114625690404446</v>
      </c>
      <c r="AL31" s="192">
        <f t="shared" si="16"/>
        <v>3.3337768572111801</v>
      </c>
      <c r="AM31" s="192">
        <f t="shared" si="17"/>
        <v>2.2161483791021208</v>
      </c>
      <c r="AN31" s="192">
        <f t="shared" si="18"/>
        <v>0.33040976375859071</v>
      </c>
      <c r="AO31" s="192">
        <f t="shared" si="19"/>
        <v>0.19061563652941002</v>
      </c>
      <c r="AP31" s="192">
        <f t="shared" si="20"/>
        <v>0</v>
      </c>
      <c r="AQ31" s="192">
        <f t="shared" si="21"/>
        <v>60.725212263175123</v>
      </c>
      <c r="AR31" s="193">
        <f t="shared" si="22"/>
        <v>100.00000000000003</v>
      </c>
      <c r="AS31" s="115"/>
      <c r="AT31" s="215">
        <f t="shared" si="62"/>
        <v>0.48603190744409974</v>
      </c>
      <c r="AU31" s="216">
        <f t="shared" si="23"/>
        <v>2.6008121316333867E-2</v>
      </c>
      <c r="AV31" s="216">
        <f t="shared" si="24"/>
        <v>9.6343923480292401E-2</v>
      </c>
      <c r="AW31" s="216">
        <f t="shared" si="25"/>
        <v>3.3992859118237774E-2</v>
      </c>
      <c r="AX31" s="216">
        <f t="shared" si="26"/>
        <v>6.474354691011765E-3</v>
      </c>
      <c r="AY31" s="216">
        <f t="shared" si="63"/>
        <v>0.17439175151781858</v>
      </c>
      <c r="AZ31" s="216">
        <f t="shared" si="27"/>
        <v>2.2180801147583001E-2</v>
      </c>
      <c r="BA31" s="216">
        <f t="shared" si="28"/>
        <v>8.4883383191027617E-2</v>
      </c>
      <c r="BB31" s="216">
        <f t="shared" si="29"/>
        <v>5.6426743639004108E-2</v>
      </c>
      <c r="BC31" s="216">
        <f t="shared" si="30"/>
        <v>8.4127701968148717E-3</v>
      </c>
      <c r="BD31" s="216">
        <f t="shared" si="31"/>
        <v>4.8533842577762592E-3</v>
      </c>
      <c r="BE31" s="216">
        <f t="shared" si="32"/>
        <v>0</v>
      </c>
      <c r="BF31" s="217">
        <f t="shared" si="33"/>
        <v>1</v>
      </c>
      <c r="BG31" s="115"/>
      <c r="BH31" s="33">
        <f>'INPUT 1'!A25</f>
        <v>0</v>
      </c>
      <c r="BI31" s="226">
        <f>'INPUT 1'!P25</f>
        <v>0</v>
      </c>
      <c r="BJ31" s="227">
        <f>'INPUT 1'!Q25</f>
        <v>0</v>
      </c>
      <c r="BK31" s="227">
        <f>'INPUT 1'!R25</f>
        <v>0</v>
      </c>
      <c r="BL31" s="227">
        <f>'INPUT 1'!S25</f>
        <v>0</v>
      </c>
      <c r="BM31" s="227">
        <f>'INPUT 1'!T25</f>
        <v>0</v>
      </c>
      <c r="BN31" s="228">
        <f>'INPUT 1'!U25</f>
        <v>0</v>
      </c>
      <c r="BO31" s="115"/>
      <c r="BP31" s="226">
        <f t="shared" si="34"/>
        <v>0</v>
      </c>
      <c r="BQ31" s="227">
        <f t="shared" si="35"/>
        <v>0</v>
      </c>
      <c r="BR31" s="227">
        <f t="shared" si="36"/>
        <v>0</v>
      </c>
      <c r="BS31" s="227">
        <f t="shared" si="37"/>
        <v>0</v>
      </c>
      <c r="BT31" s="227">
        <f t="shared" si="38"/>
        <v>0</v>
      </c>
      <c r="BU31" s="228">
        <f t="shared" si="64"/>
        <v>0</v>
      </c>
      <c r="BV31" s="115"/>
      <c r="CE31" s="215">
        <f t="shared" si="78"/>
        <v>-13395.546786470761</v>
      </c>
      <c r="CF31" s="216">
        <f t="shared" si="39"/>
        <v>-291.82381313246833</v>
      </c>
      <c r="CG31" s="216">
        <f t="shared" si="40"/>
        <v>-1777.5735206370512</v>
      </c>
      <c r="CH31" s="216">
        <f t="shared" si="41"/>
        <v>-474.86902423827269</v>
      </c>
      <c r="CI31" s="216">
        <f t="shared" si="65"/>
        <v>-5977.1332356864777</v>
      </c>
      <c r="CJ31" s="216">
        <f t="shared" si="42"/>
        <v>-664.70929591160814</v>
      </c>
      <c r="CK31" s="216">
        <f t="shared" si="43"/>
        <v>-747.47102272672134</v>
      </c>
      <c r="CL31" s="216">
        <f t="shared" si="44"/>
        <v>-244.09295183324986</v>
      </c>
      <c r="CM31" s="216">
        <f t="shared" si="45"/>
        <v>0</v>
      </c>
      <c r="CN31" s="228">
        <f t="shared" si="66"/>
        <v>9880.2667232118747</v>
      </c>
      <c r="CP31" s="215">
        <f t="shared" si="46"/>
        <v>-13607.158760557126</v>
      </c>
      <c r="CQ31" s="216">
        <f t="shared" si="47"/>
        <v>-278.67678583142555</v>
      </c>
      <c r="CR31" s="216">
        <f t="shared" si="48"/>
        <v>-1830.5292472097642</v>
      </c>
      <c r="CS31" s="216">
        <f t="shared" si="49"/>
        <v>-493.32096003911624</v>
      </c>
      <c r="CT31" s="216">
        <f t="shared" si="50"/>
        <v>-6085.4514403892254</v>
      </c>
      <c r="CU31" s="216">
        <f t="shared" si="51"/>
        <v>-749.65744512401056</v>
      </c>
      <c r="CV31" s="216">
        <f t="shared" si="67"/>
        <v>-773.7638538997262</v>
      </c>
      <c r="CW31" s="216">
        <f t="shared" si="52"/>
        <v>-240.47048028866294</v>
      </c>
      <c r="CX31" s="216">
        <f t="shared" si="53"/>
        <v>0</v>
      </c>
      <c r="CY31" s="228">
        <f t="shared" si="68"/>
        <v>9986.0378242463921</v>
      </c>
      <c r="DA31" s="388">
        <v>0.65</v>
      </c>
      <c r="DB31" s="121">
        <f t="shared" si="69"/>
        <v>0.24999999999999997</v>
      </c>
      <c r="DC31" s="279">
        <f t="shared" si="70"/>
        <v>9.9999999999999978E-2</v>
      </c>
      <c r="DE31" s="172">
        <f t="shared" si="54"/>
        <v>0</v>
      </c>
      <c r="DF31" s="115"/>
      <c r="DG31" s="29">
        <f>'INPUT 1'!W25+273.15</f>
        <v>1356.8408045976998</v>
      </c>
      <c r="DH31" s="16">
        <f>'INPUT 1'!X25</f>
        <v>0.1</v>
      </c>
      <c r="DJ31" s="171">
        <f t="shared" si="71"/>
        <v>7.3700613705857538E-5</v>
      </c>
      <c r="DK31" s="96">
        <f t="shared" si="55"/>
        <v>-1.9854945332358018E-2</v>
      </c>
      <c r="DL31" s="98">
        <f t="shared" si="56"/>
        <v>-1.9519607539996372E-2</v>
      </c>
      <c r="DN31" s="171">
        <f t="shared" si="57"/>
        <v>2.5795214797050128E-5</v>
      </c>
      <c r="DO31" s="180">
        <f t="shared" si="58"/>
        <v>0.29098999999999992</v>
      </c>
      <c r="DQ31" s="181">
        <f t="shared" si="72"/>
        <v>8.8171187121330963</v>
      </c>
      <c r="DR31" s="182">
        <f t="shared" si="73"/>
        <v>6748.79137401762</v>
      </c>
      <c r="DS31" s="201">
        <v>0.27316977521185698</v>
      </c>
      <c r="DT31" s="202">
        <f t="shared" si="81"/>
        <v>1843.5658225921127</v>
      </c>
      <c r="DU31" s="183">
        <f t="shared" si="74"/>
        <v>8.8164570733863101</v>
      </c>
      <c r="DV31" s="1">
        <f t="shared" si="79"/>
        <v>6744.3275890199902</v>
      </c>
      <c r="DW31" s="205">
        <v>0.26729908137347302</v>
      </c>
      <c r="DX31" s="202">
        <f t="shared" si="75"/>
        <v>1802.7525690268135</v>
      </c>
      <c r="EN31" s="49"/>
      <c r="EO31" s="115"/>
    </row>
    <row r="32" spans="1:145" s="1" customFormat="1">
      <c r="A32" s="33">
        <f>'INPUT 1'!A26</f>
        <v>0</v>
      </c>
      <c r="B32" s="52">
        <f>'INPUT 1'!B26</f>
        <v>50.150472815957897</v>
      </c>
      <c r="C32" s="52">
        <f>'INPUT 1'!C26</f>
        <v>3.0261954947877201</v>
      </c>
      <c r="D32" s="52">
        <f>'INPUT 1'!D26</f>
        <v>8.3387466442034697</v>
      </c>
      <c r="E32" s="52">
        <f>'INPUT 1'!E26</f>
        <v>1.98653235401827</v>
      </c>
      <c r="F32" s="52">
        <f>'INPUT 1'!F26</f>
        <v>0.83131076506297197</v>
      </c>
      <c r="G32" s="52">
        <f>'INPUT 1'!G26</f>
        <v>20.643579658575099</v>
      </c>
      <c r="H32" s="52">
        <f>'INPUT 1'!H26</f>
        <v>2.8003327850824</v>
      </c>
      <c r="I32" s="52">
        <f>'INPUT 1'!I26</f>
        <v>7.8122815366712199</v>
      </c>
      <c r="J32" s="52">
        <f>'INPUT 1'!J26</f>
        <v>3.0732510198565399</v>
      </c>
      <c r="K32" s="52">
        <f>'INPUT 1'!K26</f>
        <v>0.71381385198705805</v>
      </c>
      <c r="L32" s="52">
        <f>'INPUT 1'!L26</f>
        <v>0.62348307379726498</v>
      </c>
      <c r="M32" s="52">
        <f>'INPUT 1'!M26</f>
        <v>0</v>
      </c>
      <c r="N32" s="85">
        <f>'INPUT 1'!N26</f>
        <v>99.999999999999901</v>
      </c>
      <c r="P32" s="191">
        <f t="shared" si="76"/>
        <v>23.442082278941182</v>
      </c>
      <c r="Q32" s="192">
        <f t="shared" si="1"/>
        <v>1.8137287768857735</v>
      </c>
      <c r="R32" s="192">
        <f t="shared" si="2"/>
        <v>4.4132874416547789</v>
      </c>
      <c r="S32" s="192">
        <f t="shared" si="3"/>
        <v>1.1979503196776047</v>
      </c>
      <c r="T32" s="192">
        <f t="shared" si="4"/>
        <v>0.64381496923094939</v>
      </c>
      <c r="U32" s="192">
        <f t="shared" si="5"/>
        <v>16.046399219137943</v>
      </c>
      <c r="V32" s="192">
        <f t="shared" si="6"/>
        <v>1.9586315529111</v>
      </c>
      <c r="W32" s="192">
        <f t="shared" si="7"/>
        <v>5.583365481044221</v>
      </c>
      <c r="X32" s="192">
        <f t="shared" si="8"/>
        <v>2.2799142450247545</v>
      </c>
      <c r="Y32" s="192">
        <f t="shared" si="9"/>
        <v>0.59257098240149464</v>
      </c>
      <c r="Z32" s="192">
        <f t="shared" si="77"/>
        <v>0.27210089467689136</v>
      </c>
      <c r="AA32" s="192">
        <f t="shared" si="59"/>
        <v>0</v>
      </c>
      <c r="AB32" s="192">
        <f t="shared" si="80"/>
        <v>41.756153838413226</v>
      </c>
      <c r="AC32" s="193">
        <f t="shared" si="60"/>
        <v>99.999999999999915</v>
      </c>
      <c r="AD32" s="115"/>
      <c r="AE32" s="191">
        <f t="shared" si="61"/>
        <v>19.447882891942019</v>
      </c>
      <c r="AF32" s="192">
        <f t="shared" si="10"/>
        <v>0.8828652818841175</v>
      </c>
      <c r="AG32" s="192">
        <f t="shared" si="11"/>
        <v>3.8111304766421066</v>
      </c>
      <c r="AH32" s="192">
        <f t="shared" si="12"/>
        <v>1.1484219562606177</v>
      </c>
      <c r="AI32" s="192">
        <f t="shared" si="13"/>
        <v>0.27305249075333771</v>
      </c>
      <c r="AJ32" s="192">
        <f t="shared" si="14"/>
        <v>6.6949318189269507</v>
      </c>
      <c r="AK32" s="192">
        <f t="shared" si="15"/>
        <v>0.81718674240009914</v>
      </c>
      <c r="AL32" s="192">
        <f t="shared" si="16"/>
        <v>3.2459985460917316</v>
      </c>
      <c r="AM32" s="192">
        <f t="shared" si="17"/>
        <v>2.310692689537539</v>
      </c>
      <c r="AN32" s="192">
        <f t="shared" si="18"/>
        <v>0.35313503835658866</v>
      </c>
      <c r="AO32" s="192">
        <f t="shared" si="19"/>
        <v>0.20468891857417698</v>
      </c>
      <c r="AP32" s="192">
        <f t="shared" si="20"/>
        <v>0</v>
      </c>
      <c r="AQ32" s="192">
        <f t="shared" si="21"/>
        <v>60.810013148630723</v>
      </c>
      <c r="AR32" s="193">
        <f t="shared" si="22"/>
        <v>100</v>
      </c>
      <c r="AS32" s="115"/>
      <c r="AT32" s="215">
        <f t="shared" si="62"/>
        <v>0.49624622140597929</v>
      </c>
      <c r="AU32" s="216">
        <f t="shared" si="23"/>
        <v>2.2527827968721825E-2</v>
      </c>
      <c r="AV32" s="216">
        <f t="shared" si="24"/>
        <v>9.7247556910291411E-2</v>
      </c>
      <c r="AW32" s="216">
        <f t="shared" si="25"/>
        <v>2.9303963806267323E-2</v>
      </c>
      <c r="AX32" s="216">
        <f t="shared" si="26"/>
        <v>6.9674045002594163E-3</v>
      </c>
      <c r="AY32" s="216">
        <f t="shared" si="63"/>
        <v>0.1708327140888804</v>
      </c>
      <c r="AZ32" s="216">
        <f t="shared" si="27"/>
        <v>2.0851926934789135E-2</v>
      </c>
      <c r="BA32" s="216">
        <f t="shared" si="28"/>
        <v>8.282724254035613E-2</v>
      </c>
      <c r="BB32" s="216">
        <f t="shared" si="29"/>
        <v>5.896130300581625E-2</v>
      </c>
      <c r="BC32" s="216">
        <f t="shared" si="30"/>
        <v>9.0108486051775818E-3</v>
      </c>
      <c r="BD32" s="216">
        <f t="shared" si="31"/>
        <v>5.2229902334612601E-3</v>
      </c>
      <c r="BE32" s="216">
        <f t="shared" si="32"/>
        <v>0</v>
      </c>
      <c r="BF32" s="217">
        <f t="shared" si="33"/>
        <v>1</v>
      </c>
      <c r="BG32" s="115"/>
      <c r="BH32" s="33">
        <f>'INPUT 1'!A26</f>
        <v>0</v>
      </c>
      <c r="BI32" s="226">
        <f>'INPUT 1'!P26</f>
        <v>0</v>
      </c>
      <c r="BJ32" s="227">
        <f>'INPUT 1'!Q26</f>
        <v>0</v>
      </c>
      <c r="BK32" s="227">
        <f>'INPUT 1'!R26</f>
        <v>0</v>
      </c>
      <c r="BL32" s="227">
        <f>'INPUT 1'!S26</f>
        <v>0</v>
      </c>
      <c r="BM32" s="227">
        <f>'INPUT 1'!T26</f>
        <v>0</v>
      </c>
      <c r="BN32" s="228">
        <f>'INPUT 1'!U26</f>
        <v>0</v>
      </c>
      <c r="BO32" s="115"/>
      <c r="BP32" s="226">
        <f t="shared" si="34"/>
        <v>0</v>
      </c>
      <c r="BQ32" s="227">
        <f t="shared" si="35"/>
        <v>0</v>
      </c>
      <c r="BR32" s="227">
        <f t="shared" si="36"/>
        <v>0</v>
      </c>
      <c r="BS32" s="227">
        <f t="shared" si="37"/>
        <v>0</v>
      </c>
      <c r="BT32" s="227">
        <f t="shared" si="38"/>
        <v>0</v>
      </c>
      <c r="BU32" s="228">
        <f t="shared" si="64"/>
        <v>0</v>
      </c>
      <c r="BV32" s="115"/>
      <c r="CE32" s="215">
        <f t="shared" si="78"/>
        <v>-13677.063943003937</v>
      </c>
      <c r="CF32" s="216">
        <f t="shared" si="39"/>
        <v>-252.77322338910761</v>
      </c>
      <c r="CG32" s="216">
        <f t="shared" si="40"/>
        <v>-1794.2458212814945</v>
      </c>
      <c r="CH32" s="216">
        <f t="shared" si="41"/>
        <v>-409.36670406549842</v>
      </c>
      <c r="CI32" s="216">
        <f t="shared" si="65"/>
        <v>-5855.1501675745385</v>
      </c>
      <c r="CJ32" s="216">
        <f t="shared" si="42"/>
        <v>-648.60796072887547</v>
      </c>
      <c r="CK32" s="216">
        <f t="shared" si="43"/>
        <v>-781.04569955359943</v>
      </c>
      <c r="CL32" s="216">
        <f t="shared" si="44"/>
        <v>-261.44594266857035</v>
      </c>
      <c r="CM32" s="216">
        <f t="shared" si="45"/>
        <v>0</v>
      </c>
      <c r="CN32" s="228">
        <f t="shared" si="66"/>
        <v>9882.0307674733158</v>
      </c>
      <c r="CP32" s="215">
        <f t="shared" si="46"/>
        <v>-13893.123096603222</v>
      </c>
      <c r="CQ32" s="216">
        <f t="shared" si="47"/>
        <v>-241.38547393440263</v>
      </c>
      <c r="CR32" s="216">
        <f t="shared" si="48"/>
        <v>-1847.6982326799066</v>
      </c>
      <c r="CS32" s="216">
        <f t="shared" si="49"/>
        <v>-425.2734230908888</v>
      </c>
      <c r="CT32" s="216">
        <f t="shared" si="50"/>
        <v>-5961.2577829494239</v>
      </c>
      <c r="CU32" s="216">
        <f t="shared" si="51"/>
        <v>-731.49840045528981</v>
      </c>
      <c r="CV32" s="216">
        <f t="shared" si="67"/>
        <v>-808.51954414740158</v>
      </c>
      <c r="CW32" s="216">
        <f t="shared" si="52"/>
        <v>-257.56594334596969</v>
      </c>
      <c r="CX32" s="216">
        <f t="shared" si="53"/>
        <v>0</v>
      </c>
      <c r="CY32" s="228">
        <f t="shared" si="68"/>
        <v>9987.8207531097414</v>
      </c>
      <c r="DA32" s="388">
        <v>0.65</v>
      </c>
      <c r="DB32" s="121">
        <f t="shared" si="69"/>
        <v>0.24999999999999997</v>
      </c>
      <c r="DC32" s="279">
        <f t="shared" si="70"/>
        <v>9.9999999999999978E-2</v>
      </c>
      <c r="DE32" s="172">
        <f t="shared" si="54"/>
        <v>0</v>
      </c>
      <c r="DF32" s="115"/>
      <c r="DG32" s="29">
        <f>'INPUT 1'!W26+273.15</f>
        <v>1351.8603448275799</v>
      </c>
      <c r="DH32" s="16">
        <f>'INPUT 1'!X26</f>
        <v>0.1</v>
      </c>
      <c r="DJ32" s="171">
        <f t="shared" si="71"/>
        <v>7.3972138011603775E-5</v>
      </c>
      <c r="DK32" s="96">
        <f t="shared" si="55"/>
        <v>-1.9928093980326054E-2</v>
      </c>
      <c r="DL32" s="98">
        <f t="shared" si="56"/>
        <v>-1.9591520752373262E-2</v>
      </c>
      <c r="DN32" s="171">
        <f t="shared" si="57"/>
        <v>2.5890248304061311E-5</v>
      </c>
      <c r="DO32" s="180">
        <f t="shared" si="58"/>
        <v>0.29098999999999992</v>
      </c>
      <c r="DQ32" s="181">
        <f t="shared" si="72"/>
        <v>8.7591773882370152</v>
      </c>
      <c r="DR32" s="182">
        <f t="shared" si="73"/>
        <v>6368.870314886658</v>
      </c>
      <c r="DS32" s="201">
        <v>0.27316977521185698</v>
      </c>
      <c r="DT32" s="202">
        <f t="shared" si="81"/>
        <v>1739.7828722710572</v>
      </c>
      <c r="DU32" s="183">
        <f t="shared" si="74"/>
        <v>8.7569495043164078</v>
      </c>
      <c r="DV32" s="1">
        <f t="shared" si="79"/>
        <v>6354.6970052264314</v>
      </c>
      <c r="DW32" s="205">
        <v>0.26729908137347302</v>
      </c>
      <c r="DX32" s="202">
        <f t="shared" si="75"/>
        <v>1698.6046719037852</v>
      </c>
      <c r="EN32" s="49"/>
      <c r="EO32" s="115"/>
    </row>
    <row r="33" spans="1:145" s="1" customFormat="1">
      <c r="A33" s="33">
        <f>'INPUT 1'!A27</f>
        <v>0</v>
      </c>
      <c r="B33" s="52">
        <f>'INPUT 1'!B27</f>
        <v>51.237035452250097</v>
      </c>
      <c r="C33" s="52">
        <f>'INPUT 1'!C27</f>
        <v>2.65734897822571</v>
      </c>
      <c r="D33" s="52">
        <f>'INPUT 1'!D27</f>
        <v>8.3753269586613808</v>
      </c>
      <c r="E33" s="52">
        <f>'INPUT 1'!E27</f>
        <v>1.69362184472632</v>
      </c>
      <c r="F33" s="52">
        <f>'INPUT 1'!F27</f>
        <v>0.87356844762956098</v>
      </c>
      <c r="G33" s="52">
        <f>'INPUT 1'!G27</f>
        <v>20.199994603130399</v>
      </c>
      <c r="H33" s="52">
        <f>'INPUT 1'!H27</f>
        <v>2.6462251089835802</v>
      </c>
      <c r="I33" s="52">
        <f>'INPUT 1'!I27</f>
        <v>7.6853389459308898</v>
      </c>
      <c r="J33" s="52">
        <f>'INPUT 1'!J27</f>
        <v>3.1978818604023802</v>
      </c>
      <c r="K33" s="52">
        <f>'INPUT 1'!K27</f>
        <v>0.76333202513522702</v>
      </c>
      <c r="L33" s="52">
        <f>'INPUT 1'!L27</f>
        <v>0.67032577492438306</v>
      </c>
      <c r="M33" s="52">
        <f>'INPUT 1'!M27</f>
        <v>0</v>
      </c>
      <c r="N33" s="85">
        <f>'INPUT 1'!N27</f>
        <v>99.999999999999943</v>
      </c>
      <c r="P33" s="191">
        <f t="shared" si="76"/>
        <v>23.949979598566848</v>
      </c>
      <c r="Q33" s="192">
        <f t="shared" si="1"/>
        <v>1.5926632368389231</v>
      </c>
      <c r="R33" s="192">
        <f t="shared" si="2"/>
        <v>4.4326475984381846</v>
      </c>
      <c r="S33" s="192">
        <f t="shared" si="3"/>
        <v>1.0213147680172192</v>
      </c>
      <c r="T33" s="192">
        <f t="shared" si="4"/>
        <v>0.67654175414070428</v>
      </c>
      <c r="U33" s="192">
        <f t="shared" si="5"/>
        <v>15.701597445170782</v>
      </c>
      <c r="V33" s="192">
        <f t="shared" si="6"/>
        <v>1.8508443075662329</v>
      </c>
      <c r="W33" s="192">
        <f t="shared" si="7"/>
        <v>5.4926407835423579</v>
      </c>
      <c r="X33" s="192">
        <f t="shared" si="8"/>
        <v>2.3723725658368093</v>
      </c>
      <c r="Y33" s="192">
        <f t="shared" si="9"/>
        <v>0.63367838376034324</v>
      </c>
      <c r="Z33" s="192">
        <f t="shared" si="77"/>
        <v>0.29254401722734508</v>
      </c>
      <c r="AA33" s="192">
        <f t="shared" si="59"/>
        <v>0</v>
      </c>
      <c r="AB33" s="192">
        <f t="shared" si="80"/>
        <v>41.983175540894173</v>
      </c>
      <c r="AC33" s="193">
        <f t="shared" si="60"/>
        <v>99.999999999999915</v>
      </c>
      <c r="AD33" s="115"/>
      <c r="AE33" s="191">
        <f t="shared" si="61"/>
        <v>19.790546818795224</v>
      </c>
      <c r="AF33" s="192">
        <f t="shared" si="10"/>
        <v>0.77218711777491955</v>
      </c>
      <c r="AG33" s="192">
        <f t="shared" si="11"/>
        <v>3.8126883744629634</v>
      </c>
      <c r="AH33" s="192">
        <f t="shared" si="12"/>
        <v>0.97521145187400948</v>
      </c>
      <c r="AI33" s="192">
        <f t="shared" si="13"/>
        <v>0.28579602159734679</v>
      </c>
      <c r="AJ33" s="192">
        <f t="shared" si="14"/>
        <v>6.5251260554823363</v>
      </c>
      <c r="AK33" s="192">
        <f t="shared" si="15"/>
        <v>0.76915692547295667</v>
      </c>
      <c r="AL33" s="192">
        <f t="shared" si="16"/>
        <v>3.1806066491690799</v>
      </c>
      <c r="AM33" s="192">
        <f t="shared" si="17"/>
        <v>2.3948762271830537</v>
      </c>
      <c r="AN33" s="192">
        <f t="shared" si="18"/>
        <v>0.37613679887133322</v>
      </c>
      <c r="AO33" s="192">
        <f t="shared" si="19"/>
        <v>0.21919572717789682</v>
      </c>
      <c r="AP33" s="192">
        <f t="shared" si="20"/>
        <v>0</v>
      </c>
      <c r="AQ33" s="192">
        <f t="shared" si="21"/>
        <v>60.898471832138867</v>
      </c>
      <c r="AR33" s="193">
        <f t="shared" si="22"/>
        <v>99.999999999999986</v>
      </c>
      <c r="AS33" s="115"/>
      <c r="AT33" s="215">
        <f t="shared" si="62"/>
        <v>0.50613231109114942</v>
      </c>
      <c r="AU33" s="216">
        <f t="shared" si="23"/>
        <v>1.9748259312524941E-2</v>
      </c>
      <c r="AV33" s="216">
        <f t="shared" si="24"/>
        <v>9.7507400685089909E-2</v>
      </c>
      <c r="AW33" s="216">
        <f t="shared" si="25"/>
        <v>2.4940494593650411E-2</v>
      </c>
      <c r="AX33" s="216">
        <f t="shared" si="26"/>
        <v>7.3090755013573176E-3</v>
      </c>
      <c r="AY33" s="216">
        <f t="shared" si="63"/>
        <v>0.16687649719136963</v>
      </c>
      <c r="AZ33" s="216">
        <f t="shared" si="27"/>
        <v>1.9670763816979232E-2</v>
      </c>
      <c r="BA33" s="216">
        <f t="shared" si="28"/>
        <v>8.1342259451213192E-2</v>
      </c>
      <c r="BB33" s="216">
        <f t="shared" si="29"/>
        <v>6.1247637608994633E-2</v>
      </c>
      <c r="BC33" s="216">
        <f t="shared" si="30"/>
        <v>9.6194910146886001E-3</v>
      </c>
      <c r="BD33" s="216">
        <f t="shared" si="31"/>
        <v>5.6058097329827958E-3</v>
      </c>
      <c r="BE33" s="216">
        <f t="shared" si="32"/>
        <v>0</v>
      </c>
      <c r="BF33" s="217">
        <f t="shared" si="33"/>
        <v>1.0000000000000002</v>
      </c>
      <c r="BG33" s="115"/>
      <c r="BH33" s="33">
        <f>'INPUT 1'!A27</f>
        <v>0</v>
      </c>
      <c r="BI33" s="226">
        <f>'INPUT 1'!P27</f>
        <v>0</v>
      </c>
      <c r="BJ33" s="227">
        <f>'INPUT 1'!Q27</f>
        <v>0</v>
      </c>
      <c r="BK33" s="227">
        <f>'INPUT 1'!R27</f>
        <v>0</v>
      </c>
      <c r="BL33" s="227">
        <f>'INPUT 1'!S27</f>
        <v>0</v>
      </c>
      <c r="BM33" s="227">
        <f>'INPUT 1'!T27</f>
        <v>0</v>
      </c>
      <c r="BN33" s="228">
        <f>'INPUT 1'!U27</f>
        <v>0</v>
      </c>
      <c r="BO33" s="115"/>
      <c r="BP33" s="226">
        <f t="shared" si="34"/>
        <v>0</v>
      </c>
      <c r="BQ33" s="227">
        <f t="shared" si="35"/>
        <v>0</v>
      </c>
      <c r="BR33" s="227">
        <f t="shared" si="36"/>
        <v>0</v>
      </c>
      <c r="BS33" s="227">
        <f t="shared" si="37"/>
        <v>0</v>
      </c>
      <c r="BT33" s="227">
        <f t="shared" si="38"/>
        <v>0</v>
      </c>
      <c r="BU33" s="228">
        <f t="shared" si="64"/>
        <v>0</v>
      </c>
      <c r="BV33" s="115"/>
      <c r="CE33" s="215">
        <f t="shared" si="78"/>
        <v>-13949.534895804858</v>
      </c>
      <c r="CF33" s="216">
        <f t="shared" si="39"/>
        <v>-221.58510663707435</v>
      </c>
      <c r="CG33" s="216">
        <f t="shared" si="40"/>
        <v>-1799.0400148009089</v>
      </c>
      <c r="CH33" s="216">
        <f t="shared" si="41"/>
        <v>-348.41047911008036</v>
      </c>
      <c r="CI33" s="216">
        <f t="shared" si="65"/>
        <v>-5719.5541012475142</v>
      </c>
      <c r="CJ33" s="216">
        <f t="shared" si="42"/>
        <v>-636.9792764503112</v>
      </c>
      <c r="CK33" s="216">
        <f t="shared" si="43"/>
        <v>-811.33220474458733</v>
      </c>
      <c r="CL33" s="216">
        <f t="shared" si="44"/>
        <v>-279.10544350750848</v>
      </c>
      <c r="CM33" s="216">
        <f t="shared" si="45"/>
        <v>0</v>
      </c>
      <c r="CN33" s="228">
        <f t="shared" si="66"/>
        <v>9845.486622499453</v>
      </c>
      <c r="CP33" s="215">
        <f t="shared" si="46"/>
        <v>-14169.898324333899</v>
      </c>
      <c r="CQ33" s="216">
        <f t="shared" si="47"/>
        <v>-211.60242079937092</v>
      </c>
      <c r="CR33" s="216">
        <f t="shared" si="48"/>
        <v>-1852.6352501096706</v>
      </c>
      <c r="CS33" s="216">
        <f t="shared" si="49"/>
        <v>-361.94862850441643</v>
      </c>
      <c r="CT33" s="216">
        <f t="shared" si="50"/>
        <v>-5823.2044311830177</v>
      </c>
      <c r="CU33" s="216">
        <f t="shared" si="51"/>
        <v>-718.38360004548565</v>
      </c>
      <c r="CV33" s="216">
        <f t="shared" si="67"/>
        <v>-839.87139895542487</v>
      </c>
      <c r="CW33" s="216">
        <f t="shared" si="52"/>
        <v>-274.96336763251168</v>
      </c>
      <c r="CX33" s="216">
        <f t="shared" si="53"/>
        <v>0</v>
      </c>
      <c r="CY33" s="228">
        <f t="shared" si="68"/>
        <v>9950.88539253831</v>
      </c>
      <c r="DA33" s="388">
        <v>0.65</v>
      </c>
      <c r="DB33" s="121">
        <f t="shared" si="69"/>
        <v>0.24999999999999997</v>
      </c>
      <c r="DC33" s="279">
        <f t="shared" si="70"/>
        <v>9.9999999999999978E-2</v>
      </c>
      <c r="DE33" s="172">
        <f t="shared" si="54"/>
        <v>0</v>
      </c>
      <c r="DF33" s="115"/>
      <c r="DG33" s="29">
        <f>'INPUT 1'!W27+273.15</f>
        <v>1346.8798850574699</v>
      </c>
      <c r="DH33" s="16">
        <f>'INPUT 1'!X27</f>
        <v>0.1</v>
      </c>
      <c r="DJ33" s="171">
        <f t="shared" si="71"/>
        <v>7.4245670389333284E-5</v>
      </c>
      <c r="DK33" s="96">
        <f t="shared" si="55"/>
        <v>-2.0001783602886385E-2</v>
      </c>
      <c r="DL33" s="98">
        <f t="shared" si="56"/>
        <v>-1.9663965802614921E-2</v>
      </c>
      <c r="DN33" s="171">
        <f t="shared" si="57"/>
        <v>2.5985984636266638E-5</v>
      </c>
      <c r="DO33" s="180">
        <f t="shared" si="58"/>
        <v>0.29098999999999992</v>
      </c>
      <c r="DQ33" s="181">
        <f t="shared" si="72"/>
        <v>8.6903607947489689</v>
      </c>
      <c r="DR33" s="182">
        <f t="shared" si="73"/>
        <v>5945.3268985224731</v>
      </c>
      <c r="DS33" s="201">
        <v>0.27316977521185698</v>
      </c>
      <c r="DT33" s="202">
        <f t="shared" si="81"/>
        <v>1624.0836124303908</v>
      </c>
      <c r="DU33" s="183">
        <f t="shared" si="74"/>
        <v>8.6865992940108043</v>
      </c>
      <c r="DV33" s="1">
        <f t="shared" si="79"/>
        <v>5923.0055542001337</v>
      </c>
      <c r="DW33" s="205">
        <v>0.26729908137347302</v>
      </c>
      <c r="DX33" s="202">
        <f t="shared" si="75"/>
        <v>1583.2139436076743</v>
      </c>
      <c r="EN33" s="49"/>
      <c r="EO33" s="115"/>
    </row>
    <row r="34" spans="1:145" s="1" customFormat="1">
      <c r="A34" s="33">
        <f>'INPUT 1'!A28</f>
        <v>0</v>
      </c>
      <c r="B34" s="52">
        <f>'INPUT 1'!B28</f>
        <v>52.605700920235599</v>
      </c>
      <c r="C34" s="52">
        <f>'INPUT 1'!C28</f>
        <v>2.3343201453106599</v>
      </c>
      <c r="D34" s="52">
        <f>'INPUT 1'!D28</f>
        <v>8.3758504996191903</v>
      </c>
      <c r="E34" s="52">
        <f>'INPUT 1'!E28</f>
        <v>1.3643283472304999</v>
      </c>
      <c r="F34" s="52">
        <f>'INPUT 1'!F28</f>
        <v>0.87452943444804498</v>
      </c>
      <c r="G34" s="52">
        <f>'INPUT 1'!G28</f>
        <v>19.386789819392298</v>
      </c>
      <c r="H34" s="52">
        <f>'INPUT 1'!H28</f>
        <v>2.4914810443145901</v>
      </c>
      <c r="I34" s="52">
        <f>'INPUT 1'!I28</f>
        <v>7.6760411069236101</v>
      </c>
      <c r="J34" s="52">
        <f>'INPUT 1'!J28</f>
        <v>3.33690908212288</v>
      </c>
      <c r="K34" s="52">
        <f>'INPUT 1'!K28</f>
        <v>0.82475578916095404</v>
      </c>
      <c r="L34" s="52">
        <f>'INPUT 1'!L28</f>
        <v>0.72929381124156301</v>
      </c>
      <c r="M34" s="52">
        <f>'INPUT 1'!M28</f>
        <v>0</v>
      </c>
      <c r="N34" s="85">
        <f>'INPUT 1'!N28</f>
        <v>99.999999999999915</v>
      </c>
      <c r="P34" s="191">
        <f t="shared" si="76"/>
        <v>24.589741632927019</v>
      </c>
      <c r="Q34" s="192">
        <f t="shared" si="1"/>
        <v>1.3990582000754435</v>
      </c>
      <c r="R34" s="192">
        <f t="shared" si="2"/>
        <v>4.4329246828530113</v>
      </c>
      <c r="S34" s="192">
        <f t="shared" si="3"/>
        <v>0.82273896843613348</v>
      </c>
      <c r="T34" s="192">
        <f t="shared" si="4"/>
        <v>0.6772859977196104</v>
      </c>
      <c r="U34" s="192">
        <f t="shared" si="5"/>
        <v>15.069487664667964</v>
      </c>
      <c r="V34" s="192">
        <f t="shared" si="6"/>
        <v>1.7426119541470366</v>
      </c>
      <c r="W34" s="192">
        <f t="shared" si="7"/>
        <v>5.4859957038536811</v>
      </c>
      <c r="X34" s="192">
        <f t="shared" si="8"/>
        <v>2.4755109496521279</v>
      </c>
      <c r="Y34" s="192">
        <f t="shared" si="9"/>
        <v>0.68466918491977857</v>
      </c>
      <c r="Z34" s="192">
        <f t="shared" si="77"/>
        <v>0.31827888656633452</v>
      </c>
      <c r="AA34" s="192">
        <f t="shared" si="59"/>
        <v>0</v>
      </c>
      <c r="AB34" s="192">
        <f t="shared" si="80"/>
        <v>42.301696174181743</v>
      </c>
      <c r="AC34" s="193">
        <f t="shared" si="60"/>
        <v>99.999999999999886</v>
      </c>
      <c r="AD34" s="115"/>
      <c r="AE34" s="191">
        <f t="shared" si="61"/>
        <v>20.208074320691704</v>
      </c>
      <c r="AF34" s="192">
        <f t="shared" si="10"/>
        <v>0.67460987877683365</v>
      </c>
      <c r="AG34" s="192">
        <f t="shared" si="11"/>
        <v>3.7920737547749597</v>
      </c>
      <c r="AH34" s="192">
        <f t="shared" si="12"/>
        <v>0.78130313552616637</v>
      </c>
      <c r="AI34" s="192">
        <f t="shared" si="13"/>
        <v>0.28454567539884318</v>
      </c>
      <c r="AJ34" s="192">
        <f t="shared" si="14"/>
        <v>6.2281902906015452</v>
      </c>
      <c r="AK34" s="192">
        <f t="shared" si="15"/>
        <v>0.72021817162049462</v>
      </c>
      <c r="AL34" s="192">
        <f t="shared" si="16"/>
        <v>3.1593849646244219</v>
      </c>
      <c r="AM34" s="192">
        <f t="shared" si="17"/>
        <v>2.4853259247217112</v>
      </c>
      <c r="AN34" s="192">
        <f t="shared" si="18"/>
        <v>0.4041811284500843</v>
      </c>
      <c r="AO34" s="192">
        <f t="shared" si="19"/>
        <v>0.23717396387031769</v>
      </c>
      <c r="AP34" s="192">
        <f t="shared" si="20"/>
        <v>0</v>
      </c>
      <c r="AQ34" s="192">
        <f t="shared" si="21"/>
        <v>61.02491879094292</v>
      </c>
      <c r="AR34" s="193">
        <f t="shared" si="22"/>
        <v>100</v>
      </c>
      <c r="AS34" s="115"/>
      <c r="AT34" s="215">
        <f t="shared" si="62"/>
        <v>0.5184870356599981</v>
      </c>
      <c r="AU34" s="216">
        <f t="shared" si="23"/>
        <v>1.7308748509292825E-2</v>
      </c>
      <c r="AV34" s="216">
        <f t="shared" si="24"/>
        <v>9.7294826261805245E-2</v>
      </c>
      <c r="AW34" s="216">
        <f t="shared" si="25"/>
        <v>2.004622213191453E-2</v>
      </c>
      <c r="AX34" s="216">
        <f t="shared" si="26"/>
        <v>7.3007076976332264E-3</v>
      </c>
      <c r="AY34" s="216">
        <f t="shared" si="63"/>
        <v>0.15979928963314716</v>
      </c>
      <c r="AZ34" s="216">
        <f t="shared" si="27"/>
        <v>1.8478939601365839E-2</v>
      </c>
      <c r="BA34" s="216">
        <f t="shared" si="28"/>
        <v>8.106166470001451E-2</v>
      </c>
      <c r="BB34" s="216">
        <f t="shared" si="29"/>
        <v>6.3767049294670045E-2</v>
      </c>
      <c r="BC34" s="216">
        <f t="shared" si="30"/>
        <v>1.037024467715952E-2</v>
      </c>
      <c r="BD34" s="216">
        <f t="shared" si="31"/>
        <v>6.0852718329988459E-3</v>
      </c>
      <c r="BE34" s="216">
        <f t="shared" si="32"/>
        <v>0</v>
      </c>
      <c r="BF34" s="217">
        <f t="shared" si="33"/>
        <v>1</v>
      </c>
      <c r="BG34" s="115"/>
      <c r="BH34" s="33">
        <f>'INPUT 1'!A28</f>
        <v>0</v>
      </c>
      <c r="BI34" s="226">
        <f>'INPUT 1'!P28</f>
        <v>0</v>
      </c>
      <c r="BJ34" s="227">
        <f>'INPUT 1'!Q28</f>
        <v>0</v>
      </c>
      <c r="BK34" s="227">
        <f>'INPUT 1'!R28</f>
        <v>0</v>
      </c>
      <c r="BL34" s="227">
        <f>'INPUT 1'!S28</f>
        <v>0</v>
      </c>
      <c r="BM34" s="227">
        <f>'INPUT 1'!T28</f>
        <v>0</v>
      </c>
      <c r="BN34" s="228">
        <f>'INPUT 1'!U28</f>
        <v>0</v>
      </c>
      <c r="BO34" s="115"/>
      <c r="BP34" s="226">
        <f t="shared" si="34"/>
        <v>0</v>
      </c>
      <c r="BQ34" s="227">
        <f t="shared" si="35"/>
        <v>0</v>
      </c>
      <c r="BR34" s="227">
        <f t="shared" si="36"/>
        <v>0</v>
      </c>
      <c r="BS34" s="227">
        <f t="shared" si="37"/>
        <v>0</v>
      </c>
      <c r="BT34" s="227">
        <f t="shared" si="38"/>
        <v>0</v>
      </c>
      <c r="BU34" s="228">
        <f t="shared" si="64"/>
        <v>0</v>
      </c>
      <c r="BV34" s="115"/>
      <c r="CE34" s="215">
        <f t="shared" si="78"/>
        <v>-14290.044003254778</v>
      </c>
      <c r="CF34" s="216">
        <f t="shared" si="39"/>
        <v>-194.21260494353803</v>
      </c>
      <c r="CG34" s="216">
        <f t="shared" si="40"/>
        <v>-1795.1179546195754</v>
      </c>
      <c r="CH34" s="216">
        <f t="shared" si="41"/>
        <v>-280.03910792954247</v>
      </c>
      <c r="CI34" s="216">
        <f t="shared" si="65"/>
        <v>-5476.9886579628819</v>
      </c>
      <c r="CJ34" s="216">
        <f t="shared" si="42"/>
        <v>-634.78198020110278</v>
      </c>
      <c r="CK34" s="216">
        <f t="shared" si="43"/>
        <v>-844.70622401121977</v>
      </c>
      <c r="CL34" s="216">
        <f t="shared" si="44"/>
        <v>-300.88824195379567</v>
      </c>
      <c r="CM34" s="216">
        <f t="shared" si="45"/>
        <v>0</v>
      </c>
      <c r="CN34" s="228">
        <f t="shared" si="66"/>
        <v>9658.0776802383625</v>
      </c>
      <c r="CP34" s="215">
        <f t="shared" si="46"/>
        <v>-14515.786518249677</v>
      </c>
      <c r="CQ34" s="216">
        <f t="shared" si="47"/>
        <v>-185.46308449833603</v>
      </c>
      <c r="CR34" s="216">
        <f t="shared" si="48"/>
        <v>-1848.5963477588552</v>
      </c>
      <c r="CS34" s="216">
        <f t="shared" si="49"/>
        <v>-290.920558134744</v>
      </c>
      <c r="CT34" s="216">
        <f t="shared" si="50"/>
        <v>-5576.243192739822</v>
      </c>
      <c r="CU34" s="216">
        <f t="shared" si="51"/>
        <v>-715.90549495128334</v>
      </c>
      <c r="CV34" s="216">
        <f t="shared" si="67"/>
        <v>-874.4193733687614</v>
      </c>
      <c r="CW34" s="216">
        <f t="shared" si="52"/>
        <v>-296.42289755776824</v>
      </c>
      <c r="CX34" s="216">
        <f t="shared" si="53"/>
        <v>0</v>
      </c>
      <c r="CY34" s="228">
        <f t="shared" si="68"/>
        <v>9761.4701835718788</v>
      </c>
      <c r="DA34" s="388">
        <v>0.65</v>
      </c>
      <c r="DB34" s="121">
        <f t="shared" si="69"/>
        <v>0.24999999999999997</v>
      </c>
      <c r="DC34" s="279">
        <f t="shared" si="70"/>
        <v>9.9999999999999978E-2</v>
      </c>
      <c r="DE34" s="172">
        <f t="shared" si="54"/>
        <v>0</v>
      </c>
      <c r="DF34" s="115"/>
      <c r="DG34" s="29">
        <f>'INPUT 1'!W28+273.15</f>
        <v>1341.8994252873499</v>
      </c>
      <c r="DH34" s="16">
        <f>'INPUT 1'!X28</f>
        <v>0.1</v>
      </c>
      <c r="DJ34" s="171">
        <f t="shared" si="71"/>
        <v>7.4521233197924906E-5</v>
      </c>
      <c r="DK34" s="96">
        <f t="shared" si="55"/>
        <v>-2.0076020223520969E-2</v>
      </c>
      <c r="DL34" s="98">
        <f t="shared" si="56"/>
        <v>-1.9736948612470412E-2</v>
      </c>
      <c r="DN34" s="171">
        <f t="shared" si="57"/>
        <v>2.6082431619273707E-5</v>
      </c>
      <c r="DO34" s="180">
        <f t="shared" si="58"/>
        <v>0.29098999999999992</v>
      </c>
      <c r="DQ34" s="181">
        <f t="shared" si="72"/>
        <v>8.5541396758217783</v>
      </c>
      <c r="DR34" s="182">
        <f t="shared" si="73"/>
        <v>5188.1874478259433</v>
      </c>
      <c r="DS34" s="201">
        <v>0.27316977521185698</v>
      </c>
      <c r="DT34" s="202">
        <f t="shared" si="81"/>
        <v>1417.2559988795908</v>
      </c>
      <c r="DU34" s="183">
        <f t="shared" si="74"/>
        <v>8.5478760384807444</v>
      </c>
      <c r="DV34" s="1">
        <f t="shared" si="79"/>
        <v>5155.7920855102757</v>
      </c>
      <c r="DW34" s="205">
        <v>0.26729908137347302</v>
      </c>
      <c r="DX34" s="202">
        <f t="shared" si="75"/>
        <v>1378.1384882095194</v>
      </c>
      <c r="EN34" s="49"/>
      <c r="EO34" s="115"/>
    </row>
    <row r="35" spans="1:145" s="1" customFormat="1">
      <c r="A35" s="33">
        <f>'INPUT 1'!A29</f>
        <v>0</v>
      </c>
      <c r="B35" s="52">
        <f>'INPUT 1'!B29</f>
        <v>53.9557123984291</v>
      </c>
      <c r="C35" s="52">
        <f>'INPUT 1'!C29</f>
        <v>2.06053816426502</v>
      </c>
      <c r="D35" s="52">
        <f>'INPUT 1'!D29</f>
        <v>8.3410367722190806</v>
      </c>
      <c r="E35" s="52">
        <f>'INPUT 1'!E29</f>
        <v>1.0837306721336499</v>
      </c>
      <c r="F35" s="52">
        <f>'INPUT 1'!F29</f>
        <v>0.86641373930010601</v>
      </c>
      <c r="G35" s="52">
        <f>'INPUT 1'!G29</f>
        <v>18.552360024878499</v>
      </c>
      <c r="H35" s="52">
        <f>'INPUT 1'!H29</f>
        <v>2.3243123236905401</v>
      </c>
      <c r="I35" s="52">
        <f>'INPUT 1'!I29</f>
        <v>7.6709988249994199</v>
      </c>
      <c r="J35" s="52">
        <f>'INPUT 1'!J29</f>
        <v>3.4685250427713301</v>
      </c>
      <c r="K35" s="52">
        <f>'INPUT 1'!K29</f>
        <v>0.88692657547386</v>
      </c>
      <c r="L35" s="52">
        <f>'INPUT 1'!L29</f>
        <v>0.78944546183925302</v>
      </c>
      <c r="M35" s="52">
        <f>'INPUT 1'!M29</f>
        <v>0</v>
      </c>
      <c r="N35" s="85">
        <f>'INPUT 1'!N29</f>
        <v>99.999999999999844</v>
      </c>
      <c r="P35" s="191">
        <f t="shared" si="76"/>
        <v>25.220784141049833</v>
      </c>
      <c r="Q35" s="192">
        <f t="shared" si="1"/>
        <v>1.2349689142145164</v>
      </c>
      <c r="R35" s="192">
        <f t="shared" si="2"/>
        <v>4.4144994934944997</v>
      </c>
      <c r="S35" s="192">
        <f t="shared" si="3"/>
        <v>0.65352849778704958</v>
      </c>
      <c r="T35" s="192">
        <f t="shared" si="4"/>
        <v>0.67100073564729468</v>
      </c>
      <c r="U35" s="192">
        <f t="shared" si="5"/>
        <v>14.420879534461742</v>
      </c>
      <c r="V35" s="192">
        <f t="shared" si="6"/>
        <v>1.6256894467156886</v>
      </c>
      <c r="W35" s="192">
        <f t="shared" si="7"/>
        <v>5.4823920315194128</v>
      </c>
      <c r="X35" s="192">
        <f t="shared" si="8"/>
        <v>2.5731512340337876</v>
      </c>
      <c r="Y35" s="192">
        <f t="shared" si="9"/>
        <v>0.73628012497026674</v>
      </c>
      <c r="Z35" s="192">
        <f t="shared" si="77"/>
        <v>0.3445303096310211</v>
      </c>
      <c r="AA35" s="192">
        <f t="shared" si="59"/>
        <v>0</v>
      </c>
      <c r="AB35" s="192">
        <f t="shared" si="80"/>
        <v>42.622295536474745</v>
      </c>
      <c r="AC35" s="193">
        <f t="shared" si="60"/>
        <v>99.999999999999858</v>
      </c>
      <c r="AD35" s="115"/>
      <c r="AE35" s="191">
        <f t="shared" si="61"/>
        <v>20.61279062328121</v>
      </c>
      <c r="AF35" s="192">
        <f t="shared" si="10"/>
        <v>0.59221606345720412</v>
      </c>
      <c r="AG35" s="192">
        <f t="shared" si="11"/>
        <v>3.7555637318645778</v>
      </c>
      <c r="AH35" s="192">
        <f t="shared" si="12"/>
        <v>0.61720476669083257</v>
      </c>
      <c r="AI35" s="192">
        <f t="shared" si="13"/>
        <v>0.28035617790884682</v>
      </c>
      <c r="AJ35" s="192">
        <f t="shared" si="14"/>
        <v>5.9273746257753039</v>
      </c>
      <c r="AK35" s="192">
        <f t="shared" si="15"/>
        <v>0.66820268159274465</v>
      </c>
      <c r="AL35" s="192">
        <f t="shared" si="16"/>
        <v>3.1399621524448333</v>
      </c>
      <c r="AM35" s="192">
        <f t="shared" si="17"/>
        <v>2.5691594123729433</v>
      </c>
      <c r="AN35" s="192">
        <f t="shared" si="18"/>
        <v>0.43226051786972863</v>
      </c>
      <c r="AO35" s="192">
        <f t="shared" si="19"/>
        <v>0.25532530432508554</v>
      </c>
      <c r="AP35" s="192">
        <f t="shared" si="20"/>
        <v>0</v>
      </c>
      <c r="AQ35" s="192">
        <f t="shared" si="21"/>
        <v>61.149583942416683</v>
      </c>
      <c r="AR35" s="193">
        <f t="shared" si="22"/>
        <v>99.999999999999986</v>
      </c>
      <c r="AS35" s="115"/>
      <c r="AT35" s="215">
        <f t="shared" si="62"/>
        <v>0.53056807918683158</v>
      </c>
      <c r="AU35" s="216">
        <f t="shared" si="23"/>
        <v>1.5243493469398975E-2</v>
      </c>
      <c r="AV35" s="216">
        <f t="shared" si="24"/>
        <v>9.666727188450587E-2</v>
      </c>
      <c r="AW35" s="216">
        <f t="shared" si="25"/>
        <v>1.5886696445567637E-2</v>
      </c>
      <c r="AX35" s="216">
        <f t="shared" si="26"/>
        <v>7.2162979540118322E-3</v>
      </c>
      <c r="AY35" s="216">
        <f t="shared" si="63"/>
        <v>0.15256914152450438</v>
      </c>
      <c r="AZ35" s="216">
        <f t="shared" si="27"/>
        <v>1.7199370029972089E-2</v>
      </c>
      <c r="BA35" s="216">
        <f t="shared" si="28"/>
        <v>8.0821841078634646E-2</v>
      </c>
      <c r="BB35" s="216">
        <f t="shared" si="29"/>
        <v>6.6129521201651664E-2</v>
      </c>
      <c r="BC35" s="216">
        <f t="shared" si="30"/>
        <v>1.112627770135179E-2</v>
      </c>
      <c r="BD35" s="216">
        <f t="shared" si="31"/>
        <v>6.5720095235697745E-3</v>
      </c>
      <c r="BE35" s="216">
        <f t="shared" si="32"/>
        <v>0</v>
      </c>
      <c r="BF35" s="217">
        <f t="shared" si="33"/>
        <v>1.0000000000000002</v>
      </c>
      <c r="BG35" s="115"/>
      <c r="BH35" s="33">
        <f>'INPUT 1'!A29</f>
        <v>0</v>
      </c>
      <c r="BI35" s="226">
        <f>'INPUT 1'!P29</f>
        <v>0</v>
      </c>
      <c r="BJ35" s="227">
        <f>'INPUT 1'!Q29</f>
        <v>0</v>
      </c>
      <c r="BK35" s="227">
        <f>'INPUT 1'!R29</f>
        <v>0</v>
      </c>
      <c r="BL35" s="227">
        <f>'INPUT 1'!S29</f>
        <v>0</v>
      </c>
      <c r="BM35" s="227">
        <f>'INPUT 1'!T29</f>
        <v>0</v>
      </c>
      <c r="BN35" s="228">
        <f>'INPUT 1'!U29</f>
        <v>0</v>
      </c>
      <c r="BO35" s="115"/>
      <c r="BP35" s="226">
        <f t="shared" si="34"/>
        <v>0</v>
      </c>
      <c r="BQ35" s="227">
        <f t="shared" si="35"/>
        <v>0</v>
      </c>
      <c r="BR35" s="227">
        <f t="shared" si="36"/>
        <v>0</v>
      </c>
      <c r="BS35" s="227">
        <f t="shared" si="37"/>
        <v>0</v>
      </c>
      <c r="BT35" s="227">
        <f t="shared" si="38"/>
        <v>0</v>
      </c>
      <c r="BU35" s="228">
        <f t="shared" si="64"/>
        <v>0</v>
      </c>
      <c r="CE35" s="215">
        <f t="shared" si="78"/>
        <v>-14623.010175463751</v>
      </c>
      <c r="CF35" s="216">
        <f t="shared" si="39"/>
        <v>-171.03943555146955</v>
      </c>
      <c r="CG35" s="216">
        <f t="shared" si="40"/>
        <v>-1783.5393931125236</v>
      </c>
      <c r="CH35" s="216">
        <f t="shared" si="41"/>
        <v>-221.93190673475286</v>
      </c>
      <c r="CI35" s="216">
        <f t="shared" si="65"/>
        <v>-5229.1813036414878</v>
      </c>
      <c r="CJ35" s="216">
        <f t="shared" si="42"/>
        <v>-632.90395667614939</v>
      </c>
      <c r="CK35" s="216">
        <f t="shared" si="43"/>
        <v>-876.00130110750035</v>
      </c>
      <c r="CL35" s="216">
        <f t="shared" si="44"/>
        <v>-322.82421883669912</v>
      </c>
      <c r="CM35" s="216">
        <f t="shared" si="45"/>
        <v>0</v>
      </c>
      <c r="CN35" s="228">
        <f t="shared" si="66"/>
        <v>9435.9529860483472</v>
      </c>
      <c r="CP35" s="215">
        <f t="shared" si="46"/>
        <v>-14854.012619756666</v>
      </c>
      <c r="CQ35" s="216">
        <f t="shared" si="47"/>
        <v>-163.33389533316878</v>
      </c>
      <c r="CR35" s="216">
        <f t="shared" si="48"/>
        <v>-1836.6728491056579</v>
      </c>
      <c r="CS35" s="216">
        <f t="shared" si="49"/>
        <v>-230.55549152594298</v>
      </c>
      <c r="CT35" s="216">
        <f t="shared" si="50"/>
        <v>-5323.9450488251887</v>
      </c>
      <c r="CU35" s="216">
        <f t="shared" si="51"/>
        <v>-713.78746481952703</v>
      </c>
      <c r="CV35" s="216">
        <f t="shared" si="67"/>
        <v>-906.81527732470681</v>
      </c>
      <c r="CW35" s="216">
        <f t="shared" si="52"/>
        <v>-318.03333266871863</v>
      </c>
      <c r="CX35" s="216">
        <f t="shared" si="53"/>
        <v>0</v>
      </c>
      <c r="CY35" s="228">
        <f t="shared" si="68"/>
        <v>9536.9675805531224</v>
      </c>
      <c r="DA35" s="388">
        <v>0.65</v>
      </c>
      <c r="DB35" s="121">
        <f t="shared" si="69"/>
        <v>0.24999999999999997</v>
      </c>
      <c r="DC35" s="279">
        <f t="shared" si="70"/>
        <v>9.9999999999999978E-2</v>
      </c>
      <c r="DE35" s="172">
        <f t="shared" si="54"/>
        <v>0</v>
      </c>
      <c r="DF35" s="115"/>
      <c r="DG35" s="29">
        <f>'INPUT 1'!W29+273.15</f>
        <v>1336.9189655172399</v>
      </c>
      <c r="DH35" s="16">
        <f>'INPUT 1'!X29</f>
        <v>0.1</v>
      </c>
      <c r="DJ35" s="171">
        <f t="shared" si="71"/>
        <v>7.4798849129431751E-5</v>
      </c>
      <c r="DK35" s="96">
        <f t="shared" si="55"/>
        <v>-2.0150809955468911E-2</v>
      </c>
      <c r="DL35" s="98">
        <f t="shared" si="56"/>
        <v>-1.9810475191930001E-2</v>
      </c>
      <c r="DM35" s="26"/>
      <c r="DN35" s="171">
        <f t="shared" si="57"/>
        <v>2.6179597195301106E-5</v>
      </c>
      <c r="DO35" s="180">
        <f t="shared" si="58"/>
        <v>0.29098999999999992</v>
      </c>
      <c r="DQ35" s="181">
        <f t="shared" si="72"/>
        <v>8.3992661440475835</v>
      </c>
      <c r="DR35" s="182">
        <f t="shared" si="73"/>
        <v>4443.8044384751929</v>
      </c>
      <c r="DS35" s="201">
        <v>0.27316977521185698</v>
      </c>
      <c r="DT35" s="202">
        <f t="shared" si="81"/>
        <v>1213.9130595437207</v>
      </c>
      <c r="DU35" s="183">
        <f t="shared" si="74"/>
        <v>8.3904036040028984</v>
      </c>
      <c r="DV35" s="1">
        <f t="shared" si="79"/>
        <v>4404.5950477264851</v>
      </c>
      <c r="DW35" s="205">
        <v>0.26729908137347302</v>
      </c>
      <c r="DX35" s="202">
        <f t="shared" si="75"/>
        <v>1177.344210079438</v>
      </c>
      <c r="EN35" s="49"/>
      <c r="EO35" s="115"/>
    </row>
    <row r="36" spans="1:145" s="1" customFormat="1">
      <c r="A36" s="33">
        <f>'INPUT 1'!A30</f>
        <v>0</v>
      </c>
      <c r="B36" s="52">
        <f>'INPUT 1'!B30</f>
        <v>55.2472634128263</v>
      </c>
      <c r="C36" s="52">
        <f>'INPUT 1'!C30</f>
        <v>1.83481694423824</v>
      </c>
      <c r="D36" s="52">
        <f>'INPUT 1'!D30</f>
        <v>8.2722412500755897</v>
      </c>
      <c r="E36" s="52">
        <f>'INPUT 1'!E30</f>
        <v>0.85173227638520499</v>
      </c>
      <c r="F36" s="52">
        <f>'INPUT 1'!F30</f>
        <v>0.85214608023707406</v>
      </c>
      <c r="G36" s="52">
        <f>'INPUT 1'!G30</f>
        <v>17.7319934356813</v>
      </c>
      <c r="H36" s="52">
        <f>'INPUT 1'!H30</f>
        <v>2.1551014970731002</v>
      </c>
      <c r="I36" s="52">
        <f>'INPUT 1'!I30</f>
        <v>7.6680864258654502</v>
      </c>
      <c r="J36" s="52">
        <f>'INPUT 1'!J30</f>
        <v>3.5890700716311099</v>
      </c>
      <c r="K36" s="52">
        <f>'INPUT 1'!K30</f>
        <v>0.94826669056134205</v>
      </c>
      <c r="L36" s="52">
        <f>'INPUT 1'!L30</f>
        <v>0.84928191542522802</v>
      </c>
      <c r="M36" s="52">
        <f>'INPUT 1'!M30</f>
        <v>0</v>
      </c>
      <c r="N36" s="85">
        <f>'INPUT 1'!N30</f>
        <v>99.999999999999957</v>
      </c>
      <c r="P36" s="191">
        <f t="shared" si="76"/>
        <v>25.824500186919593</v>
      </c>
      <c r="Q36" s="192">
        <f t="shared" si="1"/>
        <v>1.0996845041288241</v>
      </c>
      <c r="R36" s="192">
        <f t="shared" si="2"/>
        <v>4.3780894157127266</v>
      </c>
      <c r="S36" s="192">
        <f t="shared" si="3"/>
        <v>0.51362513714488756</v>
      </c>
      <c r="T36" s="192">
        <f t="shared" si="4"/>
        <v>0.65995103814943079</v>
      </c>
      <c r="U36" s="192">
        <f t="shared" si="5"/>
        <v>13.783202832357768</v>
      </c>
      <c r="V36" s="192">
        <f t="shared" si="6"/>
        <v>1.5073386328864904</v>
      </c>
      <c r="W36" s="192">
        <f t="shared" si="7"/>
        <v>5.4803105667494476</v>
      </c>
      <c r="X36" s="192">
        <f t="shared" si="8"/>
        <v>2.6625784649005855</v>
      </c>
      <c r="Y36" s="192">
        <f t="shared" si="9"/>
        <v>0.78720148514957156</v>
      </c>
      <c r="Z36" s="192">
        <f t="shared" si="77"/>
        <v>0.37064417420776868</v>
      </c>
      <c r="AA36" s="192">
        <f t="shared" si="59"/>
        <v>0</v>
      </c>
      <c r="AB36" s="192">
        <f t="shared" si="80"/>
        <v>42.932873561692844</v>
      </c>
      <c r="AC36" s="193">
        <f t="shared" si="60"/>
        <v>99.999999999999929</v>
      </c>
      <c r="AD36" s="115"/>
      <c r="AE36" s="191">
        <f t="shared" si="61"/>
        <v>20.994304835263353</v>
      </c>
      <c r="AF36" s="192">
        <f t="shared" si="10"/>
        <v>0.52454606059429532</v>
      </c>
      <c r="AG36" s="192">
        <f t="shared" si="11"/>
        <v>3.7048417266908835</v>
      </c>
      <c r="AH36" s="192">
        <f t="shared" si="12"/>
        <v>0.4825056228532601</v>
      </c>
      <c r="AI36" s="192">
        <f t="shared" si="13"/>
        <v>0.27427752250417037</v>
      </c>
      <c r="AJ36" s="192">
        <f t="shared" si="14"/>
        <v>5.6352364337964342</v>
      </c>
      <c r="AK36" s="192">
        <f t="shared" si="15"/>
        <v>0.61627255184619745</v>
      </c>
      <c r="AL36" s="192">
        <f t="shared" si="16"/>
        <v>3.1221291450334938</v>
      </c>
      <c r="AM36" s="192">
        <f t="shared" si="17"/>
        <v>2.644353566613614</v>
      </c>
      <c r="AN36" s="192">
        <f t="shared" si="18"/>
        <v>0.45970556807413043</v>
      </c>
      <c r="AO36" s="192">
        <f t="shared" si="19"/>
        <v>0.27322156162228572</v>
      </c>
      <c r="AP36" s="192">
        <f t="shared" si="20"/>
        <v>0</v>
      </c>
      <c r="AQ36" s="192">
        <f t="shared" si="21"/>
        <v>61.26860540510787</v>
      </c>
      <c r="AR36" s="193">
        <f t="shared" si="22"/>
        <v>99.999999999999986</v>
      </c>
      <c r="AS36" s="115"/>
      <c r="AT36" s="215">
        <f t="shared" si="62"/>
        <v>0.54204877089636416</v>
      </c>
      <c r="AU36" s="216">
        <f t="shared" si="23"/>
        <v>1.3543175144627306E-2</v>
      </c>
      <c r="AV36" s="216">
        <f t="shared" si="24"/>
        <v>9.565474637413332E-2</v>
      </c>
      <c r="AW36" s="216">
        <f t="shared" si="25"/>
        <v>1.2457739461746435E-2</v>
      </c>
      <c r="AX36" s="216">
        <f t="shared" si="26"/>
        <v>7.0815297350625738E-3</v>
      </c>
      <c r="AY36" s="216">
        <f t="shared" si="63"/>
        <v>0.14549531440160451</v>
      </c>
      <c r="AZ36" s="216">
        <f t="shared" si="27"/>
        <v>1.591144750381571E-2</v>
      </c>
      <c r="BA36" s="216">
        <f t="shared" si="28"/>
        <v>8.0609778648281338E-2</v>
      </c>
      <c r="BB36" s="216">
        <f t="shared" si="29"/>
        <v>6.8274163486030284E-2</v>
      </c>
      <c r="BC36" s="216">
        <f t="shared" si="30"/>
        <v>1.1869068307051259E-2</v>
      </c>
      <c r="BD36" s="216">
        <f t="shared" si="31"/>
        <v>7.0542660412831635E-3</v>
      </c>
      <c r="BE36" s="216">
        <f t="shared" si="32"/>
        <v>0</v>
      </c>
      <c r="BF36" s="217">
        <f t="shared" si="33"/>
        <v>1</v>
      </c>
      <c r="BG36" s="115"/>
      <c r="BH36" s="33">
        <f>'INPUT 1'!A30</f>
        <v>0</v>
      </c>
      <c r="BI36" s="226">
        <f>'INPUT 1'!P30</f>
        <v>0</v>
      </c>
      <c r="BJ36" s="227">
        <f>'INPUT 1'!Q30</f>
        <v>0</v>
      </c>
      <c r="BK36" s="227">
        <f>'INPUT 1'!R30</f>
        <v>0</v>
      </c>
      <c r="BL36" s="227">
        <f>'INPUT 1'!S30</f>
        <v>0</v>
      </c>
      <c r="BM36" s="227">
        <f>'INPUT 1'!T30</f>
        <v>0</v>
      </c>
      <c r="BN36" s="228">
        <f>'INPUT 1'!U30</f>
        <v>0</v>
      </c>
      <c r="BO36" s="115"/>
      <c r="BP36" s="226">
        <f t="shared" si="34"/>
        <v>0</v>
      </c>
      <c r="BQ36" s="227">
        <f t="shared" si="35"/>
        <v>0</v>
      </c>
      <c r="BR36" s="227">
        <f t="shared" si="36"/>
        <v>0</v>
      </c>
      <c r="BS36" s="227">
        <f t="shared" si="37"/>
        <v>0</v>
      </c>
      <c r="BT36" s="227">
        <f t="shared" si="38"/>
        <v>0</v>
      </c>
      <c r="BU36" s="228">
        <f t="shared" si="64"/>
        <v>0</v>
      </c>
      <c r="BV36" s="115"/>
      <c r="CE36" s="215">
        <f t="shared" si="78"/>
        <v>-14939.430024820613</v>
      </c>
      <c r="CF36" s="216">
        <f t="shared" si="39"/>
        <v>-151.96103419218895</v>
      </c>
      <c r="CG36" s="216">
        <f t="shared" si="40"/>
        <v>-1764.8580017887011</v>
      </c>
      <c r="CH36" s="216">
        <f t="shared" si="41"/>
        <v>-174.03050922657533</v>
      </c>
      <c r="CI36" s="216">
        <f t="shared" si="65"/>
        <v>-4986.7317219852985</v>
      </c>
      <c r="CJ36" s="216">
        <f t="shared" si="42"/>
        <v>-631.2433269572299</v>
      </c>
      <c r="CK36" s="216">
        <f t="shared" si="43"/>
        <v>-904.41084343273519</v>
      </c>
      <c r="CL36" s="216">
        <f t="shared" si="44"/>
        <v>-344.37597257506178</v>
      </c>
      <c r="CM36" s="216">
        <f t="shared" si="45"/>
        <v>0</v>
      </c>
      <c r="CN36" s="228">
        <f t="shared" si="66"/>
        <v>9193.1705971570482</v>
      </c>
      <c r="CP36" s="215">
        <f t="shared" si="46"/>
        <v>-15175.431013034868</v>
      </c>
      <c r="CQ36" s="216">
        <f t="shared" si="47"/>
        <v>-145.11499978610527</v>
      </c>
      <c r="CR36" s="216">
        <f t="shared" si="48"/>
        <v>-1817.4349200974825</v>
      </c>
      <c r="CS36" s="216">
        <f t="shared" si="49"/>
        <v>-180.7927944457216</v>
      </c>
      <c r="CT36" s="216">
        <f t="shared" si="50"/>
        <v>-5077.1017716664237</v>
      </c>
      <c r="CU36" s="216">
        <f t="shared" si="51"/>
        <v>-711.9146108666198</v>
      </c>
      <c r="CV36" s="216">
        <f t="shared" si="67"/>
        <v>-936.22414574733978</v>
      </c>
      <c r="CW36" s="216">
        <f t="shared" si="52"/>
        <v>-339.26524671459197</v>
      </c>
      <c r="CX36" s="216">
        <f t="shared" si="53"/>
        <v>0</v>
      </c>
      <c r="CY36" s="228">
        <f t="shared" si="68"/>
        <v>9291.5861362613759</v>
      </c>
      <c r="DA36" s="388">
        <v>0.65</v>
      </c>
      <c r="DB36" s="121">
        <f t="shared" si="69"/>
        <v>0.24999999999999997</v>
      </c>
      <c r="DC36" s="279">
        <f t="shared" si="70"/>
        <v>9.9999999999999978E-2</v>
      </c>
      <c r="DE36" s="172">
        <f t="shared" si="54"/>
        <v>0</v>
      </c>
      <c r="DF36" s="115"/>
      <c r="DG36" s="29">
        <f>'INPUT 1'!W30+273.15</f>
        <v>1331.93850574712</v>
      </c>
      <c r="DH36" s="16">
        <f>'INPUT 1'!X30</f>
        <v>0.1</v>
      </c>
      <c r="DJ36" s="171">
        <f t="shared" si="71"/>
        <v>7.5078541215314835E-5</v>
      </c>
      <c r="DK36" s="96">
        <f t="shared" si="55"/>
        <v>-2.0226159003405814E-2</v>
      </c>
      <c r="DL36" s="98">
        <f t="shared" si="56"/>
        <v>-1.9884551640876137E-2</v>
      </c>
      <c r="DM36" s="26"/>
      <c r="DN36" s="171">
        <f t="shared" si="57"/>
        <v>2.6277489425360183E-5</v>
      </c>
      <c r="DO36" s="180">
        <f t="shared" si="58"/>
        <v>0.29098999999999992</v>
      </c>
      <c r="DQ36" s="181">
        <f t="shared" si="72"/>
        <v>8.2338540314606679</v>
      </c>
      <c r="DR36" s="182">
        <f t="shared" si="73"/>
        <v>3766.3213372776991</v>
      </c>
      <c r="DS36" s="201">
        <v>0.27316977521185698</v>
      </c>
      <c r="DT36" s="202">
        <f t="shared" si="81"/>
        <v>1028.8451530797697</v>
      </c>
      <c r="DU36" s="183">
        <f t="shared" si="74"/>
        <v>8.2223811637663271</v>
      </c>
      <c r="DV36" s="1">
        <f t="shared" si="79"/>
        <v>3723.3577598621891</v>
      </c>
      <c r="DW36" s="205">
        <v>0.26729908137347302</v>
      </c>
      <c r="DX36" s="202">
        <f t="shared" si="75"/>
        <v>995.25010883595553</v>
      </c>
      <c r="EN36" s="49"/>
      <c r="EO36" s="115"/>
    </row>
    <row r="37" spans="1:145" s="1" customFormat="1">
      <c r="A37" s="33">
        <f>'INPUT 1'!A31</f>
        <v>0</v>
      </c>
      <c r="B37" s="52">
        <f>'INPUT 1'!B31</f>
        <v>56.602292035383897</v>
      </c>
      <c r="C37" s="52">
        <f>'INPUT 1'!C31</f>
        <v>1.6440115665725401</v>
      </c>
      <c r="D37" s="52">
        <f>'INPUT 1'!D31</f>
        <v>8.1902818927105798</v>
      </c>
      <c r="E37" s="52">
        <f>'INPUT 1'!E31</f>
        <v>0.65590889121324103</v>
      </c>
      <c r="F37" s="52">
        <f>'INPUT 1'!F31</f>
        <v>0.83543153813690596</v>
      </c>
      <c r="G37" s="52">
        <f>'INPUT 1'!G31</f>
        <v>16.938025445605401</v>
      </c>
      <c r="H37" s="52">
        <f>'INPUT 1'!H31</f>
        <v>1.9836082879369401</v>
      </c>
      <c r="I37" s="52">
        <f>'INPUT 1'!I31</f>
        <v>7.58776571336342</v>
      </c>
      <c r="J37" s="52">
        <f>'INPUT 1'!J31</f>
        <v>3.7094079505056898</v>
      </c>
      <c r="K37" s="52">
        <f>'INPUT 1'!K31</f>
        <v>1.0119565989102599</v>
      </c>
      <c r="L37" s="52">
        <f>'INPUT 1'!L31</f>
        <v>0.84131007966096705</v>
      </c>
      <c r="M37" s="52">
        <f>'INPUT 1'!M31</f>
        <v>0</v>
      </c>
      <c r="N37" s="85">
        <f>'INPUT 1'!N31</f>
        <v>99.999999999999858</v>
      </c>
      <c r="P37" s="191">
        <f t="shared" si="76"/>
        <v>26.457887883519895</v>
      </c>
      <c r="Q37" s="192">
        <f t="shared" si="1"/>
        <v>0.98532665617983894</v>
      </c>
      <c r="R37" s="192">
        <f t="shared" si="2"/>
        <v>4.334712369015123</v>
      </c>
      <c r="S37" s="192">
        <f t="shared" si="3"/>
        <v>0.39553660644837341</v>
      </c>
      <c r="T37" s="192">
        <f t="shared" si="4"/>
        <v>0.64700633340100389</v>
      </c>
      <c r="U37" s="192">
        <f t="shared" si="5"/>
        <v>13.166045946454879</v>
      </c>
      <c r="V37" s="192">
        <f t="shared" si="6"/>
        <v>1.3873914564961023</v>
      </c>
      <c r="W37" s="192">
        <f t="shared" si="7"/>
        <v>5.4229060951502595</v>
      </c>
      <c r="X37" s="192">
        <f t="shared" si="8"/>
        <v>2.7518520200021879</v>
      </c>
      <c r="Y37" s="192">
        <f t="shared" si="9"/>
        <v>0.8400735209812098</v>
      </c>
      <c r="Z37" s="192">
        <f t="shared" si="77"/>
        <v>0.36716510038069317</v>
      </c>
      <c r="AA37" s="192">
        <f t="shared" si="59"/>
        <v>0</v>
      </c>
      <c r="AB37" s="192">
        <f t="shared" si="80"/>
        <v>43.244096011970278</v>
      </c>
      <c r="AC37" s="193">
        <f t="shared" si="60"/>
        <v>99.999999999999844</v>
      </c>
      <c r="AD37" s="115"/>
      <c r="AE37" s="191">
        <f t="shared" si="61"/>
        <v>21.394890590479658</v>
      </c>
      <c r="AF37" s="192">
        <f t="shared" si="10"/>
        <v>0.46749942445222697</v>
      </c>
      <c r="AG37" s="192">
        <f t="shared" si="11"/>
        <v>3.6486368617706328</v>
      </c>
      <c r="AH37" s="192">
        <f t="shared" si="12"/>
        <v>0.36959672629608709</v>
      </c>
      <c r="AI37" s="192">
        <f t="shared" si="13"/>
        <v>0.26746832476793703</v>
      </c>
      <c r="AJ37" s="192">
        <f t="shared" si="14"/>
        <v>5.3542998088331712</v>
      </c>
      <c r="AK37" s="192">
        <f t="shared" si="15"/>
        <v>0.56421721756895993</v>
      </c>
      <c r="AL37" s="192">
        <f t="shared" si="16"/>
        <v>3.0730038279794027</v>
      </c>
      <c r="AM37" s="192">
        <f t="shared" si="17"/>
        <v>2.7184885478813565</v>
      </c>
      <c r="AN37" s="192">
        <f t="shared" si="18"/>
        <v>0.48797377159893496</v>
      </c>
      <c r="AO37" s="192">
        <f t="shared" si="19"/>
        <v>0.26921825768049029</v>
      </c>
      <c r="AP37" s="192">
        <f t="shared" si="20"/>
        <v>0</v>
      </c>
      <c r="AQ37" s="192">
        <f t="shared" si="21"/>
        <v>61.384706640691135</v>
      </c>
      <c r="AR37" s="193">
        <f t="shared" si="22"/>
        <v>100</v>
      </c>
      <c r="AS37" s="115"/>
      <c r="AT37" s="215">
        <f t="shared" si="62"/>
        <v>0.55405226088544157</v>
      </c>
      <c r="AU37" s="216">
        <f t="shared" si="23"/>
        <v>1.2106587410905381E-2</v>
      </c>
      <c r="AV37" s="216">
        <f t="shared" si="24"/>
        <v>9.4486835249979195E-2</v>
      </c>
      <c r="AW37" s="216">
        <f t="shared" si="25"/>
        <v>9.5712525826762759E-3</v>
      </c>
      <c r="AX37" s="216">
        <f t="shared" si="26"/>
        <v>6.926486930429061E-3</v>
      </c>
      <c r="AY37" s="216">
        <f t="shared" si="63"/>
        <v>0.13865749404030947</v>
      </c>
      <c r="AZ37" s="216">
        <f t="shared" si="27"/>
        <v>1.4611237374762706E-2</v>
      </c>
      <c r="BA37" s="216">
        <f t="shared" si="28"/>
        <v>7.9579968469632334E-2</v>
      </c>
      <c r="BB37" s="216">
        <f t="shared" si="29"/>
        <v>7.0399272189551262E-2</v>
      </c>
      <c r="BC37" s="216">
        <f t="shared" si="30"/>
        <v>1.2636800841014473E-2</v>
      </c>
      <c r="BD37" s="216">
        <f t="shared" si="31"/>
        <v>6.9718040252979372E-3</v>
      </c>
      <c r="BE37" s="216">
        <f t="shared" si="32"/>
        <v>0</v>
      </c>
      <c r="BF37" s="217">
        <f t="shared" si="33"/>
        <v>0.99999999999999967</v>
      </c>
      <c r="BG37" s="115"/>
      <c r="BH37" s="33">
        <f>'INPUT 1'!A31</f>
        <v>0</v>
      </c>
      <c r="BI37" s="226">
        <f>'INPUT 1'!P31</f>
        <v>0</v>
      </c>
      <c r="BJ37" s="227">
        <f>'INPUT 1'!Q31</f>
        <v>0</v>
      </c>
      <c r="BK37" s="227">
        <f>'INPUT 1'!R31</f>
        <v>0</v>
      </c>
      <c r="BL37" s="227">
        <f>'INPUT 1'!S31</f>
        <v>0</v>
      </c>
      <c r="BM37" s="227">
        <f>'INPUT 1'!T31</f>
        <v>0</v>
      </c>
      <c r="BN37" s="228">
        <f>'INPUT 1'!U31</f>
        <v>0</v>
      </c>
      <c r="BO37" s="115"/>
      <c r="BP37" s="226">
        <f t="shared" si="34"/>
        <v>0</v>
      </c>
      <c r="BQ37" s="227">
        <f t="shared" si="35"/>
        <v>0</v>
      </c>
      <c r="BR37" s="227">
        <f t="shared" si="36"/>
        <v>0</v>
      </c>
      <c r="BS37" s="227">
        <f t="shared" si="37"/>
        <v>0</v>
      </c>
      <c r="BT37" s="227">
        <f t="shared" si="38"/>
        <v>0</v>
      </c>
      <c r="BU37" s="228">
        <f t="shared" si="64"/>
        <v>0</v>
      </c>
      <c r="BV37" s="115"/>
      <c r="CE37" s="215">
        <f t="shared" si="78"/>
        <v>-15270.258740563135</v>
      </c>
      <c r="CF37" s="216">
        <f t="shared" si="39"/>
        <v>-135.84181876501489</v>
      </c>
      <c r="CG37" s="216">
        <f t="shared" si="40"/>
        <v>-1743.3097005180093</v>
      </c>
      <c r="CH37" s="216">
        <f t="shared" si="41"/>
        <v>-133.70724006663528</v>
      </c>
      <c r="CI37" s="216">
        <f t="shared" si="65"/>
        <v>-4752.3710771415299</v>
      </c>
      <c r="CJ37" s="216">
        <f t="shared" si="42"/>
        <v>-623.1790348303258</v>
      </c>
      <c r="CK37" s="216">
        <f t="shared" si="43"/>
        <v>-932.5616292762104</v>
      </c>
      <c r="CL37" s="216">
        <f t="shared" si="44"/>
        <v>-366.65140576167755</v>
      </c>
      <c r="CM37" s="216">
        <f t="shared" si="45"/>
        <v>0</v>
      </c>
      <c r="CN37" s="228">
        <f t="shared" si="66"/>
        <v>8955.1327132494971</v>
      </c>
      <c r="CP37" s="215">
        <f t="shared" si="46"/>
        <v>-15511.485892273264</v>
      </c>
      <c r="CQ37" s="216">
        <f t="shared" si="47"/>
        <v>-129.72197514856447</v>
      </c>
      <c r="CR37" s="216">
        <f t="shared" si="48"/>
        <v>-1795.244672973666</v>
      </c>
      <c r="CS37" s="216">
        <f t="shared" si="49"/>
        <v>-138.90268825105846</v>
      </c>
      <c r="CT37" s="216">
        <f t="shared" si="50"/>
        <v>-4838.4940198398472</v>
      </c>
      <c r="CU37" s="216">
        <f t="shared" si="51"/>
        <v>-702.81972281590038</v>
      </c>
      <c r="CV37" s="216">
        <f t="shared" si="67"/>
        <v>-965.36515574274244</v>
      </c>
      <c r="CW37" s="216">
        <f t="shared" si="52"/>
        <v>-361.21010041394339</v>
      </c>
      <c r="CX37" s="216">
        <f t="shared" si="53"/>
        <v>0</v>
      </c>
      <c r="CY37" s="228">
        <f t="shared" si="68"/>
        <v>9050.9999882457651</v>
      </c>
      <c r="DA37" s="388">
        <v>0.65</v>
      </c>
      <c r="DB37" s="121">
        <f t="shared" si="69"/>
        <v>0.24999999999999997</v>
      </c>
      <c r="DC37" s="279">
        <f t="shared" si="70"/>
        <v>9.9999999999999978E-2</v>
      </c>
      <c r="DE37" s="172">
        <f t="shared" si="54"/>
        <v>0</v>
      </c>
      <c r="DF37" s="115"/>
      <c r="DG37" s="29">
        <f>'INPUT 1'!W31+273.15</f>
        <v>1326.95804597701</v>
      </c>
      <c r="DH37" s="16">
        <f>'INPUT 1'!X31</f>
        <v>0.1</v>
      </c>
      <c r="DJ37" s="171">
        <f t="shared" si="71"/>
        <v>7.5360332832807996E-5</v>
      </c>
      <c r="DK37" s="96">
        <f t="shared" si="55"/>
        <v>-2.0302073665158474E-2</v>
      </c>
      <c r="DL37" s="98">
        <f t="shared" si="56"/>
        <v>-1.9959184150769201E-2</v>
      </c>
      <c r="DM37" s="26"/>
      <c r="DN37" s="171">
        <f t="shared" si="57"/>
        <v>2.6376116491482787E-5</v>
      </c>
      <c r="DO37" s="180">
        <f t="shared" si="58"/>
        <v>0.29098999999999992</v>
      </c>
      <c r="DQ37" s="181">
        <f t="shared" si="72"/>
        <v>8.0528373077298987</v>
      </c>
      <c r="DR37" s="182">
        <f t="shared" si="73"/>
        <v>3142.6991379411684</v>
      </c>
      <c r="DS37" s="201">
        <v>0.27316977521185698</v>
      </c>
      <c r="DT37" s="202">
        <f t="shared" si="81"/>
        <v>858.49041706988567</v>
      </c>
      <c r="DU37" s="183">
        <f t="shared" si="74"/>
        <v>8.0390653927762354</v>
      </c>
      <c r="DV37" s="1">
        <f t="shared" si="79"/>
        <v>3099.714820257434</v>
      </c>
      <c r="DW37" s="205">
        <v>0.26729908137347302</v>
      </c>
      <c r="DX37" s="202">
        <f t="shared" si="75"/>
        <v>828.55092397455212</v>
      </c>
      <c r="EN37" s="49"/>
      <c r="EO37" s="115"/>
    </row>
    <row r="38" spans="1:145" s="1" customFormat="1">
      <c r="A38" s="33">
        <f>'INPUT 1'!A32</f>
        <v>0</v>
      </c>
      <c r="B38" s="52">
        <f>'INPUT 1'!B32</f>
        <v>57.853709637660103</v>
      </c>
      <c r="C38" s="52">
        <f>'INPUT 1'!C32</f>
        <v>1.4913278618422701</v>
      </c>
      <c r="D38" s="52">
        <f>'INPUT 1'!D32</f>
        <v>8.0832480578130301</v>
      </c>
      <c r="E38" s="52">
        <f>'INPUT 1'!E32</f>
        <v>0.50055270827168596</v>
      </c>
      <c r="F38" s="52">
        <f>'INPUT 1'!F32</f>
        <v>0.81646578782462798</v>
      </c>
      <c r="G38" s="52">
        <f>'INPUT 1'!G32</f>
        <v>16.194457505254999</v>
      </c>
      <c r="H38" s="52">
        <f>'INPUT 1'!H32</f>
        <v>1.8238854493524901</v>
      </c>
      <c r="I38" s="52">
        <f>'INPUT 1'!I32</f>
        <v>7.5120703500696697</v>
      </c>
      <c r="J38" s="52">
        <f>'INPUT 1'!J32</f>
        <v>3.81554057118597</v>
      </c>
      <c r="K38" s="52">
        <f>'INPUT 1'!K32</f>
        <v>1.0727156128773201</v>
      </c>
      <c r="L38" s="52">
        <f>'INPUT 1'!L32</f>
        <v>0.83602645784771801</v>
      </c>
      <c r="M38" s="52">
        <f>'INPUT 1'!M32</f>
        <v>0</v>
      </c>
      <c r="N38" s="85">
        <f>'INPUT 1'!N32</f>
        <v>99.999999999999872</v>
      </c>
      <c r="P38" s="191">
        <f t="shared" si="76"/>
        <v>27.042844171081345</v>
      </c>
      <c r="Q38" s="192">
        <f t="shared" si="1"/>
        <v>0.89381676215356176</v>
      </c>
      <c r="R38" s="192">
        <f t="shared" si="2"/>
        <v>4.2780646377024247</v>
      </c>
      <c r="S38" s="192">
        <f t="shared" si="3"/>
        <v>0.30185125134087903</v>
      </c>
      <c r="T38" s="192">
        <f t="shared" si="4"/>
        <v>0.6323181632642727</v>
      </c>
      <c r="U38" s="192">
        <f t="shared" si="5"/>
        <v>12.588065372603269</v>
      </c>
      <c r="V38" s="192">
        <f t="shared" si="6"/>
        <v>1.2756768084947845</v>
      </c>
      <c r="W38" s="192">
        <f t="shared" si="7"/>
        <v>5.3688073179229461</v>
      </c>
      <c r="X38" s="192">
        <f t="shared" si="8"/>
        <v>2.830587298112361</v>
      </c>
      <c r="Y38" s="192">
        <f t="shared" si="9"/>
        <v>0.89051248135719829</v>
      </c>
      <c r="Z38" s="192">
        <f t="shared" si="77"/>
        <v>0.36485921866082005</v>
      </c>
      <c r="AA38" s="192">
        <f t="shared" si="59"/>
        <v>0</v>
      </c>
      <c r="AB38" s="192">
        <f t="shared" si="80"/>
        <v>43.532596517306011</v>
      </c>
      <c r="AC38" s="193">
        <f t="shared" si="60"/>
        <v>99.999999999999872</v>
      </c>
      <c r="AD38" s="115"/>
      <c r="AE38" s="191">
        <f t="shared" si="61"/>
        <v>21.760828453301567</v>
      </c>
      <c r="AF38" s="192">
        <f t="shared" si="10"/>
        <v>0.42200491100691334</v>
      </c>
      <c r="AG38" s="192">
        <f t="shared" si="11"/>
        <v>3.5833221986009467</v>
      </c>
      <c r="AH38" s="192">
        <f t="shared" si="12"/>
        <v>0.28067425255435413</v>
      </c>
      <c r="AI38" s="192">
        <f t="shared" si="13"/>
        <v>0.26011634580583792</v>
      </c>
      <c r="AJ38" s="192">
        <f t="shared" si="14"/>
        <v>5.0941821559084497</v>
      </c>
      <c r="AK38" s="192">
        <f t="shared" si="15"/>
        <v>0.51624533573552978</v>
      </c>
      <c r="AL38" s="192">
        <f t="shared" si="16"/>
        <v>3.0274501197273005</v>
      </c>
      <c r="AM38" s="192">
        <f t="shared" si="17"/>
        <v>2.7825767157526919</v>
      </c>
      <c r="AN38" s="192">
        <f t="shared" si="18"/>
        <v>0.51473933349448053</v>
      </c>
      <c r="AO38" s="192">
        <f t="shared" si="19"/>
        <v>0.26621749982020965</v>
      </c>
      <c r="AP38" s="192">
        <f t="shared" si="20"/>
        <v>0</v>
      </c>
      <c r="AQ38" s="192">
        <f t="shared" si="21"/>
        <v>61.491642678291711</v>
      </c>
      <c r="AR38" s="193">
        <f t="shared" si="22"/>
        <v>99.999999999999986</v>
      </c>
      <c r="AS38" s="115"/>
      <c r="AT38" s="215">
        <f t="shared" si="62"/>
        <v>0.56509365672252032</v>
      </c>
      <c r="AU38" s="216">
        <f t="shared" si="23"/>
        <v>1.0958787659556098E-2</v>
      </c>
      <c r="AV38" s="216">
        <f t="shared" si="24"/>
        <v>9.3053104516118229E-2</v>
      </c>
      <c r="AW38" s="216">
        <f t="shared" si="25"/>
        <v>7.2886581530739545E-3</v>
      </c>
      <c r="AX38" s="216">
        <f t="shared" si="26"/>
        <v>6.7548024350340911E-3</v>
      </c>
      <c r="AY38" s="216">
        <f t="shared" si="63"/>
        <v>0.13228770350681024</v>
      </c>
      <c r="AZ38" s="216">
        <f t="shared" si="27"/>
        <v>1.3406059661872602E-2</v>
      </c>
      <c r="BA38" s="216">
        <f t="shared" si="28"/>
        <v>7.8618002176390922E-2</v>
      </c>
      <c r="BB38" s="216">
        <f t="shared" si="29"/>
        <v>7.2259034383273288E-2</v>
      </c>
      <c r="BC38" s="216">
        <f t="shared" si="30"/>
        <v>1.3366951209947018E-2</v>
      </c>
      <c r="BD38" s="216">
        <f t="shared" si="31"/>
        <v>6.9132395754034192E-3</v>
      </c>
      <c r="BE38" s="216">
        <f t="shared" si="32"/>
        <v>0</v>
      </c>
      <c r="BF38" s="217">
        <f t="shared" si="33"/>
        <v>1.0000000000000002</v>
      </c>
      <c r="BG38" s="115"/>
      <c r="BH38" s="33">
        <f>'INPUT 1'!A32</f>
        <v>0</v>
      </c>
      <c r="BI38" s="226">
        <f>'INPUT 1'!P32</f>
        <v>0</v>
      </c>
      <c r="BJ38" s="227">
        <f>'INPUT 1'!Q32</f>
        <v>0</v>
      </c>
      <c r="BK38" s="227">
        <f>'INPUT 1'!R32</f>
        <v>0</v>
      </c>
      <c r="BL38" s="227">
        <f>'INPUT 1'!S32</f>
        <v>0</v>
      </c>
      <c r="BM38" s="227">
        <f>'INPUT 1'!T32</f>
        <v>0</v>
      </c>
      <c r="BN38" s="228">
        <f>'INPUT 1'!U32</f>
        <v>0</v>
      </c>
      <c r="BO38" s="115"/>
      <c r="BP38" s="226">
        <f t="shared" si="34"/>
        <v>0</v>
      </c>
      <c r="BQ38" s="227">
        <f t="shared" si="35"/>
        <v>0</v>
      </c>
      <c r="BR38" s="227">
        <f t="shared" si="36"/>
        <v>0</v>
      </c>
      <c r="BS38" s="227">
        <f t="shared" si="37"/>
        <v>0</v>
      </c>
      <c r="BT38" s="227">
        <f t="shared" si="38"/>
        <v>0</v>
      </c>
      <c r="BU38" s="228">
        <f t="shared" si="64"/>
        <v>0</v>
      </c>
      <c r="BV38" s="115"/>
      <c r="CE38" s="215">
        <f t="shared" si="78"/>
        <v>-15574.57113705028</v>
      </c>
      <c r="CF38" s="216">
        <f t="shared" si="39"/>
        <v>-122.96294542859728</v>
      </c>
      <c r="CG38" s="216">
        <f t="shared" si="40"/>
        <v>-1716.8569498289</v>
      </c>
      <c r="CH38" s="216">
        <f t="shared" si="41"/>
        <v>-101.82014914125263</v>
      </c>
      <c r="CI38" s="216">
        <f t="shared" si="65"/>
        <v>-4534.0517680528246</v>
      </c>
      <c r="CJ38" s="216">
        <f t="shared" si="42"/>
        <v>-615.64601819699737</v>
      </c>
      <c r="CK38" s="216">
        <f t="shared" si="43"/>
        <v>-957.1974359756598</v>
      </c>
      <c r="CL38" s="216">
        <f t="shared" si="44"/>
        <v>-387.83640840234852</v>
      </c>
      <c r="CM38" s="216">
        <f t="shared" si="45"/>
        <v>0</v>
      </c>
      <c r="CN38" s="228">
        <f t="shared" si="66"/>
        <v>8714.0060592517129</v>
      </c>
      <c r="CP38" s="215">
        <f t="shared" si="46"/>
        <v>-15820.605568969726</v>
      </c>
      <c r="CQ38" s="216">
        <f t="shared" si="47"/>
        <v>-117.42331114305466</v>
      </c>
      <c r="CR38" s="216">
        <f t="shared" si="48"/>
        <v>-1768.003867885498</v>
      </c>
      <c r="CS38" s="216">
        <f t="shared" si="49"/>
        <v>-105.77656398258792</v>
      </c>
      <c r="CT38" s="216">
        <f t="shared" si="50"/>
        <v>-4616.2183064549745</v>
      </c>
      <c r="CU38" s="216">
        <f t="shared" si="51"/>
        <v>-694.32400590904888</v>
      </c>
      <c r="CV38" s="216">
        <f t="shared" si="67"/>
        <v>-990.8675446730274</v>
      </c>
      <c r="CW38" s="216">
        <f t="shared" si="52"/>
        <v>-382.08070614695498</v>
      </c>
      <c r="CX38" s="216">
        <f t="shared" si="53"/>
        <v>0</v>
      </c>
      <c r="CY38" s="228">
        <f t="shared" si="68"/>
        <v>8807.2920039664623</v>
      </c>
      <c r="DA38" s="388">
        <v>0.65</v>
      </c>
      <c r="DB38" s="121">
        <f t="shared" si="69"/>
        <v>0.24999999999999997</v>
      </c>
      <c r="DC38" s="279">
        <f t="shared" si="70"/>
        <v>9.9999999999999978E-2</v>
      </c>
      <c r="DE38" s="172">
        <f t="shared" si="54"/>
        <v>0</v>
      </c>
      <c r="DF38" s="115"/>
      <c r="DG38" s="29">
        <f>'INPUT 1'!W32+273.15</f>
        <v>1321.97758620689</v>
      </c>
      <c r="DH38" s="16">
        <f>'INPUT 1'!X32</f>
        <v>0.1</v>
      </c>
      <c r="DJ38" s="171">
        <f t="shared" si="71"/>
        <v>7.5644247711435832E-5</v>
      </c>
      <c r="DK38" s="96">
        <f t="shared" si="55"/>
        <v>-2.0378560333460811E-2</v>
      </c>
      <c r="DL38" s="98">
        <f t="shared" si="56"/>
        <v>-2.0034379006373781E-2</v>
      </c>
      <c r="DM38" s="26"/>
      <c r="DN38" s="171">
        <f t="shared" si="57"/>
        <v>2.6475486699002531E-5</v>
      </c>
      <c r="DO38" s="180">
        <f t="shared" si="58"/>
        <v>0.29098999999999992</v>
      </c>
      <c r="DQ38" s="181">
        <f t="shared" si="72"/>
        <v>7.8725454016231566</v>
      </c>
      <c r="DR38" s="182">
        <f t="shared" si="73"/>
        <v>2624.2368307782931</v>
      </c>
      <c r="DS38" s="201">
        <v>0.27316977521185698</v>
      </c>
      <c r="DT38" s="202">
        <f t="shared" si="81"/>
        <v>716.86218516638235</v>
      </c>
      <c r="DU38" s="183">
        <f t="shared" si="74"/>
        <v>7.8565319773039235</v>
      </c>
      <c r="DV38" s="1">
        <f t="shared" si="79"/>
        <v>2582.5484902761432</v>
      </c>
      <c r="DW38" s="205">
        <v>0.26729908137347302</v>
      </c>
      <c r="DX38" s="202">
        <f t="shared" si="75"/>
        <v>690.31283905326268</v>
      </c>
      <c r="EN38" s="49"/>
      <c r="EO38" s="115"/>
    </row>
    <row r="39" spans="1:145" s="1" customFormat="1">
      <c r="A39" s="33">
        <f>'INPUT 1'!A33</f>
        <v>0</v>
      </c>
      <c r="B39" s="52">
        <f>'INPUT 1'!B33</f>
        <v>59.008922022304603</v>
      </c>
      <c r="C39" s="52">
        <f>'INPUT 1'!C33</f>
        <v>1.3680506849535801</v>
      </c>
      <c r="D39" s="52">
        <f>'INPUT 1'!D33</f>
        <v>7.9590435641286303</v>
      </c>
      <c r="E39" s="52">
        <f>'INPUT 1'!E33</f>
        <v>0.37754087906209099</v>
      </c>
      <c r="F39" s="52">
        <f>'INPUT 1'!F33</f>
        <v>0.79656852249036003</v>
      </c>
      <c r="G39" s="52">
        <f>'INPUT 1'!G33</f>
        <v>15.499232648360399</v>
      </c>
      <c r="H39" s="52">
        <f>'INPUT 1'!H33</f>
        <v>1.6771472905934499</v>
      </c>
      <c r="I39" s="52">
        <f>'INPUT 1'!I33</f>
        <v>7.4402521616970398</v>
      </c>
      <c r="J39" s="52">
        <f>'INPUT 1'!J33</f>
        <v>3.90925376508098</v>
      </c>
      <c r="K39" s="52">
        <f>'INPUT 1'!K33</f>
        <v>1.1305389234796199</v>
      </c>
      <c r="L39" s="52">
        <f>'INPUT 1'!L33</f>
        <v>0.83344953784910702</v>
      </c>
      <c r="M39" s="52">
        <f>'INPUT 1'!M33</f>
        <v>0</v>
      </c>
      <c r="N39" s="85">
        <f>'INPUT 1'!N33</f>
        <v>99.999999999999872</v>
      </c>
      <c r="P39" s="191">
        <f t="shared" si="76"/>
        <v>27.582830780377503</v>
      </c>
      <c r="Q39" s="192">
        <f t="shared" si="1"/>
        <v>0.81993146173547393</v>
      </c>
      <c r="R39" s="192">
        <f t="shared" si="2"/>
        <v>4.2123293233245152</v>
      </c>
      <c r="S39" s="192">
        <f t="shared" si="3"/>
        <v>0.2276707025933675</v>
      </c>
      <c r="T39" s="192">
        <f t="shared" si="4"/>
        <v>0.6169085742064534</v>
      </c>
      <c r="U39" s="192">
        <f t="shared" si="5"/>
        <v>12.047662216498276</v>
      </c>
      <c r="V39" s="192">
        <f t="shared" si="6"/>
        <v>1.1730440109599454</v>
      </c>
      <c r="W39" s="192">
        <f t="shared" si="7"/>
        <v>5.3174795218126016</v>
      </c>
      <c r="X39" s="192">
        <f t="shared" si="8"/>
        <v>2.9001091316129561</v>
      </c>
      <c r="Y39" s="192">
        <f t="shared" si="9"/>
        <v>0.93851437411107108</v>
      </c>
      <c r="Z39" s="192">
        <f t="shared" si="77"/>
        <v>0.36373459753379839</v>
      </c>
      <c r="AA39" s="192">
        <f t="shared" si="59"/>
        <v>0</v>
      </c>
      <c r="AB39" s="192">
        <f t="shared" si="80"/>
        <v>43.79978530523389</v>
      </c>
      <c r="AC39" s="193">
        <f t="shared" si="60"/>
        <v>99.999999999999858</v>
      </c>
      <c r="AD39" s="115"/>
      <c r="AE39" s="191">
        <f t="shared" si="61"/>
        <v>22.095303571951348</v>
      </c>
      <c r="AF39" s="192">
        <f t="shared" si="10"/>
        <v>0.38537597747659186</v>
      </c>
      <c r="AG39" s="192">
        <f t="shared" si="11"/>
        <v>3.5123591163202148</v>
      </c>
      <c r="AH39" s="192">
        <f t="shared" si="12"/>
        <v>0.21074380647380203</v>
      </c>
      <c r="AI39" s="192">
        <f t="shared" si="13"/>
        <v>0.25263346093502731</v>
      </c>
      <c r="AJ39" s="192">
        <f t="shared" si="14"/>
        <v>4.8535146101923043</v>
      </c>
      <c r="AK39" s="192">
        <f t="shared" si="15"/>
        <v>0.47257186857347772</v>
      </c>
      <c r="AL39" s="192">
        <f t="shared" si="16"/>
        <v>2.984991390205296</v>
      </c>
      <c r="AM39" s="192">
        <f t="shared" si="17"/>
        <v>2.8380694058106153</v>
      </c>
      <c r="AN39" s="192">
        <f t="shared" si="18"/>
        <v>0.54004052605876263</v>
      </c>
      <c r="AO39" s="192">
        <f t="shared" si="19"/>
        <v>0.26420070173286564</v>
      </c>
      <c r="AP39" s="192">
        <f t="shared" si="20"/>
        <v>0</v>
      </c>
      <c r="AQ39" s="192">
        <f t="shared" si="21"/>
        <v>61.590195564269692</v>
      </c>
      <c r="AR39" s="193">
        <f t="shared" si="22"/>
        <v>100</v>
      </c>
      <c r="AS39" s="115"/>
      <c r="AT39" s="215">
        <f t="shared" si="62"/>
        <v>0.57525165505392239</v>
      </c>
      <c r="AU39" s="216">
        <f t="shared" si="23"/>
        <v>1.0033271013431664E-2</v>
      </c>
      <c r="AV39" s="216">
        <f t="shared" si="24"/>
        <v>9.1444337400814271E-2</v>
      </c>
      <c r="AW39" s="216">
        <f t="shared" si="25"/>
        <v>5.4867190700341045E-3</v>
      </c>
      <c r="AX39" s="216">
        <f t="shared" si="26"/>
        <v>6.5773170326276836E-3</v>
      </c>
      <c r="AY39" s="216">
        <f t="shared" si="63"/>
        <v>0.12636134657528678</v>
      </c>
      <c r="AZ39" s="216">
        <f t="shared" si="27"/>
        <v>1.2303417721488652E-2</v>
      </c>
      <c r="BA39" s="216">
        <f t="shared" si="28"/>
        <v>7.7714308470379495E-2</v>
      </c>
      <c r="BB39" s="216">
        <f t="shared" si="29"/>
        <v>7.3889191770279666E-2</v>
      </c>
      <c r="BC39" s="216">
        <f t="shared" si="30"/>
        <v>1.4059965521625924E-2</v>
      </c>
      <c r="BD39" s="216">
        <f t="shared" si="31"/>
        <v>6.8784703701093505E-3</v>
      </c>
      <c r="BE39" s="216">
        <f t="shared" si="32"/>
        <v>0</v>
      </c>
      <c r="BF39" s="217">
        <f t="shared" si="33"/>
        <v>0.99999999999999989</v>
      </c>
      <c r="BG39" s="115"/>
      <c r="BH39" s="33">
        <f>'INPUT 1'!A33</f>
        <v>0</v>
      </c>
      <c r="BI39" s="226">
        <f>'INPUT 1'!P33</f>
        <v>0</v>
      </c>
      <c r="BJ39" s="227">
        <f>'INPUT 1'!Q33</f>
        <v>0</v>
      </c>
      <c r="BK39" s="227">
        <f>'INPUT 1'!R33</f>
        <v>0</v>
      </c>
      <c r="BL39" s="227">
        <f>'INPUT 1'!S33</f>
        <v>0</v>
      </c>
      <c r="BM39" s="227">
        <f>'INPUT 1'!T33</f>
        <v>0</v>
      </c>
      <c r="BN39" s="228">
        <f>'INPUT 1'!U33</f>
        <v>0</v>
      </c>
      <c r="BO39" s="115"/>
      <c r="BP39" s="226">
        <f t="shared" si="34"/>
        <v>0</v>
      </c>
      <c r="BQ39" s="227">
        <f t="shared" si="35"/>
        <v>0</v>
      </c>
      <c r="BR39" s="227">
        <f t="shared" si="36"/>
        <v>0</v>
      </c>
      <c r="BS39" s="227">
        <f t="shared" si="37"/>
        <v>0</v>
      </c>
      <c r="BT39" s="227">
        <f t="shared" si="38"/>
        <v>0</v>
      </c>
      <c r="BU39" s="228">
        <f t="shared" si="64"/>
        <v>0</v>
      </c>
      <c r="BV39" s="115"/>
      <c r="CE39" s="215">
        <f t="shared" si="78"/>
        <v>-15854.536176013979</v>
      </c>
      <c r="CF39" s="216">
        <f t="shared" si="39"/>
        <v>-112.57819700695781</v>
      </c>
      <c r="CG39" s="216">
        <f t="shared" si="40"/>
        <v>-1687.1747267915446</v>
      </c>
      <c r="CH39" s="216">
        <f t="shared" si="41"/>
        <v>-76.647654791083326</v>
      </c>
      <c r="CI39" s="216">
        <f t="shared" si="65"/>
        <v>-4330.9307793956832</v>
      </c>
      <c r="CJ39" s="216">
        <f t="shared" si="42"/>
        <v>-608.56932562819668</v>
      </c>
      <c r="CK39" s="216">
        <f t="shared" si="43"/>
        <v>-978.79172497214392</v>
      </c>
      <c r="CL39" s="216">
        <f t="shared" si="44"/>
        <v>-407.94392412462952</v>
      </c>
      <c r="CM39" s="216">
        <f t="shared" si="45"/>
        <v>0</v>
      </c>
      <c r="CN39" s="228">
        <f t="shared" si="66"/>
        <v>8473.2509745651532</v>
      </c>
      <c r="CP39" s="215">
        <f t="shared" si="46"/>
        <v>-16104.993268352941</v>
      </c>
      <c r="CQ39" s="216">
        <f t="shared" si="47"/>
        <v>-107.50640860948116</v>
      </c>
      <c r="CR39" s="216">
        <f t="shared" si="48"/>
        <v>-1737.4373811769142</v>
      </c>
      <c r="CS39" s="216">
        <f t="shared" si="49"/>
        <v>-79.6259446632411</v>
      </c>
      <c r="CT39" s="216">
        <f t="shared" si="50"/>
        <v>-4409.4163389805253</v>
      </c>
      <c r="CU39" s="216">
        <f t="shared" si="51"/>
        <v>-686.34293011593911</v>
      </c>
      <c r="CV39" s="216">
        <f t="shared" si="67"/>
        <v>-1013.2214283261906</v>
      </c>
      <c r="CW39" s="216">
        <f t="shared" si="52"/>
        <v>-401.88981545074154</v>
      </c>
      <c r="CX39" s="216">
        <f t="shared" si="53"/>
        <v>0</v>
      </c>
      <c r="CY39" s="228">
        <f t="shared" si="68"/>
        <v>8563.9595667548801</v>
      </c>
      <c r="DA39" s="388">
        <v>0.65</v>
      </c>
      <c r="DB39" s="121">
        <f t="shared" si="69"/>
        <v>0.24999999999999997</v>
      </c>
      <c r="DC39" s="279">
        <f t="shared" si="70"/>
        <v>9.9999999999999978E-2</v>
      </c>
      <c r="DE39" s="172">
        <f t="shared" si="54"/>
        <v>0</v>
      </c>
      <c r="DF39" s="115"/>
      <c r="DG39" s="29">
        <f>'INPUT 1'!W33+273.15</f>
        <v>1316.99712643678</v>
      </c>
      <c r="DH39" s="16">
        <f>'INPUT 1'!X33</f>
        <v>0.1</v>
      </c>
      <c r="DJ39" s="171">
        <f t="shared" si="71"/>
        <v>7.5930309939670405E-5</v>
      </c>
      <c r="DK39" s="96">
        <f t="shared" si="55"/>
        <v>-2.0455625497747206E-2</v>
      </c>
      <c r="DL39" s="98">
        <f t="shared" si="56"/>
        <v>-2.0110142587521709E-2</v>
      </c>
      <c r="DM39" s="26"/>
      <c r="DN39" s="171">
        <f t="shared" si="57"/>
        <v>2.6575608478884634E-5</v>
      </c>
      <c r="DO39" s="180">
        <f t="shared" si="58"/>
        <v>0.29098999999999992</v>
      </c>
      <c r="DQ39" s="181">
        <f t="shared" si="72"/>
        <v>7.6948245582351893</v>
      </c>
      <c r="DR39" s="182">
        <f t="shared" si="73"/>
        <v>2196.9483400210947</v>
      </c>
      <c r="DS39" s="201">
        <v>0.27316977521185698</v>
      </c>
      <c r="DT39" s="202">
        <f t="shared" si="81"/>
        <v>600.13988419562475</v>
      </c>
      <c r="DU39" s="183">
        <f t="shared" si="74"/>
        <v>7.6766236785406905</v>
      </c>
      <c r="DV39" s="1">
        <f t="shared" si="79"/>
        <v>2157.323643628727</v>
      </c>
      <c r="DW39" s="205">
        <v>0.26729908137347302</v>
      </c>
      <c r="DX39" s="202">
        <f t="shared" si="75"/>
        <v>576.65062816723241</v>
      </c>
      <c r="EN39" s="49"/>
      <c r="EO39" s="115"/>
    </row>
    <row r="40" spans="1:145" s="1" customFormat="1">
      <c r="A40" s="33">
        <f>'INPUT 1'!A34</f>
        <v>0</v>
      </c>
      <c r="B40" s="52">
        <f>'INPUT 1'!B34</f>
        <v>60.079135201202398</v>
      </c>
      <c r="C40" s="52">
        <f>'INPUT 1'!C34</f>
        <v>1.2673617647243101</v>
      </c>
      <c r="D40" s="52">
        <f>'INPUT 1'!D34</f>
        <v>7.8236740821428796</v>
      </c>
      <c r="E40" s="52">
        <f>'INPUT 1'!E34</f>
        <v>0.28027126060671897</v>
      </c>
      <c r="F40" s="52">
        <f>'INPUT 1'!F34</f>
        <v>0.77654975148125605</v>
      </c>
      <c r="G40" s="52">
        <f>'INPUT 1'!G34</f>
        <v>14.8477770445419</v>
      </c>
      <c r="H40" s="52">
        <f>'INPUT 1'!H34</f>
        <v>1.5431475578718401</v>
      </c>
      <c r="I40" s="52">
        <f>'INPUT 1'!I34</f>
        <v>7.3710778274799802</v>
      </c>
      <c r="J40" s="52">
        <f>'INPUT 1'!J34</f>
        <v>3.9924319672245598</v>
      </c>
      <c r="K40" s="52">
        <f>'INPUT 1'!K34</f>
        <v>1.1856244417769499</v>
      </c>
      <c r="L40" s="52">
        <f>'INPUT 1'!L34</f>
        <v>0.83294910094705998</v>
      </c>
      <c r="M40" s="52">
        <f>'INPUT 1'!M34</f>
        <v>0</v>
      </c>
      <c r="N40" s="85">
        <f>'INPUT 1'!N34</f>
        <v>99.999999999999858</v>
      </c>
      <c r="P40" s="191">
        <f t="shared" si="76"/>
        <v>28.083085792684109</v>
      </c>
      <c r="Q40" s="192">
        <f t="shared" si="1"/>
        <v>0.75958427251788063</v>
      </c>
      <c r="R40" s="192">
        <f t="shared" si="2"/>
        <v>4.1406849311488259</v>
      </c>
      <c r="S40" s="192">
        <f t="shared" si="3"/>
        <v>0.16901363099429104</v>
      </c>
      <c r="T40" s="192">
        <f t="shared" si="4"/>
        <v>0.60140488415103655</v>
      </c>
      <c r="U40" s="192">
        <f t="shared" si="5"/>
        <v>11.541281207714562</v>
      </c>
      <c r="V40" s="192">
        <f t="shared" si="6"/>
        <v>1.0793208270625443</v>
      </c>
      <c r="W40" s="192">
        <f t="shared" si="7"/>
        <v>5.2680412638557179</v>
      </c>
      <c r="X40" s="192">
        <f t="shared" si="8"/>
        <v>2.9618155027220592</v>
      </c>
      <c r="Y40" s="192">
        <f t="shared" si="9"/>
        <v>0.98424349466915206</v>
      </c>
      <c r="Z40" s="192">
        <f t="shared" si="77"/>
        <v>0.36351619653062917</v>
      </c>
      <c r="AA40" s="192">
        <f t="shared" si="59"/>
        <v>0</v>
      </c>
      <c r="AB40" s="192">
        <f t="shared" si="80"/>
        <v>44.048007995949028</v>
      </c>
      <c r="AC40" s="193">
        <f t="shared" si="60"/>
        <v>99.999999999999829</v>
      </c>
      <c r="AD40" s="115"/>
      <c r="AE40" s="191">
        <f t="shared" si="61"/>
        <v>22.402379169158834</v>
      </c>
      <c r="AF40" s="192">
        <f t="shared" si="10"/>
        <v>0.35552588911006483</v>
      </c>
      <c r="AG40" s="192">
        <f t="shared" si="11"/>
        <v>3.4382461152428476</v>
      </c>
      <c r="AH40" s="192">
        <f t="shared" si="12"/>
        <v>0.15579645925761601</v>
      </c>
      <c r="AI40" s="192">
        <f t="shared" si="13"/>
        <v>0.24525913667447966</v>
      </c>
      <c r="AJ40" s="192">
        <f t="shared" si="14"/>
        <v>4.6301574617603025</v>
      </c>
      <c r="AK40" s="192">
        <f t="shared" si="15"/>
        <v>0.43300438583166145</v>
      </c>
      <c r="AL40" s="192">
        <f t="shared" si="16"/>
        <v>2.9449274754759363</v>
      </c>
      <c r="AM40" s="192">
        <f t="shared" si="17"/>
        <v>2.8863889439570842</v>
      </c>
      <c r="AN40" s="192">
        <f t="shared" si="18"/>
        <v>0.56399617052124429</v>
      </c>
      <c r="AO40" s="192">
        <f t="shared" si="19"/>
        <v>0.26294280984368279</v>
      </c>
      <c r="AP40" s="192">
        <f t="shared" si="20"/>
        <v>0</v>
      </c>
      <c r="AQ40" s="192">
        <f t="shared" si="21"/>
        <v>61.681375983166255</v>
      </c>
      <c r="AR40" s="193">
        <f t="shared" si="22"/>
        <v>100.00000000000001</v>
      </c>
      <c r="AS40" s="115"/>
      <c r="AT40" s="215">
        <f t="shared" si="62"/>
        <v>0.58463422797533759</v>
      </c>
      <c r="AU40" s="216">
        <f t="shared" si="23"/>
        <v>9.2781486348225521E-3</v>
      </c>
      <c r="AV40" s="216">
        <f t="shared" si="24"/>
        <v>8.9727807390275582E-2</v>
      </c>
      <c r="AW40" s="216">
        <f t="shared" si="25"/>
        <v>4.0658155989414715E-3</v>
      </c>
      <c r="AX40" s="216">
        <f t="shared" si="26"/>
        <v>6.4005204510144947E-3</v>
      </c>
      <c r="AY40" s="216">
        <f t="shared" si="63"/>
        <v>0.12083308262129212</v>
      </c>
      <c r="AZ40" s="216">
        <f t="shared" si="27"/>
        <v>1.1300102677002134E-2</v>
      </c>
      <c r="BA40" s="216">
        <f t="shared" si="28"/>
        <v>7.6853685408489608E-2</v>
      </c>
      <c r="BB40" s="216">
        <f t="shared" si="29"/>
        <v>7.5326007079196386E-2</v>
      </c>
      <c r="BC40" s="216">
        <f t="shared" si="30"/>
        <v>1.4718591415847162E-2</v>
      </c>
      <c r="BD40" s="216">
        <f t="shared" si="31"/>
        <v>6.8620107477807488E-3</v>
      </c>
      <c r="BE40" s="216">
        <f t="shared" si="32"/>
        <v>0</v>
      </c>
      <c r="BF40" s="217">
        <f t="shared" si="33"/>
        <v>0.99999999999999978</v>
      </c>
      <c r="BG40" s="115"/>
      <c r="BH40" s="33">
        <f>'INPUT 1'!A34</f>
        <v>0</v>
      </c>
      <c r="BI40" s="226">
        <f>'INPUT 1'!P34</f>
        <v>0</v>
      </c>
      <c r="BJ40" s="227">
        <f>'INPUT 1'!Q34</f>
        <v>0</v>
      </c>
      <c r="BK40" s="227">
        <f>'INPUT 1'!R34</f>
        <v>0</v>
      </c>
      <c r="BL40" s="227">
        <f>'INPUT 1'!S34</f>
        <v>0</v>
      </c>
      <c r="BM40" s="227">
        <f>'INPUT 1'!T34</f>
        <v>0</v>
      </c>
      <c r="BN40" s="228">
        <f>'INPUT 1'!U34</f>
        <v>0</v>
      </c>
      <c r="BO40" s="115"/>
      <c r="BP40" s="226">
        <f t="shared" si="34"/>
        <v>0</v>
      </c>
      <c r="BQ40" s="227">
        <f t="shared" si="35"/>
        <v>0</v>
      </c>
      <c r="BR40" s="227">
        <f t="shared" si="36"/>
        <v>0</v>
      </c>
      <c r="BS40" s="227">
        <f t="shared" si="37"/>
        <v>0</v>
      </c>
      <c r="BT40" s="227">
        <f t="shared" si="38"/>
        <v>0</v>
      </c>
      <c r="BU40" s="228">
        <f t="shared" si="64"/>
        <v>0</v>
      </c>
      <c r="BV40" s="115"/>
      <c r="CE40" s="215">
        <f t="shared" si="78"/>
        <v>-16113.129681134311</v>
      </c>
      <c r="CF40" s="216">
        <f t="shared" si="39"/>
        <v>-104.10535541924283</v>
      </c>
      <c r="CG40" s="216">
        <f t="shared" si="40"/>
        <v>-1655.5042468703425</v>
      </c>
      <c r="CH40" s="216">
        <f t="shared" si="41"/>
        <v>-56.798102198064704</v>
      </c>
      <c r="CI40" s="216">
        <f t="shared" si="65"/>
        <v>-4141.4540987185419</v>
      </c>
      <c r="CJ40" s="216">
        <f t="shared" si="42"/>
        <v>-601.82991294212707</v>
      </c>
      <c r="CK40" s="216">
        <f t="shared" si="43"/>
        <v>-997.82485960235181</v>
      </c>
      <c r="CL40" s="216">
        <f t="shared" si="44"/>
        <v>-427.0536745294537</v>
      </c>
      <c r="CM40" s="216">
        <f t="shared" si="45"/>
        <v>0</v>
      </c>
      <c r="CN40" s="228">
        <f t="shared" si="66"/>
        <v>8234.7049141815078</v>
      </c>
      <c r="CP40" s="215">
        <f t="shared" si="46"/>
        <v>-16367.67182374981</v>
      </c>
      <c r="CQ40" s="216">
        <f t="shared" si="47"/>
        <v>-99.415279118785932</v>
      </c>
      <c r="CR40" s="216">
        <f t="shared" si="48"/>
        <v>-1704.8234053858296</v>
      </c>
      <c r="CS40" s="216">
        <f t="shared" si="49"/>
        <v>-59.005100089850913</v>
      </c>
      <c r="CT40" s="216">
        <f t="shared" si="50"/>
        <v>-4216.5059429962794</v>
      </c>
      <c r="CU40" s="216">
        <f t="shared" si="51"/>
        <v>-678.74223771258335</v>
      </c>
      <c r="CV40" s="216">
        <f t="shared" si="67"/>
        <v>-1032.9240671650025</v>
      </c>
      <c r="CW40" s="216">
        <f t="shared" si="52"/>
        <v>-420.71596681452121</v>
      </c>
      <c r="CX40" s="216">
        <f t="shared" si="53"/>
        <v>0</v>
      </c>
      <c r="CY40" s="228">
        <f t="shared" si="68"/>
        <v>8322.8598020876307</v>
      </c>
      <c r="DA40" s="388">
        <v>0.65</v>
      </c>
      <c r="DB40" s="121">
        <f t="shared" si="69"/>
        <v>0.24999999999999997</v>
      </c>
      <c r="DC40" s="279">
        <f t="shared" si="70"/>
        <v>9.9999999999999978E-2</v>
      </c>
      <c r="DE40" s="172">
        <f t="shared" si="54"/>
        <v>0</v>
      </c>
      <c r="DF40" s="115"/>
      <c r="DG40" s="29">
        <f>'INPUT 1'!W34+273.15</f>
        <v>1312.0166666666601</v>
      </c>
      <c r="DH40" s="16">
        <f>'INPUT 1'!X34</f>
        <v>0.1</v>
      </c>
      <c r="DJ40" s="171">
        <f t="shared" si="71"/>
        <v>7.6218543971748716E-5</v>
      </c>
      <c r="DK40" s="96">
        <f t="shared" si="55"/>
        <v>-2.0533275745989104E-2</v>
      </c>
      <c r="DL40" s="98">
        <f t="shared" si="56"/>
        <v>-2.018648137091765E-2</v>
      </c>
      <c r="DM40" s="26"/>
      <c r="DN40" s="171">
        <f t="shared" si="57"/>
        <v>2.6676490390112039E-5</v>
      </c>
      <c r="DO40" s="180">
        <f t="shared" si="58"/>
        <v>0.29098999999999992</v>
      </c>
      <c r="DQ40" s="181">
        <f t="shared" si="72"/>
        <v>7.5203530147199613</v>
      </c>
      <c r="DR40" s="182">
        <f t="shared" si="73"/>
        <v>1845.2185684080002</v>
      </c>
      <c r="DS40" s="201">
        <v>0.27316977521185698</v>
      </c>
      <c r="DT40" s="202">
        <f t="shared" si="81"/>
        <v>504.05794154875798</v>
      </c>
      <c r="DU40" s="183">
        <f t="shared" si="74"/>
        <v>7.5000126351169794</v>
      </c>
      <c r="DV40" s="1">
        <f t="shared" si="79"/>
        <v>1808.0652594277976</v>
      </c>
      <c r="DW40" s="205">
        <v>0.26729908137347302</v>
      </c>
      <c r="DX40" s="202">
        <f t="shared" si="75"/>
        <v>483.29418290834047</v>
      </c>
      <c r="EN40" s="49"/>
      <c r="EO40" s="115"/>
    </row>
    <row r="41" spans="1:145" s="1" customFormat="1">
      <c r="A41" s="33">
        <f>'INPUT 1'!A35</f>
        <v>0</v>
      </c>
      <c r="B41" s="52">
        <f>'INPUT 1'!B35</f>
        <v>61.075131077528297</v>
      </c>
      <c r="C41" s="52">
        <f>'INPUT 1'!C35</f>
        <v>1.1841606867553101</v>
      </c>
      <c r="D41" s="52">
        <f>'INPUT 1'!D35</f>
        <v>7.6814438320605403</v>
      </c>
      <c r="E41" s="52">
        <f>'INPUT 1'!E35</f>
        <v>0.203634414835487</v>
      </c>
      <c r="F41" s="52">
        <f>'INPUT 1'!F35</f>
        <v>0.75688255254452697</v>
      </c>
      <c r="G41" s="52">
        <f>'INPUT 1'!G35</f>
        <v>14.2350114979665</v>
      </c>
      <c r="H41" s="52">
        <f>'INPUT 1'!H35</f>
        <v>1.42102237019496</v>
      </c>
      <c r="I41" s="52">
        <f>'INPUT 1'!I35</f>
        <v>7.3037044823528001</v>
      </c>
      <c r="J41" s="52">
        <f>'INPUT 1'!J35</f>
        <v>4.0667177530670502</v>
      </c>
      <c r="K41" s="52">
        <f>'INPUT 1'!K35</f>
        <v>1.23821550750962</v>
      </c>
      <c r="L41" s="52">
        <f>'INPUT 1'!L35</f>
        <v>0.83407582518481505</v>
      </c>
      <c r="M41" s="52">
        <f>'INPUT 1'!M35</f>
        <v>0</v>
      </c>
      <c r="N41" s="85">
        <f>'INPUT 1'!N35</f>
        <v>99.999999999999915</v>
      </c>
      <c r="P41" s="191">
        <f t="shared" si="76"/>
        <v>28.54864904605564</v>
      </c>
      <c r="Q41" s="192">
        <f t="shared" si="1"/>
        <v>0.70971829735526881</v>
      </c>
      <c r="R41" s="192">
        <f t="shared" si="2"/>
        <v>4.0654094727023047</v>
      </c>
      <c r="S41" s="192">
        <f t="shared" si="3"/>
        <v>0.12279886197478466</v>
      </c>
      <c r="T41" s="192">
        <f t="shared" si="4"/>
        <v>0.58617347177139534</v>
      </c>
      <c r="U41" s="192">
        <f t="shared" si="5"/>
        <v>11.06497425171637</v>
      </c>
      <c r="V41" s="192">
        <f t="shared" si="6"/>
        <v>0.99390303412616332</v>
      </c>
      <c r="W41" s="192">
        <f t="shared" si="7"/>
        <v>5.2198901561722826</v>
      </c>
      <c r="X41" s="192">
        <f t="shared" si="8"/>
        <v>3.0169249683175701</v>
      </c>
      <c r="Y41" s="192">
        <f t="shared" si="9"/>
        <v>1.0279018509759092</v>
      </c>
      <c r="Z41" s="192">
        <f t="shared" si="77"/>
        <v>0.36400792226630968</v>
      </c>
      <c r="AA41" s="192">
        <f t="shared" si="59"/>
        <v>0</v>
      </c>
      <c r="AB41" s="192">
        <f t="shared" si="80"/>
        <v>44.279648666565905</v>
      </c>
      <c r="AC41" s="193">
        <f t="shared" si="60"/>
        <v>99.999999999999915</v>
      </c>
      <c r="AD41" s="115"/>
      <c r="AE41" s="191">
        <f t="shared" si="61"/>
        <v>22.685767018761812</v>
      </c>
      <c r="AF41" s="192">
        <f t="shared" si="10"/>
        <v>0.33090235517445848</v>
      </c>
      <c r="AG41" s="192">
        <f t="shared" si="11"/>
        <v>3.3626963993570458</v>
      </c>
      <c r="AH41" s="192">
        <f t="shared" si="12"/>
        <v>0.11275836822785171</v>
      </c>
      <c r="AI41" s="192">
        <f t="shared" si="13"/>
        <v>0.23812390351093363</v>
      </c>
      <c r="AJ41" s="192">
        <f t="shared" si="14"/>
        <v>4.4219185056436761</v>
      </c>
      <c r="AK41" s="192">
        <f t="shared" si="15"/>
        <v>0.39719552160152066</v>
      </c>
      <c r="AL41" s="192">
        <f t="shared" si="16"/>
        <v>2.9067346581378239</v>
      </c>
      <c r="AM41" s="192">
        <f t="shared" si="17"/>
        <v>2.9287341323614555</v>
      </c>
      <c r="AN41" s="192">
        <f t="shared" si="18"/>
        <v>0.58673749080778026</v>
      </c>
      <c r="AO41" s="192">
        <f t="shared" si="19"/>
        <v>0.26228107714295834</v>
      </c>
      <c r="AP41" s="192">
        <f t="shared" si="20"/>
        <v>0</v>
      </c>
      <c r="AQ41" s="192">
        <f t="shared" si="21"/>
        <v>61.766150569272696</v>
      </c>
      <c r="AR41" s="193">
        <f t="shared" si="22"/>
        <v>100.00000000000001</v>
      </c>
      <c r="AS41" s="115"/>
      <c r="AT41" s="215">
        <f t="shared" si="62"/>
        <v>0.59334247941380414</v>
      </c>
      <c r="AU41" s="216">
        <f t="shared" si="23"/>
        <v>8.6546962992568276E-3</v>
      </c>
      <c r="AV41" s="216">
        <f t="shared" si="24"/>
        <v>8.7950767433178062E-2</v>
      </c>
      <c r="AW41" s="216">
        <f t="shared" si="25"/>
        <v>2.9491764472250976E-3</v>
      </c>
      <c r="AX41" s="216">
        <f t="shared" si="26"/>
        <v>6.2280912609223461E-3</v>
      </c>
      <c r="AY41" s="216">
        <f t="shared" si="63"/>
        <v>0.11565454620663757</v>
      </c>
      <c r="AZ41" s="216">
        <f t="shared" si="27"/>
        <v>1.0388583088427068E-2</v>
      </c>
      <c r="BA41" s="216">
        <f t="shared" si="28"/>
        <v>7.6025163602851206E-2</v>
      </c>
      <c r="BB41" s="216">
        <f t="shared" si="29"/>
        <v>7.660055620786449E-2</v>
      </c>
      <c r="BC41" s="216">
        <f t="shared" si="30"/>
        <v>1.5346021903204917E-2</v>
      </c>
      <c r="BD41" s="216">
        <f t="shared" si="31"/>
        <v>6.8599181366282057E-3</v>
      </c>
      <c r="BE41" s="216">
        <f t="shared" si="32"/>
        <v>0</v>
      </c>
      <c r="BF41" s="217">
        <f t="shared" si="33"/>
        <v>1</v>
      </c>
      <c r="BG41" s="115"/>
      <c r="BH41" s="33">
        <f>'INPUT 1'!A35</f>
        <v>0</v>
      </c>
      <c r="BI41" s="226">
        <f>'INPUT 1'!P35</f>
        <v>0</v>
      </c>
      <c r="BJ41" s="227">
        <f>'INPUT 1'!Q35</f>
        <v>0</v>
      </c>
      <c r="BK41" s="227">
        <f>'INPUT 1'!R35</f>
        <v>0</v>
      </c>
      <c r="BL41" s="227">
        <f>'INPUT 1'!S35</f>
        <v>0</v>
      </c>
      <c r="BM41" s="227">
        <f>'INPUT 1'!T35</f>
        <v>0</v>
      </c>
      <c r="BN41" s="228">
        <f>'INPUT 1'!U35</f>
        <v>0</v>
      </c>
      <c r="BO41" s="115"/>
      <c r="BP41" s="226">
        <f t="shared" si="34"/>
        <v>0</v>
      </c>
      <c r="BQ41" s="227">
        <f t="shared" si="35"/>
        <v>0</v>
      </c>
      <c r="BR41" s="227">
        <f t="shared" si="36"/>
        <v>0</v>
      </c>
      <c r="BS41" s="227">
        <f t="shared" si="37"/>
        <v>0</v>
      </c>
      <c r="BT41" s="227">
        <f t="shared" si="38"/>
        <v>0</v>
      </c>
      <c r="BU41" s="228">
        <f t="shared" si="64"/>
        <v>0</v>
      </c>
      <c r="BV41" s="115"/>
      <c r="CE41" s="215">
        <f t="shared" si="78"/>
        <v>-16353.138182192952</v>
      </c>
      <c r="CF41" s="216">
        <f t="shared" si="39"/>
        <v>-97.109915969455642</v>
      </c>
      <c r="CG41" s="216">
        <f t="shared" si="40"/>
        <v>-1622.7173407662258</v>
      </c>
      <c r="CH41" s="216">
        <f t="shared" si="41"/>
        <v>-41.199021739507032</v>
      </c>
      <c r="CI41" s="216">
        <f t="shared" si="65"/>
        <v>-3963.9640405773357</v>
      </c>
      <c r="CJ41" s="216">
        <f t="shared" si="42"/>
        <v>-595.34188047487817</v>
      </c>
      <c r="CK41" s="216">
        <f t="shared" si="43"/>
        <v>-1014.7084945470851</v>
      </c>
      <c r="CL41" s="216">
        <f t="shared" si="44"/>
        <v>-445.2583034621818</v>
      </c>
      <c r="CM41" s="216">
        <f t="shared" si="45"/>
        <v>0</v>
      </c>
      <c r="CN41" s="228">
        <f t="shared" si="66"/>
        <v>7999.1915948214455</v>
      </c>
      <c r="CP41" s="215">
        <f t="shared" si="46"/>
        <v>-16611.471784277488</v>
      </c>
      <c r="CQ41" s="216">
        <f t="shared" si="47"/>
        <v>-92.734992954270211</v>
      </c>
      <c r="CR41" s="216">
        <f t="shared" si="48"/>
        <v>-1671.0597439381743</v>
      </c>
      <c r="CS41" s="216">
        <f t="shared" si="49"/>
        <v>-42.79988780023686</v>
      </c>
      <c r="CT41" s="216">
        <f t="shared" si="50"/>
        <v>-4035.799392317203</v>
      </c>
      <c r="CU41" s="216">
        <f t="shared" si="51"/>
        <v>-671.4250512775584</v>
      </c>
      <c r="CV41" s="216">
        <f t="shared" si="67"/>
        <v>-1050.4015961199266</v>
      </c>
      <c r="CW41" s="216">
        <f t="shared" si="52"/>
        <v>-438.650429198837</v>
      </c>
      <c r="CX41" s="216">
        <f t="shared" si="53"/>
        <v>0</v>
      </c>
      <c r="CY41" s="228">
        <f t="shared" si="68"/>
        <v>8084.8252448101257</v>
      </c>
      <c r="DA41" s="388">
        <v>0.65</v>
      </c>
      <c r="DB41" s="121">
        <f t="shared" si="69"/>
        <v>0.24999999999999997</v>
      </c>
      <c r="DC41" s="279">
        <f t="shared" si="70"/>
        <v>9.9999999999999978E-2</v>
      </c>
      <c r="DE41" s="172">
        <f t="shared" si="54"/>
        <v>0</v>
      </c>
      <c r="DF41" s="115"/>
      <c r="DG41" s="29">
        <f>'INPUT 1'!W35+273.15</f>
        <v>1307.0362068965501</v>
      </c>
      <c r="DH41" s="16">
        <f>'INPUT 1'!X35</f>
        <v>0.1</v>
      </c>
      <c r="DJ41" s="171">
        <f t="shared" si="71"/>
        <v>7.650897463463677E-5</v>
      </c>
      <c r="DK41" s="96">
        <f t="shared" si="55"/>
        <v>-2.0611517766571143E-2</v>
      </c>
      <c r="DL41" s="98">
        <f t="shared" si="56"/>
        <v>-2.026340193198355E-2</v>
      </c>
      <c r="DM41" s="26"/>
      <c r="DN41" s="171">
        <f t="shared" si="57"/>
        <v>2.6778141122122858E-5</v>
      </c>
      <c r="DO41" s="180">
        <f t="shared" si="58"/>
        <v>0.29098999999999992</v>
      </c>
      <c r="DQ41" s="181">
        <f t="shared" si="72"/>
        <v>7.3492777613227451</v>
      </c>
      <c r="DR41" s="182">
        <f t="shared" si="73"/>
        <v>1555.0729882960354</v>
      </c>
      <c r="DS41" s="201">
        <v>0.27316977521185698</v>
      </c>
      <c r="DT41" s="202">
        <f t="shared" si="81"/>
        <v>424.7989386508587</v>
      </c>
      <c r="DU41" s="183">
        <f t="shared" si="74"/>
        <v>7.3268378448284315</v>
      </c>
      <c r="DV41" s="1">
        <f t="shared" si="79"/>
        <v>1520.5658964174836</v>
      </c>
      <c r="DW41" s="205">
        <v>0.26729908137347302</v>
      </c>
      <c r="DX41" s="202">
        <f t="shared" si="75"/>
        <v>406.44586728022489</v>
      </c>
      <c r="EN41" s="48"/>
      <c r="EO41" s="115"/>
    </row>
    <row r="42" spans="1:145" s="1" customFormat="1">
      <c r="A42" s="33">
        <f>'INPUT 1'!A36</f>
        <v>0</v>
      </c>
      <c r="B42" s="52">
        <f>'INPUT 1'!B36</f>
        <v>62.006533995238101</v>
      </c>
      <c r="C42" s="52">
        <f>'INPUT 1'!C36</f>
        <v>1.1146611740044601</v>
      </c>
      <c r="D42" s="52">
        <f>'INPUT 1'!D36</f>
        <v>7.5354156665435701</v>
      </c>
      <c r="E42" s="52">
        <f>'INPUT 1'!E36</f>
        <v>0.143703710889065</v>
      </c>
      <c r="F42" s="52">
        <f>'INPUT 1'!F36</f>
        <v>0.73783217225446995</v>
      </c>
      <c r="G42" s="52">
        <f>'INPUT 1'!G36</f>
        <v>13.656079149252299</v>
      </c>
      <c r="H42" s="52">
        <f>'INPUT 1'!H36</f>
        <v>1.3096793714356401</v>
      </c>
      <c r="I42" s="52">
        <f>'INPUT 1'!I36</f>
        <v>7.2375321210296502</v>
      </c>
      <c r="J42" s="52">
        <f>'INPUT 1'!J36</f>
        <v>4.1334956111881</v>
      </c>
      <c r="K42" s="52">
        <f>'INPUT 1'!K36</f>
        <v>1.2885588102087799</v>
      </c>
      <c r="L42" s="52">
        <f>'INPUT 1'!L36</f>
        <v>0.83650821795577002</v>
      </c>
      <c r="M42" s="52">
        <f>'INPUT 1'!M36</f>
        <v>0</v>
      </c>
      <c r="N42" s="85">
        <f>'INPUT 1'!N36</f>
        <v>99.999999999999901</v>
      </c>
      <c r="P42" s="191">
        <f t="shared" si="76"/>
        <v>28.984019294944932</v>
      </c>
      <c r="Q42" s="192">
        <f t="shared" si="1"/>
        <v>0.66806425799367808</v>
      </c>
      <c r="R42" s="192">
        <f t="shared" si="2"/>
        <v>3.9881239648793856</v>
      </c>
      <c r="S42" s="192">
        <f t="shared" si="3"/>
        <v>8.665849617309089E-2</v>
      </c>
      <c r="T42" s="192">
        <f t="shared" si="4"/>
        <v>0.57141975930220601</v>
      </c>
      <c r="U42" s="192">
        <f t="shared" si="5"/>
        <v>10.614966077650378</v>
      </c>
      <c r="V42" s="192">
        <f t="shared" si="6"/>
        <v>0.91602660753591136</v>
      </c>
      <c r="W42" s="192">
        <f t="shared" si="7"/>
        <v>5.1725973805245298</v>
      </c>
      <c r="X42" s="192">
        <f t="shared" si="8"/>
        <v>3.0664646216028815</v>
      </c>
      <c r="Y42" s="192">
        <f t="shared" si="9"/>
        <v>1.06969423179723</v>
      </c>
      <c r="Z42" s="192">
        <f t="shared" si="77"/>
        <v>0.36506946872522389</v>
      </c>
      <c r="AA42" s="192">
        <f t="shared" si="59"/>
        <v>0</v>
      </c>
      <c r="AB42" s="192">
        <f t="shared" si="80"/>
        <v>44.496895838870458</v>
      </c>
      <c r="AC42" s="193">
        <f t="shared" si="60"/>
        <v>99.999999999999915</v>
      </c>
      <c r="AD42" s="115"/>
      <c r="AE42" s="191">
        <f t="shared" si="61"/>
        <v>22.948678296547989</v>
      </c>
      <c r="AF42" s="192">
        <f t="shared" si="10"/>
        <v>0.31035822216382908</v>
      </c>
      <c r="AG42" s="192">
        <f t="shared" si="11"/>
        <v>3.2868749023438415</v>
      </c>
      <c r="AH42" s="192">
        <f t="shared" si="12"/>
        <v>7.9286044249245041E-2</v>
      </c>
      <c r="AI42" s="192">
        <f t="shared" si="13"/>
        <v>0.23129340476059496</v>
      </c>
      <c r="AJ42" s="192">
        <f t="shared" si="14"/>
        <v>4.2267844334095983</v>
      </c>
      <c r="AK42" s="192">
        <f t="shared" si="15"/>
        <v>0.36475359195672785</v>
      </c>
      <c r="AL42" s="192">
        <f t="shared" si="16"/>
        <v>2.8700129892165402</v>
      </c>
      <c r="AM42" s="192">
        <f t="shared" si="17"/>
        <v>2.9660916056427444</v>
      </c>
      <c r="AN42" s="192">
        <f t="shared" si="18"/>
        <v>0.60839131678020497</v>
      </c>
      <c r="AO42" s="192">
        <f t="shared" si="19"/>
        <v>0.26209745177335536</v>
      </c>
      <c r="AP42" s="192">
        <f t="shared" si="20"/>
        <v>0</v>
      </c>
      <c r="AQ42" s="192">
        <f t="shared" si="21"/>
        <v>61.845377741155325</v>
      </c>
      <c r="AR42" s="193">
        <f t="shared" si="22"/>
        <v>100</v>
      </c>
      <c r="AS42" s="115"/>
      <c r="AT42" s="215">
        <f t="shared" si="62"/>
        <v>0.60146522067134944</v>
      </c>
      <c r="AU42" s="216">
        <f t="shared" si="23"/>
        <v>8.134223425364526E-3</v>
      </c>
      <c r="AV42" s="216">
        <f t="shared" si="24"/>
        <v>8.6146178569017476E-2</v>
      </c>
      <c r="AW42" s="216">
        <f t="shared" si="25"/>
        <v>2.0780193736779991E-3</v>
      </c>
      <c r="AX42" s="216">
        <f t="shared" si="26"/>
        <v>6.0620022180137966E-3</v>
      </c>
      <c r="AY42" s="216">
        <f t="shared" si="63"/>
        <v>0.11078040308549464</v>
      </c>
      <c r="AZ42" s="216">
        <f t="shared" si="27"/>
        <v>9.559879520814123E-3</v>
      </c>
      <c r="BA42" s="216">
        <f t="shared" si="28"/>
        <v>7.5220584540087773E-2</v>
      </c>
      <c r="BB42" s="216">
        <f t="shared" si="29"/>
        <v>7.7738722860902429E-2</v>
      </c>
      <c r="BC42" s="216">
        <f t="shared" si="30"/>
        <v>1.5945415804481541E-2</v>
      </c>
      <c r="BD42" s="216">
        <f t="shared" si="31"/>
        <v>6.8693499307963465E-3</v>
      </c>
      <c r="BE42" s="216">
        <f t="shared" si="32"/>
        <v>0</v>
      </c>
      <c r="BF42" s="217">
        <f t="shared" si="33"/>
        <v>1</v>
      </c>
      <c r="BG42" s="115"/>
      <c r="BH42" s="33">
        <f>'INPUT 1'!A36</f>
        <v>0</v>
      </c>
      <c r="BI42" s="226">
        <f>'INPUT 1'!P36</f>
        <v>0</v>
      </c>
      <c r="BJ42" s="227">
        <f>'INPUT 1'!Q36</f>
        <v>0</v>
      </c>
      <c r="BK42" s="227">
        <f>'INPUT 1'!R36</f>
        <v>0</v>
      </c>
      <c r="BL42" s="227">
        <f>'INPUT 1'!S36</f>
        <v>0</v>
      </c>
      <c r="BM42" s="227">
        <f>'INPUT 1'!T36</f>
        <v>0</v>
      </c>
      <c r="BN42" s="228">
        <f>'INPUT 1'!U36</f>
        <v>0</v>
      </c>
      <c r="BO42" s="115"/>
      <c r="BP42" s="226">
        <f t="shared" si="34"/>
        <v>0</v>
      </c>
      <c r="BQ42" s="227">
        <f t="shared" si="35"/>
        <v>0</v>
      </c>
      <c r="BR42" s="227">
        <f t="shared" si="36"/>
        <v>0</v>
      </c>
      <c r="BS42" s="227">
        <f t="shared" si="37"/>
        <v>0</v>
      </c>
      <c r="BT42" s="227">
        <f t="shared" si="38"/>
        <v>0</v>
      </c>
      <c r="BU42" s="228">
        <f t="shared" si="64"/>
        <v>0</v>
      </c>
      <c r="BV42" s="115"/>
      <c r="CE42" s="215">
        <f t="shared" si="78"/>
        <v>-16577.009411392773</v>
      </c>
      <c r="CF42" s="216">
        <f t="shared" si="39"/>
        <v>-91.26995633362155</v>
      </c>
      <c r="CG42" s="216">
        <f t="shared" si="40"/>
        <v>-1589.4221492825147</v>
      </c>
      <c r="CH42" s="216">
        <f t="shared" si="41"/>
        <v>-29.029244903888333</v>
      </c>
      <c r="CI42" s="216">
        <f t="shared" si="65"/>
        <v>-3796.9068111423799</v>
      </c>
      <c r="CJ42" s="216">
        <f t="shared" si="42"/>
        <v>-589.04134010749999</v>
      </c>
      <c r="CK42" s="216">
        <f t="shared" si="43"/>
        <v>-1029.7855047963822</v>
      </c>
      <c r="CL42" s="216">
        <f t="shared" si="44"/>
        <v>-462.64946276531504</v>
      </c>
      <c r="CM42" s="216">
        <f t="shared" si="45"/>
        <v>0</v>
      </c>
      <c r="CN42" s="228">
        <f t="shared" si="66"/>
        <v>7766.9660835799259</v>
      </c>
      <c r="CP42" s="215">
        <f t="shared" si="46"/>
        <v>-16838.879549425208</v>
      </c>
      <c r="CQ42" s="216">
        <f t="shared" si="47"/>
        <v>-87.158130794770074</v>
      </c>
      <c r="CR42" s="216">
        <f t="shared" si="48"/>
        <v>-1636.7726547715108</v>
      </c>
      <c r="CS42" s="216">
        <f t="shared" si="49"/>
        <v>-30.157231224269477</v>
      </c>
      <c r="CT42" s="216">
        <f t="shared" si="50"/>
        <v>-3865.7147351068429</v>
      </c>
      <c r="CU42" s="216">
        <f t="shared" si="51"/>
        <v>-664.31931795359185</v>
      </c>
      <c r="CV42" s="216">
        <f t="shared" si="67"/>
        <v>-1066.0089510555397</v>
      </c>
      <c r="CW42" s="216">
        <f t="shared" si="52"/>
        <v>-455.78349428323173</v>
      </c>
      <c r="CX42" s="216">
        <f t="shared" si="53"/>
        <v>0</v>
      </c>
      <c r="CY42" s="228">
        <f t="shared" si="68"/>
        <v>7850.1136925840428</v>
      </c>
      <c r="DA42" s="388">
        <v>0.65</v>
      </c>
      <c r="DB42" s="121">
        <f t="shared" si="69"/>
        <v>0.24999999999999997</v>
      </c>
      <c r="DC42" s="279">
        <f t="shared" si="70"/>
        <v>9.9999999999999978E-2</v>
      </c>
      <c r="DE42" s="172">
        <f t="shared" si="54"/>
        <v>0</v>
      </c>
      <c r="DF42" s="115"/>
      <c r="DG42" s="29">
        <f>'INPUT 1'!W36+273.15</f>
        <v>1302.0557471264301</v>
      </c>
      <c r="DH42" s="16">
        <f>'INPUT 1'!X36</f>
        <v>0.1</v>
      </c>
      <c r="DJ42" s="171">
        <f t="shared" si="71"/>
        <v>7.6801627135162878E-5</v>
      </c>
      <c r="DK42" s="96">
        <f t="shared" si="55"/>
        <v>-2.0690358350212879E-2</v>
      </c>
      <c r="DL42" s="98">
        <f t="shared" si="56"/>
        <v>-2.0340910946747889E-2</v>
      </c>
      <c r="DN42" s="171">
        <f t="shared" si="57"/>
        <v>2.6880569497306996E-5</v>
      </c>
      <c r="DO42" s="180">
        <f t="shared" si="58"/>
        <v>0.29098999999999992</v>
      </c>
      <c r="DQ42" s="181">
        <f t="shared" si="72"/>
        <v>7.1814725683574272</v>
      </c>
      <c r="DR42" s="182">
        <f t="shared" si="73"/>
        <v>1314.8430295948704</v>
      </c>
      <c r="DS42" s="201">
        <v>0.27316977521185698</v>
      </c>
      <c r="DT42" s="202">
        <f t="shared" si="81"/>
        <v>359.17537483330773</v>
      </c>
      <c r="DU42" s="183">
        <f t="shared" si="74"/>
        <v>7.1569650678388141</v>
      </c>
      <c r="DV42" s="1">
        <f t="shared" si="79"/>
        <v>1283.0111662839283</v>
      </c>
      <c r="DW42" s="205">
        <v>0.26729908137347302</v>
      </c>
      <c r="DX42" s="202">
        <f t="shared" si="75"/>
        <v>342.9477061396023</v>
      </c>
      <c r="EN42" s="48"/>
      <c r="EO42" s="115"/>
    </row>
    <row r="43" spans="1:145" s="1" customFormat="1">
      <c r="A43" s="33">
        <f>'INPUT 1'!A37</f>
        <v>0</v>
      </c>
      <c r="B43" s="52">
        <f>'INPUT 1'!B37</f>
        <v>62.881748776218799</v>
      </c>
      <c r="C43" s="52">
        <f>'INPUT 1'!C37</f>
        <v>1.0560435727398001</v>
      </c>
      <c r="D43" s="52">
        <f>'INPUT 1'!D37</f>
        <v>7.3877793804252603</v>
      </c>
      <c r="E43" s="52">
        <f>'INPUT 1'!E37</f>
        <v>9.7443259964733894E-2</v>
      </c>
      <c r="F43" s="52">
        <f>'INPUT 1'!F37</f>
        <v>0.71953641471012997</v>
      </c>
      <c r="G43" s="52">
        <f>'INPUT 1'!G37</f>
        <v>13.106539125287901</v>
      </c>
      <c r="H43" s="52">
        <f>'INPUT 1'!H37</f>
        <v>1.2079875533258699</v>
      </c>
      <c r="I43" s="52">
        <f>'INPUT 1'!I37</f>
        <v>7.1720857345568501</v>
      </c>
      <c r="J43" s="52">
        <f>'INPUT 1'!J37</f>
        <v>4.1939308492084502</v>
      </c>
      <c r="K43" s="52">
        <f>'INPUT 1'!K37</f>
        <v>1.3368916709921299</v>
      </c>
      <c r="L43" s="52">
        <f>'INPUT 1'!L37</f>
        <v>0.84001366256994403</v>
      </c>
      <c r="M43" s="52">
        <f>'INPUT 1'!M37</f>
        <v>0</v>
      </c>
      <c r="N43" s="85">
        <f>'INPUT 1'!N37</f>
        <v>99.999999999999872</v>
      </c>
      <c r="P43" s="191">
        <f t="shared" ref="P43:P60" si="82">B43/B$7*B$3</f>
        <v>29.393125246603407</v>
      </c>
      <c r="Q43" s="192">
        <f t="shared" ref="Q43:Q60" si="83">C43/C$7*C$3</f>
        <v>0.63293221499485408</v>
      </c>
      <c r="R43" s="192">
        <f t="shared" ref="R43:R60" si="84">D43/D$7*D$3</f>
        <v>3.9099873581134981</v>
      </c>
      <c r="S43" s="192">
        <f t="shared" ref="S43:S60" si="85">E43/E$7*E$3</f>
        <v>5.8761783662400563E-2</v>
      </c>
      <c r="T43" s="192">
        <f t="shared" ref="T43:T60" si="86">F43/F$7*F$3</f>
        <v>0.55725047018013629</v>
      </c>
      <c r="U43" s="192">
        <f t="shared" ref="U43:U60" si="87">G43/G$7*G$3</f>
        <v>10.187804763708179</v>
      </c>
      <c r="V43" s="192">
        <f t="shared" ref="V43:V60" si="88">H43/H$7*H$3</f>
        <v>0.84490048828189868</v>
      </c>
      <c r="W43" s="192">
        <f t="shared" ref="W43:W60" si="89">I43/I$7*I$3</f>
        <v>5.1258234523991737</v>
      </c>
      <c r="X43" s="192">
        <f t="shared" ref="X43:X60" si="90">J43/J$7*J$3</f>
        <v>3.1112989547484013</v>
      </c>
      <c r="Y43" s="192">
        <f t="shared" ref="Y43:Y60" si="91">K43/K$7*K$3</f>
        <v>1.1098176487314024</v>
      </c>
      <c r="Z43" s="192">
        <f t="shared" ref="Z43:Z60" si="92">L43/L$7*L$3</f>
        <v>0.36659931717796185</v>
      </c>
      <c r="AA43" s="192">
        <f t="shared" ref="AA43:AA60" si="93">M43/M$7*M$3</f>
        <v>0</v>
      </c>
      <c r="AB43" s="192">
        <f t="shared" ref="AB43:AB60" si="94">O$3/O$4*(B43/B$7*B$4+C43/C$7*C$4+D43/D$7*D$4+E43/E$7*E$4+F43/F$7*F$4+G43/G$7*G$4+H43/H$7*H$4+I43/I$7*I$4+J43/J$7*J$4+K43/K$7*K$4+L43/L$7*L$4+M43/M$7*M$4)</f>
        <v>44.701698301398558</v>
      </c>
      <c r="AC43" s="193">
        <f t="shared" ref="AC43:AC60" si="95">SUM(P43:AB43)</f>
        <v>99.999999999999872</v>
      </c>
      <c r="AD43" s="115"/>
      <c r="AE43" s="191">
        <f t="shared" ref="AE43:AE60" si="96">IF(P43=0,0,(P43/B$3)/($P43/$B$3+$Q43/$C$3+$R43/$D$3+$S43/$E$3+$T43/$F$3+$U43/$G$3+$V43/$H$3+$W43/$I$3+$X43/$J$3+$Y43/$K$3+$Z43/$L$3+$AA43/$M$3+$AB43/$O$3)*100)</f>
        <v>23.193850484526841</v>
      </c>
      <c r="AF43" s="192">
        <f t="shared" ref="AF43:AF60" si="97">IF(Q43=0,0,(Q43/C$3)/($P43/$B$3+$Q43/$C$3+$R43/$D$3+$S43/$E$3+$T43/$F$3+$U43/$G$3+$V43/$H$3+$W43/$I$3+$X43/$J$3+$Y43/$K$3+$Z43/$L$3+$AA43/$M$3+$AB43/$O$3)*100)</f>
        <v>0.29304224944219848</v>
      </c>
      <c r="AG43" s="192">
        <f t="shared" ref="AG43:AG60" si="98">IF(R43=0,0,(R43/D$3)/($P43/$B$3+$Q43/$C$3+$R43/$D$3+$S43/$E$3+$T43/$F$3+$U43/$G$3+$V43/$H$3+$W43/$I$3+$X43/$J$3+$Y43/$K$3+$Z43/$L$3+$AA43/$M$3+$AB43/$O$3)*100)</f>
        <v>3.211573749732064</v>
      </c>
      <c r="AH43" s="192">
        <f t="shared" ref="AH43:AH60" si="99">IF(S43=0,0,(S43/E$3)/($P43/$B$3+$Q43/$C$3+$R43/$D$3+$S43/$E$3+$T43/$F$3+$U43/$G$3+$V43/$H$3+$W43/$I$3+$X43/$J$3+$Y43/$K$3+$Z43/$L$3+$AA43/$M$3+$AB43/$O$3)*100)</f>
        <v>5.3580725829694399E-2</v>
      </c>
      <c r="AI43" s="192">
        <f t="shared" ref="AI43:AI60" si="100">IF(T43=0,0,(T43/F$3)/($P43/$B$3+$Q43/$C$3+$R43/$D$3+$S43/$E$3+$T43/$F$3+$U43/$G$3+$V43/$H$3+$W43/$I$3+$X43/$J$3+$Y43/$K$3+$Z43/$L$3+$AA43/$M$3+$AB43/$O$3)*100)</f>
        <v>0.22479490265344557</v>
      </c>
      <c r="AJ43" s="192">
        <f t="shared" ref="AJ43:AJ60" si="101">IF(U43=0,0,(U43/G$3)/($P43/$B$3+$Q43/$C$3+$R43/$D$3+$S43/$E$3+$T43/$F$3+$U43/$G$3+$V43/$H$3+$W43/$I$3+$X43/$J$3+$Y43/$K$3+$Z43/$L$3+$AA43/$M$3+$AB43/$O$3)*100)</f>
        <v>4.0429663122262376</v>
      </c>
      <c r="AK43" s="192">
        <f t="shared" ref="AK43:AK60" si="102">IF(V43=0,0,(V43/H$3)/($P43/$B$3+$Q43/$C$3+$R43/$D$3+$S43/$E$3+$T43/$F$3+$U43/$G$3+$V43/$H$3+$W43/$I$3+$X43/$J$3+$Y43/$K$3+$Z43/$L$3+$AA43/$M$3+$AB43/$O$3)*100)</f>
        <v>0.3352934504080432</v>
      </c>
      <c r="AL43" s="192">
        <f t="shared" ref="AL43:AL60" si="103">IF(W43=0,0,(W43/I$3)/($P43/$B$3+$Q43/$C$3+$R43/$D$3+$S43/$E$3+$T43/$F$3+$U43/$G$3+$V43/$H$3+$W43/$I$3+$X43/$J$3+$Y43/$K$3+$Z43/$L$3+$AA43/$M$3+$AB43/$O$3)*100)</f>
        <v>2.8344372758420682</v>
      </c>
      <c r="AM43" s="192">
        <f t="shared" ref="AM43:AM60" si="104">IF(X43=0,0,(X43/J$3)/($P43/$B$3+$Q43/$C$3+$R43/$D$3+$S43/$E$3+$T43/$F$3+$U43/$G$3+$V43/$H$3+$W43/$I$3+$X43/$J$3+$Y43/$K$3+$Z43/$L$3+$AA43/$M$3+$AB43/$O$3)*100)</f>
        <v>2.9992755322033737</v>
      </c>
      <c r="AN43" s="192">
        <f t="shared" ref="AN43:AN60" si="105">IF(Y43=0,0,(Y43/K$3)/($P43/$B$3+$Q43/$C$3+$R43/$D$3+$S43/$E$3+$T43/$F$3+$U43/$G$3+$V43/$H$3+$W43/$I$3+$X43/$J$3+$Y43/$K$3+$Z43/$L$3+$AA43/$M$3+$AB43/$O$3)*100)</f>
        <v>0.62907583126883071</v>
      </c>
      <c r="AO43" s="192">
        <f t="shared" ref="AO43:AO60" si="106">IF(Z43=0,0,(Z43/L$3)/($P43/$B$3+$Q43/$C$3+$R43/$D$3+$S43/$E$3+$T43/$F$3+$U43/$G$3+$V43/$H$3+$W43/$I$3+$X43/$J$3+$Y43/$K$3+$Z43/$L$3+$AA43/$M$3+$AB43/$O$3)*100)</f>
        <v>0.26230523412325846</v>
      </c>
      <c r="AP43" s="192">
        <f t="shared" ref="AP43:AP60" si="107">IF(AA43=0,0,(AA43/M$3)/($P43/$B$3+$Q43/$C$3+$R43/$D$3+$S43/$E$3+$T43/$F$3+$U43/$G$3+$V43/$H$3+$W43/$I$3+$X43/$J$3+$Y43/$K$3+$Z43/$L$3+$AA43/$M$3+$AB43/$O$3)*100)</f>
        <v>0</v>
      </c>
      <c r="AQ43" s="192">
        <f t="shared" ref="AQ43:AQ60" si="108">IF(AB43=0,0,(AB43/O$3)/($P43/$B$3+$Q43/$C$3+$R43/$D$3+$S43/$E$3+$T43/$F$3+$U43/$G$3+$V43/$H$3+$W43/$I$3+$X43/$J$3+$Y43/$K$3+$Z43/$L$3+$AA43/$M$3+$AB43/$O$3)*100)</f>
        <v>61.91980425174394</v>
      </c>
      <c r="AR43" s="193">
        <f t="shared" ref="AR43:AR60" si="109">SUM(AE43:AQ43)</f>
        <v>100</v>
      </c>
      <c r="AS43" s="115"/>
      <c r="AT43" s="215">
        <f t="shared" ref="AT43:AT60" si="110">AE43/($AE43+$AF43+$AG43+$AH43+$AI43+$AJ43+$AK43+$AL43+$AM43+$AN43+$AO43+$AP43)</f>
        <v>0.60907907716280696</v>
      </c>
      <c r="AU43" s="216">
        <f t="shared" ref="AU43:AU60" si="111">AF43/($AE43+$AF43+$AG43+$AH43+$AI43+$AJ43+$AK43+$AL43+$AM43+$AN43+$AO43+$AP43)</f>
        <v>7.6953976649560378E-3</v>
      </c>
      <c r="AV43" s="216">
        <f t="shared" ref="AV43:AV60" si="112">AG43/($AE43+$AF43+$AG43+$AH43+$AI43+$AJ43+$AK43+$AL43+$AM43+$AN43+$AO43+$AP43)</f>
        <v>8.433711241831375E-2</v>
      </c>
      <c r="AW43" s="216">
        <f t="shared" ref="AW43:AW60" si="113">AH43/($AE43+$AF43+$AG43+$AH43+$AI43+$AJ43+$AK43+$AL43+$AM43+$AN43+$AO43+$AP43)</f>
        <v>1.4070496429144071E-3</v>
      </c>
      <c r="AX43" s="216">
        <f t="shared" ref="AX43:AX60" si="114">AI43/($AE43+$AF43+$AG43+$AH43+$AI43+$AJ43+$AK43+$AL43+$AM43+$AN43+$AO43+$AP43)</f>
        <v>5.9031971405698576E-3</v>
      </c>
      <c r="AY43" s="216">
        <f t="shared" ref="AY43:AY60" si="115">AJ43/($AE43+$AF43+$AG43+$AH43+$AI43+$AJ43+$AK43+$AL43+$AM43+$AN43+$AO43+$AP43)</f>
        <v>0.10616978806920635</v>
      </c>
      <c r="AZ43" s="216">
        <f t="shared" ref="AZ43:AZ60" si="116">AK43/($AE43+$AF43+$AG43+$AH43+$AI43+$AJ43+$AK43+$AL43+$AM43+$AN43+$AO43+$AP43)</f>
        <v>8.8049298019535135E-3</v>
      </c>
      <c r="BA43" s="216">
        <f t="shared" ref="BA43:BA60" si="117">AL43/($AE43+$AF43+$AG43+$AH43+$AI43+$AJ43+$AK43+$AL43+$AM43+$AN43+$AO43+$AP43)</f>
        <v>7.4433369370793631E-2</v>
      </c>
      <c r="BB43" s="216">
        <f t="shared" ref="BB43:BB60" si="118">AM43/($AE43+$AF43+$AG43+$AH43+$AI43+$AJ43+$AK43+$AL43+$AM43+$AN43+$AO43+$AP43)</f>
        <v>7.8762082843041342E-2</v>
      </c>
      <c r="BC43" s="216">
        <f t="shared" ref="BC43:BC60" si="119">AN43/($AE43+$AF43+$AG43+$AH43+$AI43+$AJ43+$AK43+$AL43+$AM43+$AN43+$AO43+$AP43)</f>
        <v>1.6519763591226821E-2</v>
      </c>
      <c r="BD43" s="216">
        <f t="shared" ref="BD43:BD60" si="120">AO43/($AE43+$AF43+$AG43+$AH43+$AI43+$AJ43+$AK43+$AL43+$AM43+$AN43+$AO43+$AP43)</f>
        <v>6.8882322942174258E-3</v>
      </c>
      <c r="BE43" s="216">
        <f t="shared" ref="BE43:BE60" si="121">AP43/($AE43+$AF43+$AG43+$AH43+$AI43+$AJ43+$AK43+$AL43+$AM43+$AN43+$AO43+$AP43)</f>
        <v>0</v>
      </c>
      <c r="BF43" s="217">
        <f t="shared" ref="BF43:BF60" si="122">SUM(AT43:BE43)</f>
        <v>1.0000000000000002</v>
      </c>
      <c r="BG43" s="115"/>
      <c r="BH43" s="33">
        <f>'INPUT 1'!A37</f>
        <v>0</v>
      </c>
      <c r="BI43" s="226">
        <f>'INPUT 1'!P37</f>
        <v>0</v>
      </c>
      <c r="BJ43" s="227">
        <f>'INPUT 1'!Q37</f>
        <v>0</v>
      </c>
      <c r="BK43" s="227">
        <f>'INPUT 1'!R37</f>
        <v>0</v>
      </c>
      <c r="BL43" s="227">
        <f>'INPUT 1'!S37</f>
        <v>0</v>
      </c>
      <c r="BM43" s="227">
        <f>'INPUT 1'!T37</f>
        <v>0</v>
      </c>
      <c r="BN43" s="228">
        <f>'INPUT 1'!U37</f>
        <v>0</v>
      </c>
      <c r="BO43" s="115"/>
      <c r="BP43" s="226">
        <f t="shared" ref="BP43:BP60" si="123">IF(BI43=0,0,(BI43/BI$3)/($BI43/$BI$3+$BJ43/$BJ$3+$BK43/$BK$3+$BL43/$BL$3+$BM43/$BM$3)*100)</f>
        <v>0</v>
      </c>
      <c r="BQ43" s="227">
        <f t="shared" ref="BQ43:BQ60" si="124">IF(BJ43=0,0,(BJ43/BJ$3)/($BI43/$BI$3+$BJ43/$BJ$3+$BK43/$BK$3+$BL43/$BL$3+$BM43/$BM$3)*100)</f>
        <v>0</v>
      </c>
      <c r="BR43" s="227">
        <f t="shared" ref="BR43:BR60" si="125">IF(BK43=0,0,(BK43/BK$3)/($BI43/$BI$3+$BJ43/$BJ$3+$BK43/$BK$3+$BL43/$BL$3+$BM43/$BM$3)*100)</f>
        <v>0</v>
      </c>
      <c r="BS43" s="227">
        <f t="shared" ref="BS43:BS60" si="126">IF(BL43=0,0,(BL43/BL$3)/($BI43/$BI$3+$BJ43/$BJ$3+$BK43/$BK$3+$BL43/$BL$3+$BM43/$BM$3)*100)</f>
        <v>0</v>
      </c>
      <c r="BT43" s="227">
        <f t="shared" ref="BT43:BT60" si="127">IF(BM43=0,0,(BM43/BM$3)/($BI43/$BI$3+$BJ43/$BJ$3+$BK43/$BK$3+$BL43/$BL$3+$BM43/$BM$3)*100)</f>
        <v>0</v>
      </c>
      <c r="BU43" s="228">
        <f t="shared" si="64"/>
        <v>0</v>
      </c>
      <c r="BV43" s="115"/>
      <c r="CE43" s="215">
        <f t="shared" ref="CE43:CE60" si="128">AT43*BY$14</f>
        <v>-16786.855245163519</v>
      </c>
      <c r="CF43" s="216">
        <f t="shared" ref="CF43:CF60" si="129">AU43*BY$15</f>
        <v>-86.346117154867244</v>
      </c>
      <c r="CG43" s="216">
        <f t="shared" ref="CG43:CG60" si="130">AV43*BY$16</f>
        <v>-1556.044350554715</v>
      </c>
      <c r="CH43" s="216">
        <f t="shared" ref="CH43:CH60" si="131">AW43*BY$17</f>
        <v>-19.656019185132106</v>
      </c>
      <c r="CI43" s="216">
        <f t="shared" ref="CI43:CI60" si="132">AY43*BY$19</f>
        <v>-3638.8817898271022</v>
      </c>
      <c r="CJ43" s="216">
        <f t="shared" ref="CJ43:CJ60" si="133">BA43*BY$18</f>
        <v>-582.87677383738742</v>
      </c>
      <c r="CK43" s="216">
        <f t="shared" ref="CK43:CK60" si="134">BB43*BY$20</f>
        <v>-1043.3416996631408</v>
      </c>
      <c r="CL43" s="216">
        <f t="shared" ref="CL43:CL60" si="135">BC43*BY$21</f>
        <v>-479.31391969991995</v>
      </c>
      <c r="CM43" s="216">
        <f t="shared" ref="CM43:CM60" si="136">BE43*BY$22</f>
        <v>0</v>
      </c>
      <c r="CN43" s="228">
        <f t="shared" ref="CN43:CN60" si="137">AT43*AY43*BY$23</f>
        <v>7537.9383213733909</v>
      </c>
      <c r="CP43" s="215">
        <f t="shared" ref="CP43:CP60" si="138">AT43*CB$14</f>
        <v>-17052.0403573322</v>
      </c>
      <c r="CQ43" s="216">
        <f t="shared" ref="CQ43:CQ60" si="139">AU43*CB$15</f>
        <v>-82.456116721424962</v>
      </c>
      <c r="CR43" s="216">
        <f t="shared" ref="CR43:CR60" si="140">AV43*CB$16</f>
        <v>-1602.4004974067782</v>
      </c>
      <c r="CS43" s="216">
        <f t="shared" ref="CS43:CS60" si="141">AW43*CB$17</f>
        <v>-20.419791058199618</v>
      </c>
      <c r="CT43" s="216">
        <f t="shared" ref="CT43:CT60" si="142">AY43*CB$19</f>
        <v>-3704.8259685926482</v>
      </c>
      <c r="CU43" s="216">
        <f t="shared" ref="CU43:CU60" si="143">BA43*CB$18</f>
        <v>-657.36693586901094</v>
      </c>
      <c r="CV43" s="216">
        <f t="shared" ref="CV43:CV60" si="144">BB43*CB$20</f>
        <v>-1080.0419948330157</v>
      </c>
      <c r="CW43" s="216">
        <f t="shared" ref="CW43:CW60" si="145">BC43*CB$21</f>
        <v>-472.20064165564639</v>
      </c>
      <c r="CX43" s="216">
        <f t="shared" ref="CX43:CX60" si="146">BE43*CB$22</f>
        <v>0</v>
      </c>
      <c r="CY43" s="228">
        <f t="shared" ref="CY43:CY60" si="147">AT43*AY43*CB$23</f>
        <v>7618.6341222173951</v>
      </c>
      <c r="DA43" s="388">
        <v>0.65</v>
      </c>
      <c r="DB43" s="121">
        <f t="shared" si="69"/>
        <v>0.24999999999999997</v>
      </c>
      <c r="DC43" s="279">
        <f t="shared" si="70"/>
        <v>9.9999999999999978E-2</v>
      </c>
      <c r="DE43" s="172">
        <f t="shared" ref="DE43:DE60" si="148">BP43+BQ43+BR43</f>
        <v>0</v>
      </c>
      <c r="DF43" s="115"/>
      <c r="DG43" s="29">
        <f>'INPUT 1'!W37+273.15</f>
        <v>1297.0752873563201</v>
      </c>
      <c r="DH43" s="16">
        <f>'INPUT 1'!X37</f>
        <v>0.1</v>
      </c>
      <c r="DJ43" s="171">
        <f t="shared" ref="DJ43:DJ59" si="149">DH43/DG43</f>
        <v>7.7096527067305811E-5</v>
      </c>
      <c r="DK43" s="96">
        <f t="shared" ref="DK43:DK60" si="150">BY$13*DJ43</f>
        <v>-2.0769804391932184E-2</v>
      </c>
      <c r="DL43" s="98">
        <f t="shared" ref="DL43:DL60" si="151">CB$13*DJ43</f>
        <v>-2.0419015193775945E-2</v>
      </c>
      <c r="DN43" s="171">
        <f t="shared" ref="DN43:DN60" si="152">(DC43^2+DC43*DB43)/(DG43)</f>
        <v>2.6983784473557026E-5</v>
      </c>
      <c r="DO43" s="180">
        <f t="shared" ref="DO43:DO60" si="153">DN43*8.314*DG43</f>
        <v>0.29098999999999992</v>
      </c>
      <c r="DQ43" s="181">
        <f t="shared" ref="DQ43:DQ60" si="154">(122175-80.28*DG43+8.474*DG43*LN(DG43))/(8.314*DG43)+BY$12+(CE43+CF43+CG43+CH43+CI43+CJ43+CK43+CL43+CM43+CN43)/DG43+LN(DA43)-LN(AY43)+BY$13*DJ43</f>
        <v>7.0166597165386229</v>
      </c>
      <c r="DR43" s="182">
        <f t="shared" si="73"/>
        <v>1115.0557877941039</v>
      </c>
      <c r="DS43" s="201">
        <v>0.27316977521185698</v>
      </c>
      <c r="DT43" s="202">
        <f t="shared" si="81"/>
        <v>304.59953890039549</v>
      </c>
      <c r="DU43" s="183">
        <f t="shared" ref="DU43:DU60" si="155">(122175-80.28*DG43+8.474*DG43*LN(DG43))/(8.314*DG43)+CB$12+(CP43+CQ43+CR43+CS43+CT43+CU43+CV43+CW43+CX43+CY43)/DG43+LN(DA43)-LN(AY43)+CB$13*DJ43+DN43*CB$24</f>
        <v>6.9901092404595415</v>
      </c>
      <c r="DV43" s="1">
        <f t="shared" si="79"/>
        <v>1085.8400873773658</v>
      </c>
      <c r="DW43" s="205">
        <v>0.26729908137347302</v>
      </c>
      <c r="DX43" s="202">
        <f t="shared" si="75"/>
        <v>290.24405787446153</v>
      </c>
      <c r="EN43" s="48"/>
      <c r="EO43" s="115"/>
    </row>
    <row r="44" spans="1:145" s="1" customFormat="1">
      <c r="A44" s="33">
        <f>'INPUT 1'!A38</f>
        <v>0</v>
      </c>
      <c r="B44" s="52">
        <f>'INPUT 1'!B38</f>
        <v>63.708202934812199</v>
      </c>
      <c r="C44" s="52">
        <f>'INPUT 1'!C38</f>
        <v>1.00619218271466</v>
      </c>
      <c r="D44" s="52">
        <f>'INPUT 1'!D38</f>
        <v>7.24012177183908</v>
      </c>
      <c r="E44" s="52">
        <f>'INPUT 1'!E38</f>
        <v>6.2475242274397498E-2</v>
      </c>
      <c r="F44" s="52">
        <f>'INPUT 1'!F38</f>
        <v>0.70205395594401698</v>
      </c>
      <c r="G44" s="52">
        <f>'INPUT 1'!G38</f>
        <v>12.5822922168395</v>
      </c>
      <c r="H44" s="52">
        <f>'INPUT 1'!H38</f>
        <v>1.11485658275014</v>
      </c>
      <c r="I44" s="52">
        <f>'INPUT 1'!I38</f>
        <v>7.1069097427766001</v>
      </c>
      <c r="J44" s="52">
        <f>'INPUT 1'!J38</f>
        <v>4.2490282259486696</v>
      </c>
      <c r="K44" s="52">
        <f>'INPUT 1'!K38</f>
        <v>1.38344587504112</v>
      </c>
      <c r="L44" s="52">
        <f>'INPUT 1'!L38</f>
        <v>0.84442126905954995</v>
      </c>
      <c r="M44" s="52">
        <f>'INPUT 1'!M38</f>
        <v>0</v>
      </c>
      <c r="N44" s="85">
        <f>'INPUT 1'!N38</f>
        <v>99.999999999999943</v>
      </c>
      <c r="P44" s="191">
        <f t="shared" si="82"/>
        <v>29.779438780607713</v>
      </c>
      <c r="Q44" s="192">
        <f t="shared" si="83"/>
        <v>0.60305413844226985</v>
      </c>
      <c r="R44" s="192">
        <f t="shared" si="84"/>
        <v>3.8318394664167101</v>
      </c>
      <c r="S44" s="192">
        <f t="shared" si="85"/>
        <v>3.7674813754310477E-2</v>
      </c>
      <c r="T44" s="192">
        <f t="shared" si="86"/>
        <v>0.54371104650656732</v>
      </c>
      <c r="U44" s="192">
        <f t="shared" si="87"/>
        <v>9.7803039658091322</v>
      </c>
      <c r="V44" s="192">
        <f t="shared" si="88"/>
        <v>0.77976206670051773</v>
      </c>
      <c r="W44" s="192">
        <f t="shared" si="89"/>
        <v>5.0792427728639451</v>
      </c>
      <c r="X44" s="192">
        <f t="shared" si="90"/>
        <v>3.152173355596851</v>
      </c>
      <c r="Y44" s="192">
        <f t="shared" si="91"/>
        <v>1.1484645177315433</v>
      </c>
      <c r="Z44" s="192">
        <f t="shared" si="92"/>
        <v>0.3685228877119639</v>
      </c>
      <c r="AA44" s="192">
        <f t="shared" si="93"/>
        <v>0</v>
      </c>
      <c r="AB44" s="192">
        <f t="shared" si="94"/>
        <v>44.895812187858404</v>
      </c>
      <c r="AC44" s="193">
        <f t="shared" si="95"/>
        <v>99.999999999999915</v>
      </c>
      <c r="AD44" s="115"/>
      <c r="AE44" s="191">
        <f t="shared" si="96"/>
        <v>23.423644559558422</v>
      </c>
      <c r="AF44" s="192">
        <f t="shared" si="97"/>
        <v>0.27831730665326387</v>
      </c>
      <c r="AG44" s="192">
        <f t="shared" si="98"/>
        <v>3.1373337744930412</v>
      </c>
      <c r="AH44" s="192">
        <f t="shared" si="99"/>
        <v>3.4243299870223308E-2</v>
      </c>
      <c r="AI44" s="192">
        <f t="shared" si="100"/>
        <v>0.21863266297187253</v>
      </c>
      <c r="AJ44" s="192">
        <f t="shared" si="101"/>
        <v>3.868857501198482</v>
      </c>
      <c r="AK44" s="192">
        <f t="shared" si="102"/>
        <v>0.30845547658341593</v>
      </c>
      <c r="AL44" s="192">
        <f t="shared" si="103"/>
        <v>2.7997100143422231</v>
      </c>
      <c r="AM44" s="192">
        <f t="shared" si="104"/>
        <v>3.0289742944683957</v>
      </c>
      <c r="AN44" s="192">
        <f t="shared" si="105"/>
        <v>0.64890306840840783</v>
      </c>
      <c r="AO44" s="192">
        <f t="shared" si="106"/>
        <v>0.26283950645514237</v>
      </c>
      <c r="AP44" s="192">
        <f t="shared" si="107"/>
        <v>0</v>
      </c>
      <c r="AQ44" s="192">
        <f t="shared" si="108"/>
        <v>61.990088534997113</v>
      </c>
      <c r="AR44" s="193">
        <f t="shared" si="109"/>
        <v>100</v>
      </c>
      <c r="AS44" s="115"/>
      <c r="AT44" s="215">
        <f t="shared" si="110"/>
        <v>0.61625096341319874</v>
      </c>
      <c r="AU44" s="216">
        <f t="shared" si="111"/>
        <v>7.322229806021009E-3</v>
      </c>
      <c r="AV44" s="216">
        <f t="shared" si="112"/>
        <v>8.2539886402568929E-2</v>
      </c>
      <c r="AW44" s="216">
        <f t="shared" si="113"/>
        <v>9.0090448912916719E-4</v>
      </c>
      <c r="AX44" s="216">
        <f t="shared" si="114"/>
        <v>5.7519908504174121E-3</v>
      </c>
      <c r="AY44" s="216">
        <f t="shared" si="115"/>
        <v>0.10178549099649126</v>
      </c>
      <c r="AZ44" s="216">
        <f t="shared" si="116"/>
        <v>8.1151327297203021E-3</v>
      </c>
      <c r="BA44" s="216">
        <f t="shared" si="117"/>
        <v>7.3657367419022221E-2</v>
      </c>
      <c r="BB44" s="216">
        <f t="shared" si="118"/>
        <v>7.9689064712957364E-2</v>
      </c>
      <c r="BC44" s="216">
        <f t="shared" si="119"/>
        <v>1.7071943695682545E-2</v>
      </c>
      <c r="BD44" s="216">
        <f t="shared" si="120"/>
        <v>6.9150254847909409E-3</v>
      </c>
      <c r="BE44" s="216">
        <f t="shared" si="121"/>
        <v>0</v>
      </c>
      <c r="BF44" s="217">
        <f t="shared" si="122"/>
        <v>0.99999999999999989</v>
      </c>
      <c r="BG44" s="115"/>
      <c r="BH44" s="33">
        <f>'INPUT 1'!A38</f>
        <v>0</v>
      </c>
      <c r="BI44" s="226">
        <f>'INPUT 1'!P38</f>
        <v>0</v>
      </c>
      <c r="BJ44" s="227">
        <f>'INPUT 1'!Q38</f>
        <v>0</v>
      </c>
      <c r="BK44" s="227">
        <f>'INPUT 1'!R38</f>
        <v>0</v>
      </c>
      <c r="BL44" s="227">
        <f>'INPUT 1'!S38</f>
        <v>0</v>
      </c>
      <c r="BM44" s="227">
        <f>'INPUT 1'!T38</f>
        <v>0</v>
      </c>
      <c r="BN44" s="228">
        <f>'INPUT 1'!U38</f>
        <v>0</v>
      </c>
      <c r="BO44" s="115"/>
      <c r="BP44" s="226">
        <f t="shared" si="123"/>
        <v>0</v>
      </c>
      <c r="BQ44" s="227">
        <f t="shared" si="124"/>
        <v>0</v>
      </c>
      <c r="BR44" s="227">
        <f t="shared" si="125"/>
        <v>0</v>
      </c>
      <c r="BS44" s="227">
        <f t="shared" si="126"/>
        <v>0</v>
      </c>
      <c r="BT44" s="227">
        <f t="shared" si="127"/>
        <v>0</v>
      </c>
      <c r="BU44" s="228">
        <f t="shared" si="64"/>
        <v>0</v>
      </c>
      <c r="BV44" s="115"/>
      <c r="CE44" s="215">
        <f t="shared" si="128"/>
        <v>-16984.519917673562</v>
      </c>
      <c r="CF44" s="216">
        <f t="shared" si="129"/>
        <v>-82.15899167170106</v>
      </c>
      <c r="CG44" s="216">
        <f t="shared" si="130"/>
        <v>-1522.8850057742263</v>
      </c>
      <c r="CH44" s="216">
        <f t="shared" si="131"/>
        <v>-12.585338414653053</v>
      </c>
      <c r="CI44" s="216">
        <f t="shared" si="132"/>
        <v>-3488.6136290891745</v>
      </c>
      <c r="CJ44" s="216">
        <f t="shared" si="133"/>
        <v>-576.80001662535244</v>
      </c>
      <c r="CK44" s="216">
        <f t="shared" si="134"/>
        <v>-1055.6211976754328</v>
      </c>
      <c r="CL44" s="216">
        <f t="shared" si="135"/>
        <v>-495.33519075415842</v>
      </c>
      <c r="CM44" s="216">
        <f t="shared" si="136"/>
        <v>0</v>
      </c>
      <c r="CN44" s="228">
        <f t="shared" si="137"/>
        <v>7311.7517081013348</v>
      </c>
      <c r="CP44" s="215">
        <f t="shared" si="138"/>
        <v>-17252.827575881143</v>
      </c>
      <c r="CQ44" s="216">
        <f t="shared" si="139"/>
        <v>-78.457626471446858</v>
      </c>
      <c r="CR44" s="216">
        <f t="shared" si="140"/>
        <v>-1568.2533019550574</v>
      </c>
      <c r="CS44" s="216">
        <f t="shared" si="141"/>
        <v>-13.074365587633169</v>
      </c>
      <c r="CT44" s="216">
        <f t="shared" si="142"/>
        <v>-3551.8346332569154</v>
      </c>
      <c r="CU44" s="216">
        <f t="shared" si="143"/>
        <v>-650.51358461571533</v>
      </c>
      <c r="CV44" s="216">
        <f t="shared" si="144"/>
        <v>-1092.7534330253411</v>
      </c>
      <c r="CW44" s="216">
        <f t="shared" si="145"/>
        <v>-487.98414837434706</v>
      </c>
      <c r="CX44" s="216">
        <f t="shared" si="146"/>
        <v>0</v>
      </c>
      <c r="CY44" s="228">
        <f t="shared" si="147"/>
        <v>7390.026116102893</v>
      </c>
      <c r="DA44" s="388">
        <v>0.65</v>
      </c>
      <c r="DB44" s="121">
        <f t="shared" si="69"/>
        <v>0.24999999999999997</v>
      </c>
      <c r="DC44" s="279">
        <f t="shared" si="70"/>
        <v>9.9999999999999978E-2</v>
      </c>
      <c r="DE44" s="172">
        <f t="shared" si="148"/>
        <v>0</v>
      </c>
      <c r="DF44" s="115"/>
      <c r="DG44" s="29">
        <f>'INPUT 1'!W38+273.15</f>
        <v>1292.0948275861999</v>
      </c>
      <c r="DH44" s="16">
        <f>'INPUT 1'!X38</f>
        <v>0.1</v>
      </c>
      <c r="DJ44" s="171">
        <f t="shared" si="149"/>
        <v>7.7393700419661095E-5</v>
      </c>
      <c r="DK44" s="96">
        <f t="shared" si="150"/>
        <v>-2.0849862893056698E-2</v>
      </c>
      <c r="DL44" s="98">
        <f t="shared" si="151"/>
        <v>-2.0497721556147243E-2</v>
      </c>
      <c r="DN44" s="171">
        <f t="shared" si="152"/>
        <v>2.7087795146881373E-5</v>
      </c>
      <c r="DO44" s="180">
        <f t="shared" si="153"/>
        <v>0.29098999999999992</v>
      </c>
      <c r="DQ44" s="181">
        <f t="shared" si="154"/>
        <v>6.8544450290014218</v>
      </c>
      <c r="DR44" s="182">
        <f t="shared" si="73"/>
        <v>948.085823240178</v>
      </c>
      <c r="DS44" s="201">
        <v>0.27316977521185698</v>
      </c>
      <c r="DT44" s="202">
        <f t="shared" si="81"/>
        <v>258.98839121606778</v>
      </c>
      <c r="DU44" s="183">
        <f t="shared" si="155"/>
        <v>6.8258695921301138</v>
      </c>
      <c r="DV44" s="1">
        <f t="shared" si="79"/>
        <v>921.37727821367798</v>
      </c>
      <c r="DW44" s="205">
        <v>0.26729908137347302</v>
      </c>
      <c r="DX44" s="202">
        <f>DV44*DW44</f>
        <v>246.283300064907</v>
      </c>
      <c r="EN44" s="48"/>
      <c r="EO44" s="115"/>
    </row>
    <row r="45" spans="1:145" s="1" customFormat="1">
      <c r="A45" s="33">
        <f>'INPUT 1'!A39</f>
        <v>0</v>
      </c>
      <c r="B45" s="52">
        <f>'INPUT 1'!B39</f>
        <v>66.013694206004104</v>
      </c>
      <c r="C45" s="52">
        <f>'INPUT 1'!C39</f>
        <v>1.1737896504391601</v>
      </c>
      <c r="D45" s="52">
        <f>'INPUT 1'!D39</f>
        <v>12.7054985348272</v>
      </c>
      <c r="E45" s="52">
        <f>'INPUT 1'!E39</f>
        <v>0.67419122551595201</v>
      </c>
      <c r="F45" s="52">
        <f>'INPUT 1'!F39</f>
        <v>0.13837310271328601</v>
      </c>
      <c r="G45" s="52">
        <f>'INPUT 1'!G39</f>
        <v>7.0610102755533299</v>
      </c>
      <c r="H45" s="52">
        <f>'INPUT 1'!H39</f>
        <v>0.35078699298580801</v>
      </c>
      <c r="I45" s="52">
        <f>'INPUT 1'!I39</f>
        <v>3.3276909773680501</v>
      </c>
      <c r="J45" s="52">
        <f>'INPUT 1'!J39</f>
        <v>3.8407666607442299</v>
      </c>
      <c r="K45" s="52">
        <f>'INPUT 1'!K39</f>
        <v>2.60248785094945</v>
      </c>
      <c r="L45" s="52">
        <f>'INPUT 1'!L39</f>
        <v>0.54848857673078899</v>
      </c>
      <c r="M45" s="52">
        <f>'INPUT 1'!M39</f>
        <v>0</v>
      </c>
      <c r="N45" s="85">
        <f>'INPUT 1'!N39</f>
        <v>98.436778053831361</v>
      </c>
      <c r="P45" s="191">
        <f t="shared" si="82"/>
        <v>30.857105909908718</v>
      </c>
      <c r="Q45" s="192">
        <f t="shared" si="83"/>
        <v>0.70350249039728241</v>
      </c>
      <c r="R45" s="192">
        <f t="shared" si="84"/>
        <v>6.7243939066903096</v>
      </c>
      <c r="S45" s="192">
        <f t="shared" si="85"/>
        <v>0.40656151031066617</v>
      </c>
      <c r="T45" s="192">
        <f t="shared" si="86"/>
        <v>0.10716410590328022</v>
      </c>
      <c r="U45" s="192">
        <f t="shared" si="87"/>
        <v>5.4885727982210142</v>
      </c>
      <c r="V45" s="192">
        <f t="shared" si="88"/>
        <v>0.24535029424818575</v>
      </c>
      <c r="W45" s="192">
        <f t="shared" si="89"/>
        <v>2.378270015923647</v>
      </c>
      <c r="X45" s="192">
        <f t="shared" si="90"/>
        <v>2.8493014612440248</v>
      </c>
      <c r="Y45" s="192">
        <f t="shared" si="91"/>
        <v>2.160449504071869</v>
      </c>
      <c r="Z45" s="192">
        <f t="shared" si="92"/>
        <v>0.23937174675736508</v>
      </c>
      <c r="AA45" s="192">
        <f t="shared" si="93"/>
        <v>0</v>
      </c>
      <c r="AB45" s="192">
        <f t="shared" si="94"/>
        <v>46.276734310154993</v>
      </c>
      <c r="AC45" s="193">
        <f t="shared" si="95"/>
        <v>98.436778053831347</v>
      </c>
      <c r="AD45" s="115"/>
      <c r="AE45" s="191">
        <f t="shared" si="96"/>
        <v>23.76755028786171</v>
      </c>
      <c r="AF45" s="192">
        <f t="shared" si="97"/>
        <v>0.31793681548082464</v>
      </c>
      <c r="AG45" s="192">
        <f t="shared" si="98"/>
        <v>5.3913538226534659</v>
      </c>
      <c r="AH45" s="192">
        <f t="shared" si="99"/>
        <v>0.36186120570602709</v>
      </c>
      <c r="AI45" s="192">
        <f t="shared" si="100"/>
        <v>4.2197575877856774E-2</v>
      </c>
      <c r="AJ45" s="192">
        <f t="shared" si="101"/>
        <v>2.126087235897403</v>
      </c>
      <c r="AK45" s="192">
        <f t="shared" si="102"/>
        <v>9.5040395400023708E-2</v>
      </c>
      <c r="AL45" s="192">
        <f t="shared" si="103"/>
        <v>1.2837087748919063</v>
      </c>
      <c r="AM45" s="192">
        <f t="shared" si="104"/>
        <v>2.6811132854325503</v>
      </c>
      <c r="AN45" s="192">
        <f t="shared" si="105"/>
        <v>1.1953570181601516</v>
      </c>
      <c r="AO45" s="192">
        <f t="shared" si="106"/>
        <v>0.16718231562949987</v>
      </c>
      <c r="AP45" s="192">
        <f t="shared" si="107"/>
        <v>0</v>
      </c>
      <c r="AQ45" s="192">
        <f t="shared" si="108"/>
        <v>62.570611267008594</v>
      </c>
      <c r="AR45" s="193">
        <f t="shared" si="109"/>
        <v>100.00000000000003</v>
      </c>
      <c r="AS45" s="115"/>
      <c r="AT45" s="215">
        <f t="shared" si="110"/>
        <v>0.63499701951884269</v>
      </c>
      <c r="AU45" s="216">
        <f t="shared" si="111"/>
        <v>8.4943095851465304E-3</v>
      </c>
      <c r="AV45" s="216">
        <f t="shared" si="112"/>
        <v>0.14404065909581257</v>
      </c>
      <c r="AW45" s="216">
        <f t="shared" si="113"/>
        <v>9.6678363701695018E-3</v>
      </c>
      <c r="AX45" s="216">
        <f t="shared" si="114"/>
        <v>1.1273915312611695E-3</v>
      </c>
      <c r="AY45" s="216">
        <f t="shared" si="115"/>
        <v>5.6802617084243313E-2</v>
      </c>
      <c r="AZ45" s="216">
        <f t="shared" si="116"/>
        <v>2.5391917585940202E-3</v>
      </c>
      <c r="BA45" s="216">
        <f t="shared" si="117"/>
        <v>3.4296813769774587E-2</v>
      </c>
      <c r="BB45" s="216">
        <f t="shared" si="118"/>
        <v>7.1631233535730546E-2</v>
      </c>
      <c r="BC45" s="216">
        <f t="shared" si="119"/>
        <v>3.1936322195572665E-2</v>
      </c>
      <c r="BD45" s="216">
        <f t="shared" si="120"/>
        <v>4.4666055548521471E-3</v>
      </c>
      <c r="BE45" s="216">
        <f t="shared" si="121"/>
        <v>0</v>
      </c>
      <c r="BF45" s="217">
        <f t="shared" si="122"/>
        <v>0.99999999999999967</v>
      </c>
      <c r="BG45" s="115"/>
      <c r="BH45" s="33">
        <f>'INPUT 1'!A39</f>
        <v>0</v>
      </c>
      <c r="BI45" s="226">
        <f>'INPUT 1'!P39</f>
        <v>0</v>
      </c>
      <c r="BJ45" s="227">
        <f>'INPUT 1'!Q39</f>
        <v>0</v>
      </c>
      <c r="BK45" s="227">
        <f>'INPUT 1'!R39</f>
        <v>0</v>
      </c>
      <c r="BL45" s="227">
        <f>'INPUT 1'!S39</f>
        <v>0</v>
      </c>
      <c r="BM45" s="227">
        <f>'INPUT 1'!T39</f>
        <v>0</v>
      </c>
      <c r="BN45" s="228">
        <f>'INPUT 1'!U39</f>
        <v>0</v>
      </c>
      <c r="BO45" s="115"/>
      <c r="BP45" s="226">
        <f t="shared" si="123"/>
        <v>0</v>
      </c>
      <c r="BQ45" s="227">
        <f t="shared" si="124"/>
        <v>0</v>
      </c>
      <c r="BR45" s="227">
        <f t="shared" si="125"/>
        <v>0</v>
      </c>
      <c r="BS45" s="227">
        <f t="shared" si="126"/>
        <v>0</v>
      </c>
      <c r="BT45" s="227">
        <f t="shared" si="127"/>
        <v>0</v>
      </c>
      <c r="BU45" s="228">
        <f t="shared" si="64"/>
        <v>0</v>
      </c>
      <c r="BV45" s="115"/>
      <c r="CE45" s="215">
        <f t="shared" si="128"/>
        <v>-17501.180794827684</v>
      </c>
      <c r="CF45" s="216">
        <f t="shared" si="129"/>
        <v>-95.310298768421617</v>
      </c>
      <c r="CG45" s="216">
        <f t="shared" si="130"/>
        <v>-2657.5922201901981</v>
      </c>
      <c r="CH45" s="216">
        <f t="shared" si="131"/>
        <v>-135.05648370526578</v>
      </c>
      <c r="CI45" s="216">
        <f t="shared" si="132"/>
        <v>-1946.8627816007279</v>
      </c>
      <c r="CJ45" s="216">
        <f t="shared" si="133"/>
        <v>-268.57330699948062</v>
      </c>
      <c r="CK45" s="216">
        <f t="shared" si="134"/>
        <v>-948.88111447067217</v>
      </c>
      <c r="CL45" s="216">
        <f t="shared" si="135"/>
        <v>-926.61881556760784</v>
      </c>
      <c r="CM45" s="216">
        <f t="shared" si="136"/>
        <v>0</v>
      </c>
      <c r="CN45" s="228">
        <f t="shared" si="137"/>
        <v>4204.5350814346266</v>
      </c>
      <c r="CP45" s="215">
        <f t="shared" si="138"/>
        <v>-17777.650242164931</v>
      </c>
      <c r="CQ45" s="216">
        <f t="shared" si="139"/>
        <v>-91.016450756058802</v>
      </c>
      <c r="CR45" s="216">
        <f t="shared" si="140"/>
        <v>-2736.7646005841884</v>
      </c>
      <c r="CS45" s="216">
        <f t="shared" si="141"/>
        <v>-140.30435930804845</v>
      </c>
      <c r="CT45" s="216">
        <f t="shared" si="142"/>
        <v>-1982.1440231240933</v>
      </c>
      <c r="CU45" s="216">
        <f t="shared" si="143"/>
        <v>-302.89628923816156</v>
      </c>
      <c r="CV45" s="216">
        <f t="shared" si="144"/>
        <v>-982.25869057391526</v>
      </c>
      <c r="CW45" s="216">
        <f t="shared" si="145"/>
        <v>-912.86729072077173</v>
      </c>
      <c r="CX45" s="216">
        <f t="shared" si="146"/>
        <v>0</v>
      </c>
      <c r="CY45" s="228">
        <f t="shared" si="147"/>
        <v>4249.5458404920528</v>
      </c>
      <c r="DA45" s="388">
        <v>0.65</v>
      </c>
      <c r="DB45" s="121">
        <f t="shared" si="69"/>
        <v>0.24999999999999997</v>
      </c>
      <c r="DC45" s="279">
        <f t="shared" si="70"/>
        <v>9.9999999999999978E-2</v>
      </c>
      <c r="DE45" s="172">
        <f t="shared" si="148"/>
        <v>0</v>
      </c>
      <c r="DF45" s="115"/>
      <c r="DG45" s="29">
        <f>'INPUT 1'!W39+273.15</f>
        <v>1300.7012436328705</v>
      </c>
      <c r="DH45" s="16">
        <f>'INPUT 1'!X39</f>
        <v>0.1</v>
      </c>
      <c r="DJ45" s="171">
        <f t="shared" si="149"/>
        <v>7.6881605587382308E-5</v>
      </c>
      <c r="DK45" s="96">
        <f t="shared" si="150"/>
        <v>-2.0711904545240793E-2</v>
      </c>
      <c r="DL45" s="98">
        <f t="shared" si="151"/>
        <v>-2.0362093239818205E-2</v>
      </c>
      <c r="DN45" s="171">
        <f t="shared" si="152"/>
        <v>2.6908561955583796E-5</v>
      </c>
      <c r="DO45" s="180">
        <f t="shared" si="153"/>
        <v>0.29098999999999992</v>
      </c>
      <c r="DQ45" s="181">
        <f t="shared" si="154"/>
        <v>4.8659936383381321</v>
      </c>
      <c r="DR45" s="182">
        <f t="shared" si="73"/>
        <v>129.79984866213312</v>
      </c>
      <c r="DS45" s="201">
        <v>0.27316977521185698</v>
      </c>
      <c r="DT45" s="202">
        <f t="shared" si="81"/>
        <v>35.457395481567957</v>
      </c>
      <c r="DU45" s="183">
        <f t="shared" si="155"/>
        <v>4.8378919724875793</v>
      </c>
      <c r="DV45" s="1">
        <f t="shared" si="79"/>
        <v>126.20303166082859</v>
      </c>
      <c r="DW45" s="205">
        <v>0.26729908137347302</v>
      </c>
      <c r="DX45" s="202">
        <f t="shared" si="75"/>
        <v>33.733954429486815</v>
      </c>
      <c r="EN45" s="48"/>
      <c r="EO45" s="115"/>
    </row>
    <row r="46" spans="1:145" s="1" customFormat="1">
      <c r="A46" s="33">
        <f>'INPUT 1'!A40</f>
        <v>0</v>
      </c>
      <c r="B46" s="52">
        <f>'INPUT 1'!B40</f>
        <v>66.385926189554496</v>
      </c>
      <c r="C46" s="52">
        <f>'INPUT 1'!C40</f>
        <v>1.09119630833562</v>
      </c>
      <c r="D46" s="52">
        <f>'INPUT 1'!D40</f>
        <v>12.733916147812399</v>
      </c>
      <c r="E46" s="52">
        <f>'INPUT 1'!E40</f>
        <v>0.58878753514402604</v>
      </c>
      <c r="F46" s="52">
        <f>'INPUT 1'!F40</f>
        <v>0.133396295946593</v>
      </c>
      <c r="G46" s="52">
        <f>'INPUT 1'!G40</f>
        <v>6.8847541289493899</v>
      </c>
      <c r="H46" s="52">
        <f>'INPUT 1'!H40</f>
        <v>0.33477176480166898</v>
      </c>
      <c r="I46" s="52">
        <f>'INPUT 1'!I40</f>
        <v>3.1884585115753401</v>
      </c>
      <c r="J46" s="52">
        <f>'INPUT 1'!J40</f>
        <v>3.8677128113461001</v>
      </c>
      <c r="K46" s="52">
        <f>'INPUT 1'!K40</f>
        <v>2.6469545608318898</v>
      </c>
      <c r="L46" s="52">
        <f>'INPUT 1'!L40</f>
        <v>0.55100370501642304</v>
      </c>
      <c r="M46" s="52">
        <f>'INPUT 1'!M40</f>
        <v>0</v>
      </c>
      <c r="N46" s="85">
        <f>'INPUT 1'!N40</f>
        <v>98.406877959313945</v>
      </c>
      <c r="P46" s="191">
        <f t="shared" si="82"/>
        <v>31.031100137585575</v>
      </c>
      <c r="Q46" s="192">
        <f t="shared" si="83"/>
        <v>0.65400075740931818</v>
      </c>
      <c r="R46" s="192">
        <f t="shared" si="84"/>
        <v>6.7394339480611034</v>
      </c>
      <c r="S46" s="192">
        <f t="shared" si="85"/>
        <v>0.35506001929505343</v>
      </c>
      <c r="T46" s="192">
        <f t="shared" si="86"/>
        <v>0.10330977990387598</v>
      </c>
      <c r="U46" s="192">
        <f t="shared" si="87"/>
        <v>5.3515676595769079</v>
      </c>
      <c r="V46" s="192">
        <f t="shared" si="88"/>
        <v>0.23414879297818481</v>
      </c>
      <c r="W46" s="192">
        <f t="shared" si="89"/>
        <v>2.2787618581980706</v>
      </c>
      <c r="X46" s="192">
        <f t="shared" si="90"/>
        <v>2.869291664520246</v>
      </c>
      <c r="Y46" s="192">
        <f t="shared" si="91"/>
        <v>2.1973634444301986</v>
      </c>
      <c r="Z46" s="192">
        <f t="shared" si="92"/>
        <v>0.2404694007042158</v>
      </c>
      <c r="AA46" s="192">
        <f t="shared" si="93"/>
        <v>0</v>
      </c>
      <c r="AB46" s="192">
        <f t="shared" si="94"/>
        <v>46.352370496651211</v>
      </c>
      <c r="AC46" s="193">
        <f t="shared" si="95"/>
        <v>98.40687795931396</v>
      </c>
      <c r="AD46" s="115"/>
      <c r="AE46" s="191">
        <f t="shared" si="96"/>
        <v>23.875903028167013</v>
      </c>
      <c r="AF46" s="192">
        <f t="shared" si="97"/>
        <v>0.29524791220634822</v>
      </c>
      <c r="AG46" s="192">
        <f t="shared" si="98"/>
        <v>5.3976101403131116</v>
      </c>
      <c r="AH46" s="192">
        <f t="shared" si="99"/>
        <v>0.31568281485653976</v>
      </c>
      <c r="AI46" s="192">
        <f t="shared" si="100"/>
        <v>4.0636191417567316E-2</v>
      </c>
      <c r="AJ46" s="192">
        <f t="shared" si="101"/>
        <v>2.0707900761851716</v>
      </c>
      <c r="AK46" s="192">
        <f t="shared" si="102"/>
        <v>9.0603917897264352E-2</v>
      </c>
      <c r="AL46" s="192">
        <f t="shared" si="103"/>
        <v>1.2286769025058835</v>
      </c>
      <c r="AM46" s="192">
        <f t="shared" si="104"/>
        <v>2.697024326788656</v>
      </c>
      <c r="AN46" s="192">
        <f t="shared" si="105"/>
        <v>1.2144756567890773</v>
      </c>
      <c r="AO46" s="192">
        <f t="shared" si="106"/>
        <v>0.16776859658772744</v>
      </c>
      <c r="AP46" s="192">
        <f t="shared" si="107"/>
        <v>0</v>
      </c>
      <c r="AQ46" s="192">
        <f t="shared" si="108"/>
        <v>62.605580436285649</v>
      </c>
      <c r="AR46" s="193">
        <f t="shared" si="109"/>
        <v>100.00000000000001</v>
      </c>
      <c r="AS46" s="115"/>
      <c r="AT46" s="215">
        <f t="shared" si="110"/>
        <v>0.63848839764677001</v>
      </c>
      <c r="AU46" s="216">
        <f t="shared" si="111"/>
        <v>7.8955072882811034E-3</v>
      </c>
      <c r="AV46" s="216">
        <f t="shared" si="112"/>
        <v>0.14434266404687499</v>
      </c>
      <c r="AW46" s="216">
        <f t="shared" si="113"/>
        <v>8.4419765981034837E-3</v>
      </c>
      <c r="AX46" s="216">
        <f t="shared" si="114"/>
        <v>1.0866913269860887E-3</v>
      </c>
      <c r="AY46" s="216">
        <f t="shared" si="115"/>
        <v>5.5376981387740554E-2</v>
      </c>
      <c r="AZ46" s="216">
        <f t="shared" si="116"/>
        <v>2.4229261733261869E-3</v>
      </c>
      <c r="BA46" s="216">
        <f t="shared" si="117"/>
        <v>3.2857226207573732E-2</v>
      </c>
      <c r="BB46" s="216">
        <f t="shared" si="118"/>
        <v>7.2123711458960862E-2</v>
      </c>
      <c r="BC46" s="216">
        <f t="shared" si="119"/>
        <v>3.2477457090082568E-2</v>
      </c>
      <c r="BD46" s="216">
        <f t="shared" si="120"/>
        <v>4.4864607753003207E-3</v>
      </c>
      <c r="BE46" s="216">
        <f t="shared" si="121"/>
        <v>0</v>
      </c>
      <c r="BF46" s="217">
        <f t="shared" si="122"/>
        <v>1</v>
      </c>
      <c r="BG46" s="115"/>
      <c r="BH46" s="33">
        <f>'INPUT 1'!A40</f>
        <v>0</v>
      </c>
      <c r="BI46" s="226">
        <f>'INPUT 1'!P40</f>
        <v>0</v>
      </c>
      <c r="BJ46" s="227">
        <f>'INPUT 1'!Q40</f>
        <v>0</v>
      </c>
      <c r="BK46" s="227">
        <f>'INPUT 1'!R40</f>
        <v>0</v>
      </c>
      <c r="BL46" s="227">
        <f>'INPUT 1'!S40</f>
        <v>0</v>
      </c>
      <c r="BM46" s="227">
        <f>'INPUT 1'!T40</f>
        <v>0</v>
      </c>
      <c r="BN46" s="228">
        <f>'INPUT 1'!U40</f>
        <v>0</v>
      </c>
      <c r="BO46" s="115"/>
      <c r="BP46" s="226">
        <f t="shared" si="123"/>
        <v>0</v>
      </c>
      <c r="BQ46" s="227">
        <f t="shared" si="124"/>
        <v>0</v>
      </c>
      <c r="BR46" s="227">
        <f t="shared" si="125"/>
        <v>0</v>
      </c>
      <c r="BS46" s="227">
        <f t="shared" si="126"/>
        <v>0</v>
      </c>
      <c r="BT46" s="227">
        <f t="shared" si="127"/>
        <v>0</v>
      </c>
      <c r="BU46" s="228">
        <f t="shared" si="64"/>
        <v>0</v>
      </c>
      <c r="BV46" s="115"/>
      <c r="CE46" s="215">
        <f t="shared" si="128"/>
        <v>-17597.406821032127</v>
      </c>
      <c r="CF46" s="216">
        <f t="shared" si="129"/>
        <v>-88.591444782070653</v>
      </c>
      <c r="CG46" s="216">
        <f t="shared" si="130"/>
        <v>-2663.1642997227455</v>
      </c>
      <c r="CH46" s="216">
        <f t="shared" si="131"/>
        <v>-117.93162722322829</v>
      </c>
      <c r="CI46" s="216">
        <f t="shared" si="132"/>
        <v>-1898.0002956781811</v>
      </c>
      <c r="CJ46" s="216">
        <f t="shared" si="133"/>
        <v>-257.30010841925741</v>
      </c>
      <c r="CK46" s="216">
        <f t="shared" si="134"/>
        <v>-955.40484689270124</v>
      </c>
      <c r="CL46" s="216">
        <f t="shared" si="135"/>
        <v>-942.31961454948248</v>
      </c>
      <c r="CM46" s="216">
        <f t="shared" si="136"/>
        <v>0</v>
      </c>
      <c r="CN46" s="228">
        <f t="shared" si="137"/>
        <v>4121.5468081407362</v>
      </c>
      <c r="CP46" s="215">
        <f t="shared" si="138"/>
        <v>-17875.396369018359</v>
      </c>
      <c r="CQ46" s="216">
        <f t="shared" si="139"/>
        <v>-84.600289534366425</v>
      </c>
      <c r="CR46" s="216">
        <f t="shared" si="140"/>
        <v>-2742.5026780441021</v>
      </c>
      <c r="CS46" s="216">
        <f t="shared" si="141"/>
        <v>-122.51408407625763</v>
      </c>
      <c r="CT46" s="216">
        <f t="shared" si="142"/>
        <v>-1932.3960463577348</v>
      </c>
      <c r="CU46" s="216">
        <f t="shared" si="143"/>
        <v>-290.18240469042752</v>
      </c>
      <c r="CV46" s="216">
        <f t="shared" si="144"/>
        <v>-989.01189997896449</v>
      </c>
      <c r="CW46" s="216">
        <f t="shared" si="145"/>
        <v>-928.33508134614954</v>
      </c>
      <c r="CX46" s="216">
        <f t="shared" si="146"/>
        <v>0</v>
      </c>
      <c r="CY46" s="228">
        <f t="shared" si="147"/>
        <v>4165.6691538298646</v>
      </c>
      <c r="DA46" s="388">
        <v>0.65</v>
      </c>
      <c r="DB46" s="121">
        <f t="shared" si="69"/>
        <v>0.24999999999999997</v>
      </c>
      <c r="DC46" s="279">
        <f t="shared" si="70"/>
        <v>9.9999999999999978E-2</v>
      </c>
      <c r="DE46" s="172">
        <f t="shared" si="148"/>
        <v>0</v>
      </c>
      <c r="DF46" s="115"/>
      <c r="DG46" s="29">
        <f>'INPUT 1'!W40+273.15</f>
        <v>1298.9846294563949</v>
      </c>
      <c r="DH46" s="16">
        <f>'INPUT 1'!X40</f>
        <v>0.1</v>
      </c>
      <c r="DJ46" s="171">
        <f t="shared" si="149"/>
        <v>7.6983204983609749E-5</v>
      </c>
      <c r="DK46" s="96">
        <f t="shared" si="150"/>
        <v>-2.0739275422584465E-2</v>
      </c>
      <c r="DL46" s="98">
        <f t="shared" si="151"/>
        <v>-2.0389001839909042E-2</v>
      </c>
      <c r="DN46" s="171">
        <f t="shared" si="152"/>
        <v>2.6944121744263401E-5</v>
      </c>
      <c r="DO46" s="180">
        <f t="shared" si="153"/>
        <v>0.29098999999999992</v>
      </c>
      <c r="DQ46" s="181">
        <f t="shared" si="154"/>
        <v>4.7896553059266447</v>
      </c>
      <c r="DR46" s="182">
        <f t="shared" si="73"/>
        <v>120.25990864034331</v>
      </c>
      <c r="DS46" s="201">
        <v>0.27316977521185698</v>
      </c>
      <c r="DT46" s="202">
        <f t="shared" si="81"/>
        <v>32.851372210281042</v>
      </c>
      <c r="DU46" s="183">
        <f t="shared" si="155"/>
        <v>4.7612570851817839</v>
      </c>
      <c r="DV46" s="1">
        <f t="shared" si="79"/>
        <v>116.89277775577901</v>
      </c>
      <c r="DW46" s="205">
        <v>0.26729908137347302</v>
      </c>
      <c r="DX46" s="202">
        <f t="shared" si="75"/>
        <v>31.245332113313271</v>
      </c>
      <c r="EN46" s="48"/>
      <c r="EO46" s="115"/>
    </row>
    <row r="47" spans="1:145" s="1" customFormat="1">
      <c r="A47" s="33">
        <f>'INPUT 1'!A41</f>
        <v>0</v>
      </c>
      <c r="B47" s="52">
        <f>'INPUT 1'!B41</f>
        <v>66.720925672324299</v>
      </c>
      <c r="C47" s="52">
        <f>'INPUT 1'!C41</f>
        <v>1.0168643645273301</v>
      </c>
      <c r="D47" s="52">
        <f>'INPUT 1'!D41</f>
        <v>12.759491289316401</v>
      </c>
      <c r="E47" s="52">
        <f>'INPUT 1'!E41</f>
        <v>0.511926348127412</v>
      </c>
      <c r="F47" s="52">
        <f>'INPUT 1'!F41</f>
        <v>0.12891729423162601</v>
      </c>
      <c r="G47" s="52">
        <f>'INPUT 1'!G41</f>
        <v>6.7249166092320403</v>
      </c>
      <c r="H47" s="52">
        <f>'INPUT 1'!H41</f>
        <v>0.321704450080806</v>
      </c>
      <c r="I47" s="52">
        <f>'INPUT 1'!I41</f>
        <v>3.0631527719114802</v>
      </c>
      <c r="J47" s="52">
        <f>'INPUT 1'!J41</f>
        <v>3.8919636734782701</v>
      </c>
      <c r="K47" s="52">
        <f>'INPUT 1'!K41</f>
        <v>2.6869734884613998</v>
      </c>
      <c r="L47" s="52">
        <f>'INPUT 1'!L41</f>
        <v>0.55326725761808504</v>
      </c>
      <c r="M47" s="52">
        <f>'INPUT 1'!M41</f>
        <v>0</v>
      </c>
      <c r="N47" s="85">
        <f>'INPUT 1'!N41</f>
        <v>98.380103219309163</v>
      </c>
      <c r="P47" s="191">
        <f t="shared" si="82"/>
        <v>31.187690594216196</v>
      </c>
      <c r="Q47" s="192">
        <f t="shared" si="83"/>
        <v>0.60945043481477312</v>
      </c>
      <c r="R47" s="192">
        <f t="shared" si="84"/>
        <v>6.752969609430143</v>
      </c>
      <c r="S47" s="192">
        <f t="shared" si="85"/>
        <v>0.30870996445144322</v>
      </c>
      <c r="T47" s="192">
        <f t="shared" si="86"/>
        <v>9.9840982827624478E-2</v>
      </c>
      <c r="U47" s="192">
        <f t="shared" si="87"/>
        <v>5.2273248347373684</v>
      </c>
      <c r="V47" s="192">
        <f t="shared" si="88"/>
        <v>0.22500914534043129</v>
      </c>
      <c r="W47" s="192">
        <f t="shared" si="89"/>
        <v>2.1892070030470081</v>
      </c>
      <c r="X47" s="192">
        <f t="shared" si="90"/>
        <v>2.8872823478949634</v>
      </c>
      <c r="Y47" s="192">
        <f t="shared" si="91"/>
        <v>2.2305850682387862</v>
      </c>
      <c r="Z47" s="192">
        <f t="shared" si="92"/>
        <v>0.24145726182498251</v>
      </c>
      <c r="AA47" s="192">
        <f t="shared" si="93"/>
        <v>0</v>
      </c>
      <c r="AB47" s="192">
        <f t="shared" si="94"/>
        <v>46.42057597248543</v>
      </c>
      <c r="AC47" s="193">
        <f t="shared" si="95"/>
        <v>98.380103219309149</v>
      </c>
      <c r="AD47" s="115"/>
      <c r="AE47" s="191">
        <f t="shared" si="96"/>
        <v>23.973175443464431</v>
      </c>
      <c r="AF47" s="192">
        <f t="shared" si="97"/>
        <v>0.2748695859985974</v>
      </c>
      <c r="AG47" s="192">
        <f t="shared" si="98"/>
        <v>5.40321936989824</v>
      </c>
      <c r="AH47" s="192">
        <f t="shared" si="99"/>
        <v>0.27420762607972288</v>
      </c>
      <c r="AI47" s="192">
        <f t="shared" si="100"/>
        <v>3.9233777223193801E-2</v>
      </c>
      <c r="AJ47" s="192">
        <f t="shared" si="101"/>
        <v>2.0207577651587978</v>
      </c>
      <c r="AK47" s="192">
        <f t="shared" si="102"/>
        <v>8.698311125737905E-2</v>
      </c>
      <c r="AL47" s="192">
        <f t="shared" si="103"/>
        <v>1.1792483965508327</v>
      </c>
      <c r="AM47" s="192">
        <f t="shared" si="104"/>
        <v>2.7113097504392387</v>
      </c>
      <c r="AN47" s="192">
        <f t="shared" si="105"/>
        <v>1.231644644154908</v>
      </c>
      <c r="AO47" s="192">
        <f t="shared" si="106"/>
        <v>0.16829485337301742</v>
      </c>
      <c r="AP47" s="192">
        <f t="shared" si="107"/>
        <v>0</v>
      </c>
      <c r="AQ47" s="192">
        <f t="shared" si="108"/>
        <v>62.637055676401644</v>
      </c>
      <c r="AR47" s="193">
        <f t="shared" si="109"/>
        <v>100</v>
      </c>
      <c r="AS47" s="115"/>
      <c r="AT47" s="215">
        <f t="shared" si="110"/>
        <v>0.64162971836036542</v>
      </c>
      <c r="AU47" s="216">
        <f t="shared" si="111"/>
        <v>7.3567431843156511E-3</v>
      </c>
      <c r="AV47" s="216">
        <f t="shared" si="112"/>
        <v>0.14461438914185296</v>
      </c>
      <c r="AW47" s="216">
        <f t="shared" si="113"/>
        <v>7.3390261673391159E-3</v>
      </c>
      <c r="AX47" s="216">
        <f t="shared" si="114"/>
        <v>1.0500718809361559E-3</v>
      </c>
      <c r="AY47" s="216">
        <f t="shared" si="115"/>
        <v>5.408454290050399E-2</v>
      </c>
      <c r="AZ47" s="216">
        <f t="shared" si="116"/>
        <v>2.3280582628612779E-3</v>
      </c>
      <c r="BA47" s="216">
        <f t="shared" si="117"/>
        <v>3.1561977191557192E-2</v>
      </c>
      <c r="BB47" s="216">
        <f t="shared" si="118"/>
        <v>7.2566811837866341E-2</v>
      </c>
      <c r="BC47" s="216">
        <f t="shared" si="119"/>
        <v>3.2964335826633551E-2</v>
      </c>
      <c r="BD47" s="216">
        <f t="shared" si="120"/>
        <v>4.5043252457682443E-3</v>
      </c>
      <c r="BE47" s="216">
        <f t="shared" si="121"/>
        <v>0</v>
      </c>
      <c r="BF47" s="217">
        <f t="shared" si="122"/>
        <v>1</v>
      </c>
      <c r="BG47" s="115"/>
      <c r="BH47" s="33">
        <f>'INPUT 1'!A41</f>
        <v>0</v>
      </c>
      <c r="BI47" s="226">
        <f>'INPUT 1'!P41</f>
        <v>0</v>
      </c>
      <c r="BJ47" s="227">
        <f>'INPUT 1'!Q41</f>
        <v>0</v>
      </c>
      <c r="BK47" s="227">
        <f>'INPUT 1'!R41</f>
        <v>0</v>
      </c>
      <c r="BL47" s="227">
        <f>'INPUT 1'!S41</f>
        <v>0</v>
      </c>
      <c r="BM47" s="227">
        <f>'INPUT 1'!T41</f>
        <v>0</v>
      </c>
      <c r="BN47" s="228">
        <f>'INPUT 1'!U41</f>
        <v>0</v>
      </c>
      <c r="BO47" s="115"/>
      <c r="BP47" s="226">
        <f t="shared" si="123"/>
        <v>0</v>
      </c>
      <c r="BQ47" s="227">
        <f t="shared" si="124"/>
        <v>0</v>
      </c>
      <c r="BR47" s="227">
        <f t="shared" si="125"/>
        <v>0</v>
      </c>
      <c r="BS47" s="227">
        <f t="shared" si="126"/>
        <v>0</v>
      </c>
      <c r="BT47" s="227">
        <f t="shared" si="127"/>
        <v>0</v>
      </c>
      <c r="BU47" s="228">
        <f t="shared" si="64"/>
        <v>0</v>
      </c>
      <c r="BV47" s="115"/>
      <c r="CE47" s="215">
        <f t="shared" si="128"/>
        <v>-17683.984899437641</v>
      </c>
      <c r="CF47" s="216">
        <f t="shared" si="129"/>
        <v>-82.546248618695543</v>
      </c>
      <c r="CG47" s="216">
        <f t="shared" si="130"/>
        <v>-2668.1777070688167</v>
      </c>
      <c r="CH47" s="216">
        <f t="shared" si="131"/>
        <v>-102.52377367909223</v>
      </c>
      <c r="CI47" s="216">
        <f t="shared" si="132"/>
        <v>-1853.7030340823385</v>
      </c>
      <c r="CJ47" s="216">
        <f t="shared" si="133"/>
        <v>-247.1572037764372</v>
      </c>
      <c r="CK47" s="216">
        <f t="shared" si="134"/>
        <v>-961.27448728006777</v>
      </c>
      <c r="CL47" s="216">
        <f t="shared" si="135"/>
        <v>-956.4461941670462</v>
      </c>
      <c r="CM47" s="216">
        <f t="shared" si="136"/>
        <v>0</v>
      </c>
      <c r="CN47" s="228">
        <f t="shared" si="137"/>
        <v>4045.1588680249934</v>
      </c>
      <c r="CP47" s="215">
        <f t="shared" si="138"/>
        <v>-17963.342137625405</v>
      </c>
      <c r="CQ47" s="216">
        <f t="shared" si="139"/>
        <v>-78.827437009253543</v>
      </c>
      <c r="CR47" s="216">
        <f t="shared" si="140"/>
        <v>-2747.6654399038034</v>
      </c>
      <c r="CS47" s="216">
        <f t="shared" si="141"/>
        <v>-106.50752918519491</v>
      </c>
      <c r="CT47" s="216">
        <f t="shared" si="142"/>
        <v>-1887.2960253686995</v>
      </c>
      <c r="CU47" s="216">
        <f t="shared" si="143"/>
        <v>-278.74326275659155</v>
      </c>
      <c r="CV47" s="216">
        <f t="shared" si="144"/>
        <v>-995.08800919128737</v>
      </c>
      <c r="CW47" s="216">
        <f t="shared" si="145"/>
        <v>-942.25201487478432</v>
      </c>
      <c r="CX47" s="216">
        <f t="shared" si="146"/>
        <v>0</v>
      </c>
      <c r="CY47" s="228">
        <f t="shared" si="147"/>
        <v>4088.4634588135568</v>
      </c>
      <c r="DA47" s="388">
        <v>0.65</v>
      </c>
      <c r="DB47" s="121">
        <f t="shared" si="69"/>
        <v>0.24999999999999997</v>
      </c>
      <c r="DC47" s="279">
        <f t="shared" si="70"/>
        <v>9.9999999999999978E-2</v>
      </c>
      <c r="DE47" s="172">
        <f t="shared" si="148"/>
        <v>0</v>
      </c>
      <c r="DF47" s="115"/>
      <c r="DG47" s="29">
        <f>'INPUT 1'!W41+273.15</f>
        <v>1297.4397195973611</v>
      </c>
      <c r="DH47" s="16">
        <f>'INPUT 1'!X41</f>
        <v>0.1</v>
      </c>
      <c r="DJ47" s="171">
        <f t="shared" si="149"/>
        <v>7.7074871756688119E-5</v>
      </c>
      <c r="DK47" s="96">
        <f t="shared" si="150"/>
        <v>-2.0763970451251779E-2</v>
      </c>
      <c r="DL47" s="98">
        <f t="shared" si="151"/>
        <v>-2.0413279784758851E-2</v>
      </c>
      <c r="DN47" s="171">
        <f t="shared" si="152"/>
        <v>2.6976205114840833E-5</v>
      </c>
      <c r="DO47" s="180">
        <f t="shared" si="153"/>
        <v>0.29098999999999992</v>
      </c>
      <c r="DQ47" s="181">
        <f t="shared" si="154"/>
        <v>4.7204176728705596</v>
      </c>
      <c r="DR47" s="182">
        <f t="shared" si="73"/>
        <v>112.21511208915992</v>
      </c>
      <c r="DS47" s="201">
        <v>0.27316977521185698</v>
      </c>
      <c r="DT47" s="202">
        <f t="shared" si="81"/>
        <v>30.653776944769149</v>
      </c>
      <c r="DU47" s="183">
        <f t="shared" si="155"/>
        <v>4.6917423357731529</v>
      </c>
      <c r="DV47" s="1">
        <f t="shared" si="79"/>
        <v>109.04300391726319</v>
      </c>
      <c r="DW47" s="205">
        <v>0.26729908137347302</v>
      </c>
      <c r="DX47" s="202">
        <f t="shared" si="75"/>
        <v>29.147094777288473</v>
      </c>
      <c r="EN47" s="48"/>
      <c r="EO47" s="115"/>
    </row>
    <row r="48" spans="1:145" s="1" customFormat="1">
      <c r="A48" s="33">
        <f>'INPUT 1'!A42</f>
        <v>0</v>
      </c>
      <c r="B48" s="52">
        <f>'INPUT 1'!B42</f>
        <v>67.118173459420007</v>
      </c>
      <c r="C48" s="52">
        <f>'INPUT 1'!C42</f>
        <v>0.92872034727625996</v>
      </c>
      <c r="D48" s="52">
        <f>'INPUT 1'!D42</f>
        <v>12.789818704401201</v>
      </c>
      <c r="E48" s="52">
        <f>'INPUT 1'!E42</f>
        <v>0.42078311350673903</v>
      </c>
      <c r="F48" s="52">
        <f>'INPUT 1'!F42</f>
        <v>0.123606021793362</v>
      </c>
      <c r="G48" s="52">
        <f>'INPUT 1'!G42</f>
        <v>6.5337501322090201</v>
      </c>
      <c r="H48" s="52">
        <f>'INPUT 1'!H42</f>
        <v>0.308018537430991</v>
      </c>
      <c r="I48" s="52">
        <f>'INPUT 1'!I42</f>
        <v>2.9145632058014499</v>
      </c>
      <c r="J48" s="52">
        <f>'INPUT 1'!J42</f>
        <v>3.9207207367355399</v>
      </c>
      <c r="K48" s="52">
        <f>'INPUT 1'!K42</f>
        <v>2.73442857797773</v>
      </c>
      <c r="L48" s="52">
        <f>'INPUT 1'!L42</f>
        <v>0.55595141478319599</v>
      </c>
      <c r="M48" s="52">
        <f>'INPUT 1'!M42</f>
        <v>0</v>
      </c>
      <c r="N48" s="85">
        <f>'INPUT 1'!N42</f>
        <v>98.348534251335494</v>
      </c>
      <c r="P48" s="191">
        <f t="shared" si="82"/>
        <v>31.373378082037082</v>
      </c>
      <c r="Q48" s="192">
        <f t="shared" si="83"/>
        <v>0.55662194409963639</v>
      </c>
      <c r="R48" s="192">
        <f t="shared" si="84"/>
        <v>6.7690204148859765</v>
      </c>
      <c r="S48" s="192">
        <f t="shared" si="85"/>
        <v>0.25374732222241969</v>
      </c>
      <c r="T48" s="192">
        <f t="shared" si="86"/>
        <v>9.5727627335158175E-2</v>
      </c>
      <c r="U48" s="192">
        <f t="shared" si="87"/>
        <v>5.078729791708902</v>
      </c>
      <c r="V48" s="192">
        <f t="shared" si="88"/>
        <v>0.21543683290345642</v>
      </c>
      <c r="W48" s="192">
        <f t="shared" si="89"/>
        <v>2.0830114121216483</v>
      </c>
      <c r="X48" s="192">
        <f t="shared" si="90"/>
        <v>2.9086159902631636</v>
      </c>
      <c r="Y48" s="192">
        <f t="shared" si="91"/>
        <v>2.2699798053069489</v>
      </c>
      <c r="Z48" s="192">
        <f t="shared" si="92"/>
        <v>0.24262868346700381</v>
      </c>
      <c r="AA48" s="192">
        <f t="shared" si="93"/>
        <v>0</v>
      </c>
      <c r="AB48" s="192">
        <f t="shared" si="94"/>
        <v>46.501636344984092</v>
      </c>
      <c r="AC48" s="193">
        <f t="shared" si="95"/>
        <v>98.348534251335479</v>
      </c>
      <c r="AD48" s="115"/>
      <c r="AE48" s="191">
        <f t="shared" si="96"/>
        <v>24.088220233753535</v>
      </c>
      <c r="AF48" s="192">
        <f t="shared" si="97"/>
        <v>0.25075505929509029</v>
      </c>
      <c r="AG48" s="192">
        <f t="shared" si="98"/>
        <v>5.409843629901447</v>
      </c>
      <c r="AH48" s="192">
        <f t="shared" si="99"/>
        <v>0.22512899485903076</v>
      </c>
      <c r="AI48" s="192">
        <f t="shared" si="100"/>
        <v>3.7574192180021636E-2</v>
      </c>
      <c r="AJ48" s="192">
        <f t="shared" si="101"/>
        <v>1.961060346633547</v>
      </c>
      <c r="AK48" s="192">
        <f t="shared" si="102"/>
        <v>8.3187065966966359E-2</v>
      </c>
      <c r="AL48" s="192">
        <f t="shared" si="103"/>
        <v>1.1207563244077745</v>
      </c>
      <c r="AM48" s="192">
        <f t="shared" si="104"/>
        <v>2.7282072005458886</v>
      </c>
      <c r="AN48" s="192">
        <f t="shared" si="105"/>
        <v>1.251957853474714</v>
      </c>
      <c r="AO48" s="192">
        <f t="shared" si="106"/>
        <v>0.1689171668546999</v>
      </c>
      <c r="AP48" s="192">
        <f t="shared" si="107"/>
        <v>0</v>
      </c>
      <c r="AQ48" s="192">
        <f t="shared" si="108"/>
        <v>62.674391932127286</v>
      </c>
      <c r="AR48" s="193">
        <f t="shared" si="109"/>
        <v>100</v>
      </c>
      <c r="AS48" s="115"/>
      <c r="AT48" s="215">
        <f t="shared" si="110"/>
        <v>0.64535372578396122</v>
      </c>
      <c r="AU48" s="216">
        <f t="shared" si="111"/>
        <v>6.7180435169098517E-3</v>
      </c>
      <c r="AV48" s="216">
        <f t="shared" si="112"/>
        <v>0.14493651704385399</v>
      </c>
      <c r="AW48" s="216">
        <f t="shared" si="113"/>
        <v>6.0314890101631369E-3</v>
      </c>
      <c r="AX48" s="216">
        <f t="shared" si="114"/>
        <v>1.0066598811115657E-3</v>
      </c>
      <c r="AY48" s="216">
        <f t="shared" si="115"/>
        <v>5.2539273923349464E-2</v>
      </c>
      <c r="AZ48" s="216">
        <f t="shared" si="116"/>
        <v>2.2286861560486676E-3</v>
      </c>
      <c r="BA48" s="216">
        <f t="shared" si="117"/>
        <v>3.0026471969855029E-2</v>
      </c>
      <c r="BB48" s="216">
        <f t="shared" si="118"/>
        <v>7.3092103297685854E-2</v>
      </c>
      <c r="BC48" s="216">
        <f t="shared" si="119"/>
        <v>3.3541526000009425E-2</v>
      </c>
      <c r="BD48" s="216">
        <f t="shared" si="120"/>
        <v>4.5255034170519539E-3</v>
      </c>
      <c r="BE48" s="216">
        <f t="shared" si="121"/>
        <v>0</v>
      </c>
      <c r="BF48" s="217">
        <f t="shared" si="122"/>
        <v>1.0000000000000002</v>
      </c>
      <c r="BG48" s="115"/>
      <c r="BH48" s="33">
        <f>'INPUT 1'!A42</f>
        <v>0</v>
      </c>
      <c r="BI48" s="226">
        <f>'INPUT 1'!P42</f>
        <v>0</v>
      </c>
      <c r="BJ48" s="227">
        <f>'INPUT 1'!Q42</f>
        <v>0</v>
      </c>
      <c r="BK48" s="227">
        <f>'INPUT 1'!R42</f>
        <v>0</v>
      </c>
      <c r="BL48" s="227">
        <f>'INPUT 1'!S42</f>
        <v>0</v>
      </c>
      <c r="BM48" s="227">
        <f>'INPUT 1'!T42</f>
        <v>0</v>
      </c>
      <c r="BN48" s="228">
        <f>'INPUT 1'!U42</f>
        <v>0</v>
      </c>
      <c r="BO48" s="115"/>
      <c r="BP48" s="226">
        <f t="shared" si="123"/>
        <v>0</v>
      </c>
      <c r="BQ48" s="227">
        <f t="shared" si="124"/>
        <v>0</v>
      </c>
      <c r="BR48" s="227">
        <f t="shared" si="125"/>
        <v>0</v>
      </c>
      <c r="BS48" s="227">
        <f t="shared" si="126"/>
        <v>0</v>
      </c>
      <c r="BT48" s="227">
        <f t="shared" si="127"/>
        <v>0</v>
      </c>
      <c r="BU48" s="228">
        <f t="shared" si="64"/>
        <v>0</v>
      </c>
      <c r="BV48" s="115"/>
      <c r="CE48" s="215">
        <f t="shared" si="128"/>
        <v>-17786.622431895692</v>
      </c>
      <c r="CF48" s="216">
        <f t="shared" si="129"/>
        <v>-75.379726664964778</v>
      </c>
      <c r="CG48" s="216">
        <f t="shared" si="130"/>
        <v>-2674.121060922083</v>
      </c>
      <c r="CH48" s="216">
        <f t="shared" si="131"/>
        <v>-84.257911080605666</v>
      </c>
      <c r="CI48" s="216">
        <f t="shared" si="132"/>
        <v>-1800.7402162825422</v>
      </c>
      <c r="CJ48" s="216">
        <f t="shared" si="133"/>
        <v>-235.13288810455515</v>
      </c>
      <c r="CK48" s="216">
        <f t="shared" si="134"/>
        <v>-968.2328924507234</v>
      </c>
      <c r="CL48" s="216">
        <f t="shared" si="135"/>
        <v>-973.19312174172353</v>
      </c>
      <c r="CM48" s="216">
        <f t="shared" si="136"/>
        <v>0</v>
      </c>
      <c r="CN48" s="228">
        <f t="shared" si="137"/>
        <v>3952.3904059465917</v>
      </c>
      <c r="CP48" s="215">
        <f t="shared" si="138"/>
        <v>-18067.60105450359</v>
      </c>
      <c r="CQ48" s="216">
        <f t="shared" si="139"/>
        <v>-71.983775821297414</v>
      </c>
      <c r="CR48" s="216">
        <f t="shared" si="140"/>
        <v>-2753.7858523247883</v>
      </c>
      <c r="CS48" s="216">
        <f t="shared" si="141"/>
        <v>-87.531911882124405</v>
      </c>
      <c r="CT48" s="216">
        <f t="shared" si="142"/>
        <v>-1833.3734101018131</v>
      </c>
      <c r="CU48" s="216">
        <f t="shared" si="143"/>
        <v>-265.18227027252317</v>
      </c>
      <c r="CV48" s="216">
        <f t="shared" si="144"/>
        <v>-1002.2911812717263</v>
      </c>
      <c r="CW48" s="216">
        <f t="shared" si="145"/>
        <v>-958.75040897832741</v>
      </c>
      <c r="CX48" s="216">
        <f t="shared" si="146"/>
        <v>0</v>
      </c>
      <c r="CY48" s="228">
        <f t="shared" si="147"/>
        <v>3994.7018836289817</v>
      </c>
      <c r="DA48" s="388">
        <v>0.65</v>
      </c>
      <c r="DB48" s="121">
        <f t="shared" si="69"/>
        <v>0.24999999999999997</v>
      </c>
      <c r="DC48" s="279">
        <f t="shared" si="70"/>
        <v>9.9999999999999978E-2</v>
      </c>
      <c r="DE48" s="172">
        <f t="shared" si="148"/>
        <v>0</v>
      </c>
      <c r="DF48" s="115"/>
      <c r="DG48" s="29">
        <f>'INPUT 1'!W42+273.15</f>
        <v>1295.6077405814854</v>
      </c>
      <c r="DH48" s="16">
        <f>'INPUT 1'!X42</f>
        <v>0.1</v>
      </c>
      <c r="DJ48" s="171">
        <f t="shared" si="149"/>
        <v>7.7183855010868281E-5</v>
      </c>
      <c r="DK48" s="96">
        <f t="shared" si="150"/>
        <v>-2.0793330539927914E-2</v>
      </c>
      <c r="DL48" s="98">
        <f t="shared" si="151"/>
        <v>-2.0442143999628466E-2</v>
      </c>
      <c r="DN48" s="171">
        <f t="shared" si="152"/>
        <v>2.7014349253803889E-5</v>
      </c>
      <c r="DO48" s="180">
        <f t="shared" si="153"/>
        <v>0.29098999999999997</v>
      </c>
      <c r="DQ48" s="181">
        <f t="shared" si="154"/>
        <v>4.6376809959498759</v>
      </c>
      <c r="DR48" s="182">
        <f t="shared" si="73"/>
        <v>103.30450602612376</v>
      </c>
      <c r="DS48" s="201">
        <v>0.27316977521185698</v>
      </c>
      <c r="DT48" s="202">
        <f t="shared" si="81"/>
        <v>28.219668689528152</v>
      </c>
      <c r="DU48" s="183">
        <f t="shared" si="155"/>
        <v>4.6086641755811284</v>
      </c>
      <c r="DV48" s="1">
        <f t="shared" si="79"/>
        <v>100.35001006899721</v>
      </c>
      <c r="DW48" s="205">
        <v>0.26729908137347302</v>
      </c>
      <c r="DX48" s="202">
        <f t="shared" si="75"/>
        <v>26.823465507261723</v>
      </c>
      <c r="EN48" s="48"/>
      <c r="EO48" s="115"/>
    </row>
    <row r="49" spans="1:145" s="1" customFormat="1">
      <c r="A49" s="33">
        <f>'INPUT 1'!A43</f>
        <v>0</v>
      </c>
      <c r="B49" s="52">
        <f>'INPUT 1'!B43</f>
        <v>67.380552094668403</v>
      </c>
      <c r="C49" s="52">
        <f>'INPUT 1'!C43</f>
        <v>0.870502006726809</v>
      </c>
      <c r="D49" s="52">
        <f>'INPUT 1'!D43</f>
        <v>12.809849692713801</v>
      </c>
      <c r="E49" s="52">
        <f>'INPUT 1'!E43</f>
        <v>0.360583816522005</v>
      </c>
      <c r="F49" s="52">
        <f>'INPUT 1'!F43</f>
        <v>0.12009797351958</v>
      </c>
      <c r="G49" s="52">
        <f>'INPUT 1'!G43</f>
        <v>6.4063922714085297</v>
      </c>
      <c r="H49" s="52">
        <f>'INPUT 1'!H43</f>
        <v>0.30019477974769199</v>
      </c>
      <c r="I49" s="52">
        <f>'INPUT 1'!I43</f>
        <v>2.8164211170735398</v>
      </c>
      <c r="J49" s="52">
        <f>'INPUT 1'!J43</f>
        <v>3.9397145216131402</v>
      </c>
      <c r="K49" s="52">
        <f>'INPUT 1'!K43</f>
        <v>2.7657722431342302</v>
      </c>
      <c r="L49" s="52">
        <f>'INPUT 1'!L43</f>
        <v>0.55772427675159797</v>
      </c>
      <c r="M49" s="52">
        <f>'INPUT 1'!M43</f>
        <v>0</v>
      </c>
      <c r="N49" s="85">
        <f>'INPUT 1'!N43</f>
        <v>98.327804793879352</v>
      </c>
      <c r="P49" s="191">
        <f t="shared" si="82"/>
        <v>31.496023018572394</v>
      </c>
      <c r="Q49" s="192">
        <f t="shared" si="83"/>
        <v>0.52172919517480787</v>
      </c>
      <c r="R49" s="192">
        <f t="shared" si="84"/>
        <v>6.7796218293353983</v>
      </c>
      <c r="S49" s="192">
        <f t="shared" si="85"/>
        <v>0.21744498517698638</v>
      </c>
      <c r="T49" s="192">
        <f t="shared" si="86"/>
        <v>9.301079256486075E-2</v>
      </c>
      <c r="U49" s="192">
        <f t="shared" si="87"/>
        <v>4.9797336334892615</v>
      </c>
      <c r="V49" s="192">
        <f t="shared" si="88"/>
        <v>0.20996467661457835</v>
      </c>
      <c r="W49" s="192">
        <f t="shared" si="89"/>
        <v>2.0128701674841083</v>
      </c>
      <c r="X49" s="192">
        <f t="shared" si="90"/>
        <v>2.9227066715741223</v>
      </c>
      <c r="Y49" s="192">
        <f t="shared" si="91"/>
        <v>2.2959996792588875</v>
      </c>
      <c r="Z49" s="192">
        <f t="shared" si="92"/>
        <v>0.24340239705765959</v>
      </c>
      <c r="AA49" s="192">
        <f t="shared" si="93"/>
        <v>0</v>
      </c>
      <c r="AB49" s="192">
        <f t="shared" si="94"/>
        <v>46.555297747576255</v>
      </c>
      <c r="AC49" s="193">
        <f t="shared" si="95"/>
        <v>98.327804793879309</v>
      </c>
      <c r="AD49" s="115"/>
      <c r="AE49" s="191">
        <f t="shared" si="96"/>
        <v>24.164021936826991</v>
      </c>
      <c r="AF49" s="192">
        <f t="shared" si="97"/>
        <v>0.23485758588163885</v>
      </c>
      <c r="AG49" s="192">
        <f t="shared" si="98"/>
        <v>5.4142016862193998</v>
      </c>
      <c r="AH49" s="192">
        <f t="shared" si="99"/>
        <v>0.19277443230747854</v>
      </c>
      <c r="AI49" s="192">
        <f t="shared" si="100"/>
        <v>3.6480079390683609E-2</v>
      </c>
      <c r="AJ49" s="192">
        <f t="shared" si="101"/>
        <v>1.921374559489994</v>
      </c>
      <c r="AK49" s="192">
        <f t="shared" si="102"/>
        <v>8.1012523506427112E-2</v>
      </c>
      <c r="AL49" s="192">
        <f t="shared" si="103"/>
        <v>1.0821946545299139</v>
      </c>
      <c r="AM49" s="192">
        <f t="shared" si="104"/>
        <v>2.7393420653401725</v>
      </c>
      <c r="AN49" s="192">
        <f t="shared" si="105"/>
        <v>1.2653469147923089</v>
      </c>
      <c r="AO49" s="192">
        <f t="shared" si="106"/>
        <v>0.16932713883562736</v>
      </c>
      <c r="AP49" s="192">
        <f t="shared" si="107"/>
        <v>0</v>
      </c>
      <c r="AQ49" s="192">
        <f t="shared" si="108"/>
        <v>62.699066422879376</v>
      </c>
      <c r="AR49" s="193">
        <f t="shared" si="109"/>
        <v>100.00000000000001</v>
      </c>
      <c r="AS49" s="115"/>
      <c r="AT49" s="215">
        <f t="shared" si="110"/>
        <v>0.64781279232240274</v>
      </c>
      <c r="AU49" s="216">
        <f t="shared" si="111"/>
        <v>6.2962924345060902E-3</v>
      </c>
      <c r="AV49" s="216">
        <f t="shared" si="112"/>
        <v>0.14514922729816931</v>
      </c>
      <c r="AW49" s="216">
        <f t="shared" si="113"/>
        <v>5.1680859919742347E-3</v>
      </c>
      <c r="AX49" s="216">
        <f t="shared" si="114"/>
        <v>9.7799373614229006E-4</v>
      </c>
      <c r="AY49" s="216">
        <f t="shared" si="115"/>
        <v>5.1510093052161893E-2</v>
      </c>
      <c r="AZ49" s="216">
        <f t="shared" si="116"/>
        <v>2.1718631609831331E-3</v>
      </c>
      <c r="BA49" s="216">
        <f t="shared" si="117"/>
        <v>2.9012535364361557E-2</v>
      </c>
      <c r="BB49" s="216">
        <f t="shared" si="118"/>
        <v>7.3438967946378941E-2</v>
      </c>
      <c r="BC49" s="216">
        <f t="shared" si="119"/>
        <v>3.3922660733843875E-2</v>
      </c>
      <c r="BD49" s="216">
        <f t="shared" si="120"/>
        <v>4.5394879590758544E-3</v>
      </c>
      <c r="BE49" s="216">
        <f t="shared" si="121"/>
        <v>0</v>
      </c>
      <c r="BF49" s="217">
        <f t="shared" si="122"/>
        <v>1</v>
      </c>
      <c r="BG49" s="115"/>
      <c r="BH49" s="33">
        <f>'INPUT 1'!A43</f>
        <v>0</v>
      </c>
      <c r="BI49" s="226">
        <f>'INPUT 1'!P43</f>
        <v>0</v>
      </c>
      <c r="BJ49" s="227">
        <f>'INPUT 1'!Q43</f>
        <v>0</v>
      </c>
      <c r="BK49" s="227">
        <f>'INPUT 1'!R43</f>
        <v>0</v>
      </c>
      <c r="BL49" s="227">
        <f>'INPUT 1'!S43</f>
        <v>0</v>
      </c>
      <c r="BM49" s="227">
        <f>'INPUT 1'!T43</f>
        <v>0</v>
      </c>
      <c r="BN49" s="228">
        <f>'INPUT 1'!U43</f>
        <v>0</v>
      </c>
      <c r="BO49" s="115"/>
      <c r="BP49" s="226">
        <f t="shared" si="123"/>
        <v>0</v>
      </c>
      <c r="BQ49" s="227">
        <f t="shared" si="124"/>
        <v>0</v>
      </c>
      <c r="BR49" s="227">
        <f t="shared" si="125"/>
        <v>0</v>
      </c>
      <c r="BS49" s="227">
        <f t="shared" si="126"/>
        <v>0</v>
      </c>
      <c r="BT49" s="227">
        <f t="shared" si="127"/>
        <v>0</v>
      </c>
      <c r="BU49" s="228">
        <f t="shared" si="64"/>
        <v>0</v>
      </c>
      <c r="BV49" s="115"/>
      <c r="CE49" s="215">
        <f t="shared" si="128"/>
        <v>-17854.396872960606</v>
      </c>
      <c r="CF49" s="216">
        <f t="shared" si="129"/>
        <v>-70.647473705866361</v>
      </c>
      <c r="CG49" s="216">
        <f t="shared" si="130"/>
        <v>-2678.0456272255951</v>
      </c>
      <c r="CH49" s="216">
        <f t="shared" si="131"/>
        <v>-72.196455839502704</v>
      </c>
      <c r="CI49" s="216">
        <f t="shared" si="132"/>
        <v>-1765.4658920259878</v>
      </c>
      <c r="CJ49" s="216">
        <f t="shared" si="133"/>
        <v>-227.19289959561681</v>
      </c>
      <c r="CK49" s="216">
        <f t="shared" si="134"/>
        <v>-972.82772208266317</v>
      </c>
      <c r="CL49" s="216">
        <f t="shared" si="135"/>
        <v>-984.25158406166815</v>
      </c>
      <c r="CM49" s="216">
        <f t="shared" si="136"/>
        <v>0</v>
      </c>
      <c r="CN49" s="228">
        <f t="shared" si="137"/>
        <v>3889.7330969777804</v>
      </c>
      <c r="CP49" s="215">
        <f t="shared" si="138"/>
        <v>-18136.44614117148</v>
      </c>
      <c r="CQ49" s="216">
        <f t="shared" si="139"/>
        <v>-67.464716769100846</v>
      </c>
      <c r="CR49" s="216">
        <f t="shared" si="140"/>
        <v>-2757.8273354577154</v>
      </c>
      <c r="CS49" s="216">
        <f t="shared" si="141"/>
        <v>-75.001785941494177</v>
      </c>
      <c r="CT49" s="216">
        <f t="shared" si="142"/>
        <v>-1797.4598410225467</v>
      </c>
      <c r="CU49" s="216">
        <f t="shared" si="143"/>
        <v>-256.22757152446138</v>
      </c>
      <c r="CV49" s="216">
        <f t="shared" si="144"/>
        <v>-1007.0476373428297</v>
      </c>
      <c r="CW49" s="216">
        <f t="shared" si="145"/>
        <v>-969.64475773096081</v>
      </c>
      <c r="CX49" s="216">
        <f t="shared" si="146"/>
        <v>0</v>
      </c>
      <c r="CY49" s="228">
        <f t="shared" si="147"/>
        <v>3931.373810120796</v>
      </c>
      <c r="DA49" s="388">
        <v>0.65</v>
      </c>
      <c r="DB49" s="121">
        <f t="shared" si="69"/>
        <v>0.24999999999999997</v>
      </c>
      <c r="DC49" s="279">
        <f t="shared" si="70"/>
        <v>9.9999999999999978E-2</v>
      </c>
      <c r="DE49" s="172">
        <f t="shared" si="148"/>
        <v>0</v>
      </c>
      <c r="DF49" s="115"/>
      <c r="DG49" s="29">
        <f>'INPUT 1'!W43+273.15</f>
        <v>1294.3977347120922</v>
      </c>
      <c r="DH49" s="16">
        <f>'INPUT 1'!X43</f>
        <v>0.1</v>
      </c>
      <c r="DJ49" s="171">
        <f t="shared" si="149"/>
        <v>7.7256006649488313E-5</v>
      </c>
      <c r="DK49" s="96">
        <f t="shared" si="150"/>
        <v>-2.081276819137215E-2</v>
      </c>
      <c r="DL49" s="98">
        <f t="shared" si="151"/>
        <v>-2.0461253361116982E-2</v>
      </c>
      <c r="DN49" s="171">
        <f t="shared" si="152"/>
        <v>2.70396023273209E-5</v>
      </c>
      <c r="DO49" s="180">
        <f t="shared" si="153"/>
        <v>0.29098999999999992</v>
      </c>
      <c r="DQ49" s="181">
        <f t="shared" si="154"/>
        <v>4.5826676087109286</v>
      </c>
      <c r="DR49" s="182">
        <f t="shared" si="73"/>
        <v>97.774871726064916</v>
      </c>
      <c r="DS49" s="201">
        <v>0.27316977521185698</v>
      </c>
      <c r="DT49" s="202">
        <f t="shared" si="81"/>
        <v>26.709139730777302</v>
      </c>
      <c r="DU49" s="183">
        <f t="shared" si="155"/>
        <v>4.5534173438147345</v>
      </c>
      <c r="DV49" s="1">
        <f t="shared" si="79"/>
        <v>94.956352990059912</v>
      </c>
      <c r="DW49" s="205">
        <v>0.26729908137347302</v>
      </c>
      <c r="DX49" s="202">
        <f t="shared" si="75"/>
        <v>25.381745924818254</v>
      </c>
      <c r="EN49" s="48"/>
      <c r="EO49" s="115"/>
    </row>
    <row r="50" spans="1:145" s="1" customFormat="1">
      <c r="A50" s="33">
        <f>'INPUT 1'!A44</f>
        <v>0</v>
      </c>
      <c r="B50" s="52">
        <f>'INPUT 1'!B44</f>
        <v>67.614417662156598</v>
      </c>
      <c r="C50" s="52">
        <f>'INPUT 1'!C44</f>
        <v>0.81861033788749904</v>
      </c>
      <c r="D50" s="52">
        <f>'INPUT 1'!D44</f>
        <v>12.8277038844038</v>
      </c>
      <c r="E50" s="52">
        <f>'INPUT 1'!E44</f>
        <v>0.30692646466330997</v>
      </c>
      <c r="F50" s="52">
        <f>'INPUT 1'!F44</f>
        <v>0.116971149952001</v>
      </c>
      <c r="G50" s="52">
        <f>'INPUT 1'!G44</f>
        <v>6.2919898590596199</v>
      </c>
      <c r="H50" s="52">
        <f>'INPUT 1'!H44</f>
        <v>0.29420425736472899</v>
      </c>
      <c r="I50" s="52">
        <f>'INPUT 1'!I44</f>
        <v>2.7289442718147701</v>
      </c>
      <c r="J50" s="52">
        <f>'INPUT 1'!J44</f>
        <v>3.9566442242733602</v>
      </c>
      <c r="K50" s="52">
        <f>'INPUT 1'!K44</f>
        <v>2.79370974662816</v>
      </c>
      <c r="L50" s="52">
        <f>'INPUT 1'!L44</f>
        <v>0.55930447923236104</v>
      </c>
      <c r="M50" s="52">
        <f>'INPUT 1'!M44</f>
        <v>0</v>
      </c>
      <c r="N50" s="85">
        <f>'INPUT 1'!N44</f>
        <v>98.309426337436236</v>
      </c>
      <c r="P50" s="191">
        <f t="shared" si="82"/>
        <v>31.605339951543069</v>
      </c>
      <c r="Q50" s="192">
        <f t="shared" si="83"/>
        <v>0.49062829200560087</v>
      </c>
      <c r="R50" s="192">
        <f t="shared" si="84"/>
        <v>6.7890711726634079</v>
      </c>
      <c r="S50" s="192">
        <f t="shared" si="85"/>
        <v>0.18508767587761507</v>
      </c>
      <c r="T50" s="192">
        <f t="shared" si="86"/>
        <v>9.0589200179010926E-2</v>
      </c>
      <c r="U50" s="192">
        <f t="shared" si="87"/>
        <v>4.8908078361932246</v>
      </c>
      <c r="V50" s="192">
        <f t="shared" si="88"/>
        <v>0.20577473668308327</v>
      </c>
      <c r="W50" s="192">
        <f t="shared" si="89"/>
        <v>1.9503512738784672</v>
      </c>
      <c r="X50" s="192">
        <f t="shared" si="90"/>
        <v>2.9352660980608243</v>
      </c>
      <c r="Y50" s="192">
        <f t="shared" si="91"/>
        <v>2.319191935678623</v>
      </c>
      <c r="Z50" s="192">
        <f t="shared" si="92"/>
        <v>0.24409203006753036</v>
      </c>
      <c r="AA50" s="192">
        <f t="shared" si="93"/>
        <v>0</v>
      </c>
      <c r="AB50" s="192">
        <f t="shared" si="94"/>
        <v>46.603226134605748</v>
      </c>
      <c r="AC50" s="193">
        <f t="shared" si="95"/>
        <v>98.309426337436207</v>
      </c>
      <c r="AD50" s="115"/>
      <c r="AE50" s="191">
        <f t="shared" si="96"/>
        <v>24.231457091768991</v>
      </c>
      <c r="AF50" s="192">
        <f t="shared" si="97"/>
        <v>0.22070775973568846</v>
      </c>
      <c r="AG50" s="192">
        <f t="shared" si="98"/>
        <v>5.4180733952117199</v>
      </c>
      <c r="AH50" s="192">
        <f t="shared" si="99"/>
        <v>0.16397706191200132</v>
      </c>
      <c r="AI50" s="192">
        <f t="shared" si="100"/>
        <v>3.5506218129712906E-2</v>
      </c>
      <c r="AJ50" s="192">
        <f t="shared" si="101"/>
        <v>1.8857845978564305</v>
      </c>
      <c r="AK50" s="192">
        <f t="shared" si="102"/>
        <v>7.9342072324591381E-2</v>
      </c>
      <c r="AL50" s="192">
        <f t="shared" si="103"/>
        <v>1.0478714824670168</v>
      </c>
      <c r="AM50" s="192">
        <f t="shared" si="104"/>
        <v>2.7492490020088094</v>
      </c>
      <c r="AN50" s="192">
        <f t="shared" si="105"/>
        <v>1.2772621468074743</v>
      </c>
      <c r="AO50" s="192">
        <f t="shared" si="106"/>
        <v>0.16969180934012582</v>
      </c>
      <c r="AP50" s="192">
        <f t="shared" si="107"/>
        <v>0</v>
      </c>
      <c r="AQ50" s="192">
        <f t="shared" si="108"/>
        <v>62.721077362437441</v>
      </c>
      <c r="AR50" s="193">
        <f t="shared" si="109"/>
        <v>100</v>
      </c>
      <c r="AS50" s="115"/>
      <c r="AT50" s="215">
        <f t="shared" si="110"/>
        <v>0.65000422161753058</v>
      </c>
      <c r="AU50" s="216">
        <f t="shared" si="111"/>
        <v>5.9204436212247575E-3</v>
      </c>
      <c r="AV50" s="216">
        <f t="shared" si="112"/>
        <v>0.14533878695712155</v>
      </c>
      <c r="AW50" s="216">
        <f t="shared" si="113"/>
        <v>4.3986534564380529E-3</v>
      </c>
      <c r="AX50" s="216">
        <f t="shared" si="114"/>
        <v>9.5244753918764108E-4</v>
      </c>
      <c r="AY50" s="216">
        <f t="shared" si="115"/>
        <v>5.0585812690742783E-2</v>
      </c>
      <c r="AZ50" s="216">
        <f t="shared" si="116"/>
        <v>2.1283359794482268E-3</v>
      </c>
      <c r="BA50" s="216">
        <f t="shared" si="117"/>
        <v>2.810895295056549E-2</v>
      </c>
      <c r="BB50" s="216">
        <f t="shared" si="118"/>
        <v>7.3748080885756143E-2</v>
      </c>
      <c r="BC50" s="216">
        <f t="shared" si="119"/>
        <v>3.4262313834158238E-2</v>
      </c>
      <c r="BD50" s="216">
        <f t="shared" si="120"/>
        <v>4.551950467826635E-3</v>
      </c>
      <c r="BE50" s="216">
        <f t="shared" si="121"/>
        <v>0</v>
      </c>
      <c r="BF50" s="217">
        <f t="shared" si="122"/>
        <v>1.0000000000000002</v>
      </c>
      <c r="BG50" s="115"/>
      <c r="BH50" s="33">
        <f>'INPUT 1'!A44</f>
        <v>0</v>
      </c>
      <c r="BI50" s="226">
        <f>'INPUT 1'!P44</f>
        <v>0</v>
      </c>
      <c r="BJ50" s="227">
        <f>'INPUT 1'!Q44</f>
        <v>0</v>
      </c>
      <c r="BK50" s="227">
        <f>'INPUT 1'!R44</f>
        <v>0</v>
      </c>
      <c r="BL50" s="227">
        <f>'INPUT 1'!S44</f>
        <v>0</v>
      </c>
      <c r="BM50" s="227">
        <f>'INPUT 1'!T44</f>
        <v>0</v>
      </c>
      <c r="BN50" s="228">
        <f>'INPUT 1'!U44</f>
        <v>0</v>
      </c>
      <c r="BO50" s="115"/>
      <c r="BP50" s="226">
        <f t="shared" si="123"/>
        <v>0</v>
      </c>
      <c r="BQ50" s="227">
        <f t="shared" si="124"/>
        <v>0</v>
      </c>
      <c r="BR50" s="227">
        <f t="shared" si="125"/>
        <v>0</v>
      </c>
      <c r="BS50" s="227">
        <f t="shared" si="126"/>
        <v>0</v>
      </c>
      <c r="BT50" s="227">
        <f t="shared" si="127"/>
        <v>0</v>
      </c>
      <c r="BU50" s="228">
        <f t="shared" si="64"/>
        <v>0</v>
      </c>
      <c r="BV50" s="115"/>
      <c r="CE50" s="215">
        <f t="shared" si="128"/>
        <v>-17914.794952186512</v>
      </c>
      <c r="CF50" s="216">
        <f t="shared" si="129"/>
        <v>-66.430266606628933</v>
      </c>
      <c r="CG50" s="216">
        <f t="shared" si="130"/>
        <v>-2681.5430582846843</v>
      </c>
      <c r="CH50" s="216">
        <f t="shared" si="131"/>
        <v>-61.447737230798978</v>
      </c>
      <c r="CI50" s="216">
        <f t="shared" si="132"/>
        <v>-1733.7869460939262</v>
      </c>
      <c r="CJ50" s="216">
        <f t="shared" si="133"/>
        <v>-220.11707853979462</v>
      </c>
      <c r="CK50" s="216">
        <f t="shared" si="134"/>
        <v>-976.92246422147105</v>
      </c>
      <c r="CL50" s="216">
        <f t="shared" si="135"/>
        <v>-994.10647441472179</v>
      </c>
      <c r="CM50" s="216">
        <f t="shared" si="136"/>
        <v>0</v>
      </c>
      <c r="CN50" s="228">
        <f t="shared" si="137"/>
        <v>3832.8591221127717</v>
      </c>
      <c r="CP50" s="215">
        <f t="shared" si="138"/>
        <v>-18197.798340223904</v>
      </c>
      <c r="CQ50" s="216">
        <f t="shared" si="139"/>
        <v>-63.437500117430687</v>
      </c>
      <c r="CR50" s="216">
        <f t="shared" si="140"/>
        <v>-2761.4289585520269</v>
      </c>
      <c r="CS50" s="216">
        <f t="shared" si="141"/>
        <v>-63.835405502715766</v>
      </c>
      <c r="CT50" s="216">
        <f t="shared" si="142"/>
        <v>-1765.2068060724007</v>
      </c>
      <c r="CU50" s="216">
        <f t="shared" si="143"/>
        <v>-248.2474786214614</v>
      </c>
      <c r="CV50" s="216">
        <f t="shared" si="144"/>
        <v>-1011.2864149833216</v>
      </c>
      <c r="CW50" s="216">
        <f t="shared" si="145"/>
        <v>-979.3533961762439</v>
      </c>
      <c r="CX50" s="216">
        <f t="shared" si="146"/>
        <v>0</v>
      </c>
      <c r="CY50" s="228">
        <f t="shared" si="147"/>
        <v>3873.8909829737381</v>
      </c>
      <c r="DA50" s="388">
        <v>0.65</v>
      </c>
      <c r="DB50" s="121">
        <f t="shared" si="69"/>
        <v>0.24999999999999997</v>
      </c>
      <c r="DC50" s="279">
        <f t="shared" si="70"/>
        <v>9.9999999999999978E-2</v>
      </c>
      <c r="DE50" s="172">
        <f t="shared" si="148"/>
        <v>0</v>
      </c>
      <c r="DF50" s="115"/>
      <c r="DG50" s="29">
        <f>'INPUT 1'!W44+273.15</f>
        <v>1293.3192219397324</v>
      </c>
      <c r="DH50" s="16">
        <f>'INPUT 1'!X44</f>
        <v>0.1</v>
      </c>
      <c r="DJ50" s="171">
        <f t="shared" si="149"/>
        <v>7.7320431262143508E-5</v>
      </c>
      <c r="DK50" s="96">
        <f t="shared" si="150"/>
        <v>-2.0830124182021459E-2</v>
      </c>
      <c r="DL50" s="98">
        <f t="shared" si="151"/>
        <v>-2.0478316219778709E-2</v>
      </c>
      <c r="DN50" s="171">
        <f t="shared" si="152"/>
        <v>2.7062150941750218E-5</v>
      </c>
      <c r="DO50" s="180">
        <f t="shared" si="153"/>
        <v>0.29098999999999992</v>
      </c>
      <c r="DQ50" s="181">
        <f t="shared" si="154"/>
        <v>4.5333875563890036</v>
      </c>
      <c r="DR50" s="182">
        <f t="shared" si="73"/>
        <v>93.073318767042423</v>
      </c>
      <c r="DS50" s="201">
        <v>0.27316977521185698</v>
      </c>
      <c r="DT50" s="202">
        <f t="shared" si="81"/>
        <v>25.424817565814489</v>
      </c>
      <c r="DU50" s="183">
        <f t="shared" si="155"/>
        <v>4.5039236797609128</v>
      </c>
      <c r="DV50" s="1">
        <f t="shared" si="79"/>
        <v>90.371023522593873</v>
      </c>
      <c r="DW50" s="205">
        <v>0.26729908137347302</v>
      </c>
      <c r="DX50" s="202">
        <f t="shared" si="75"/>
        <v>24.156091570369863</v>
      </c>
      <c r="EN50" s="48"/>
      <c r="EO50" s="115"/>
    </row>
    <row r="51" spans="1:145" s="1" customFormat="1">
      <c r="A51" s="33">
        <f>'INPUT 1'!A45</f>
        <v>0</v>
      </c>
      <c r="B51" s="52">
        <f>'INPUT 1'!B45</f>
        <v>67.8861646387207</v>
      </c>
      <c r="C51" s="52">
        <f>'INPUT 1'!C45</f>
        <v>0.75831328660544794</v>
      </c>
      <c r="D51" s="52">
        <f>'INPUT 1'!D45</f>
        <v>12.848450087715699</v>
      </c>
      <c r="E51" s="52">
        <f>'INPUT 1'!E45</f>
        <v>0.24457772604976499</v>
      </c>
      <c r="F51" s="52">
        <f>'INPUT 1'!F45</f>
        <v>0.113337845315218</v>
      </c>
      <c r="G51" s="52">
        <f>'INPUT 1'!G45</f>
        <v>6.1577421862050299</v>
      </c>
      <c r="H51" s="52">
        <f>'INPUT 1'!H45</f>
        <v>0.288703863355316</v>
      </c>
      <c r="I51" s="52">
        <f>'INPUT 1'!I45</f>
        <v>2.6272979778616201</v>
      </c>
      <c r="J51" s="52">
        <f>'INPUT 1'!J45</f>
        <v>3.9763161903582001</v>
      </c>
      <c r="K51" s="52">
        <f>'INPUT 1'!K45</f>
        <v>2.82617255074577</v>
      </c>
      <c r="L51" s="52">
        <f>'INPUT 1'!L45</f>
        <v>0.56114064199508995</v>
      </c>
      <c r="M51" s="52">
        <f>'INPUT 1'!M45</f>
        <v>0</v>
      </c>
      <c r="N51" s="85">
        <f>'INPUT 1'!N45</f>
        <v>98.288216994927851</v>
      </c>
      <c r="P51" s="191">
        <f t="shared" si="82"/>
        <v>31.732363977957473</v>
      </c>
      <c r="Q51" s="192">
        <f t="shared" si="83"/>
        <v>0.45448968256679301</v>
      </c>
      <c r="R51" s="192">
        <f t="shared" si="84"/>
        <v>6.8000511151469798</v>
      </c>
      <c r="S51" s="192">
        <f t="shared" si="85"/>
        <v>0.14748914837187846</v>
      </c>
      <c r="T51" s="192">
        <f t="shared" si="86"/>
        <v>8.7775359662029387E-2</v>
      </c>
      <c r="U51" s="192">
        <f t="shared" si="87"/>
        <v>4.7864561787533209</v>
      </c>
      <c r="V51" s="192">
        <f t="shared" si="88"/>
        <v>0.20192760632855206</v>
      </c>
      <c r="W51" s="192">
        <f t="shared" si="89"/>
        <v>1.8777056061218602</v>
      </c>
      <c r="X51" s="192">
        <f t="shared" si="90"/>
        <v>2.9498598931705264</v>
      </c>
      <c r="Y51" s="192">
        <f t="shared" si="91"/>
        <v>2.3461408603512539</v>
      </c>
      <c r="Z51" s="192">
        <f t="shared" si="92"/>
        <v>0.2448933694326362</v>
      </c>
      <c r="AA51" s="192">
        <f t="shared" si="93"/>
        <v>0</v>
      </c>
      <c r="AB51" s="192">
        <f t="shared" si="94"/>
        <v>46.659064197064552</v>
      </c>
      <c r="AC51" s="193">
        <f t="shared" si="95"/>
        <v>98.288216994927851</v>
      </c>
      <c r="AD51" s="115"/>
      <c r="AE51" s="191">
        <f t="shared" si="96"/>
        <v>24.309652834119607</v>
      </c>
      <c r="AF51" s="192">
        <f t="shared" si="97"/>
        <v>0.20428962382940799</v>
      </c>
      <c r="AG51" s="192">
        <f t="shared" si="98"/>
        <v>5.4225549933201158</v>
      </c>
      <c r="AH51" s="192">
        <f t="shared" si="99"/>
        <v>0.13056384525952913</v>
      </c>
      <c r="AI51" s="192">
        <f t="shared" si="100"/>
        <v>3.4376200590195985E-2</v>
      </c>
      <c r="AJ51" s="192">
        <f t="shared" si="101"/>
        <v>1.8440930783587088</v>
      </c>
      <c r="AK51" s="192">
        <f t="shared" si="102"/>
        <v>7.7797286187003864E-2</v>
      </c>
      <c r="AL51" s="192">
        <f t="shared" si="103"/>
        <v>1.0080450736054485</v>
      </c>
      <c r="AM51" s="192">
        <f t="shared" si="104"/>
        <v>2.7607383763786544</v>
      </c>
      <c r="AN51" s="192">
        <f t="shared" si="105"/>
        <v>1.2910845918925236</v>
      </c>
      <c r="AO51" s="192">
        <f t="shared" si="106"/>
        <v>0.17011459410017457</v>
      </c>
      <c r="AP51" s="192">
        <f t="shared" si="107"/>
        <v>0</v>
      </c>
      <c r="AQ51" s="192">
        <f t="shared" si="108"/>
        <v>62.74668950235862</v>
      </c>
      <c r="AR51" s="193">
        <f t="shared" si="109"/>
        <v>100</v>
      </c>
      <c r="AS51" s="115"/>
      <c r="AT51" s="215">
        <f t="shared" si="110"/>
        <v>0.65255013606532308</v>
      </c>
      <c r="AU51" s="216">
        <f t="shared" si="111"/>
        <v>5.4837978450892905E-3</v>
      </c>
      <c r="AV51" s="216">
        <f t="shared" si="112"/>
        <v>0.14555900994794638</v>
      </c>
      <c r="AW51" s="216">
        <f t="shared" si="113"/>
        <v>3.5047581950547872E-3</v>
      </c>
      <c r="AX51" s="216">
        <f t="shared" si="114"/>
        <v>9.2276901384032574E-4</v>
      </c>
      <c r="AY51" s="216">
        <f t="shared" si="115"/>
        <v>4.9501455138475932E-2</v>
      </c>
      <c r="AZ51" s="216">
        <f t="shared" si="116"/>
        <v>2.0883321548545186E-3</v>
      </c>
      <c r="BA51" s="216">
        <f t="shared" si="117"/>
        <v>2.7059207896953777E-2</v>
      </c>
      <c r="BB51" s="216">
        <f t="shared" si="118"/>
        <v>7.4107195830379849E-2</v>
      </c>
      <c r="BC51" s="216">
        <f t="shared" si="119"/>
        <v>3.465690900072535E-2</v>
      </c>
      <c r="BD51" s="216">
        <f t="shared" si="120"/>
        <v>4.5664289113566186E-3</v>
      </c>
      <c r="BE51" s="216">
        <f t="shared" si="121"/>
        <v>0</v>
      </c>
      <c r="BF51" s="217">
        <f t="shared" si="122"/>
        <v>1</v>
      </c>
      <c r="BG51" s="115"/>
      <c r="BH51" s="33">
        <f>'INPUT 1'!A45</f>
        <v>0</v>
      </c>
      <c r="BI51" s="226">
        <f>'INPUT 1'!P45</f>
        <v>0</v>
      </c>
      <c r="BJ51" s="227">
        <f>'INPUT 1'!Q45</f>
        <v>0</v>
      </c>
      <c r="BK51" s="227">
        <f>'INPUT 1'!R45</f>
        <v>0</v>
      </c>
      <c r="BL51" s="227">
        <f>'INPUT 1'!S45</f>
        <v>0</v>
      </c>
      <c r="BM51" s="227">
        <f>'INPUT 1'!T45</f>
        <v>0</v>
      </c>
      <c r="BN51" s="228">
        <f>'INPUT 1'!U45</f>
        <v>0</v>
      </c>
      <c r="BO51" s="115"/>
      <c r="BP51" s="226">
        <f t="shared" si="123"/>
        <v>0</v>
      </c>
      <c r="BQ51" s="227">
        <f t="shared" si="124"/>
        <v>0</v>
      </c>
      <c r="BR51" s="227">
        <f t="shared" si="125"/>
        <v>0</v>
      </c>
      <c r="BS51" s="227">
        <f t="shared" si="126"/>
        <v>0</v>
      </c>
      <c r="BT51" s="227">
        <f t="shared" si="127"/>
        <v>0</v>
      </c>
      <c r="BU51" s="228">
        <f t="shared" si="64"/>
        <v>0</v>
      </c>
      <c r="BV51" s="115"/>
      <c r="CE51" s="215">
        <f t="shared" si="128"/>
        <v>-17984.963012302356</v>
      </c>
      <c r="CF51" s="216">
        <f t="shared" si="129"/>
        <v>-61.53088791525024</v>
      </c>
      <c r="CG51" s="216">
        <f t="shared" si="130"/>
        <v>-2685.6062367705158</v>
      </c>
      <c r="CH51" s="216">
        <f t="shared" si="131"/>
        <v>-48.960315414711012</v>
      </c>
      <c r="CI51" s="216">
        <f t="shared" si="132"/>
        <v>-1696.6214866693181</v>
      </c>
      <c r="CJ51" s="216">
        <f t="shared" si="133"/>
        <v>-211.89667933748419</v>
      </c>
      <c r="CK51" s="216">
        <f t="shared" si="134"/>
        <v>-981.67957047328014</v>
      </c>
      <c r="CL51" s="216">
        <f t="shared" si="135"/>
        <v>-1005.5554854697208</v>
      </c>
      <c r="CM51" s="216">
        <f t="shared" si="136"/>
        <v>0</v>
      </c>
      <c r="CN51" s="228">
        <f t="shared" si="137"/>
        <v>3765.3885548335898</v>
      </c>
      <c r="CP51" s="215">
        <f t="shared" si="138"/>
        <v>-18269.074858393429</v>
      </c>
      <c r="CQ51" s="216">
        <f t="shared" si="139"/>
        <v>-58.758844555951143</v>
      </c>
      <c r="CR51" s="216">
        <f t="shared" si="140"/>
        <v>-2765.6131832654341</v>
      </c>
      <c r="CS51" s="216">
        <f t="shared" si="141"/>
        <v>-50.862761248634257</v>
      </c>
      <c r="CT51" s="216">
        <f t="shared" si="142"/>
        <v>-1727.3678304849284</v>
      </c>
      <c r="CU51" s="216">
        <f t="shared" si="143"/>
        <v>-238.97653341006333</v>
      </c>
      <c r="CV51" s="216">
        <f t="shared" si="144"/>
        <v>-1016.2108558711873</v>
      </c>
      <c r="CW51" s="216">
        <f t="shared" si="145"/>
        <v>-990.63249770928041</v>
      </c>
      <c r="CX51" s="216">
        <f t="shared" si="146"/>
        <v>0</v>
      </c>
      <c r="CY51" s="228">
        <f t="shared" si="147"/>
        <v>3805.6981238386311</v>
      </c>
      <c r="DA51" s="388">
        <v>0.65</v>
      </c>
      <c r="DB51" s="121">
        <f t="shared" si="69"/>
        <v>0.24999999999999997</v>
      </c>
      <c r="DC51" s="279">
        <f t="shared" si="70"/>
        <v>9.9999999999999978E-2</v>
      </c>
      <c r="DE51" s="172">
        <f t="shared" si="148"/>
        <v>0</v>
      </c>
      <c r="DF51" s="115"/>
      <c r="DG51" s="29">
        <f>'INPUT 1'!W45+273.15</f>
        <v>1292.0660122936001</v>
      </c>
      <c r="DH51" s="16">
        <f>'INPUT 1'!X45</f>
        <v>0.1</v>
      </c>
      <c r="DJ51" s="171">
        <f t="shared" si="149"/>
        <v>7.7395426432188131E-5</v>
      </c>
      <c r="DK51" s="96">
        <f t="shared" si="150"/>
        <v>-2.0850327880831483E-2</v>
      </c>
      <c r="DL51" s="98">
        <f t="shared" si="151"/>
        <v>-2.0498178690565028E-2</v>
      </c>
      <c r="DN51" s="171">
        <f t="shared" si="152"/>
        <v>2.7088399251265832E-5</v>
      </c>
      <c r="DO51" s="180">
        <f t="shared" si="153"/>
        <v>0.29098999999999992</v>
      </c>
      <c r="DQ51" s="181">
        <f t="shared" si="154"/>
        <v>4.4758273828728292</v>
      </c>
      <c r="DR51" s="182">
        <f t="shared" si="73"/>
        <v>87.867270217192157</v>
      </c>
      <c r="DS51" s="201">
        <v>0.27316977521185698</v>
      </c>
      <c r="DT51" s="202">
        <f t="shared" si="81"/>
        <v>24.002682453709877</v>
      </c>
      <c r="DU51" s="183">
        <f t="shared" si="155"/>
        <v>4.4461083453328998</v>
      </c>
      <c r="DV51" s="1">
        <f t="shared" si="79"/>
        <v>85.294361074642595</v>
      </c>
      <c r="DW51" s="205">
        <v>0.26729908137347302</v>
      </c>
      <c r="DX51" s="202">
        <f t="shared" si="75"/>
        <v>22.799104361589279</v>
      </c>
      <c r="EN51" s="48"/>
      <c r="EO51" s="115"/>
    </row>
    <row r="52" spans="1:145" s="1" customFormat="1">
      <c r="A52" s="33">
        <f>'INPUT 1'!A46</f>
        <v>0</v>
      </c>
      <c r="B52" s="52">
        <f>'INPUT 1'!B46</f>
        <v>68.062789779284998</v>
      </c>
      <c r="C52" s="52">
        <f>'INPUT 1'!C46</f>
        <v>0.719122509607792</v>
      </c>
      <c r="D52" s="52">
        <f>'INPUT 1'!D46</f>
        <v>12.8619343263352</v>
      </c>
      <c r="E52" s="52">
        <f>'INPUT 1'!E46</f>
        <v>0.20405343076277499</v>
      </c>
      <c r="F52" s="52">
        <f>'INPUT 1'!F46</f>
        <v>0.110976336273613</v>
      </c>
      <c r="G52" s="52">
        <f>'INPUT 1'!G46</f>
        <v>6.0694968944395402</v>
      </c>
      <c r="H52" s="52">
        <f>'INPUT 1'!H46</f>
        <v>0.286228193564593</v>
      </c>
      <c r="I52" s="52">
        <f>'INPUT 1'!I46</f>
        <v>2.5612317747180802</v>
      </c>
      <c r="J52" s="52">
        <f>'INPUT 1'!J46</f>
        <v>3.9891022158693099</v>
      </c>
      <c r="K52" s="52">
        <f>'INPUT 1'!K46</f>
        <v>2.8472721317342402</v>
      </c>
      <c r="L52" s="52">
        <f>'INPUT 1'!L46</f>
        <v>0.562334077558446</v>
      </c>
      <c r="M52" s="52">
        <f>'INPUT 1'!M46</f>
        <v>0</v>
      </c>
      <c r="N52" s="85">
        <f>'INPUT 1'!N46</f>
        <v>98.274541670148579</v>
      </c>
      <c r="P52" s="191">
        <f t="shared" si="82"/>
        <v>31.814924736513678</v>
      </c>
      <c r="Q52" s="192">
        <f t="shared" si="83"/>
        <v>0.43100096871747584</v>
      </c>
      <c r="R52" s="192">
        <f t="shared" si="84"/>
        <v>6.8071876577832873</v>
      </c>
      <c r="S52" s="192">
        <f t="shared" si="85"/>
        <v>0.12305154362028081</v>
      </c>
      <c r="T52" s="192">
        <f t="shared" si="86"/>
        <v>8.5946470954153267E-2</v>
      </c>
      <c r="U52" s="192">
        <f t="shared" si="87"/>
        <v>4.7178624946976511</v>
      </c>
      <c r="V52" s="192">
        <f t="shared" si="88"/>
        <v>0.20019605321010503</v>
      </c>
      <c r="W52" s="192">
        <f t="shared" si="89"/>
        <v>1.8304887007448851</v>
      </c>
      <c r="X52" s="192">
        <f t="shared" si="90"/>
        <v>2.9593453017855995</v>
      </c>
      <c r="Y52" s="192">
        <f t="shared" si="91"/>
        <v>2.3636566306039501</v>
      </c>
      <c r="Z52" s="192">
        <f t="shared" si="92"/>
        <v>0.24541420936907687</v>
      </c>
      <c r="AA52" s="192">
        <f t="shared" si="93"/>
        <v>0</v>
      </c>
      <c r="AB52" s="192">
        <f t="shared" si="94"/>
        <v>46.695466902148453</v>
      </c>
      <c r="AC52" s="193">
        <f t="shared" si="95"/>
        <v>98.274541670148579</v>
      </c>
      <c r="AD52" s="115"/>
      <c r="AE52" s="191">
        <f t="shared" si="96"/>
        <v>24.360374922432381</v>
      </c>
      <c r="AF52" s="192">
        <f t="shared" si="97"/>
        <v>0.19363205946157483</v>
      </c>
      <c r="AG52" s="192">
        <f t="shared" si="98"/>
        <v>5.4254560457462384</v>
      </c>
      <c r="AH52" s="192">
        <f t="shared" si="99"/>
        <v>0.10887462408543827</v>
      </c>
      <c r="AI52" s="192">
        <f t="shared" si="100"/>
        <v>3.3642638137201017E-2</v>
      </c>
      <c r="AJ52" s="192">
        <f t="shared" si="101"/>
        <v>1.8167315894007687</v>
      </c>
      <c r="AK52" s="192">
        <f t="shared" si="102"/>
        <v>7.7090524437479005E-2</v>
      </c>
      <c r="AL52" s="192">
        <f t="shared" si="103"/>
        <v>0.98219165365755778</v>
      </c>
      <c r="AM52" s="192">
        <f t="shared" si="104"/>
        <v>2.7681922205841767</v>
      </c>
      <c r="AN52" s="192">
        <f t="shared" si="105"/>
        <v>1.3000550417998544</v>
      </c>
      <c r="AO52" s="192">
        <f t="shared" si="106"/>
        <v>0.17038877849166989</v>
      </c>
      <c r="AP52" s="192">
        <f t="shared" si="107"/>
        <v>0</v>
      </c>
      <c r="AQ52" s="192">
        <f t="shared" si="108"/>
        <v>62.763369901765657</v>
      </c>
      <c r="AR52" s="193">
        <f t="shared" si="109"/>
        <v>100</v>
      </c>
      <c r="AS52" s="115"/>
      <c r="AT52" s="215">
        <f t="shared" si="110"/>
        <v>0.65420460600669361</v>
      </c>
      <c r="AU52" s="216">
        <f t="shared" si="111"/>
        <v>5.2000425105803638E-3</v>
      </c>
      <c r="AV52" s="216">
        <f t="shared" si="112"/>
        <v>0.1457021226527021</v>
      </c>
      <c r="AW52" s="216">
        <f t="shared" si="113"/>
        <v>2.9238581417871329E-3</v>
      </c>
      <c r="AX52" s="216">
        <f t="shared" si="114"/>
        <v>9.0348235187899734E-4</v>
      </c>
      <c r="AY52" s="216">
        <f t="shared" si="115"/>
        <v>4.8788829295455319E-2</v>
      </c>
      <c r="AZ52" s="216">
        <f t="shared" si="116"/>
        <v>2.0702873550615536E-3</v>
      </c>
      <c r="BA52" s="216">
        <f t="shared" si="117"/>
        <v>2.6377028508391548E-2</v>
      </c>
      <c r="BB52" s="216">
        <f t="shared" si="118"/>
        <v>7.4340567695878504E-2</v>
      </c>
      <c r="BC52" s="216">
        <f t="shared" si="119"/>
        <v>3.4913337709942226E-2</v>
      </c>
      <c r="BD52" s="216">
        <f t="shared" si="120"/>
        <v>4.5758377716287836E-3</v>
      </c>
      <c r="BE52" s="216">
        <f t="shared" si="121"/>
        <v>0</v>
      </c>
      <c r="BF52" s="217">
        <f t="shared" si="122"/>
        <v>1</v>
      </c>
      <c r="BG52" s="115"/>
      <c r="BH52" s="33">
        <f>'INPUT 1'!A46</f>
        <v>0</v>
      </c>
      <c r="BI52" s="226">
        <f>'INPUT 1'!P46</f>
        <v>0</v>
      </c>
      <c r="BJ52" s="227">
        <f>'INPUT 1'!Q46</f>
        <v>0</v>
      </c>
      <c r="BK52" s="227">
        <f>'INPUT 1'!R46</f>
        <v>0</v>
      </c>
      <c r="BL52" s="227">
        <f>'INPUT 1'!S46</f>
        <v>0</v>
      </c>
      <c r="BM52" s="227">
        <f>'INPUT 1'!T46</f>
        <v>0</v>
      </c>
      <c r="BN52" s="228">
        <f>'INPUT 1'!U46</f>
        <v>0</v>
      </c>
      <c r="BO52" s="115"/>
      <c r="BP52" s="226">
        <f t="shared" si="123"/>
        <v>0</v>
      </c>
      <c r="BQ52" s="227">
        <f t="shared" si="124"/>
        <v>0</v>
      </c>
      <c r="BR52" s="227">
        <f t="shared" si="125"/>
        <v>0</v>
      </c>
      <c r="BS52" s="227">
        <f t="shared" si="126"/>
        <v>0</v>
      </c>
      <c r="BT52" s="227">
        <f t="shared" si="127"/>
        <v>0</v>
      </c>
      <c r="BU52" s="228">
        <f t="shared" si="64"/>
        <v>0</v>
      </c>
      <c r="BV52" s="115"/>
      <c r="CE52" s="215">
        <f t="shared" si="128"/>
        <v>-18030.561931153148</v>
      </c>
      <c r="CF52" s="216">
        <f t="shared" si="129"/>
        <v>-58.34701458945684</v>
      </c>
      <c r="CG52" s="216">
        <f t="shared" si="130"/>
        <v>-2688.2467079621688</v>
      </c>
      <c r="CH52" s="216">
        <f t="shared" si="131"/>
        <v>-40.845333367579457</v>
      </c>
      <c r="CI52" s="216">
        <f t="shared" si="132"/>
        <v>-1672.196824528733</v>
      </c>
      <c r="CJ52" s="216">
        <f t="shared" si="133"/>
        <v>-206.55463282602349</v>
      </c>
      <c r="CK52" s="216">
        <f t="shared" si="134"/>
        <v>-984.77098946594629</v>
      </c>
      <c r="CL52" s="216">
        <f t="shared" si="135"/>
        <v>-1012.9956554854469</v>
      </c>
      <c r="CM52" s="216">
        <f t="shared" si="136"/>
        <v>0</v>
      </c>
      <c r="CN52" s="228">
        <f t="shared" si="137"/>
        <v>3720.5910990694397</v>
      </c>
      <c r="CP52" s="215">
        <f t="shared" si="138"/>
        <v>-18315.394111948583</v>
      </c>
      <c r="CQ52" s="216">
        <f t="shared" si="139"/>
        <v>-55.718408700486002</v>
      </c>
      <c r="CR52" s="216">
        <f t="shared" si="140"/>
        <v>-2768.3323167845942</v>
      </c>
      <c r="CS52" s="216">
        <f t="shared" si="141"/>
        <v>-42.43245619638806</v>
      </c>
      <c r="CT52" s="216">
        <f t="shared" si="142"/>
        <v>-1702.5005421807264</v>
      </c>
      <c r="CU52" s="216">
        <f t="shared" si="143"/>
        <v>-232.95178700716693</v>
      </c>
      <c r="CV52" s="216">
        <f t="shared" si="144"/>
        <v>-1019.4110177517886</v>
      </c>
      <c r="CW52" s="216">
        <f t="shared" si="145"/>
        <v>-997.96225157424749</v>
      </c>
      <c r="CX52" s="216">
        <f t="shared" si="146"/>
        <v>0</v>
      </c>
      <c r="CY52" s="228">
        <f t="shared" si="147"/>
        <v>3760.4210984077445</v>
      </c>
      <c r="DA52" s="388">
        <v>0.65</v>
      </c>
      <c r="DB52" s="121">
        <f t="shared" si="69"/>
        <v>0.24999999999999997</v>
      </c>
      <c r="DC52" s="279">
        <f t="shared" si="70"/>
        <v>9.9999999999999978E-2</v>
      </c>
      <c r="DE52" s="172">
        <f t="shared" si="148"/>
        <v>0</v>
      </c>
      <c r="DF52" s="115"/>
      <c r="DG52" s="29">
        <f>'INPUT 1'!W46+273.15</f>
        <v>1291.2514739583316</v>
      </c>
      <c r="DH52" s="16">
        <f>'INPUT 1'!X46</f>
        <v>0.1</v>
      </c>
      <c r="DJ52" s="171">
        <f t="shared" si="149"/>
        <v>7.7444248480468324E-5</v>
      </c>
      <c r="DK52" s="96">
        <f t="shared" si="150"/>
        <v>-2.0863480540638166E-2</v>
      </c>
      <c r="DL52" s="98">
        <f t="shared" si="151"/>
        <v>-2.0511109210052038E-2</v>
      </c>
      <c r="DN52" s="171">
        <f t="shared" si="152"/>
        <v>2.7105486968163902E-5</v>
      </c>
      <c r="DO52" s="180">
        <f t="shared" si="153"/>
        <v>0.29098999999999992</v>
      </c>
      <c r="DQ52" s="181">
        <f t="shared" si="154"/>
        <v>4.4382323477363927</v>
      </c>
      <c r="DR52" s="182">
        <f t="shared" si="73"/>
        <v>84.625221421936757</v>
      </c>
      <c r="DS52" s="201">
        <v>0.27316977521185698</v>
      </c>
      <c r="DT52" s="202">
        <f t="shared" si="81"/>
        <v>23.117052713084089</v>
      </c>
      <c r="DU52" s="183">
        <f t="shared" si="155"/>
        <v>4.4083431328107343</v>
      </c>
      <c r="DV52" s="1">
        <f t="shared" si="79"/>
        <v>82.133266790533526</v>
      </c>
      <c r="DW52" s="205">
        <v>0.26729908137347302</v>
      </c>
      <c r="DX52" s="202">
        <f t="shared" si="75"/>
        <v>21.954146763311989</v>
      </c>
      <c r="EN52" s="48"/>
      <c r="EO52" s="115"/>
    </row>
    <row r="53" spans="1:145" s="1" customFormat="1">
      <c r="A53" s="33">
        <f>'INPUT 1'!A47</f>
        <v>0</v>
      </c>
      <c r="B53" s="52">
        <f>'INPUT 1'!B47</f>
        <v>68.218312993717703</v>
      </c>
      <c r="C53" s="52">
        <f>'INPUT 1'!C47</f>
        <v>0.68461397024972503</v>
      </c>
      <c r="D53" s="52">
        <f>'INPUT 1'!D47</f>
        <v>12.873807563223201</v>
      </c>
      <c r="E53" s="52">
        <f>'INPUT 1'!E47</f>
        <v>0.16837069247583999</v>
      </c>
      <c r="F53" s="52">
        <f>'INPUT 1'!F47</f>
        <v>0.108896963677567</v>
      </c>
      <c r="G53" s="52">
        <f>'INPUT 1'!G47</f>
        <v>5.9909181777426097</v>
      </c>
      <c r="H53" s="52">
        <f>'INPUT 1'!H47</f>
        <v>0.285022020627548</v>
      </c>
      <c r="I53" s="52">
        <f>'INPUT 1'!I47</f>
        <v>2.5030586955889502</v>
      </c>
      <c r="J53" s="52">
        <f>'INPUT 1'!J47</f>
        <v>4.0003606572268096</v>
      </c>
      <c r="K53" s="52">
        <f>'INPUT 1'!K47</f>
        <v>2.8658508835926901</v>
      </c>
      <c r="L53" s="52">
        <f>'INPUT 1'!L47</f>
        <v>0.563384929857492</v>
      </c>
      <c r="M53" s="52">
        <f>'INPUT 1'!M47</f>
        <v>0</v>
      </c>
      <c r="N53" s="85">
        <f>'INPUT 1'!N47</f>
        <v>98.262597547980135</v>
      </c>
      <c r="P53" s="191">
        <f t="shared" si="82"/>
        <v>31.887621717903986</v>
      </c>
      <c r="Q53" s="192">
        <f t="shared" si="83"/>
        <v>0.41031852074284098</v>
      </c>
      <c r="R53" s="192">
        <f t="shared" si="84"/>
        <v>6.8134715766364913</v>
      </c>
      <c r="S53" s="192">
        <f t="shared" si="85"/>
        <v>0.10153357153624148</v>
      </c>
      <c r="T53" s="192">
        <f t="shared" si="86"/>
        <v>8.4336084970709851E-2</v>
      </c>
      <c r="U53" s="192">
        <f t="shared" si="87"/>
        <v>4.6567827072237415</v>
      </c>
      <c r="V53" s="192">
        <f t="shared" si="88"/>
        <v>0.19935242191551433</v>
      </c>
      <c r="W53" s="192">
        <f t="shared" si="89"/>
        <v>1.7889129382213502</v>
      </c>
      <c r="X53" s="192">
        <f t="shared" si="90"/>
        <v>2.967697460675939</v>
      </c>
      <c r="Y53" s="192">
        <f t="shared" si="91"/>
        <v>2.3790797401582253</v>
      </c>
      <c r="Z53" s="192">
        <f t="shared" si="92"/>
        <v>0.24587282302317687</v>
      </c>
      <c r="AA53" s="192">
        <f t="shared" si="93"/>
        <v>0</v>
      </c>
      <c r="AB53" s="192">
        <f t="shared" si="94"/>
        <v>46.727617984971914</v>
      </c>
      <c r="AC53" s="193">
        <f t="shared" si="95"/>
        <v>98.262597547980135</v>
      </c>
      <c r="AD53" s="115"/>
      <c r="AE53" s="191">
        <f t="shared" si="96"/>
        <v>24.404961987417046</v>
      </c>
      <c r="AF53" s="192">
        <f t="shared" si="97"/>
        <v>0.18425661014034878</v>
      </c>
      <c r="AG53" s="192">
        <f t="shared" si="98"/>
        <v>5.4280009248300622</v>
      </c>
      <c r="AH53" s="192">
        <f t="shared" si="99"/>
        <v>8.9795010146982879E-2</v>
      </c>
      <c r="AI53" s="192">
        <f t="shared" si="100"/>
        <v>3.2997297335624919E-2</v>
      </c>
      <c r="AJ53" s="192">
        <f t="shared" si="101"/>
        <v>1.7923977937492996</v>
      </c>
      <c r="AK53" s="192">
        <f t="shared" si="102"/>
        <v>7.6730838367369755E-2</v>
      </c>
      <c r="AL53" s="192">
        <f t="shared" si="103"/>
        <v>0.95944775340039667</v>
      </c>
      <c r="AM53" s="192">
        <f t="shared" si="104"/>
        <v>2.7747455578315705</v>
      </c>
      <c r="AN53" s="192">
        <f t="shared" si="105"/>
        <v>1.3079444221859038</v>
      </c>
      <c r="AO53" s="192">
        <f t="shared" si="106"/>
        <v>0.1706297485838324</v>
      </c>
      <c r="AP53" s="192">
        <f t="shared" si="107"/>
        <v>0</v>
      </c>
      <c r="AQ53" s="192">
        <f t="shared" si="108"/>
        <v>62.778092056011559</v>
      </c>
      <c r="AR53" s="193">
        <f t="shared" si="109"/>
        <v>100</v>
      </c>
      <c r="AS53" s="115"/>
      <c r="AT53" s="215">
        <f t="shared" si="110"/>
        <v>0.6556612311260791</v>
      </c>
      <c r="AU53" s="216">
        <f t="shared" si="111"/>
        <v>4.950219382026797E-3</v>
      </c>
      <c r="AV53" s="216">
        <f t="shared" si="112"/>
        <v>0.14582812178779558</v>
      </c>
      <c r="AW53" s="216">
        <f t="shared" si="113"/>
        <v>2.4124236264864898E-3</v>
      </c>
      <c r="AX53" s="216">
        <f t="shared" si="114"/>
        <v>8.865020402844282E-4</v>
      </c>
      <c r="AY53" s="216">
        <f t="shared" si="115"/>
        <v>4.8154377159991407E-2</v>
      </c>
      <c r="AZ53" s="216">
        <f t="shared" si="116"/>
        <v>2.0614429137494612E-3</v>
      </c>
      <c r="BA53" s="216">
        <f t="shared" si="117"/>
        <v>2.5776425938298878E-2</v>
      </c>
      <c r="BB53" s="216">
        <f t="shared" si="118"/>
        <v>7.4546032460426528E-2</v>
      </c>
      <c r="BC53" s="216">
        <f t="shared" si="119"/>
        <v>3.5139102061992625E-2</v>
      </c>
      <c r="BD53" s="216">
        <f t="shared" si="120"/>
        <v>4.5841215028685845E-3</v>
      </c>
      <c r="BE53" s="216">
        <f t="shared" si="121"/>
        <v>0</v>
      </c>
      <c r="BF53" s="217">
        <f t="shared" si="122"/>
        <v>0.99999999999999989</v>
      </c>
      <c r="BG53" s="115"/>
      <c r="BH53" s="33">
        <f>'INPUT 1'!A47</f>
        <v>0</v>
      </c>
      <c r="BI53" s="226">
        <f>'INPUT 1'!P47</f>
        <v>0</v>
      </c>
      <c r="BJ53" s="227">
        <f>'INPUT 1'!Q47</f>
        <v>0</v>
      </c>
      <c r="BK53" s="227">
        <f>'INPUT 1'!R47</f>
        <v>0</v>
      </c>
      <c r="BL53" s="227">
        <f>'INPUT 1'!S47</f>
        <v>0</v>
      </c>
      <c r="BM53" s="227">
        <f>'INPUT 1'!T47</f>
        <v>0</v>
      </c>
      <c r="BN53" s="228">
        <f>'INPUT 1'!U47</f>
        <v>0</v>
      </c>
      <c r="BO53" s="115"/>
      <c r="BP53" s="226">
        <f t="shared" si="123"/>
        <v>0</v>
      </c>
      <c r="BQ53" s="227">
        <f t="shared" si="124"/>
        <v>0</v>
      </c>
      <c r="BR53" s="227">
        <f t="shared" si="125"/>
        <v>0</v>
      </c>
      <c r="BS53" s="227">
        <f t="shared" si="126"/>
        <v>0</v>
      </c>
      <c r="BT53" s="227">
        <f t="shared" si="127"/>
        <v>0</v>
      </c>
      <c r="BU53" s="228">
        <f t="shared" si="64"/>
        <v>0</v>
      </c>
      <c r="BV53" s="115"/>
      <c r="CE53" s="215">
        <f t="shared" si="128"/>
        <v>-18070.708040160036</v>
      </c>
      <c r="CF53" s="216">
        <f t="shared" si="129"/>
        <v>-55.543877173399089</v>
      </c>
      <c r="CG53" s="216">
        <f t="shared" si="130"/>
        <v>-2690.5714287963906</v>
      </c>
      <c r="CH53" s="216">
        <f t="shared" si="131"/>
        <v>-33.700761962219524</v>
      </c>
      <c r="CI53" s="216">
        <f t="shared" si="132"/>
        <v>-1650.4515016431712</v>
      </c>
      <c r="CJ53" s="216">
        <f t="shared" si="133"/>
        <v>-201.8514023882056</v>
      </c>
      <c r="CK53" s="216">
        <f t="shared" si="134"/>
        <v>-987.49273004118754</v>
      </c>
      <c r="CL53" s="216">
        <f t="shared" si="135"/>
        <v>-1019.5461122103397</v>
      </c>
      <c r="CM53" s="216">
        <f t="shared" si="136"/>
        <v>0</v>
      </c>
      <c r="CN53" s="228">
        <f t="shared" si="137"/>
        <v>3680.3847530937805</v>
      </c>
      <c r="CP53" s="215">
        <f t="shared" si="138"/>
        <v>-18356.174416596325</v>
      </c>
      <c r="CQ53" s="216">
        <f t="shared" si="139"/>
        <v>-53.041556126442693</v>
      </c>
      <c r="CR53" s="216">
        <f t="shared" si="140"/>
        <v>-2770.7262934214177</v>
      </c>
      <c r="CS53" s="216">
        <f t="shared" si="141"/>
        <v>-35.010268930301663</v>
      </c>
      <c r="CT53" s="216">
        <f t="shared" si="142"/>
        <v>-1680.3611483847853</v>
      </c>
      <c r="CU53" s="216">
        <f t="shared" si="143"/>
        <v>-227.64749573949538</v>
      </c>
      <c r="CV53" s="216">
        <f t="shared" si="144"/>
        <v>-1022.2284975105778</v>
      </c>
      <c r="CW53" s="216">
        <f t="shared" si="145"/>
        <v>-1004.4154959752622</v>
      </c>
      <c r="CX53" s="216">
        <f t="shared" si="146"/>
        <v>0</v>
      </c>
      <c r="CY53" s="228">
        <f t="shared" si="147"/>
        <v>3719.7843319179883</v>
      </c>
      <c r="DA53" s="388">
        <v>0.65</v>
      </c>
      <c r="DB53" s="121">
        <f t="shared" si="69"/>
        <v>0.24999999999999997</v>
      </c>
      <c r="DC53" s="279">
        <f t="shared" si="70"/>
        <v>9.9999999999999978E-2</v>
      </c>
      <c r="DE53" s="172">
        <f t="shared" si="148"/>
        <v>0</v>
      </c>
      <c r="DF53" s="115"/>
      <c r="DG53" s="29">
        <f>'INPUT 1'!W47+273.15</f>
        <v>1290.5342509187644</v>
      </c>
      <c r="DH53" s="16">
        <f>'INPUT 1'!X47</f>
        <v>0.1</v>
      </c>
      <c r="DJ53" s="171">
        <f t="shared" si="149"/>
        <v>7.7487288639420022E-5</v>
      </c>
      <c r="DK53" s="96">
        <f t="shared" si="150"/>
        <v>-2.0875075559459753E-2</v>
      </c>
      <c r="DL53" s="98">
        <f t="shared" si="151"/>
        <v>-2.0522508396150396E-2</v>
      </c>
      <c r="DN53" s="171">
        <f t="shared" si="152"/>
        <v>2.7120551023796999E-5</v>
      </c>
      <c r="DO53" s="180">
        <f t="shared" si="153"/>
        <v>0.29098999999999992</v>
      </c>
      <c r="DQ53" s="181">
        <f t="shared" si="154"/>
        <v>4.4049947757763004</v>
      </c>
      <c r="DR53" s="182">
        <f t="shared" si="73"/>
        <v>81.85871519381061</v>
      </c>
      <c r="DS53" s="201">
        <v>0.27316977521185698</v>
      </c>
      <c r="DT53" s="202">
        <f t="shared" si="81"/>
        <v>22.361326828624666</v>
      </c>
      <c r="DU53" s="183">
        <f t="shared" si="155"/>
        <v>4.374952571964676</v>
      </c>
      <c r="DV53" s="1">
        <f t="shared" si="79"/>
        <v>79.436071966090225</v>
      </c>
      <c r="DW53" s="205">
        <v>0.26729908137347302</v>
      </c>
      <c r="DX53" s="202">
        <f t="shared" si="75"/>
        <v>21.233189064453011</v>
      </c>
      <c r="EN53" s="48"/>
      <c r="EO53" s="115"/>
    </row>
    <row r="54" spans="1:145" s="1" customFormat="1">
      <c r="A54" s="33">
        <f>'INPUT 1'!A48</f>
        <v>0</v>
      </c>
      <c r="B54" s="52">
        <f>'INPUT 1'!B48</f>
        <v>68.354505684938502</v>
      </c>
      <c r="C54" s="52">
        <f>'INPUT 1'!C48</f>
        <v>0.65439461770857599</v>
      </c>
      <c r="D54" s="52">
        <f>'INPUT 1'!D48</f>
        <v>12.884205034052099</v>
      </c>
      <c r="E54" s="52">
        <f>'INPUT 1'!E48</f>
        <v>0.13712308628950701</v>
      </c>
      <c r="F54" s="52">
        <f>'INPUT 1'!F48</f>
        <v>0.107076043560019</v>
      </c>
      <c r="G54" s="52">
        <f>'INPUT 1'!G48</f>
        <v>5.9211889097513097</v>
      </c>
      <c r="H54" s="52">
        <f>'INPUT 1'!H48</f>
        <v>0.28498507088260799</v>
      </c>
      <c r="I54" s="52">
        <f>'INPUT 1'!I48</f>
        <v>2.4521161515314698</v>
      </c>
      <c r="J54" s="52">
        <f>'INPUT 1'!J48</f>
        <v>4.0102197476077803</v>
      </c>
      <c r="K54" s="52">
        <f>'INPUT 1'!K48</f>
        <v>2.8821204175292001</v>
      </c>
      <c r="L54" s="52">
        <f>'INPUT 1'!L48</f>
        <v>0.56430516805604503</v>
      </c>
      <c r="M54" s="52">
        <f>'INPUT 1'!M48</f>
        <v>0</v>
      </c>
      <c r="N54" s="85">
        <f>'INPUT 1'!N48</f>
        <v>98.252239931907113</v>
      </c>
      <c r="P54" s="191">
        <f t="shared" si="82"/>
        <v>31.951282937711522</v>
      </c>
      <c r="Q54" s="192">
        <f t="shared" si="83"/>
        <v>0.39220676642388114</v>
      </c>
      <c r="R54" s="192">
        <f t="shared" si="84"/>
        <v>6.8189744452799514</v>
      </c>
      <c r="S54" s="192">
        <f t="shared" si="85"/>
        <v>8.2690143316026726E-2</v>
      </c>
      <c r="T54" s="192">
        <f t="shared" si="86"/>
        <v>8.2925859482576803E-2</v>
      </c>
      <c r="U54" s="192">
        <f t="shared" si="87"/>
        <v>4.6025816582800871</v>
      </c>
      <c r="V54" s="192">
        <f t="shared" si="88"/>
        <v>0.19932657822411556</v>
      </c>
      <c r="W54" s="192">
        <f t="shared" si="89"/>
        <v>1.7525047723517539</v>
      </c>
      <c r="X54" s="192">
        <f t="shared" si="90"/>
        <v>2.9750115005826467</v>
      </c>
      <c r="Y54" s="192">
        <f t="shared" si="91"/>
        <v>2.392585857588049</v>
      </c>
      <c r="Z54" s="192">
        <f t="shared" si="92"/>
        <v>0.24627443398531113</v>
      </c>
      <c r="AA54" s="192">
        <f t="shared" si="93"/>
        <v>0</v>
      </c>
      <c r="AB54" s="192">
        <f t="shared" si="94"/>
        <v>46.755874978681199</v>
      </c>
      <c r="AC54" s="193">
        <f t="shared" si="95"/>
        <v>98.252239931907127</v>
      </c>
      <c r="AD54" s="115"/>
      <c r="AE54" s="191">
        <f t="shared" si="96"/>
        <v>24.443940463576432</v>
      </c>
      <c r="AF54" s="192">
        <f t="shared" si="97"/>
        <v>0.17605321022200737</v>
      </c>
      <c r="AG54" s="192">
        <f t="shared" si="98"/>
        <v>5.4302201552966469</v>
      </c>
      <c r="AH54" s="192">
        <f t="shared" si="99"/>
        <v>7.3100979357788198E-2</v>
      </c>
      <c r="AI54" s="192">
        <f t="shared" si="100"/>
        <v>3.2432604435736485E-2</v>
      </c>
      <c r="AJ54" s="192">
        <f t="shared" si="101"/>
        <v>1.7708298725973639</v>
      </c>
      <c r="AK54" s="192">
        <f t="shared" si="102"/>
        <v>7.6690319765837622E-2</v>
      </c>
      <c r="AL54" s="192">
        <f t="shared" si="103"/>
        <v>0.93954642527424359</v>
      </c>
      <c r="AM54" s="192">
        <f t="shared" si="104"/>
        <v>2.7804756664972206</v>
      </c>
      <c r="AN54" s="192">
        <f t="shared" si="105"/>
        <v>1.3148455257551186</v>
      </c>
      <c r="AO54" s="192">
        <f t="shared" si="106"/>
        <v>0.1708403540684805</v>
      </c>
      <c r="AP54" s="192">
        <f t="shared" si="107"/>
        <v>0</v>
      </c>
      <c r="AQ54" s="192">
        <f t="shared" si="108"/>
        <v>62.791024423153118</v>
      </c>
      <c r="AR54" s="193">
        <f t="shared" si="109"/>
        <v>100</v>
      </c>
      <c r="AS54" s="115"/>
      <c r="AT54" s="215">
        <f t="shared" si="110"/>
        <v>0.65693666876404333</v>
      </c>
      <c r="AU54" s="216">
        <f t="shared" si="111"/>
        <v>4.731471573529579E-3</v>
      </c>
      <c r="AV54" s="216">
        <f t="shared" si="112"/>
        <v>0.14593844821343532</v>
      </c>
      <c r="AW54" s="216">
        <f t="shared" si="113"/>
        <v>1.9646060721777831E-3</v>
      </c>
      <c r="AX54" s="216">
        <f t="shared" si="114"/>
        <v>8.7163389835213673E-4</v>
      </c>
      <c r="AY54" s="216">
        <f t="shared" si="115"/>
        <v>4.7591470744474222E-2</v>
      </c>
      <c r="AZ54" s="216">
        <f t="shared" si="116"/>
        <v>2.0610704427336569E-3</v>
      </c>
      <c r="BA54" s="216">
        <f t="shared" si="117"/>
        <v>2.5250531913565293E-2</v>
      </c>
      <c r="BB54" s="216">
        <f t="shared" si="118"/>
        <v>7.4725939733405605E-2</v>
      </c>
      <c r="BC54" s="216">
        <f t="shared" si="119"/>
        <v>3.5336783810121224E-2</v>
      </c>
      <c r="BD54" s="216">
        <f t="shared" si="120"/>
        <v>4.5913748341619267E-3</v>
      </c>
      <c r="BE54" s="216">
        <f t="shared" si="121"/>
        <v>0</v>
      </c>
      <c r="BF54" s="217">
        <f t="shared" si="122"/>
        <v>0.99999999999999989</v>
      </c>
      <c r="BG54" s="115"/>
      <c r="BH54" s="33">
        <f>'INPUT 1'!A48</f>
        <v>0</v>
      </c>
      <c r="BI54" s="226">
        <f>'INPUT 1'!P48</f>
        <v>0</v>
      </c>
      <c r="BJ54" s="227">
        <f>'INPUT 1'!Q48</f>
        <v>0</v>
      </c>
      <c r="BK54" s="227">
        <f>'INPUT 1'!R48</f>
        <v>0</v>
      </c>
      <c r="BL54" s="227">
        <f>'INPUT 1'!S48</f>
        <v>0</v>
      </c>
      <c r="BM54" s="227">
        <f>'INPUT 1'!T48</f>
        <v>0</v>
      </c>
      <c r="BN54" s="228">
        <f>'INPUT 1'!U48</f>
        <v>0</v>
      </c>
      <c r="BO54" s="115"/>
      <c r="BP54" s="226">
        <f t="shared" si="123"/>
        <v>0</v>
      </c>
      <c r="BQ54" s="227">
        <f t="shared" si="124"/>
        <v>0</v>
      </c>
      <c r="BR54" s="227">
        <f t="shared" si="125"/>
        <v>0</v>
      </c>
      <c r="BS54" s="227">
        <f t="shared" si="126"/>
        <v>0</v>
      </c>
      <c r="BT54" s="227">
        <f t="shared" si="127"/>
        <v>0</v>
      </c>
      <c r="BU54" s="228">
        <f t="shared" si="64"/>
        <v>0</v>
      </c>
      <c r="BV54" s="115"/>
      <c r="CE54" s="215">
        <f t="shared" si="128"/>
        <v>-18105.860433019225</v>
      </c>
      <c r="CF54" s="216">
        <f t="shared" si="129"/>
        <v>-53.089420013129754</v>
      </c>
      <c r="CG54" s="216">
        <f t="shared" si="130"/>
        <v>-2692.6069835647604</v>
      </c>
      <c r="CH54" s="216">
        <f t="shared" si="131"/>
        <v>-27.44489850831981</v>
      </c>
      <c r="CI54" s="216">
        <f t="shared" si="132"/>
        <v>-1631.1583492120189</v>
      </c>
      <c r="CJ54" s="216">
        <f t="shared" si="133"/>
        <v>-197.73320358693852</v>
      </c>
      <c r="CK54" s="216">
        <f t="shared" si="134"/>
        <v>-989.87591688943041</v>
      </c>
      <c r="CL54" s="216">
        <f t="shared" si="135"/>
        <v>-1025.2817641175479</v>
      </c>
      <c r="CM54" s="216">
        <f t="shared" si="136"/>
        <v>0</v>
      </c>
      <c r="CN54" s="228">
        <f t="shared" si="137"/>
        <v>3644.4380997859835</v>
      </c>
      <c r="CP54" s="215">
        <f t="shared" si="138"/>
        <v>-18391.882118422396</v>
      </c>
      <c r="CQ54" s="216">
        <f t="shared" si="139"/>
        <v>-50.697675327125275</v>
      </c>
      <c r="CR54" s="216">
        <f t="shared" si="140"/>
        <v>-2772.8224894406194</v>
      </c>
      <c r="CS54" s="216">
        <f t="shared" si="141"/>
        <v>-28.511322047207209</v>
      </c>
      <c r="CT54" s="216">
        <f t="shared" si="142"/>
        <v>-1660.7183635208269</v>
      </c>
      <c r="CU54" s="216">
        <f t="shared" si="143"/>
        <v>-223.00300165635386</v>
      </c>
      <c r="CV54" s="216">
        <f t="shared" si="144"/>
        <v>-1024.6955146713672</v>
      </c>
      <c r="CW54" s="216">
        <f t="shared" si="145"/>
        <v>-1010.0660277031803</v>
      </c>
      <c r="CX54" s="216">
        <f t="shared" si="146"/>
        <v>0</v>
      </c>
      <c r="CY54" s="228">
        <f t="shared" si="147"/>
        <v>3683.452859333001</v>
      </c>
      <c r="DA54" s="388">
        <v>0.65</v>
      </c>
      <c r="DB54" s="121">
        <f t="shared" si="69"/>
        <v>0.24999999999999997</v>
      </c>
      <c r="DC54" s="279">
        <f t="shared" si="70"/>
        <v>9.9999999999999978E-2</v>
      </c>
      <c r="DE54" s="172">
        <f t="shared" si="148"/>
        <v>0</v>
      </c>
      <c r="DF54" s="115"/>
      <c r="DG54" s="29">
        <f>'INPUT 1'!W48+273.15</f>
        <v>1289.9061740344191</v>
      </c>
      <c r="DH54" s="16">
        <f>'INPUT 1'!X48</f>
        <v>0.1</v>
      </c>
      <c r="DJ54" s="171">
        <f t="shared" si="149"/>
        <v>7.7525018495904692E-5</v>
      </c>
      <c r="DK54" s="96">
        <f t="shared" si="150"/>
        <v>-2.0885239982796722E-2</v>
      </c>
      <c r="DL54" s="98">
        <f t="shared" si="151"/>
        <v>-2.0532501148640359E-2</v>
      </c>
      <c r="DN54" s="171">
        <f t="shared" si="152"/>
        <v>2.7133756473566635E-5</v>
      </c>
      <c r="DO54" s="180">
        <f t="shared" si="153"/>
        <v>0.29098999999999992</v>
      </c>
      <c r="DQ54" s="181">
        <f t="shared" si="154"/>
        <v>4.3757675588046387</v>
      </c>
      <c r="DR54" s="182">
        <f t="shared" si="73"/>
        <v>79.500837707389536</v>
      </c>
      <c r="DS54" s="201">
        <v>0.27316977521185698</v>
      </c>
      <c r="DT54" s="202">
        <f t="shared" si="81"/>
        <v>21.717225965681923</v>
      </c>
      <c r="DU54" s="183">
        <f t="shared" si="155"/>
        <v>4.345588636496033</v>
      </c>
      <c r="DV54" s="1">
        <f t="shared" si="79"/>
        <v>77.137430024659736</v>
      </c>
      <c r="DW54" s="205">
        <v>0.26729908137347302</v>
      </c>
      <c r="DX54" s="202">
        <f t="shared" si="75"/>
        <v>20.618764185102105</v>
      </c>
      <c r="EN54" s="48"/>
      <c r="EO54" s="115"/>
    </row>
    <row r="55" spans="1:145" s="1" customFormat="1">
      <c r="A55" s="33">
        <f>'INPUT 1'!A49</f>
        <v>0</v>
      </c>
      <c r="B55" s="52">
        <f>'INPUT 1'!B49</f>
        <v>68.508774003267504</v>
      </c>
      <c r="C55" s="52">
        <f>'INPUT 1'!C49</f>
        <v>0.62016452315850701</v>
      </c>
      <c r="D55" s="52">
        <f>'INPUT 1'!D49</f>
        <v>12.895982467373001</v>
      </c>
      <c r="E55" s="52">
        <f>'INPUT 1'!E49</f>
        <v>0.101728267265339</v>
      </c>
      <c r="F55" s="52">
        <f>'INPUT 1'!F49</f>
        <v>0.105013449144505</v>
      </c>
      <c r="G55" s="52">
        <f>'INPUT 1'!G49</f>
        <v>5.8406928561288396</v>
      </c>
      <c r="H55" s="52">
        <f>'INPUT 1'!H49</f>
        <v>0.28662349214273197</v>
      </c>
      <c r="I55" s="52">
        <f>'INPUT 1'!I49</f>
        <v>2.3944124632299499</v>
      </c>
      <c r="J55" s="52">
        <f>'INPUT 1'!J49</f>
        <v>4.0213873461014398</v>
      </c>
      <c r="K55" s="52">
        <f>'INPUT 1'!K49</f>
        <v>2.9005492599133502</v>
      </c>
      <c r="L55" s="52">
        <f>'INPUT 1'!L49</f>
        <v>0.56534754116784902</v>
      </c>
      <c r="M55" s="52">
        <f>'INPUT 1'!M49</f>
        <v>0</v>
      </c>
      <c r="N55" s="85">
        <f>'INPUT 1'!N49</f>
        <v>98.240675668893033</v>
      </c>
      <c r="P55" s="191">
        <f t="shared" si="82"/>
        <v>32.023393336841231</v>
      </c>
      <c r="Q55" s="192">
        <f t="shared" si="83"/>
        <v>0.37169120236732439</v>
      </c>
      <c r="R55" s="192">
        <f t="shared" si="84"/>
        <v>6.8252076600288598</v>
      </c>
      <c r="S55" s="192">
        <f t="shared" si="85"/>
        <v>6.1345796882823322E-2</v>
      </c>
      <c r="T55" s="192">
        <f t="shared" si="86"/>
        <v>8.1328467489151235E-2</v>
      </c>
      <c r="U55" s="192">
        <f t="shared" si="87"/>
        <v>4.5400115113697987</v>
      </c>
      <c r="V55" s="192">
        <f t="shared" si="88"/>
        <v>0.20047253615959171</v>
      </c>
      <c r="W55" s="192">
        <f t="shared" si="89"/>
        <v>1.7112644791186813</v>
      </c>
      <c r="X55" s="192">
        <f t="shared" si="90"/>
        <v>2.9832962670152954</v>
      </c>
      <c r="Y55" s="192">
        <f t="shared" si="91"/>
        <v>2.4078845201254859</v>
      </c>
      <c r="Z55" s="192">
        <f t="shared" si="92"/>
        <v>0.24672934714691722</v>
      </c>
      <c r="AA55" s="192">
        <f t="shared" si="93"/>
        <v>0</v>
      </c>
      <c r="AB55" s="192">
        <f t="shared" si="94"/>
        <v>46.788050544347861</v>
      </c>
      <c r="AC55" s="193">
        <f t="shared" si="95"/>
        <v>98.240675668893033</v>
      </c>
      <c r="AD55" s="115"/>
      <c r="AE55" s="191">
        <f t="shared" si="96"/>
        <v>24.48799940516361</v>
      </c>
      <c r="AF55" s="192">
        <f t="shared" si="97"/>
        <v>0.16676856375333229</v>
      </c>
      <c r="AG55" s="192">
        <f t="shared" si="98"/>
        <v>5.4327195223856881</v>
      </c>
      <c r="AH55" s="192">
        <f t="shared" si="99"/>
        <v>5.4207240963011272E-2</v>
      </c>
      <c r="AI55" s="192">
        <f t="shared" si="100"/>
        <v>3.1793436499421041E-2</v>
      </c>
      <c r="AJ55" s="192">
        <f t="shared" si="101"/>
        <v>1.745964187024424</v>
      </c>
      <c r="AK55" s="192">
        <f t="shared" si="102"/>
        <v>7.7096251350913331E-2</v>
      </c>
      <c r="AL55" s="192">
        <f t="shared" si="103"/>
        <v>0.91702085180376747</v>
      </c>
      <c r="AM55" s="192">
        <f t="shared" si="104"/>
        <v>2.7869544746791419</v>
      </c>
      <c r="AN55" s="192">
        <f t="shared" si="105"/>
        <v>1.3226529239391378</v>
      </c>
      <c r="AO55" s="192">
        <f t="shared" si="106"/>
        <v>0.17107832239971227</v>
      </c>
      <c r="AP55" s="192">
        <f t="shared" si="107"/>
        <v>0</v>
      </c>
      <c r="AQ55" s="192">
        <f t="shared" si="108"/>
        <v>62.805744820037837</v>
      </c>
      <c r="AR55" s="193">
        <f t="shared" si="109"/>
        <v>100</v>
      </c>
      <c r="AS55" s="115"/>
      <c r="AT55" s="215">
        <f t="shared" si="110"/>
        <v>0.65838122814074107</v>
      </c>
      <c r="AU55" s="216">
        <f t="shared" si="111"/>
        <v>4.4837183308667605E-3</v>
      </c>
      <c r="AV55" s="216">
        <f t="shared" si="112"/>
        <v>0.14606340404182855</v>
      </c>
      <c r="AW55" s="216">
        <f t="shared" si="113"/>
        <v>1.4574089654634244E-3</v>
      </c>
      <c r="AX55" s="216">
        <f t="shared" si="114"/>
        <v>8.5479427792250215E-4</v>
      </c>
      <c r="AY55" s="216">
        <f t="shared" si="115"/>
        <v>4.6941770404506866E-2</v>
      </c>
      <c r="AZ55" s="216">
        <f t="shared" si="116"/>
        <v>2.0727999788646865E-3</v>
      </c>
      <c r="BA55" s="216">
        <f t="shared" si="117"/>
        <v>2.4654905639777361E-2</v>
      </c>
      <c r="BB55" s="216">
        <f t="shared" si="118"/>
        <v>7.4929702482134153E-2</v>
      </c>
      <c r="BC55" s="216">
        <f t="shared" si="119"/>
        <v>3.5560677785845186E-2</v>
      </c>
      <c r="BD55" s="216">
        <f t="shared" si="120"/>
        <v>4.5995899520493181E-3</v>
      </c>
      <c r="BE55" s="216">
        <f t="shared" si="121"/>
        <v>0</v>
      </c>
      <c r="BF55" s="217">
        <f t="shared" si="122"/>
        <v>0.99999999999999978</v>
      </c>
      <c r="BG55" s="115"/>
      <c r="BH55" s="33">
        <f>'INPUT 1'!A49</f>
        <v>0</v>
      </c>
      <c r="BI55" s="226">
        <f>'INPUT 1'!P49</f>
        <v>0</v>
      </c>
      <c r="BJ55" s="227">
        <f>'INPUT 1'!Q49</f>
        <v>0</v>
      </c>
      <c r="BK55" s="227">
        <f>'INPUT 1'!R49</f>
        <v>0</v>
      </c>
      <c r="BL55" s="227">
        <f>'INPUT 1'!S49</f>
        <v>0</v>
      </c>
      <c r="BM55" s="227">
        <f>'INPUT 1'!T49</f>
        <v>0</v>
      </c>
      <c r="BN55" s="228">
        <f>'INPUT 1'!U49</f>
        <v>0</v>
      </c>
      <c r="BO55" s="115"/>
      <c r="BP55" s="226">
        <f t="shared" si="123"/>
        <v>0</v>
      </c>
      <c r="BQ55" s="227">
        <f t="shared" si="124"/>
        <v>0</v>
      </c>
      <c r="BR55" s="227">
        <f t="shared" si="125"/>
        <v>0</v>
      </c>
      <c r="BS55" s="227">
        <f t="shared" si="126"/>
        <v>0</v>
      </c>
      <c r="BT55" s="227">
        <f t="shared" si="127"/>
        <v>0</v>
      </c>
      <c r="BU55" s="228">
        <f t="shared" si="64"/>
        <v>0</v>
      </c>
      <c r="BV55" s="115"/>
      <c r="CE55" s="215">
        <f t="shared" si="128"/>
        <v>-18145.673997561003</v>
      </c>
      <c r="CF55" s="216">
        <f t="shared" si="129"/>
        <v>-50.309507726870514</v>
      </c>
      <c r="CG55" s="216">
        <f t="shared" si="130"/>
        <v>-2694.9124550857173</v>
      </c>
      <c r="CH55" s="216">
        <f t="shared" si="131"/>
        <v>-20.359522302565434</v>
      </c>
      <c r="CI55" s="216">
        <f t="shared" si="132"/>
        <v>-1608.8904067121186</v>
      </c>
      <c r="CJ55" s="216">
        <f t="shared" si="133"/>
        <v>-193.06894179396747</v>
      </c>
      <c r="CK55" s="216">
        <f t="shared" si="134"/>
        <v>-992.57511128491308</v>
      </c>
      <c r="CL55" s="216">
        <f t="shared" si="135"/>
        <v>-1031.7779526682391</v>
      </c>
      <c r="CM55" s="216">
        <f t="shared" si="136"/>
        <v>0</v>
      </c>
      <c r="CN55" s="228">
        <f t="shared" si="137"/>
        <v>3602.5901123052536</v>
      </c>
      <c r="CP55" s="215">
        <f t="shared" si="138"/>
        <v>-18432.324625337515</v>
      </c>
      <c r="CQ55" s="216">
        <f t="shared" si="139"/>
        <v>-48.043001561772357</v>
      </c>
      <c r="CR55" s="216">
        <f t="shared" si="140"/>
        <v>-2775.1966433075199</v>
      </c>
      <c r="CS55" s="216">
        <f t="shared" si="141"/>
        <v>-21.15063012238036</v>
      </c>
      <c r="CT55" s="216">
        <f t="shared" si="142"/>
        <v>-1638.0468791457661</v>
      </c>
      <c r="CU55" s="216">
        <f t="shared" si="143"/>
        <v>-217.74265912674798</v>
      </c>
      <c r="CV55" s="216">
        <f t="shared" si="144"/>
        <v>-1027.4896551722982</v>
      </c>
      <c r="CW55" s="216">
        <f t="shared" si="145"/>
        <v>-1016.4658092990765</v>
      </c>
      <c r="CX55" s="216">
        <f t="shared" si="146"/>
        <v>0</v>
      </c>
      <c r="CY55" s="228">
        <f t="shared" si="147"/>
        <v>3641.1568770930289</v>
      </c>
      <c r="DA55" s="388">
        <v>0.65</v>
      </c>
      <c r="DB55" s="121">
        <f t="shared" si="69"/>
        <v>0.24999999999999997</v>
      </c>
      <c r="DC55" s="279">
        <f t="shared" si="70"/>
        <v>9.9999999999999978E-2</v>
      </c>
      <c r="DE55" s="172">
        <f t="shared" si="148"/>
        <v>0</v>
      </c>
      <c r="DF55" s="115"/>
      <c r="DG55" s="29">
        <f>'INPUT 1'!W49+273.15</f>
        <v>1289.1947381720333</v>
      </c>
      <c r="DH55" s="16">
        <f>'INPUT 1'!X49</f>
        <v>0.1</v>
      </c>
      <c r="DJ55" s="171">
        <f t="shared" si="149"/>
        <v>7.7567800301288359E-5</v>
      </c>
      <c r="DK55" s="96">
        <f t="shared" si="150"/>
        <v>-2.0896765401167083E-2</v>
      </c>
      <c r="DL55" s="98">
        <f t="shared" si="151"/>
        <v>-2.0543831909796223E-2</v>
      </c>
      <c r="DN55" s="171">
        <f t="shared" si="152"/>
        <v>2.7148730105450915E-5</v>
      </c>
      <c r="DO55" s="180">
        <f t="shared" si="153"/>
        <v>0.29098999999999992</v>
      </c>
      <c r="DQ55" s="181">
        <f t="shared" si="154"/>
        <v>4.3424873674973643</v>
      </c>
      <c r="DR55" s="182">
        <f t="shared" si="73"/>
        <v>76.898576669977672</v>
      </c>
      <c r="DS55" s="201">
        <v>0.27316977521185698</v>
      </c>
      <c r="DT55" s="202">
        <f t="shared" si="81"/>
        <v>21.00636690304955</v>
      </c>
      <c r="DU55" s="183">
        <f t="shared" si="155"/>
        <v>4.3121498503044453</v>
      </c>
      <c r="DV55" s="1">
        <f t="shared" si="79"/>
        <v>74.600696998122928</v>
      </c>
      <c r="DW55" s="205">
        <v>0.26729908137347302</v>
      </c>
      <c r="DX55" s="202">
        <f t="shared" si="75"/>
        <v>19.940697777419064</v>
      </c>
      <c r="EN55" s="48"/>
      <c r="EO55" s="115"/>
    </row>
    <row r="56" spans="1:145" s="1" customFormat="1">
      <c r="A56" s="33">
        <f>'INPUT 1'!A50</f>
        <v>0</v>
      </c>
      <c r="B56" s="52">
        <f>'INPUT 1'!B50</f>
        <v>68.605839586224704</v>
      </c>
      <c r="C56" s="52">
        <f>'INPUT 1'!C50</f>
        <v>0.59862695719442405</v>
      </c>
      <c r="D56" s="52">
        <f>'INPUT 1'!D50</f>
        <v>12.9033928251406</v>
      </c>
      <c r="E56" s="52">
        <f>'INPUT 1'!E50</f>
        <v>7.9457856986315203E-2</v>
      </c>
      <c r="F56" s="52">
        <f>'INPUT 1'!F50</f>
        <v>0.10371566531232</v>
      </c>
      <c r="G56" s="52">
        <f>'INPUT 1'!G50</f>
        <v>5.7887918336186104</v>
      </c>
      <c r="H56" s="52">
        <f>'INPUT 1'!H50</f>
        <v>0.28904652714522799</v>
      </c>
      <c r="I56" s="52">
        <f>'INPUT 1'!I50</f>
        <v>2.3581053186105501</v>
      </c>
      <c r="J56" s="52">
        <f>'INPUT 1'!J50</f>
        <v>4.0284139959655203</v>
      </c>
      <c r="K56" s="52">
        <f>'INPUT 1'!K50</f>
        <v>2.9121446824123902</v>
      </c>
      <c r="L56" s="52">
        <f>'INPUT 1'!L50</f>
        <v>0.56600340203968702</v>
      </c>
      <c r="M56" s="52">
        <f>'INPUT 1'!M50</f>
        <v>0</v>
      </c>
      <c r="N56" s="85">
        <f>'INPUT 1'!N50</f>
        <v>98.233538650650345</v>
      </c>
      <c r="P56" s="191">
        <f t="shared" si="82"/>
        <v>32.068765179904133</v>
      </c>
      <c r="Q56" s="192">
        <f t="shared" si="83"/>
        <v>0.35878281517277105</v>
      </c>
      <c r="R56" s="192">
        <f t="shared" si="84"/>
        <v>6.8291295970140364</v>
      </c>
      <c r="S56" s="192">
        <f t="shared" si="85"/>
        <v>4.7915940047547928E-2</v>
      </c>
      <c r="T56" s="192">
        <f t="shared" si="86"/>
        <v>8.032338889147024E-2</v>
      </c>
      <c r="U56" s="192">
        <f t="shared" si="87"/>
        <v>4.4996684826482918</v>
      </c>
      <c r="V56" s="192">
        <f t="shared" si="88"/>
        <v>0.20216727502597864</v>
      </c>
      <c r="W56" s="192">
        <f t="shared" si="89"/>
        <v>1.6853160980943058</v>
      </c>
      <c r="X56" s="192">
        <f t="shared" si="90"/>
        <v>2.9885090397489291</v>
      </c>
      <c r="Y56" s="192">
        <f t="shared" si="91"/>
        <v>2.4175104343361578</v>
      </c>
      <c r="Z56" s="192">
        <f t="shared" si="92"/>
        <v>0.24701557838159019</v>
      </c>
      <c r="AA56" s="192">
        <f t="shared" si="93"/>
        <v>0</v>
      </c>
      <c r="AB56" s="192">
        <f t="shared" si="94"/>
        <v>46.808434821385141</v>
      </c>
      <c r="AC56" s="193">
        <f t="shared" si="95"/>
        <v>98.23353865065036</v>
      </c>
      <c r="AD56" s="115"/>
      <c r="AE56" s="191">
        <f t="shared" si="96"/>
        <v>24.515654958160308</v>
      </c>
      <c r="AF56" s="192">
        <f t="shared" si="97"/>
        <v>0.16093068000325911</v>
      </c>
      <c r="AG56" s="192">
        <f t="shared" si="98"/>
        <v>5.434280799086312</v>
      </c>
      <c r="AH56" s="192">
        <f t="shared" si="99"/>
        <v>4.2328006002363548E-2</v>
      </c>
      <c r="AI56" s="192">
        <f t="shared" si="100"/>
        <v>3.1391510499278283E-2</v>
      </c>
      <c r="AJ56" s="192">
        <f t="shared" si="101"/>
        <v>1.7299525911373224</v>
      </c>
      <c r="AK56" s="192">
        <f t="shared" si="102"/>
        <v>7.7725681930354826E-2</v>
      </c>
      <c r="AL56" s="192">
        <f t="shared" si="103"/>
        <v>0.90285654545414762</v>
      </c>
      <c r="AM56" s="192">
        <f t="shared" si="104"/>
        <v>2.7910227088654418</v>
      </c>
      <c r="AN56" s="192">
        <f t="shared" si="105"/>
        <v>1.3275592261681741</v>
      </c>
      <c r="AO56" s="192">
        <f t="shared" si="106"/>
        <v>0.17122762120885227</v>
      </c>
      <c r="AP56" s="192">
        <f t="shared" si="107"/>
        <v>0</v>
      </c>
      <c r="AQ56" s="192">
        <f t="shared" si="108"/>
        <v>62.815069671484203</v>
      </c>
      <c r="AR56" s="193">
        <f t="shared" si="109"/>
        <v>100.00000000000001</v>
      </c>
      <c r="AS56" s="115"/>
      <c r="AT56" s="215">
        <f t="shared" si="110"/>
        <v>0.65929006028982973</v>
      </c>
      <c r="AU56" s="216">
        <f t="shared" si="111"/>
        <v>4.3278467535502428E-3</v>
      </c>
      <c r="AV56" s="216">
        <f t="shared" si="112"/>
        <v>0.14614201912108879</v>
      </c>
      <c r="AW56" s="216">
        <f t="shared" si="113"/>
        <v>1.1383107519204814E-3</v>
      </c>
      <c r="AX56" s="216">
        <f t="shared" si="114"/>
        <v>8.4419979335567674E-4</v>
      </c>
      <c r="AY56" s="216">
        <f t="shared" si="115"/>
        <v>4.6522948297974431E-2</v>
      </c>
      <c r="AZ56" s="216">
        <f t="shared" si="116"/>
        <v>2.0902468081471634E-3</v>
      </c>
      <c r="BA56" s="216">
        <f t="shared" si="117"/>
        <v>2.4280173109851946E-2</v>
      </c>
      <c r="BB56" s="216">
        <f t="shared" si="118"/>
        <v>7.5057898030404663E-2</v>
      </c>
      <c r="BC56" s="216">
        <f t="shared" si="119"/>
        <v>3.5701538618995762E-2</v>
      </c>
      <c r="BD56" s="216">
        <f t="shared" si="120"/>
        <v>4.6047584248811637E-3</v>
      </c>
      <c r="BE56" s="216">
        <f t="shared" si="121"/>
        <v>0</v>
      </c>
      <c r="BF56" s="217">
        <f t="shared" si="122"/>
        <v>1</v>
      </c>
      <c r="BG56" s="115"/>
      <c r="BH56" s="33">
        <f>'INPUT 1'!A50</f>
        <v>0</v>
      </c>
      <c r="BI56" s="226">
        <f>'INPUT 1'!P50</f>
        <v>0</v>
      </c>
      <c r="BJ56" s="227">
        <f>'INPUT 1'!Q50</f>
        <v>0</v>
      </c>
      <c r="BK56" s="227">
        <f>'INPUT 1'!R50</f>
        <v>0</v>
      </c>
      <c r="BL56" s="227">
        <f>'INPUT 1'!S50</f>
        <v>0</v>
      </c>
      <c r="BM56" s="227">
        <f>'INPUT 1'!T50</f>
        <v>0</v>
      </c>
      <c r="BN56" s="228">
        <f>'INPUT 1'!U50</f>
        <v>0</v>
      </c>
      <c r="BO56" s="115"/>
      <c r="BP56" s="226">
        <f t="shared" si="123"/>
        <v>0</v>
      </c>
      <c r="BQ56" s="227">
        <f t="shared" si="124"/>
        <v>0</v>
      </c>
      <c r="BR56" s="227">
        <f t="shared" si="125"/>
        <v>0</v>
      </c>
      <c r="BS56" s="227">
        <f t="shared" si="126"/>
        <v>0</v>
      </c>
      <c r="BT56" s="227">
        <f t="shared" si="127"/>
        <v>0</v>
      </c>
      <c r="BU56" s="228">
        <f t="shared" si="64"/>
        <v>0</v>
      </c>
      <c r="BV56" s="115"/>
      <c r="CE56" s="215">
        <f t="shared" si="128"/>
        <v>-18170.722360410651</v>
      </c>
      <c r="CF56" s="216">
        <f t="shared" si="129"/>
        <v>-48.560552564049452</v>
      </c>
      <c r="CG56" s="216">
        <f t="shared" si="130"/>
        <v>-2696.3629262536715</v>
      </c>
      <c r="CH56" s="216">
        <f t="shared" si="131"/>
        <v>-15.901825561780992</v>
      </c>
      <c r="CI56" s="216">
        <f t="shared" si="132"/>
        <v>-1594.5356249577794</v>
      </c>
      <c r="CJ56" s="216">
        <f t="shared" si="133"/>
        <v>-190.13446643780344</v>
      </c>
      <c r="CK56" s="216">
        <f t="shared" si="134"/>
        <v>-994.273285792161</v>
      </c>
      <c r="CL56" s="216">
        <f t="shared" si="135"/>
        <v>-1035.864969876249</v>
      </c>
      <c r="CM56" s="216">
        <f t="shared" si="136"/>
        <v>0</v>
      </c>
      <c r="CN56" s="228">
        <f t="shared" si="137"/>
        <v>3575.3758776674299</v>
      </c>
      <c r="CP56" s="215">
        <f t="shared" si="138"/>
        <v>-18457.768681890058</v>
      </c>
      <c r="CQ56" s="216">
        <f t="shared" si="139"/>
        <v>-46.372839013670067</v>
      </c>
      <c r="CR56" s="216">
        <f t="shared" si="140"/>
        <v>-2776.6903254896351</v>
      </c>
      <c r="CS56" s="216">
        <f t="shared" si="141"/>
        <v>-16.519721127516963</v>
      </c>
      <c r="CT56" s="216">
        <f t="shared" si="142"/>
        <v>-1623.4319586046174</v>
      </c>
      <c r="CU56" s="216">
        <f t="shared" si="143"/>
        <v>-214.43316531973821</v>
      </c>
      <c r="CV56" s="216">
        <f t="shared" si="144"/>
        <v>-1029.2475641900005</v>
      </c>
      <c r="CW56" s="216">
        <f t="shared" si="145"/>
        <v>-1020.4921729592184</v>
      </c>
      <c r="CX56" s="216">
        <f t="shared" si="146"/>
        <v>0</v>
      </c>
      <c r="CY56" s="228">
        <f t="shared" si="147"/>
        <v>3613.6513062350309</v>
      </c>
      <c r="DA56" s="388">
        <v>0.65</v>
      </c>
      <c r="DB56" s="121">
        <f t="shared" si="69"/>
        <v>0.24999999999999997</v>
      </c>
      <c r="DC56" s="279">
        <f t="shared" si="70"/>
        <v>9.9999999999999978E-2</v>
      </c>
      <c r="DE56" s="172">
        <f t="shared" si="148"/>
        <v>0</v>
      </c>
      <c r="DF56" s="115"/>
      <c r="DG56" s="29">
        <f>'INPUT 1'!W50+273.15</f>
        <v>1288.7471029254248</v>
      </c>
      <c r="DH56" s="16">
        <f>'INPUT 1'!X50</f>
        <v>0.1</v>
      </c>
      <c r="DJ56" s="171">
        <f t="shared" si="149"/>
        <v>7.7594742811062323E-5</v>
      </c>
      <c r="DK56" s="96">
        <f t="shared" si="150"/>
        <v>-2.0904023713300187E-2</v>
      </c>
      <c r="DL56" s="98">
        <f t="shared" si="151"/>
        <v>-2.0550967633509859E-2</v>
      </c>
      <c r="DN56" s="171">
        <f t="shared" si="152"/>
        <v>2.7158159983871806E-5</v>
      </c>
      <c r="DO56" s="180">
        <f t="shared" si="153"/>
        <v>0.29098999999999992</v>
      </c>
      <c r="DQ56" s="181">
        <f t="shared" si="154"/>
        <v>4.3214173495418402</v>
      </c>
      <c r="DR56" s="182">
        <f t="shared" si="73"/>
        <v>75.295272418033008</v>
      </c>
      <c r="DS56" s="201">
        <v>0.27316977521185698</v>
      </c>
      <c r="DT56" s="202">
        <f t="shared" si="81"/>
        <v>20.568392640949611</v>
      </c>
      <c r="DU56" s="183">
        <f t="shared" si="155"/>
        <v>4.2909774472457123</v>
      </c>
      <c r="DV56" s="1">
        <f t="shared" si="79"/>
        <v>73.037824240852359</v>
      </c>
      <c r="DW56" s="205">
        <v>0.26729908137347302</v>
      </c>
      <c r="DX56" s="202">
        <f t="shared" si="75"/>
        <v>19.522943325097014</v>
      </c>
      <c r="EN56" s="48"/>
      <c r="EO56" s="115"/>
    </row>
    <row r="57" spans="1:145" s="1" customFormat="1">
      <c r="A57" s="33">
        <f>'INPUT 1'!A51</f>
        <v>0</v>
      </c>
      <c r="B57" s="52">
        <f>'INPUT 1'!B51</f>
        <v>68.688534121158298</v>
      </c>
      <c r="C57" s="52">
        <f>'INPUT 1'!C51</f>
        <v>0.58027813625560498</v>
      </c>
      <c r="D57" s="52">
        <f>'INPUT 1'!D51</f>
        <v>12.909706042149301</v>
      </c>
      <c r="E57" s="52">
        <f>'INPUT 1'!E51</f>
        <v>6.0484693021302501E-2</v>
      </c>
      <c r="F57" s="52">
        <f>'INPUT 1'!F51</f>
        <v>0.102610024907374</v>
      </c>
      <c r="G57" s="52">
        <f>'INPUT 1'!G51</f>
        <v>5.7432591782565297</v>
      </c>
      <c r="H57" s="52">
        <f>'INPUT 1'!H51</f>
        <v>0.29257286306881902</v>
      </c>
      <c r="I57" s="52">
        <f>'INPUT 1'!I51</f>
        <v>2.3271736294618299</v>
      </c>
      <c r="J57" s="52">
        <f>'INPUT 1'!J51</f>
        <v>4.03440031495676</v>
      </c>
      <c r="K57" s="52">
        <f>'INPUT 1'!K51</f>
        <v>2.9220233442583901</v>
      </c>
      <c r="L57" s="52">
        <f>'INPUT 1'!L51</f>
        <v>0.56656215940893595</v>
      </c>
      <c r="M57" s="52">
        <f>'INPUT 1'!M51</f>
        <v>0</v>
      </c>
      <c r="N57" s="85">
        <f>'INPUT 1'!N51</f>
        <v>98.22760450690312</v>
      </c>
      <c r="P57" s="191">
        <f t="shared" si="82"/>
        <v>32.107419493275138</v>
      </c>
      <c r="Q57" s="192">
        <f t="shared" si="83"/>
        <v>0.34778557966172058</v>
      </c>
      <c r="R57" s="192">
        <f t="shared" si="84"/>
        <v>6.8324708714920543</v>
      </c>
      <c r="S57" s="192">
        <f t="shared" si="85"/>
        <v>3.6474441100295678E-2</v>
      </c>
      <c r="T57" s="192">
        <f t="shared" si="86"/>
        <v>7.9467117238068902E-2</v>
      </c>
      <c r="U57" s="192">
        <f t="shared" si="87"/>
        <v>4.4642756303653366</v>
      </c>
      <c r="V57" s="192">
        <f t="shared" si="88"/>
        <v>0.20463369360412137</v>
      </c>
      <c r="W57" s="192">
        <f t="shared" si="89"/>
        <v>1.6632095054615803</v>
      </c>
      <c r="X57" s="192">
        <f t="shared" si="90"/>
        <v>2.9929500352469232</v>
      </c>
      <c r="Y57" s="192">
        <f t="shared" si="91"/>
        <v>2.4257111835071092</v>
      </c>
      <c r="Z57" s="192">
        <f t="shared" si="92"/>
        <v>0.24725943164155759</v>
      </c>
      <c r="AA57" s="192">
        <f t="shared" si="93"/>
        <v>0</v>
      </c>
      <c r="AB57" s="192">
        <f t="shared" si="94"/>
        <v>46.825947524309242</v>
      </c>
      <c r="AC57" s="193">
        <f t="shared" si="95"/>
        <v>98.227604506903148</v>
      </c>
      <c r="AD57" s="115"/>
      <c r="AE57" s="191">
        <f t="shared" si="96"/>
        <v>24.539155259370247</v>
      </c>
      <c r="AF57" s="192">
        <f t="shared" si="97"/>
        <v>0.15595946162221669</v>
      </c>
      <c r="AG57" s="192">
        <f t="shared" si="98"/>
        <v>5.4355995406362805</v>
      </c>
      <c r="AH57" s="192">
        <f t="shared" si="99"/>
        <v>3.2212867524658795E-2</v>
      </c>
      <c r="AI57" s="192">
        <f t="shared" si="100"/>
        <v>3.1049212700450267E-2</v>
      </c>
      <c r="AJ57" s="192">
        <f t="shared" si="101"/>
        <v>1.7159223372575698</v>
      </c>
      <c r="AK57" s="192">
        <f t="shared" si="102"/>
        <v>7.8654535446346985E-2</v>
      </c>
      <c r="AL57" s="192">
        <f t="shared" si="103"/>
        <v>0.89079400074238357</v>
      </c>
      <c r="AM57" s="192">
        <f t="shared" si="104"/>
        <v>2.7944812910905141</v>
      </c>
      <c r="AN57" s="192">
        <f t="shared" si="105"/>
        <v>1.331734288982652</v>
      </c>
      <c r="AO57" s="192">
        <f t="shared" si="106"/>
        <v>0.17135441150175892</v>
      </c>
      <c r="AP57" s="192">
        <f t="shared" si="107"/>
        <v>0</v>
      </c>
      <c r="AQ57" s="192">
        <f t="shared" si="108"/>
        <v>62.823082793124918</v>
      </c>
      <c r="AR57" s="193">
        <f t="shared" si="109"/>
        <v>100</v>
      </c>
      <c r="AS57" s="115"/>
      <c r="AT57" s="215">
        <f t="shared" si="110"/>
        <v>0.66006428458872457</v>
      </c>
      <c r="AU57" s="216">
        <f t="shared" si="111"/>
        <v>4.1950617033242148E-3</v>
      </c>
      <c r="AV57" s="216">
        <f t="shared" si="112"/>
        <v>0.14620899065915777</v>
      </c>
      <c r="AW57" s="216">
        <f t="shared" si="113"/>
        <v>8.6647495125555241E-4</v>
      </c>
      <c r="AX57" s="216">
        <f t="shared" si="114"/>
        <v>8.3517448549252958E-4</v>
      </c>
      <c r="AY57" s="216">
        <f t="shared" si="115"/>
        <v>4.6155584329629309E-2</v>
      </c>
      <c r="AZ57" s="216">
        <f t="shared" si="116"/>
        <v>2.1156820241082686E-3</v>
      </c>
      <c r="BA57" s="216">
        <f t="shared" si="117"/>
        <v>2.396094317840991E-2</v>
      </c>
      <c r="BB57" s="216">
        <f t="shared" si="118"/>
        <v>7.5167106394010905E-2</v>
      </c>
      <c r="BC57" s="216">
        <f t="shared" si="119"/>
        <v>3.5821536292857975E-2</v>
      </c>
      <c r="BD57" s="216">
        <f t="shared" si="120"/>
        <v>4.6091613930288591E-3</v>
      </c>
      <c r="BE57" s="216">
        <f t="shared" si="121"/>
        <v>0</v>
      </c>
      <c r="BF57" s="217">
        <f t="shared" si="122"/>
        <v>0.99999999999999978</v>
      </c>
      <c r="BG57" s="115"/>
      <c r="BH57" s="33">
        <f>'INPUT 1'!A51</f>
        <v>0</v>
      </c>
      <c r="BI57" s="226">
        <f>'INPUT 1'!P51</f>
        <v>0</v>
      </c>
      <c r="BJ57" s="227">
        <f>'INPUT 1'!Q51</f>
        <v>0</v>
      </c>
      <c r="BK57" s="227">
        <f>'INPUT 1'!R51</f>
        <v>0</v>
      </c>
      <c r="BL57" s="227">
        <f>'INPUT 1'!S51</f>
        <v>0</v>
      </c>
      <c r="BM57" s="227">
        <f>'INPUT 1'!T51</f>
        <v>0</v>
      </c>
      <c r="BN57" s="228">
        <f>'INPUT 1'!U51</f>
        <v>0</v>
      </c>
      <c r="BO57" s="115"/>
      <c r="BP57" s="226">
        <f t="shared" si="123"/>
        <v>0</v>
      </c>
      <c r="BQ57" s="227">
        <f t="shared" si="124"/>
        <v>0</v>
      </c>
      <c r="BR57" s="227">
        <f t="shared" si="125"/>
        <v>0</v>
      </c>
      <c r="BS57" s="227">
        <f t="shared" si="126"/>
        <v>0</v>
      </c>
      <c r="BT57" s="227">
        <f t="shared" si="127"/>
        <v>0</v>
      </c>
      <c r="BU57" s="228">
        <f t="shared" si="64"/>
        <v>0</v>
      </c>
      <c r="BV57" s="115"/>
      <c r="CE57" s="215">
        <f t="shared" si="128"/>
        <v>-18192.06079037836</v>
      </c>
      <c r="CF57" s="216">
        <f t="shared" si="129"/>
        <v>-47.070639501408913</v>
      </c>
      <c r="CG57" s="216">
        <f t="shared" si="130"/>
        <v>-2697.5985706867336</v>
      </c>
      <c r="CH57" s="216">
        <f t="shared" si="131"/>
        <v>-12.104369132306154</v>
      </c>
      <c r="CI57" s="216">
        <f t="shared" si="132"/>
        <v>-1581.9445283853884</v>
      </c>
      <c r="CJ57" s="216">
        <f t="shared" si="133"/>
        <v>-187.63462377148079</v>
      </c>
      <c r="CK57" s="216">
        <f t="shared" si="134"/>
        <v>-995.71994179197031</v>
      </c>
      <c r="CL57" s="216">
        <f t="shared" si="135"/>
        <v>-1039.3466513843498</v>
      </c>
      <c r="CM57" s="216">
        <f t="shared" si="136"/>
        <v>0</v>
      </c>
      <c r="CN57" s="228">
        <f t="shared" si="137"/>
        <v>3551.3087851785081</v>
      </c>
      <c r="CP57" s="215">
        <f t="shared" si="138"/>
        <v>-18479.444199052592</v>
      </c>
      <c r="CQ57" s="216">
        <f t="shared" si="139"/>
        <v>-44.950048395563634</v>
      </c>
      <c r="CR57" s="216">
        <f t="shared" si="140"/>
        <v>-2777.9627810295115</v>
      </c>
      <c r="CS57" s="216">
        <f t="shared" si="141"/>
        <v>-12.574707332396789</v>
      </c>
      <c r="CT57" s="216">
        <f t="shared" si="142"/>
        <v>-1610.6126849242078</v>
      </c>
      <c r="CU57" s="216">
        <f t="shared" si="143"/>
        <v>-211.61384914953581</v>
      </c>
      <c r="CV57" s="216">
        <f t="shared" si="144"/>
        <v>-1030.7451073557493</v>
      </c>
      <c r="CW57" s="216">
        <f t="shared" si="145"/>
        <v>-1023.9221844289353</v>
      </c>
      <c r="CX57" s="216">
        <f t="shared" si="146"/>
        <v>0</v>
      </c>
      <c r="CY57" s="228">
        <f t="shared" si="147"/>
        <v>3589.3265685890942</v>
      </c>
      <c r="DA57" s="388">
        <v>0.65</v>
      </c>
      <c r="DB57" s="121">
        <f t="shared" si="69"/>
        <v>0.24999999999999997</v>
      </c>
      <c r="DC57" s="279">
        <f t="shared" si="70"/>
        <v>9.9999999999999978E-2</v>
      </c>
      <c r="DE57" s="172">
        <f t="shared" si="148"/>
        <v>0</v>
      </c>
      <c r="DF57" s="115"/>
      <c r="DG57" s="29">
        <f>'INPUT 1'!W51+273.15</f>
        <v>1288.3657423297282</v>
      </c>
      <c r="DH57" s="16">
        <f>'INPUT 1'!X51</f>
        <v>0.1</v>
      </c>
      <c r="DJ57" s="171">
        <f t="shared" si="149"/>
        <v>7.7617711116077833E-5</v>
      </c>
      <c r="DK57" s="96">
        <f t="shared" si="150"/>
        <v>-2.0910211374671365E-2</v>
      </c>
      <c r="DL57" s="98">
        <f t="shared" si="151"/>
        <v>-2.0557050789093215E-2</v>
      </c>
      <c r="DN57" s="171">
        <f t="shared" si="152"/>
        <v>2.7166198890627231E-5</v>
      </c>
      <c r="DO57" s="180">
        <f t="shared" si="153"/>
        <v>0.29098999999999992</v>
      </c>
      <c r="DQ57" s="181">
        <f t="shared" si="154"/>
        <v>4.303339958053674</v>
      </c>
      <c r="DR57" s="182">
        <f t="shared" si="73"/>
        <v>73.946359449538079</v>
      </c>
      <c r="DS57" s="201">
        <v>0.27316977521185698</v>
      </c>
      <c r="DT57" s="202">
        <f t="shared" si="81"/>
        <v>20.199910388565492</v>
      </c>
      <c r="DU57" s="184">
        <f t="shared" si="155"/>
        <v>4.2728105282371027</v>
      </c>
      <c r="DV57" s="185">
        <f t="shared" si="79"/>
        <v>71.722931937679903</v>
      </c>
      <c r="DW57" s="205">
        <v>0.26729908137347302</v>
      </c>
      <c r="DX57" s="202">
        <f t="shared" si="75"/>
        <v>19.171473820353967</v>
      </c>
      <c r="EN57" s="48"/>
      <c r="EO57" s="115"/>
    </row>
    <row r="58" spans="1:145" s="1" customFormat="1">
      <c r="A58" s="33">
        <f>'INPUT 1'!A52</f>
        <v>0</v>
      </c>
      <c r="B58" s="52">
        <f>'INPUT 1'!B52</f>
        <v>68.778586979907999</v>
      </c>
      <c r="C58" s="52">
        <f>'INPUT 1'!C52</f>
        <v>0.56029660081855304</v>
      </c>
      <c r="D58" s="52">
        <f>'INPUT 1'!D52</f>
        <v>12.916581021735301</v>
      </c>
      <c r="E58" s="52">
        <f>'INPUT 1'!E52</f>
        <v>3.9823259276650501E-2</v>
      </c>
      <c r="F58" s="52">
        <f>'INPUT 1'!F52</f>
        <v>0.101406002425182</v>
      </c>
      <c r="G58" s="52">
        <f>'INPUT 1'!G52</f>
        <v>5.6915894661900799</v>
      </c>
      <c r="H58" s="52">
        <f>'INPUT 1'!H52</f>
        <v>0.29873016668331598</v>
      </c>
      <c r="I58" s="52">
        <f>'INPUT 1'!I52</f>
        <v>2.2934895772323198</v>
      </c>
      <c r="J58" s="52">
        <f>'INPUT 1'!J52</f>
        <v>4.0409193084909898</v>
      </c>
      <c r="K58" s="52">
        <f>'INPUT 1'!K52</f>
        <v>2.9327810290384901</v>
      </c>
      <c r="L58" s="52">
        <f>'INPUT 1'!L52</f>
        <v>0.56717063611768903</v>
      </c>
      <c r="M58" s="52">
        <f>'INPUT 1'!M52</f>
        <v>0</v>
      </c>
      <c r="N58" s="85">
        <f>'INPUT 1'!N52</f>
        <v>98.221374047916555</v>
      </c>
      <c r="P58" s="191">
        <f t="shared" si="82"/>
        <v>32.149513344154897</v>
      </c>
      <c r="Q58" s="192">
        <f t="shared" si="83"/>
        <v>0.33580978831216468</v>
      </c>
      <c r="R58" s="192">
        <f t="shared" si="84"/>
        <v>6.8361094592035094</v>
      </c>
      <c r="S58" s="192">
        <f t="shared" si="85"/>
        <v>2.4014854872395828E-2</v>
      </c>
      <c r="T58" s="192">
        <f t="shared" si="86"/>
        <v>7.8534652833777086E-2</v>
      </c>
      <c r="U58" s="192">
        <f t="shared" si="87"/>
        <v>4.4241124008737041</v>
      </c>
      <c r="V58" s="192">
        <f t="shared" si="88"/>
        <v>0.20894028502227396</v>
      </c>
      <c r="W58" s="192">
        <f t="shared" si="89"/>
        <v>1.6391358243484346</v>
      </c>
      <c r="X58" s="192">
        <f t="shared" si="90"/>
        <v>2.9977861993369652</v>
      </c>
      <c r="Y58" s="192">
        <f t="shared" si="91"/>
        <v>2.4346416516127141</v>
      </c>
      <c r="Z58" s="192">
        <f t="shared" si="92"/>
        <v>0.247524983448495</v>
      </c>
      <c r="AA58" s="192">
        <f t="shared" si="93"/>
        <v>0</v>
      </c>
      <c r="AB58" s="192">
        <f t="shared" si="94"/>
        <v>46.845250603897234</v>
      </c>
      <c r="AC58" s="193">
        <f t="shared" si="95"/>
        <v>98.221374047916555</v>
      </c>
      <c r="AD58" s="115"/>
      <c r="AE58" s="191">
        <f t="shared" si="96"/>
        <v>24.564657064216863</v>
      </c>
      <c r="AF58" s="192">
        <f t="shared" si="97"/>
        <v>0.15054821258913889</v>
      </c>
      <c r="AG58" s="192">
        <f t="shared" si="98"/>
        <v>5.4370179713025797</v>
      </c>
      <c r="AH58" s="192">
        <f t="shared" si="99"/>
        <v>2.120326802608135E-2</v>
      </c>
      <c r="AI58" s="192">
        <f t="shared" si="100"/>
        <v>3.067655299697709E-2</v>
      </c>
      <c r="AJ58" s="192">
        <f t="shared" si="101"/>
        <v>1.7000233069430521</v>
      </c>
      <c r="AK58" s="192">
        <f t="shared" si="102"/>
        <v>8.0288049242836154E-2</v>
      </c>
      <c r="AL58" s="192">
        <f t="shared" si="103"/>
        <v>0.87766213790273806</v>
      </c>
      <c r="AM58" s="192">
        <f t="shared" si="104"/>
        <v>2.7982369801116125</v>
      </c>
      <c r="AN58" s="192">
        <f t="shared" si="105"/>
        <v>1.3362743593605597</v>
      </c>
      <c r="AO58" s="192">
        <f t="shared" si="106"/>
        <v>0.17149187922071429</v>
      </c>
      <c r="AP58" s="192">
        <f t="shared" si="107"/>
        <v>0</v>
      </c>
      <c r="AQ58" s="192">
        <f t="shared" si="108"/>
        <v>62.831920218086843</v>
      </c>
      <c r="AR58" s="193">
        <f t="shared" si="109"/>
        <v>100</v>
      </c>
      <c r="AS58" s="115"/>
      <c r="AT58" s="215">
        <f t="shared" si="110"/>
        <v>0.66090734868069767</v>
      </c>
      <c r="AU58" s="216">
        <f t="shared" si="111"/>
        <v>4.0504705508730412E-3</v>
      </c>
      <c r="AV58" s="216">
        <f t="shared" si="112"/>
        <v>0.14628191725816189</v>
      </c>
      <c r="AW58" s="216">
        <f t="shared" si="113"/>
        <v>5.7046982654184223E-4</v>
      </c>
      <c r="AX58" s="216">
        <f t="shared" si="114"/>
        <v>8.2534672700269581E-4</v>
      </c>
      <c r="AY58" s="216">
        <f t="shared" si="115"/>
        <v>4.5738798369947618E-2</v>
      </c>
      <c r="AZ58" s="216">
        <f t="shared" si="116"/>
        <v>2.1601344410024158E-3</v>
      </c>
      <c r="BA58" s="216">
        <f t="shared" si="117"/>
        <v>2.3613330122311801E-2</v>
      </c>
      <c r="BB58" s="216">
        <f t="shared" si="118"/>
        <v>7.5286024904447704E-2</v>
      </c>
      <c r="BC58" s="216">
        <f t="shared" si="119"/>
        <v>3.5952203266923187E-2</v>
      </c>
      <c r="BD58" s="216">
        <f t="shared" si="120"/>
        <v>4.6139558520902181E-3</v>
      </c>
      <c r="BE58" s="216">
        <f t="shared" si="121"/>
        <v>0</v>
      </c>
      <c r="BF58" s="217">
        <f t="shared" si="122"/>
        <v>1</v>
      </c>
      <c r="BG58" s="115"/>
      <c r="BH58" s="33">
        <f>'INPUT 1'!A52</f>
        <v>0</v>
      </c>
      <c r="BI58" s="226">
        <f>'INPUT 1'!P52</f>
        <v>0</v>
      </c>
      <c r="BJ58" s="227">
        <f>'INPUT 1'!Q52</f>
        <v>0</v>
      </c>
      <c r="BK58" s="227">
        <f>'INPUT 1'!R52</f>
        <v>0</v>
      </c>
      <c r="BL58" s="227">
        <f>'INPUT 1'!S52</f>
        <v>0</v>
      </c>
      <c r="BM58" s="227">
        <f>'INPUT 1'!T52</f>
        <v>0</v>
      </c>
      <c r="BN58" s="228">
        <f>'INPUT 1'!U52</f>
        <v>0</v>
      </c>
      <c r="BO58" s="115"/>
      <c r="BP58" s="226">
        <f t="shared" si="123"/>
        <v>0</v>
      </c>
      <c r="BQ58" s="227">
        <f t="shared" si="124"/>
        <v>0</v>
      </c>
      <c r="BR58" s="227">
        <f t="shared" si="125"/>
        <v>0</v>
      </c>
      <c r="BS58" s="227">
        <f t="shared" si="126"/>
        <v>0</v>
      </c>
      <c r="BT58" s="227">
        <f t="shared" si="127"/>
        <v>0</v>
      </c>
      <c r="BU58" s="228">
        <f t="shared" si="64"/>
        <v>0</v>
      </c>
      <c r="BV58" s="115"/>
      <c r="CE58" s="215">
        <f t="shared" si="128"/>
        <v>-18215.296516912051</v>
      </c>
      <c r="CF58" s="216">
        <f t="shared" si="129"/>
        <v>-45.448256210424347</v>
      </c>
      <c r="CG58" s="216">
        <f t="shared" si="130"/>
        <v>-2698.9440877329266</v>
      </c>
      <c r="CH58" s="216">
        <f t="shared" si="131"/>
        <v>-7.969275221746777</v>
      </c>
      <c r="CI58" s="216">
        <f t="shared" si="132"/>
        <v>-1567.6595338825009</v>
      </c>
      <c r="CJ58" s="216">
        <f t="shared" si="133"/>
        <v>-184.91251702829572</v>
      </c>
      <c r="CK58" s="216">
        <f t="shared" si="134"/>
        <v>-997.29522568901757</v>
      </c>
      <c r="CL58" s="216">
        <f t="shared" si="135"/>
        <v>-1043.1378981033879</v>
      </c>
      <c r="CM58" s="216">
        <f t="shared" si="136"/>
        <v>0</v>
      </c>
      <c r="CN58" s="228">
        <f t="shared" si="137"/>
        <v>3523.7353210599067</v>
      </c>
      <c r="CP58" s="215">
        <f t="shared" si="138"/>
        <v>-18503.046984732093</v>
      </c>
      <c r="CQ58" s="216">
        <f t="shared" si="139"/>
        <v>-43.400755498369676</v>
      </c>
      <c r="CR58" s="216">
        <f t="shared" si="140"/>
        <v>-2779.3483823996266</v>
      </c>
      <c r="CS58" s="216">
        <f t="shared" si="141"/>
        <v>-8.2789365120505671</v>
      </c>
      <c r="CT58" s="216">
        <f t="shared" si="142"/>
        <v>-1596.0688163260429</v>
      </c>
      <c r="CU58" s="216">
        <f t="shared" si="143"/>
        <v>-208.54386412149086</v>
      </c>
      <c r="CV58" s="216">
        <f t="shared" si="144"/>
        <v>-1032.3758029975936</v>
      </c>
      <c r="CW58" s="216">
        <f t="shared" si="145"/>
        <v>-1027.6571669942768</v>
      </c>
      <c r="CX58" s="216">
        <f t="shared" si="146"/>
        <v>0</v>
      </c>
      <c r="CY58" s="228">
        <f t="shared" si="147"/>
        <v>3561.4579225952593</v>
      </c>
      <c r="DA58" s="388">
        <v>0.65</v>
      </c>
      <c r="DB58" s="121">
        <f t="shared" si="69"/>
        <v>0.24999999999999997</v>
      </c>
      <c r="DC58" s="279">
        <f t="shared" si="70"/>
        <v>9.9999999999999978E-2</v>
      </c>
      <c r="DE58" s="172">
        <f t="shared" si="148"/>
        <v>0</v>
      </c>
      <c r="DF58" s="115"/>
      <c r="DG58" s="29">
        <f>'INPUT 1'!W52+273.15</f>
        <v>1287.9504475114607</v>
      </c>
      <c r="DH58" s="16">
        <f>'INPUT 1'!X52</f>
        <v>0.1</v>
      </c>
      <c r="DJ58" s="171">
        <f t="shared" si="149"/>
        <v>7.7642738657544635E-5</v>
      </c>
      <c r="DK58" s="96">
        <f t="shared" si="150"/>
        <v>-2.0916953794342524E-2</v>
      </c>
      <c r="DL58" s="98">
        <f t="shared" si="151"/>
        <v>-2.0563679333450699E-2</v>
      </c>
      <c r="DN58" s="171">
        <f t="shared" si="152"/>
        <v>2.7174958530140613E-5</v>
      </c>
      <c r="DO58" s="180">
        <f t="shared" si="153"/>
        <v>0.29098999999999986</v>
      </c>
      <c r="DQ58" s="181">
        <f t="shared" si="154"/>
        <v>4.2834610727146076</v>
      </c>
      <c r="DR58" s="182">
        <f t="shared" si="73"/>
        <v>72.490902607737382</v>
      </c>
      <c r="DS58" s="201">
        <v>0.27316977521185698</v>
      </c>
      <c r="DT58" s="202">
        <f t="shared" si="81"/>
        <v>19.802323570260238</v>
      </c>
      <c r="DU58" s="184">
        <f t="shared" si="155"/>
        <v>4.2528308114716085</v>
      </c>
      <c r="DV58" s="185">
        <f t="shared" si="79"/>
        <v>70.304148712057795</v>
      </c>
      <c r="DW58" s="205">
        <v>0.26729908137347302</v>
      </c>
      <c r="DX58" s="202">
        <f t="shared" si="75"/>
        <v>18.792234367477086</v>
      </c>
      <c r="EN58" s="48"/>
      <c r="EO58" s="115"/>
    </row>
    <row r="59" spans="1:145" s="1" customFormat="1">
      <c r="A59" s="33">
        <f>'INPUT 1'!A53</f>
        <v>0</v>
      </c>
      <c r="B59" s="52">
        <f>'INPUT 1'!B53</f>
        <v>68.842856866577407</v>
      </c>
      <c r="C59" s="52">
        <f>'INPUT 1'!C53</f>
        <v>0.54603596505584095</v>
      </c>
      <c r="D59" s="52">
        <f>'INPUT 1'!D53</f>
        <v>12.9214876306424</v>
      </c>
      <c r="E59" s="52">
        <f>'INPUT 1'!E53</f>
        <v>2.50773864233781E-2</v>
      </c>
      <c r="F59" s="52">
        <f>'INPUT 1'!F53</f>
        <v>0.10054670279214099</v>
      </c>
      <c r="G59" s="52">
        <f>'INPUT 1'!G53</f>
        <v>5.6566061046446601</v>
      </c>
      <c r="H59" s="52">
        <f>'INPUT 1'!H53</f>
        <v>0.30102143372436901</v>
      </c>
      <c r="I59" s="52">
        <f>'INPUT 1'!I53</f>
        <v>2.2694495828399699</v>
      </c>
      <c r="J59" s="52">
        <f>'INPUT 1'!J53</f>
        <v>4.0455718534680303</v>
      </c>
      <c r="K59" s="52">
        <f>'INPUT 1'!K53</f>
        <v>2.9404586884847501</v>
      </c>
      <c r="L59" s="52">
        <f>'INPUT 1'!L53</f>
        <v>0.56760490027826704</v>
      </c>
      <c r="M59" s="52">
        <f>'INPUT 1'!M53</f>
        <v>0</v>
      </c>
      <c r="N59" s="85">
        <f>'INPUT 1'!N53</f>
        <v>98.216717114931228</v>
      </c>
      <c r="P59" s="191">
        <f t="shared" si="82"/>
        <v>32.179555333527389</v>
      </c>
      <c r="Q59" s="192">
        <f t="shared" si="83"/>
        <v>0.32726277755094096</v>
      </c>
      <c r="R59" s="192">
        <f t="shared" si="84"/>
        <v>6.8387062853687288</v>
      </c>
      <c r="S59" s="192">
        <f t="shared" si="85"/>
        <v>1.5122564211852917E-2</v>
      </c>
      <c r="T59" s="192">
        <f t="shared" si="86"/>
        <v>7.7869161672039805E-2</v>
      </c>
      <c r="U59" s="192">
        <f t="shared" si="87"/>
        <v>4.3969195886449359</v>
      </c>
      <c r="V59" s="192">
        <f t="shared" si="88"/>
        <v>0.21054286166839914</v>
      </c>
      <c r="W59" s="192">
        <f t="shared" si="89"/>
        <v>1.621954662324935</v>
      </c>
      <c r="X59" s="192">
        <f t="shared" si="90"/>
        <v>3.0012377246110926</v>
      </c>
      <c r="Y59" s="192">
        <f t="shared" si="91"/>
        <v>2.441015243534403</v>
      </c>
      <c r="Z59" s="192">
        <f t="shared" si="92"/>
        <v>0.24771450530014644</v>
      </c>
      <c r="AA59" s="192">
        <f t="shared" si="93"/>
        <v>0</v>
      </c>
      <c r="AB59" s="192">
        <f t="shared" si="94"/>
        <v>46.858816406516347</v>
      </c>
      <c r="AC59" s="193">
        <f t="shared" si="95"/>
        <v>98.216717114931214</v>
      </c>
      <c r="AD59" s="115"/>
      <c r="AE59" s="191">
        <f t="shared" si="96"/>
        <v>24.582918404991275</v>
      </c>
      <c r="AF59" s="192">
        <f t="shared" si="97"/>
        <v>0.14668846483410009</v>
      </c>
      <c r="AG59" s="192">
        <f t="shared" si="98"/>
        <v>5.4380451744630829</v>
      </c>
      <c r="AH59" s="192">
        <f t="shared" si="99"/>
        <v>1.3349511469474051E-2</v>
      </c>
      <c r="AI59" s="192">
        <f t="shared" si="100"/>
        <v>3.0410798791742379E-2</v>
      </c>
      <c r="AJ59" s="192">
        <f t="shared" si="101"/>
        <v>1.6892516245856395</v>
      </c>
      <c r="AK59" s="192">
        <f t="shared" si="102"/>
        <v>8.0888418345594945E-2</v>
      </c>
      <c r="AL59" s="192">
        <f t="shared" si="103"/>
        <v>0.86829685997147854</v>
      </c>
      <c r="AM59" s="192">
        <f t="shared" si="104"/>
        <v>2.8009240416163936</v>
      </c>
      <c r="AN59" s="192">
        <f t="shared" si="105"/>
        <v>1.339516840190115</v>
      </c>
      <c r="AO59" s="192">
        <f t="shared" si="106"/>
        <v>0.17159042747306838</v>
      </c>
      <c r="AP59" s="192">
        <f t="shared" si="107"/>
        <v>0</v>
      </c>
      <c r="AQ59" s="192">
        <f t="shared" si="108"/>
        <v>62.838119433268034</v>
      </c>
      <c r="AR59" s="193">
        <f t="shared" si="109"/>
        <v>100</v>
      </c>
      <c r="AS59" s="115"/>
      <c r="AT59" s="215">
        <f t="shared" si="110"/>
        <v>0.66150899873991786</v>
      </c>
      <c r="AU59" s="216">
        <f t="shared" si="111"/>
        <v>3.9472831459831563E-3</v>
      </c>
      <c r="AV59" s="216">
        <f t="shared" si="112"/>
        <v>0.14633396080959707</v>
      </c>
      <c r="AW59" s="216">
        <f t="shared" si="113"/>
        <v>3.5922593975033632E-4</v>
      </c>
      <c r="AX59" s="216">
        <f t="shared" si="114"/>
        <v>8.1833315020571687E-4</v>
      </c>
      <c r="AY59" s="216">
        <f t="shared" si="115"/>
        <v>4.5456569980419401E-2</v>
      </c>
      <c r="AZ59" s="216">
        <f t="shared" si="116"/>
        <v>2.1766502962718153E-3</v>
      </c>
      <c r="BA59" s="216">
        <f t="shared" si="117"/>
        <v>2.3365256190742797E-2</v>
      </c>
      <c r="BB59" s="216">
        <f t="shared" si="118"/>
        <v>7.5370890786507591E-2</v>
      </c>
      <c r="BC59" s="216">
        <f t="shared" si="119"/>
        <v>3.6045453560530419E-2</v>
      </c>
      <c r="BD59" s="216">
        <f t="shared" si="120"/>
        <v>4.6173774000737586E-3</v>
      </c>
      <c r="BE59" s="216">
        <f t="shared" si="121"/>
        <v>0</v>
      </c>
      <c r="BF59" s="217">
        <f t="shared" si="122"/>
        <v>0.99999999999999989</v>
      </c>
      <c r="BG59" s="115"/>
      <c r="BH59" s="33">
        <f>'INPUT 1'!A53</f>
        <v>0</v>
      </c>
      <c r="BI59" s="226">
        <f>'INPUT 1'!P53</f>
        <v>0</v>
      </c>
      <c r="BJ59" s="227">
        <f>'INPUT 1'!Q53</f>
        <v>0</v>
      </c>
      <c r="BK59" s="227">
        <f>'INPUT 1'!R53</f>
        <v>0</v>
      </c>
      <c r="BL59" s="227">
        <f>'INPUT 1'!S53</f>
        <v>0</v>
      </c>
      <c r="BM59" s="227">
        <f>'INPUT 1'!T53</f>
        <v>0</v>
      </c>
      <c r="BN59" s="228">
        <f>'INPUT 1'!U53</f>
        <v>0</v>
      </c>
      <c r="BO59" s="115"/>
      <c r="BP59" s="226">
        <f t="shared" si="123"/>
        <v>0</v>
      </c>
      <c r="BQ59" s="227">
        <f t="shared" si="124"/>
        <v>0</v>
      </c>
      <c r="BR59" s="227">
        <f t="shared" si="125"/>
        <v>0</v>
      </c>
      <c r="BS59" s="227">
        <f t="shared" si="126"/>
        <v>0</v>
      </c>
      <c r="BT59" s="227">
        <f t="shared" si="127"/>
        <v>0</v>
      </c>
      <c r="BU59" s="228">
        <f t="shared" si="64"/>
        <v>0</v>
      </c>
      <c r="BV59" s="115"/>
      <c r="CE59" s="215">
        <f t="shared" si="128"/>
        <v>-18231.878620666823</v>
      </c>
      <c r="CF59" s="216">
        <f t="shared" si="129"/>
        <v>-44.290443172106251</v>
      </c>
      <c r="CG59" s="216">
        <f t="shared" si="130"/>
        <v>-2699.9043064536227</v>
      </c>
      <c r="CH59" s="216">
        <f t="shared" si="131"/>
        <v>-5.0182678337520805</v>
      </c>
      <c r="CI59" s="216">
        <f t="shared" si="132"/>
        <v>-1557.9863889520711</v>
      </c>
      <c r="CJ59" s="216">
        <f t="shared" si="133"/>
        <v>-182.96988653704682</v>
      </c>
      <c r="CK59" s="216">
        <f t="shared" si="134"/>
        <v>-998.41942289706026</v>
      </c>
      <c r="CL59" s="216">
        <f t="shared" si="135"/>
        <v>-1045.843515741027</v>
      </c>
      <c r="CM59" s="216">
        <f t="shared" si="136"/>
        <v>0</v>
      </c>
      <c r="CN59" s="228">
        <f t="shared" si="137"/>
        <v>3505.1803349617453</v>
      </c>
      <c r="CP59" s="215">
        <f t="shared" si="138"/>
        <v>-18519.8910391012</v>
      </c>
      <c r="CQ59" s="216">
        <f t="shared" si="139"/>
        <v>-42.295103383661207</v>
      </c>
      <c r="CR59" s="216">
        <f t="shared" si="140"/>
        <v>-2780.3372070144997</v>
      </c>
      <c r="CS59" s="216">
        <f t="shared" si="141"/>
        <v>-5.2132621399154786</v>
      </c>
      <c r="CT59" s="216">
        <f t="shared" si="142"/>
        <v>-1586.2203736983092</v>
      </c>
      <c r="CU59" s="216">
        <f t="shared" si="143"/>
        <v>-206.35297041826314</v>
      </c>
      <c r="CV59" s="216">
        <f t="shared" si="144"/>
        <v>-1033.5395446515045</v>
      </c>
      <c r="CW59" s="216">
        <f t="shared" si="145"/>
        <v>-1030.3226318014911</v>
      </c>
      <c r="CX59" s="216">
        <f t="shared" si="146"/>
        <v>0</v>
      </c>
      <c r="CY59" s="228">
        <f t="shared" si="147"/>
        <v>3542.7043000266199</v>
      </c>
      <c r="DA59" s="388">
        <v>0.65</v>
      </c>
      <c r="DB59" s="121">
        <f t="shared" si="69"/>
        <v>0.24999999999999997</v>
      </c>
      <c r="DC59" s="279">
        <f t="shared" si="70"/>
        <v>9.9999999999999978E-2</v>
      </c>
      <c r="DE59" s="172">
        <f t="shared" si="148"/>
        <v>0</v>
      </c>
      <c r="DF59" s="115"/>
      <c r="DG59" s="29">
        <f>'INPUT 1'!W53+273.15</f>
        <v>1287.6540554671099</v>
      </c>
      <c r="DH59" s="16">
        <f>'INPUT 1'!X53</f>
        <v>0.1</v>
      </c>
      <c r="DJ59" s="180">
        <f t="shared" si="149"/>
        <v>7.7660610453111155E-5</v>
      </c>
      <c r="DK59" s="96">
        <f t="shared" si="150"/>
        <v>-2.0921768456068142E-2</v>
      </c>
      <c r="DL59" s="98">
        <f t="shared" si="151"/>
        <v>-2.0568412678506492E-2</v>
      </c>
      <c r="DM59" s="17"/>
      <c r="DN59" s="171">
        <f t="shared" si="152"/>
        <v>2.7181213658588895E-5</v>
      </c>
      <c r="DO59" s="180">
        <f t="shared" si="153"/>
        <v>0.29098999999999992</v>
      </c>
      <c r="DQ59" s="181">
        <f t="shared" si="154"/>
        <v>4.2694462545153353</v>
      </c>
      <c r="DR59" s="182">
        <f t="shared" si="73"/>
        <v>71.482041799900315</v>
      </c>
      <c r="DS59" s="201">
        <v>0.27316977521185698</v>
      </c>
      <c r="DT59" s="202">
        <f t="shared" si="81"/>
        <v>19.526733290163335</v>
      </c>
      <c r="DU59" s="184">
        <f t="shared" si="155"/>
        <v>4.2387459899343112</v>
      </c>
      <c r="DV59" s="184">
        <f t="shared" si="79"/>
        <v>69.320868244461721</v>
      </c>
      <c r="DW59" s="205">
        <v>0.26729908137347302</v>
      </c>
      <c r="DX59" s="202">
        <f t="shared" si="75"/>
        <v>18.529404401756175</v>
      </c>
      <c r="EN59" s="48"/>
      <c r="EO59" s="115"/>
    </row>
    <row r="60" spans="1:145" s="1" customFormat="1">
      <c r="A60" s="35">
        <f>'INPUT 1'!A54</f>
        <v>0</v>
      </c>
      <c r="B60" s="55">
        <f>'INPUT 1'!B54</f>
        <v>0</v>
      </c>
      <c r="C60" s="55">
        <f>'INPUT 1'!C54</f>
        <v>0</v>
      </c>
      <c r="D60" s="55">
        <f>'INPUT 1'!D54</f>
        <v>0</v>
      </c>
      <c r="E60" s="55">
        <f>'INPUT 1'!E54</f>
        <v>0</v>
      </c>
      <c r="F60" s="55">
        <f>'INPUT 1'!F54</f>
        <v>0</v>
      </c>
      <c r="G60" s="55">
        <f>'INPUT 1'!G54</f>
        <v>0</v>
      </c>
      <c r="H60" s="55">
        <f>'INPUT 1'!H54</f>
        <v>0</v>
      </c>
      <c r="I60" s="55">
        <f>'INPUT 1'!I54</f>
        <v>0</v>
      </c>
      <c r="J60" s="55">
        <f>'INPUT 1'!J54</f>
        <v>0</v>
      </c>
      <c r="K60" s="55">
        <f>'INPUT 1'!K54</f>
        <v>0</v>
      </c>
      <c r="L60" s="55">
        <f>'INPUT 1'!L54</f>
        <v>0</v>
      </c>
      <c r="M60" s="55">
        <f>'INPUT 1'!M54</f>
        <v>0</v>
      </c>
      <c r="N60" s="86">
        <f>'INPUT 1'!N54</f>
        <v>0</v>
      </c>
      <c r="P60" s="194">
        <f t="shared" si="82"/>
        <v>0</v>
      </c>
      <c r="Q60" s="195">
        <f t="shared" si="83"/>
        <v>0</v>
      </c>
      <c r="R60" s="195">
        <f t="shared" si="84"/>
        <v>0</v>
      </c>
      <c r="S60" s="195">
        <f t="shared" si="85"/>
        <v>0</v>
      </c>
      <c r="T60" s="195">
        <f t="shared" si="86"/>
        <v>0</v>
      </c>
      <c r="U60" s="195">
        <f t="shared" si="87"/>
        <v>0</v>
      </c>
      <c r="V60" s="195">
        <f t="shared" si="88"/>
        <v>0</v>
      </c>
      <c r="W60" s="195">
        <f t="shared" si="89"/>
        <v>0</v>
      </c>
      <c r="X60" s="195">
        <f t="shared" si="90"/>
        <v>0</v>
      </c>
      <c r="Y60" s="195">
        <f t="shared" si="91"/>
        <v>0</v>
      </c>
      <c r="Z60" s="195">
        <f t="shared" si="92"/>
        <v>0</v>
      </c>
      <c r="AA60" s="195">
        <f t="shared" si="93"/>
        <v>0</v>
      </c>
      <c r="AB60" s="195">
        <f t="shared" si="94"/>
        <v>0</v>
      </c>
      <c r="AC60" s="196">
        <f t="shared" si="95"/>
        <v>0</v>
      </c>
      <c r="AD60" s="115"/>
      <c r="AE60" s="194">
        <f t="shared" si="96"/>
        <v>0</v>
      </c>
      <c r="AF60" s="195">
        <f t="shared" si="97"/>
        <v>0</v>
      </c>
      <c r="AG60" s="195">
        <f t="shared" si="98"/>
        <v>0</v>
      </c>
      <c r="AH60" s="195">
        <f t="shared" si="99"/>
        <v>0</v>
      </c>
      <c r="AI60" s="195">
        <f t="shared" si="100"/>
        <v>0</v>
      </c>
      <c r="AJ60" s="195">
        <f t="shared" si="101"/>
        <v>0</v>
      </c>
      <c r="AK60" s="195">
        <f t="shared" si="102"/>
        <v>0</v>
      </c>
      <c r="AL60" s="195">
        <f t="shared" si="103"/>
        <v>0</v>
      </c>
      <c r="AM60" s="195">
        <f t="shared" si="104"/>
        <v>0</v>
      </c>
      <c r="AN60" s="195">
        <f t="shared" si="105"/>
        <v>0</v>
      </c>
      <c r="AO60" s="195">
        <f t="shared" si="106"/>
        <v>0</v>
      </c>
      <c r="AP60" s="195">
        <f t="shared" si="107"/>
        <v>0</v>
      </c>
      <c r="AQ60" s="195">
        <f t="shared" si="108"/>
        <v>0</v>
      </c>
      <c r="AR60" s="196">
        <f t="shared" si="109"/>
        <v>0</v>
      </c>
      <c r="AS60" s="115"/>
      <c r="AT60" s="237" t="e">
        <f t="shared" si="110"/>
        <v>#DIV/0!</v>
      </c>
      <c r="AU60" s="238" t="e">
        <f t="shared" si="111"/>
        <v>#DIV/0!</v>
      </c>
      <c r="AV60" s="238" t="e">
        <f t="shared" si="112"/>
        <v>#DIV/0!</v>
      </c>
      <c r="AW60" s="238" t="e">
        <f t="shared" si="113"/>
        <v>#DIV/0!</v>
      </c>
      <c r="AX60" s="238" t="e">
        <f t="shared" si="114"/>
        <v>#DIV/0!</v>
      </c>
      <c r="AY60" s="238" t="e">
        <f t="shared" si="115"/>
        <v>#DIV/0!</v>
      </c>
      <c r="AZ60" s="238" t="e">
        <f t="shared" si="116"/>
        <v>#DIV/0!</v>
      </c>
      <c r="BA60" s="238" t="e">
        <f t="shared" si="117"/>
        <v>#DIV/0!</v>
      </c>
      <c r="BB60" s="238" t="e">
        <f t="shared" si="118"/>
        <v>#DIV/0!</v>
      </c>
      <c r="BC60" s="238" t="e">
        <f t="shared" si="119"/>
        <v>#DIV/0!</v>
      </c>
      <c r="BD60" s="238" t="e">
        <f t="shared" si="120"/>
        <v>#DIV/0!</v>
      </c>
      <c r="BE60" s="238" t="e">
        <f t="shared" si="121"/>
        <v>#DIV/0!</v>
      </c>
      <c r="BF60" s="239" t="e">
        <f t="shared" si="122"/>
        <v>#DIV/0!</v>
      </c>
      <c r="BG60" s="115"/>
      <c r="BH60" s="35">
        <f>'INPUT 1'!A54</f>
        <v>0</v>
      </c>
      <c r="BI60" s="240">
        <f>'INPUT 1'!P54</f>
        <v>0</v>
      </c>
      <c r="BJ60" s="241">
        <f>'INPUT 1'!Q54</f>
        <v>0</v>
      </c>
      <c r="BK60" s="241">
        <f>'INPUT 1'!R54</f>
        <v>0</v>
      </c>
      <c r="BL60" s="241">
        <f>'INPUT 1'!S54</f>
        <v>0</v>
      </c>
      <c r="BM60" s="241">
        <f>'INPUT 1'!T54</f>
        <v>0</v>
      </c>
      <c r="BN60" s="242">
        <f>'INPUT 1'!U54</f>
        <v>0</v>
      </c>
      <c r="BO60" s="115"/>
      <c r="BP60" s="240">
        <f t="shared" si="123"/>
        <v>0</v>
      </c>
      <c r="BQ60" s="241">
        <f t="shared" si="124"/>
        <v>0</v>
      </c>
      <c r="BR60" s="241">
        <f t="shared" si="125"/>
        <v>0</v>
      </c>
      <c r="BS60" s="241">
        <f t="shared" si="126"/>
        <v>0</v>
      </c>
      <c r="BT60" s="241">
        <f t="shared" si="127"/>
        <v>0</v>
      </c>
      <c r="BU60" s="242">
        <f>SUM(BP60:BT60)</f>
        <v>0</v>
      </c>
      <c r="BV60" s="115"/>
      <c r="CE60" s="237" t="e">
        <f t="shared" si="128"/>
        <v>#DIV/0!</v>
      </c>
      <c r="CF60" s="238" t="e">
        <f t="shared" si="129"/>
        <v>#DIV/0!</v>
      </c>
      <c r="CG60" s="238" t="e">
        <f t="shared" si="130"/>
        <v>#DIV/0!</v>
      </c>
      <c r="CH60" s="238" t="e">
        <f t="shared" si="131"/>
        <v>#DIV/0!</v>
      </c>
      <c r="CI60" s="238" t="e">
        <f t="shared" si="132"/>
        <v>#DIV/0!</v>
      </c>
      <c r="CJ60" s="238" t="e">
        <f t="shared" si="133"/>
        <v>#DIV/0!</v>
      </c>
      <c r="CK60" s="238" t="e">
        <f t="shared" si="134"/>
        <v>#DIV/0!</v>
      </c>
      <c r="CL60" s="238" t="e">
        <f t="shared" si="135"/>
        <v>#DIV/0!</v>
      </c>
      <c r="CM60" s="238" t="e">
        <f t="shared" si="136"/>
        <v>#DIV/0!</v>
      </c>
      <c r="CN60" s="242" t="e">
        <f t="shared" si="137"/>
        <v>#DIV/0!</v>
      </c>
      <c r="CP60" s="237" t="e">
        <f t="shared" si="138"/>
        <v>#DIV/0!</v>
      </c>
      <c r="CQ60" s="238" t="e">
        <f t="shared" si="139"/>
        <v>#DIV/0!</v>
      </c>
      <c r="CR60" s="238" t="e">
        <f t="shared" si="140"/>
        <v>#DIV/0!</v>
      </c>
      <c r="CS60" s="238" t="e">
        <f t="shared" si="141"/>
        <v>#DIV/0!</v>
      </c>
      <c r="CT60" s="238" t="e">
        <f t="shared" si="142"/>
        <v>#DIV/0!</v>
      </c>
      <c r="CU60" s="238" t="e">
        <f t="shared" si="143"/>
        <v>#DIV/0!</v>
      </c>
      <c r="CV60" s="238" t="e">
        <f t="shared" si="144"/>
        <v>#DIV/0!</v>
      </c>
      <c r="CW60" s="238" t="e">
        <f t="shared" si="145"/>
        <v>#DIV/0!</v>
      </c>
      <c r="CX60" s="238" t="e">
        <f t="shared" si="146"/>
        <v>#DIV/0!</v>
      </c>
      <c r="CY60" s="242" t="e">
        <f t="shared" si="147"/>
        <v>#DIV/0!</v>
      </c>
      <c r="DA60" s="388">
        <v>0.65</v>
      </c>
      <c r="DB60" s="121">
        <f t="shared" si="69"/>
        <v>0.24999999999999997</v>
      </c>
      <c r="DC60" s="279">
        <f t="shared" si="70"/>
        <v>9.9999999999999978E-2</v>
      </c>
      <c r="DE60" s="175">
        <f t="shared" si="148"/>
        <v>0</v>
      </c>
      <c r="DF60" s="115"/>
      <c r="DG60" s="30">
        <f>'INPUT 1'!W54+273.15</f>
        <v>273.14999999999998</v>
      </c>
      <c r="DH60" s="15">
        <f>'INPUT 1'!X54</f>
        <v>0</v>
      </c>
      <c r="DJ60" s="186">
        <f>DH60/DG60</f>
        <v>0</v>
      </c>
      <c r="DK60" s="99">
        <f t="shared" si="150"/>
        <v>0</v>
      </c>
      <c r="DL60" s="101">
        <f t="shared" si="151"/>
        <v>0</v>
      </c>
      <c r="DM60" s="17"/>
      <c r="DN60" s="173">
        <f t="shared" si="152"/>
        <v>1.2813472451034228E-4</v>
      </c>
      <c r="DO60" s="186">
        <f t="shared" si="153"/>
        <v>0.29098999999999997</v>
      </c>
      <c r="DQ60" s="187" t="e">
        <f t="shared" si="154"/>
        <v>#DIV/0!</v>
      </c>
      <c r="DR60" s="198" t="e">
        <f>EXP(DQ60)</f>
        <v>#DIV/0!</v>
      </c>
      <c r="DS60" s="203">
        <v>0.27316977521185698</v>
      </c>
      <c r="DT60" s="204" t="e">
        <f>DR60*DS60</f>
        <v>#DIV/0!</v>
      </c>
      <c r="DU60" s="197" t="e">
        <f t="shared" si="155"/>
        <v>#DIV/0!</v>
      </c>
      <c r="DV60" s="197" t="e">
        <f>EXP(DU60)</f>
        <v>#DIV/0!</v>
      </c>
      <c r="DW60" s="206">
        <v>0.26729908137347302</v>
      </c>
      <c r="DX60" s="204" t="e">
        <f>DV60*DW60</f>
        <v>#DIV/0!</v>
      </c>
      <c r="EN60" s="48"/>
      <c r="EO60" s="115"/>
    </row>
    <row r="61" spans="1:145">
      <c r="DJ61" s="1"/>
      <c r="DK61" s="1"/>
      <c r="DL61" s="1"/>
      <c r="DM61" s="1"/>
      <c r="DN61" s="1"/>
      <c r="DO61" s="1"/>
      <c r="DP61" s="1"/>
      <c r="DQ61" s="1"/>
      <c r="DR61" s="1"/>
      <c r="DS61" s="1"/>
      <c r="DT61" s="1"/>
      <c r="DU61" s="1"/>
      <c r="DV61" s="1"/>
      <c r="DW61" s="1"/>
      <c r="DX61" s="1"/>
    </row>
    <row r="62" spans="1:145">
      <c r="DJ62" s="1"/>
      <c r="DK62" s="1"/>
      <c r="DL62" s="1"/>
      <c r="DM62" s="1"/>
      <c r="DN62" s="1"/>
      <c r="DO62" s="1"/>
      <c r="DP62" s="1"/>
      <c r="DQ62" s="1"/>
      <c r="DR62" s="1"/>
      <c r="DS62" s="1"/>
      <c r="DT62" s="1"/>
      <c r="DU62" s="1"/>
      <c r="DV62" s="1"/>
      <c r="DW62" s="1"/>
      <c r="DX62" s="1"/>
    </row>
    <row r="63" spans="1:145">
      <c r="DJ63" s="1"/>
      <c r="DK63" s="1"/>
      <c r="DL63" s="1"/>
      <c r="DM63" s="1"/>
      <c r="DN63" s="1"/>
      <c r="DO63" s="1"/>
      <c r="DP63" s="1"/>
      <c r="DQ63" s="1"/>
      <c r="DR63" s="1"/>
      <c r="DS63" s="1"/>
      <c r="DT63" s="1"/>
      <c r="DU63" s="1"/>
      <c r="DV63" s="1"/>
      <c r="DW63" s="1"/>
      <c r="DX63" s="1"/>
    </row>
    <row r="64" spans="1:145">
      <c r="DJ64" s="1"/>
      <c r="DK64" s="1"/>
      <c r="DL64" s="1"/>
      <c r="DM64" s="1"/>
      <c r="DN64" s="1"/>
      <c r="DO64" s="1"/>
      <c r="DP64" s="1"/>
      <c r="DQ64" s="1"/>
      <c r="DR64" s="1"/>
      <c r="DS64" s="1"/>
      <c r="DT64" s="1"/>
      <c r="DU64" s="1"/>
      <c r="DV64" s="1"/>
      <c r="DW64" s="1"/>
      <c r="DX64" s="1"/>
    </row>
    <row r="65" spans="114:128">
      <c r="DJ65" s="1"/>
      <c r="DK65" s="1"/>
      <c r="DL65" s="1"/>
      <c r="DM65" s="1"/>
      <c r="DN65" s="1"/>
      <c r="DO65" s="1"/>
      <c r="DP65" s="1"/>
      <c r="DQ65" s="1"/>
      <c r="DR65" s="1"/>
      <c r="DS65" s="1"/>
      <c r="DT65" s="1"/>
      <c r="DU65" s="1"/>
      <c r="DV65" s="1"/>
      <c r="DW65" s="1"/>
      <c r="DX65" s="1"/>
    </row>
    <row r="66" spans="114:128">
      <c r="DJ66" s="1"/>
      <c r="DK66" s="1"/>
      <c r="DL66" s="1"/>
      <c r="DM66" s="1"/>
      <c r="DN66" s="1"/>
      <c r="DO66" s="1"/>
      <c r="DP66" s="1"/>
      <c r="DQ66" s="1"/>
      <c r="DR66" s="1"/>
      <c r="DS66" s="1"/>
      <c r="DT66" s="1"/>
      <c r="DU66" s="1"/>
      <c r="DV66" s="1"/>
      <c r="DW66" s="1"/>
      <c r="DX66" s="1"/>
    </row>
    <row r="67" spans="114:128">
      <c r="DJ67" s="1"/>
      <c r="DK67" s="1"/>
      <c r="DL67" s="1"/>
      <c r="DM67" s="1"/>
      <c r="DN67" s="1"/>
      <c r="DO67" s="1"/>
      <c r="DP67" s="1"/>
      <c r="DQ67" s="1"/>
      <c r="DR67" s="1"/>
      <c r="DS67" s="1"/>
      <c r="DT67" s="1"/>
      <c r="DU67" s="1"/>
      <c r="DV67" s="1"/>
      <c r="DW67" s="1"/>
      <c r="DX67" s="1"/>
    </row>
    <row r="68" spans="114:128">
      <c r="DJ68" s="1"/>
      <c r="DK68" s="1"/>
      <c r="DL68" s="1"/>
      <c r="DM68" s="1"/>
      <c r="DN68" s="1"/>
      <c r="DO68" s="1"/>
      <c r="DP68" s="1"/>
      <c r="DQ68" s="1"/>
      <c r="DR68" s="1"/>
      <c r="DS68" s="1"/>
      <c r="DT68" s="1"/>
      <c r="DU68" s="1"/>
      <c r="DV68" s="1"/>
      <c r="DW68" s="1"/>
      <c r="DX68" s="1"/>
    </row>
    <row r="69" spans="114:128">
      <c r="DJ69" s="1"/>
      <c r="DK69" s="1"/>
      <c r="DL69" s="1"/>
      <c r="DM69" s="1"/>
      <c r="DN69" s="1"/>
      <c r="DO69" s="1"/>
      <c r="DP69" s="1"/>
      <c r="DQ69" s="1"/>
      <c r="DR69" s="1"/>
      <c r="DS69" s="1"/>
      <c r="DT69" s="1"/>
      <c r="DU69" s="1"/>
      <c r="DV69" s="1"/>
      <c r="DW69" s="1"/>
      <c r="DX69" s="1"/>
    </row>
    <row r="70" spans="114:128">
      <c r="DJ70" s="1"/>
      <c r="DK70" s="1"/>
      <c r="DL70" s="1"/>
      <c r="DM70" s="1"/>
      <c r="DN70" s="1"/>
      <c r="DO70" s="1"/>
      <c r="DP70" s="1"/>
      <c r="DQ70" s="1"/>
      <c r="DR70" s="1"/>
      <c r="DS70" s="1"/>
      <c r="DT70" s="1"/>
      <c r="DU70" s="1"/>
      <c r="DV70" s="1"/>
      <c r="DW70" s="1"/>
      <c r="DX70" s="1"/>
    </row>
    <row r="71" spans="114:128">
      <c r="DJ71" s="1"/>
      <c r="DK71" s="1"/>
      <c r="DL71" s="1"/>
      <c r="DM71" s="1"/>
      <c r="DN71" s="1"/>
      <c r="DO71" s="1"/>
      <c r="DP71" s="1"/>
      <c r="DQ71" s="1"/>
      <c r="DR71" s="1"/>
      <c r="DS71" s="1"/>
      <c r="DT71" s="1"/>
      <c r="DU71" s="1"/>
      <c r="DV71" s="1"/>
      <c r="DW71" s="1"/>
      <c r="DX71" s="1"/>
    </row>
    <row r="72" spans="114:128">
      <c r="DJ72" s="1"/>
      <c r="DK72" s="1"/>
      <c r="DL72" s="1"/>
      <c r="DM72" s="1"/>
      <c r="DN72" s="1"/>
      <c r="DO72" s="1"/>
      <c r="DP72" s="1"/>
      <c r="DQ72" s="1"/>
      <c r="DR72" s="1"/>
      <c r="DS72" s="1"/>
      <c r="DT72" s="1"/>
      <c r="DU72" s="1"/>
      <c r="DV72" s="1"/>
      <c r="DW72" s="1"/>
      <c r="DX72" s="1"/>
    </row>
    <row r="73" spans="114:128">
      <c r="DJ73" s="1"/>
      <c r="DK73" s="1"/>
      <c r="DL73" s="1"/>
      <c r="DM73" s="1"/>
      <c r="DN73" s="1"/>
      <c r="DO73" s="1"/>
      <c r="DP73" s="1"/>
      <c r="DQ73" s="1"/>
      <c r="DR73" s="1"/>
      <c r="DS73" s="1"/>
      <c r="DT73" s="1"/>
      <c r="DU73" s="1"/>
      <c r="DV73" s="1"/>
      <c r="DW73" s="1"/>
      <c r="DX73" s="1"/>
    </row>
    <row r="74" spans="114:128">
      <c r="DJ74" s="1"/>
      <c r="DK74" s="1"/>
      <c r="DL74" s="1"/>
      <c r="DM74" s="1"/>
      <c r="DN74" s="1"/>
      <c r="DO74" s="1"/>
      <c r="DP74" s="1"/>
      <c r="DQ74" s="1"/>
      <c r="DR74" s="1"/>
      <c r="DS74" s="1"/>
      <c r="DT74" s="1"/>
      <c r="DU74" s="1"/>
      <c r="DV74" s="1"/>
      <c r="DW74" s="1"/>
      <c r="DX74" s="1"/>
    </row>
    <row r="75" spans="114:128">
      <c r="DJ75" s="1"/>
      <c r="DK75" s="1"/>
      <c r="DL75" s="1"/>
      <c r="DM75" s="1"/>
      <c r="DN75" s="1"/>
      <c r="DO75" s="1"/>
      <c r="DP75" s="1"/>
      <c r="DQ75" s="1"/>
      <c r="DR75" s="1"/>
      <c r="DS75" s="1"/>
      <c r="DT75" s="1"/>
      <c r="DU75" s="1"/>
      <c r="DV75" s="1"/>
      <c r="DW75" s="1"/>
      <c r="DX75" s="1"/>
    </row>
    <row r="76" spans="114:128">
      <c r="DJ76" s="1"/>
      <c r="DK76" s="1"/>
      <c r="DL76" s="1"/>
      <c r="DM76" s="1"/>
      <c r="DN76" s="1"/>
      <c r="DO76" s="1"/>
      <c r="DP76" s="1"/>
      <c r="DQ76" s="1"/>
      <c r="DR76" s="1"/>
      <c r="DS76" s="1"/>
      <c r="DT76" s="1"/>
      <c r="DU76" s="1"/>
      <c r="DV76" s="1"/>
      <c r="DW76" s="1"/>
      <c r="DX76" s="1"/>
    </row>
    <row r="77" spans="114:128">
      <c r="DJ77" s="1"/>
      <c r="DK77" s="1"/>
      <c r="DL77" s="1"/>
      <c r="DM77" s="1"/>
      <c r="DN77" s="1"/>
      <c r="DO77" s="1"/>
      <c r="DP77" s="1"/>
      <c r="DQ77" s="1"/>
      <c r="DR77" s="1"/>
      <c r="DS77" s="1"/>
      <c r="DT77" s="1"/>
      <c r="DU77" s="1"/>
      <c r="DV77" s="1"/>
      <c r="DW77" s="1"/>
      <c r="DX77" s="1"/>
    </row>
    <row r="78" spans="114:128">
      <c r="DJ78" s="1"/>
      <c r="DK78" s="1"/>
      <c r="DL78" s="1"/>
      <c r="DM78" s="1"/>
      <c r="DN78" s="1"/>
      <c r="DO78" s="1"/>
      <c r="DP78" s="1"/>
      <c r="DQ78" s="1"/>
      <c r="DR78" s="1"/>
      <c r="DS78" s="1"/>
      <c r="DT78" s="1"/>
      <c r="DU78" s="1"/>
      <c r="DV78" s="1"/>
      <c r="DW78" s="1"/>
      <c r="DX78" s="1"/>
    </row>
    <row r="79" spans="114:128">
      <c r="DJ79" s="1"/>
      <c r="DK79" s="1"/>
      <c r="DL79" s="1"/>
      <c r="DM79" s="1"/>
      <c r="DN79" s="1"/>
      <c r="DO79" s="1"/>
      <c r="DP79" s="1"/>
      <c r="DQ79" s="1"/>
      <c r="DR79" s="1"/>
      <c r="DS79" s="1"/>
      <c r="DT79" s="1"/>
      <c r="DU79" s="1"/>
      <c r="DV79" s="1"/>
      <c r="DW79" s="1"/>
      <c r="DX79" s="1"/>
    </row>
    <row r="80" spans="114:128">
      <c r="DJ80" s="1"/>
      <c r="DK80" s="1"/>
      <c r="DL80" s="1"/>
      <c r="DM80" s="1"/>
      <c r="DN80" s="1"/>
      <c r="DO80" s="1"/>
      <c r="DP80" s="1"/>
      <c r="DQ80" s="1"/>
      <c r="DR80" s="1"/>
      <c r="DS80" s="1"/>
      <c r="DT80" s="1"/>
      <c r="DU80" s="1"/>
      <c r="DV80" s="1"/>
      <c r="DW80" s="1"/>
      <c r="DX80" s="1"/>
    </row>
    <row r="81" spans="114:128">
      <c r="DJ81" s="1"/>
      <c r="DK81" s="1"/>
      <c r="DL81" s="1"/>
      <c r="DM81" s="1"/>
      <c r="DN81" s="1"/>
      <c r="DO81" s="1"/>
      <c r="DP81" s="1"/>
      <c r="DQ81" s="1"/>
      <c r="DR81" s="1"/>
      <c r="DS81" s="1"/>
      <c r="DT81" s="1"/>
      <c r="DU81" s="1"/>
      <c r="DV81" s="1"/>
      <c r="DW81" s="1"/>
      <c r="DX81" s="1"/>
    </row>
    <row r="82" spans="114:128">
      <c r="DJ82" s="1"/>
      <c r="DK82" s="1"/>
      <c r="DL82" s="1"/>
      <c r="DM82" s="1"/>
      <c r="DN82" s="1"/>
      <c r="DO82" s="1"/>
      <c r="DP82" s="1"/>
      <c r="DQ82" s="1"/>
      <c r="DR82" s="1"/>
      <c r="DS82" s="1"/>
      <c r="DT82" s="1"/>
      <c r="DU82" s="1"/>
      <c r="DV82" s="1"/>
      <c r="DW82" s="1"/>
      <c r="DX82" s="1"/>
    </row>
    <row r="83" spans="114:128">
      <c r="DJ83" s="1"/>
      <c r="DK83" s="1"/>
      <c r="DL83" s="1"/>
      <c r="DM83" s="1"/>
      <c r="DN83" s="1"/>
      <c r="DO83" s="1"/>
      <c r="DP83" s="1"/>
      <c r="DQ83" s="1"/>
      <c r="DR83" s="1"/>
      <c r="DS83" s="1"/>
      <c r="DT83" s="1"/>
      <c r="DU83" s="1"/>
      <c r="DV83" s="1"/>
      <c r="DW83" s="1"/>
      <c r="DX83" s="1"/>
    </row>
    <row r="84" spans="114:128">
      <c r="DJ84" s="1"/>
      <c r="DK84" s="1"/>
      <c r="DL84" s="1"/>
      <c r="DM84" s="1"/>
      <c r="DN84" s="1"/>
      <c r="DO84" s="1"/>
      <c r="DP84" s="1"/>
      <c r="DQ84" s="1"/>
      <c r="DR84" s="1"/>
      <c r="DS84" s="1"/>
      <c r="DT84" s="1"/>
      <c r="DU84" s="1"/>
      <c r="DV84" s="1"/>
      <c r="DW84" s="1"/>
      <c r="DX84" s="1"/>
    </row>
    <row r="85" spans="114:128">
      <c r="DJ85" s="1"/>
      <c r="DK85" s="1"/>
      <c r="DL85" s="1"/>
      <c r="DM85" s="1"/>
      <c r="DN85" s="1"/>
      <c r="DO85" s="1"/>
      <c r="DP85" s="1"/>
      <c r="DQ85" s="1"/>
      <c r="DR85" s="1"/>
      <c r="DS85" s="1"/>
      <c r="DT85" s="1"/>
      <c r="DU85" s="1"/>
      <c r="DV85" s="1"/>
      <c r="DW85" s="1"/>
      <c r="DX85" s="1"/>
    </row>
    <row r="86" spans="114:128">
      <c r="DJ86" s="1"/>
      <c r="DK86" s="1"/>
      <c r="DL86" s="1"/>
      <c r="DM86" s="1"/>
      <c r="DN86" s="1"/>
      <c r="DO86" s="1"/>
      <c r="DP86" s="1"/>
      <c r="DQ86" s="1"/>
      <c r="DR86" s="1"/>
      <c r="DS86" s="1"/>
      <c r="DT86" s="1"/>
      <c r="DU86" s="1"/>
      <c r="DV86" s="1"/>
      <c r="DW86" s="1"/>
      <c r="DX86" s="1"/>
    </row>
    <row r="87" spans="114:128">
      <c r="DJ87" s="1"/>
      <c r="DK87" s="1"/>
      <c r="DL87" s="1"/>
      <c r="DM87" s="1"/>
      <c r="DN87" s="1"/>
      <c r="DO87" s="1"/>
      <c r="DP87" s="1"/>
      <c r="DQ87" s="1"/>
      <c r="DR87" s="1"/>
      <c r="DS87" s="1"/>
      <c r="DT87" s="1"/>
      <c r="DU87" s="1"/>
      <c r="DV87" s="1"/>
      <c r="DW87" s="1"/>
      <c r="DX87" s="1"/>
    </row>
    <row r="88" spans="114:128">
      <c r="DJ88" s="1"/>
      <c r="DK88" s="1"/>
      <c r="DL88" s="1"/>
      <c r="DM88" s="1"/>
      <c r="DN88" s="1"/>
      <c r="DO88" s="1"/>
      <c r="DP88" s="1"/>
      <c r="DQ88" s="1"/>
      <c r="DR88" s="1"/>
      <c r="DS88" s="1"/>
      <c r="DT88" s="1"/>
      <c r="DU88" s="1"/>
      <c r="DV88" s="1"/>
      <c r="DW88" s="1"/>
      <c r="DX88" s="1"/>
    </row>
    <row r="89" spans="114:128">
      <c r="DJ89" s="1"/>
      <c r="DK89" s="1"/>
      <c r="DL89" s="1"/>
      <c r="DM89" s="1"/>
      <c r="DN89" s="1"/>
      <c r="DO89" s="1"/>
      <c r="DP89" s="1"/>
      <c r="DQ89" s="1"/>
      <c r="DR89" s="1"/>
      <c r="DS89" s="1"/>
      <c r="DT89" s="1"/>
      <c r="DU89" s="1"/>
      <c r="DV89" s="1"/>
      <c r="DW89" s="1"/>
      <c r="DX89" s="1"/>
    </row>
    <row r="90" spans="114:128">
      <c r="DJ90" s="1"/>
      <c r="DK90" s="1"/>
      <c r="DL90" s="1"/>
      <c r="DM90" s="1"/>
      <c r="DN90" s="1"/>
      <c r="DO90" s="1"/>
      <c r="DP90" s="1"/>
      <c r="DQ90" s="1"/>
      <c r="DR90" s="1"/>
      <c r="DS90" s="1"/>
      <c r="DT90" s="1"/>
      <c r="DU90" s="1"/>
      <c r="DV90" s="1"/>
      <c r="DW90" s="1"/>
      <c r="DX90" s="1"/>
    </row>
    <row r="91" spans="114:128">
      <c r="DJ91" s="1"/>
      <c r="DK91" s="1"/>
      <c r="DL91" s="1"/>
      <c r="DM91" s="1"/>
      <c r="DN91" s="1"/>
      <c r="DO91" s="1"/>
      <c r="DP91" s="1"/>
      <c r="DQ91" s="1"/>
      <c r="DR91" s="1"/>
      <c r="DS91" s="1"/>
      <c r="DT91" s="1"/>
      <c r="DU91" s="1"/>
      <c r="DV91" s="1"/>
      <c r="DW91" s="1"/>
      <c r="DX91" s="1"/>
    </row>
    <row r="92" spans="114:128">
      <c r="DJ92" s="1"/>
      <c r="DK92" s="1"/>
      <c r="DL92" s="1"/>
      <c r="DM92" s="1"/>
      <c r="DN92" s="1"/>
      <c r="DO92" s="1"/>
      <c r="DP92" s="1"/>
      <c r="DQ92" s="1"/>
      <c r="DR92" s="1"/>
      <c r="DS92" s="1"/>
      <c r="DT92" s="1"/>
      <c r="DU92" s="1"/>
      <c r="DV92" s="1"/>
      <c r="DW92" s="1"/>
      <c r="DX92" s="1"/>
    </row>
    <row r="93" spans="114:128">
      <c r="DJ93" s="1"/>
      <c r="DK93" s="1"/>
      <c r="DL93" s="1"/>
      <c r="DM93" s="1"/>
      <c r="DN93" s="1"/>
      <c r="DO93" s="1"/>
      <c r="DP93" s="1"/>
      <c r="DQ93" s="1"/>
      <c r="DR93" s="1"/>
      <c r="DS93" s="1"/>
      <c r="DT93" s="1"/>
      <c r="DU93" s="1"/>
      <c r="DV93" s="1"/>
      <c r="DW93" s="1"/>
      <c r="DX93" s="1"/>
    </row>
    <row r="94" spans="114:128">
      <c r="DJ94" s="1"/>
      <c r="DK94" s="1"/>
      <c r="DL94" s="1"/>
      <c r="DM94" s="1"/>
      <c r="DN94" s="1"/>
      <c r="DO94" s="1"/>
      <c r="DP94" s="1"/>
      <c r="DQ94" s="1"/>
      <c r="DR94" s="1"/>
      <c r="DS94" s="1"/>
      <c r="DT94" s="1"/>
      <c r="DU94" s="1"/>
      <c r="DV94" s="1"/>
      <c r="DW94" s="1"/>
      <c r="DX94" s="1"/>
    </row>
    <row r="95" spans="114:128">
      <c r="DJ95" s="1"/>
      <c r="DK95" s="1"/>
      <c r="DL95" s="1"/>
      <c r="DM95" s="1"/>
      <c r="DN95" s="1"/>
      <c r="DO95" s="1"/>
      <c r="DP95" s="1"/>
      <c r="DQ95" s="1"/>
      <c r="DR95" s="1"/>
      <c r="DS95" s="1"/>
      <c r="DT95" s="1"/>
      <c r="DU95" s="1"/>
      <c r="DV95" s="1"/>
      <c r="DW95" s="1"/>
      <c r="DX95" s="1"/>
    </row>
    <row r="96" spans="114:128">
      <c r="DJ96" s="1"/>
      <c r="DK96" s="1"/>
      <c r="DL96" s="1"/>
      <c r="DM96" s="1"/>
      <c r="DN96" s="1"/>
      <c r="DO96" s="1"/>
      <c r="DP96" s="1"/>
      <c r="DQ96" s="1"/>
      <c r="DR96" s="1"/>
      <c r="DS96" s="1"/>
      <c r="DT96" s="1"/>
      <c r="DU96" s="1"/>
      <c r="DV96" s="1"/>
      <c r="DW96" s="1"/>
      <c r="DX96" s="1"/>
    </row>
    <row r="97" spans="114:128">
      <c r="DJ97" s="1"/>
      <c r="DK97" s="1"/>
      <c r="DL97" s="1"/>
      <c r="DM97" s="1"/>
      <c r="DN97" s="1"/>
      <c r="DO97" s="1"/>
      <c r="DP97" s="1"/>
      <c r="DQ97" s="1"/>
      <c r="DR97" s="1"/>
      <c r="DS97" s="1"/>
      <c r="DT97" s="1"/>
      <c r="DU97" s="1"/>
      <c r="DV97" s="1"/>
      <c r="DW97" s="1"/>
      <c r="DX97" s="1"/>
    </row>
    <row r="98" spans="114:128">
      <c r="DJ98" s="1"/>
      <c r="DK98" s="1"/>
      <c r="DL98" s="1"/>
      <c r="DM98" s="1"/>
      <c r="DN98" s="1"/>
      <c r="DO98" s="1"/>
      <c r="DP98" s="1"/>
      <c r="DQ98" s="1"/>
      <c r="DR98" s="1"/>
      <c r="DS98" s="1"/>
      <c r="DT98" s="1"/>
      <c r="DU98" s="1"/>
      <c r="DV98" s="1"/>
      <c r="DW98" s="1"/>
      <c r="DX98" s="1"/>
    </row>
    <row r="99" spans="114:128">
      <c r="DJ99" s="1"/>
      <c r="DK99" s="1"/>
      <c r="DL99" s="1"/>
      <c r="DM99" s="1"/>
      <c r="DN99" s="1"/>
      <c r="DO99" s="1"/>
      <c r="DP99" s="1"/>
      <c r="DQ99" s="1"/>
      <c r="DR99" s="1"/>
      <c r="DS99" s="1"/>
      <c r="DT99" s="1"/>
      <c r="DU99" s="1"/>
      <c r="DV99" s="1"/>
      <c r="DW99" s="1"/>
      <c r="DX99" s="1"/>
    </row>
    <row r="100" spans="114:128">
      <c r="DJ100" s="1"/>
      <c r="DK100" s="1"/>
      <c r="DL100" s="1"/>
      <c r="DM100" s="1"/>
      <c r="DN100" s="1"/>
      <c r="DO100" s="1"/>
      <c r="DP100" s="1"/>
      <c r="DQ100" s="1"/>
      <c r="DR100" s="1"/>
      <c r="DS100" s="1"/>
      <c r="DT100" s="1"/>
      <c r="DU100" s="1"/>
      <c r="DV100" s="1"/>
      <c r="DW100" s="1"/>
      <c r="DX100" s="1"/>
    </row>
    <row r="101" spans="114:128">
      <c r="DJ101" s="1"/>
      <c r="DK101" s="1"/>
      <c r="DL101" s="1"/>
      <c r="DM101" s="1"/>
      <c r="DN101" s="1"/>
      <c r="DO101" s="1"/>
      <c r="DP101" s="1"/>
      <c r="DQ101" s="1"/>
      <c r="DR101" s="1"/>
      <c r="DS101" s="1"/>
      <c r="DT101" s="1"/>
      <c r="DU101" s="1"/>
      <c r="DV101" s="1"/>
      <c r="DW101" s="1"/>
      <c r="DX101" s="1"/>
    </row>
    <row r="102" spans="114:128">
      <c r="DJ102" s="1"/>
      <c r="DK102" s="1"/>
      <c r="DL102" s="1"/>
      <c r="DM102" s="1"/>
      <c r="DN102" s="1"/>
      <c r="DO102" s="1"/>
      <c r="DP102" s="1"/>
      <c r="DQ102" s="1"/>
      <c r="DR102" s="1"/>
      <c r="DS102" s="1"/>
      <c r="DT102" s="1"/>
      <c r="DU102" s="1"/>
      <c r="DV102" s="1"/>
      <c r="DW102" s="1"/>
      <c r="DX102" s="1"/>
    </row>
    <row r="103" spans="114:128">
      <c r="DJ103" s="1"/>
      <c r="DK103" s="1"/>
      <c r="DL103" s="1"/>
      <c r="DM103" s="1"/>
      <c r="DN103" s="1"/>
      <c r="DO103" s="1"/>
      <c r="DP103" s="1"/>
      <c r="DQ103" s="1"/>
      <c r="DR103" s="1"/>
      <c r="DS103" s="1"/>
      <c r="DT103" s="1"/>
      <c r="DU103" s="1"/>
      <c r="DV103" s="1"/>
      <c r="DW103" s="1"/>
      <c r="DX103" s="1"/>
    </row>
    <row r="104" spans="114:128">
      <c r="DJ104" s="1"/>
      <c r="DK104" s="1"/>
      <c r="DL104" s="1"/>
      <c r="DM104" s="1"/>
      <c r="DN104" s="1"/>
      <c r="DO104" s="1"/>
      <c r="DP104" s="1"/>
      <c r="DQ104" s="1"/>
      <c r="DR104" s="1"/>
      <c r="DS104" s="1"/>
      <c r="DT104" s="1"/>
      <c r="DU104" s="1"/>
      <c r="DV104" s="1"/>
      <c r="DW104" s="1"/>
      <c r="DX104" s="1"/>
    </row>
    <row r="105" spans="114:128">
      <c r="DJ105" s="1"/>
      <c r="DK105" s="1"/>
      <c r="DL105" s="1"/>
      <c r="DM105" s="1"/>
      <c r="DN105" s="1"/>
      <c r="DO105" s="1"/>
      <c r="DP105" s="1"/>
      <c r="DQ105" s="1"/>
      <c r="DR105" s="1"/>
      <c r="DS105" s="1"/>
      <c r="DT105" s="1"/>
      <c r="DU105" s="1"/>
      <c r="DV105" s="1"/>
      <c r="DW105" s="1"/>
      <c r="DX105" s="1"/>
    </row>
    <row r="106" spans="114:128">
      <c r="DJ106" s="1"/>
      <c r="DK106" s="1"/>
      <c r="DL106" s="1"/>
      <c r="DM106" s="1"/>
      <c r="DN106" s="1"/>
      <c r="DO106" s="1"/>
      <c r="DP106" s="1"/>
      <c r="DQ106" s="1"/>
      <c r="DR106" s="1"/>
      <c r="DS106" s="1"/>
      <c r="DT106" s="1"/>
      <c r="DU106" s="1"/>
      <c r="DV106" s="1"/>
      <c r="DW106" s="1"/>
      <c r="DX106" s="1"/>
    </row>
    <row r="107" spans="114:128">
      <c r="DJ107" s="1"/>
      <c r="DK107" s="1"/>
      <c r="DL107" s="1"/>
      <c r="DM107" s="1"/>
      <c r="DN107" s="1"/>
      <c r="DO107" s="1"/>
      <c r="DP107" s="1"/>
      <c r="DQ107" s="1"/>
      <c r="DR107" s="1"/>
      <c r="DS107" s="1"/>
      <c r="DT107" s="1"/>
      <c r="DU107" s="1"/>
      <c r="DV107" s="1"/>
      <c r="DW107" s="1"/>
      <c r="DX107" s="1"/>
    </row>
    <row r="108" spans="114:128">
      <c r="DJ108" s="1"/>
      <c r="DK108" s="1"/>
      <c r="DL108" s="1"/>
      <c r="DM108" s="1"/>
      <c r="DN108" s="1"/>
      <c r="DO108" s="1"/>
      <c r="DP108" s="1"/>
      <c r="DQ108" s="1"/>
      <c r="DR108" s="1"/>
      <c r="DS108" s="1"/>
      <c r="DT108" s="1"/>
      <c r="DU108" s="1"/>
      <c r="DV108" s="1"/>
      <c r="DW108" s="1"/>
      <c r="DX108" s="1"/>
    </row>
    <row r="109" spans="114:128">
      <c r="DJ109" s="1"/>
      <c r="DK109" s="1"/>
      <c r="DL109" s="1"/>
      <c r="DM109" s="1"/>
      <c r="DN109" s="1"/>
      <c r="DO109" s="1"/>
      <c r="DP109" s="1"/>
      <c r="DQ109" s="1"/>
      <c r="DR109" s="1"/>
      <c r="DS109" s="1"/>
      <c r="DT109" s="1"/>
      <c r="DU109" s="1"/>
      <c r="DV109" s="1"/>
      <c r="DW109" s="1"/>
      <c r="DX109" s="1"/>
    </row>
    <row r="110" spans="114:128">
      <c r="DJ110" s="1"/>
      <c r="DK110" s="1"/>
      <c r="DL110" s="1"/>
      <c r="DM110" s="1"/>
      <c r="DN110" s="1"/>
      <c r="DO110" s="1"/>
      <c r="DP110" s="1"/>
      <c r="DQ110" s="1"/>
      <c r="DR110" s="1"/>
      <c r="DS110" s="1"/>
      <c r="DT110" s="1"/>
      <c r="DU110" s="1"/>
      <c r="DV110" s="1"/>
      <c r="DW110" s="1"/>
      <c r="DX110" s="1"/>
    </row>
    <row r="111" spans="114:128">
      <c r="DJ111" s="1"/>
      <c r="DK111" s="1"/>
      <c r="DL111" s="1"/>
      <c r="DM111" s="1"/>
      <c r="DN111" s="1"/>
      <c r="DO111" s="1"/>
      <c r="DP111" s="1"/>
      <c r="DQ111" s="1"/>
      <c r="DR111" s="1"/>
      <c r="DS111" s="1"/>
      <c r="DT111" s="1"/>
      <c r="DU111" s="1"/>
      <c r="DV111" s="1"/>
      <c r="DW111" s="1"/>
      <c r="DX111" s="1"/>
    </row>
    <row r="112" spans="114:128">
      <c r="DJ112" s="1"/>
      <c r="DK112" s="1"/>
      <c r="DL112" s="1"/>
      <c r="DM112" s="1"/>
      <c r="DN112" s="1"/>
      <c r="DO112" s="1"/>
      <c r="DP112" s="1"/>
      <c r="DQ112" s="1"/>
      <c r="DR112" s="1"/>
      <c r="DS112" s="1"/>
      <c r="DT112" s="1"/>
      <c r="DU112" s="1"/>
      <c r="DV112" s="1"/>
      <c r="DW112" s="1"/>
      <c r="DX112" s="1"/>
    </row>
    <row r="113" spans="114:128">
      <c r="DJ113" s="1"/>
      <c r="DK113" s="1"/>
      <c r="DL113" s="1"/>
      <c r="DM113" s="1"/>
      <c r="DN113" s="1"/>
      <c r="DO113" s="1"/>
      <c r="DP113" s="1"/>
      <c r="DQ113" s="1"/>
      <c r="DR113" s="1"/>
      <c r="DS113" s="1"/>
      <c r="DT113" s="1"/>
      <c r="DU113" s="1"/>
      <c r="DV113" s="1"/>
      <c r="DW113" s="1"/>
      <c r="DX113" s="1"/>
    </row>
    <row r="114" spans="114:128">
      <c r="DJ114" s="1"/>
      <c r="DK114" s="1"/>
      <c r="DL114" s="1"/>
      <c r="DM114" s="1"/>
      <c r="DN114" s="1"/>
      <c r="DO114" s="1"/>
      <c r="DP114" s="1"/>
      <c r="DQ114" s="1"/>
      <c r="DR114" s="1"/>
      <c r="DS114" s="1"/>
      <c r="DT114" s="1"/>
      <c r="DU114" s="1"/>
      <c r="DV114" s="1"/>
      <c r="DW114" s="1"/>
      <c r="DX114" s="1"/>
    </row>
    <row r="115" spans="114:128">
      <c r="DJ115" s="1"/>
      <c r="DK115" s="1"/>
      <c r="DL115" s="1"/>
      <c r="DM115" s="1"/>
      <c r="DN115" s="1"/>
      <c r="DO115" s="1"/>
      <c r="DP115" s="1"/>
      <c r="DQ115" s="1"/>
      <c r="DR115" s="1"/>
      <c r="DS115" s="1"/>
      <c r="DT115" s="1"/>
      <c r="DU115" s="1"/>
      <c r="DV115" s="1"/>
      <c r="DW115" s="1"/>
      <c r="DX115" s="1"/>
    </row>
    <row r="116" spans="114:128">
      <c r="DJ116" s="1"/>
      <c r="DK116" s="1"/>
      <c r="DL116" s="1"/>
      <c r="DM116" s="1"/>
      <c r="DN116" s="1"/>
      <c r="DO116" s="1"/>
      <c r="DP116" s="1"/>
      <c r="DQ116" s="1"/>
      <c r="DR116" s="1"/>
      <c r="DS116" s="1"/>
      <c r="DT116" s="1"/>
      <c r="DU116" s="1"/>
      <c r="DV116" s="1"/>
      <c r="DW116" s="1"/>
      <c r="DX116" s="1"/>
    </row>
    <row r="117" spans="114:128">
      <c r="DJ117" s="1"/>
      <c r="DK117" s="1"/>
      <c r="DL117" s="1"/>
      <c r="DM117" s="1"/>
      <c r="DN117" s="1"/>
      <c r="DO117" s="1"/>
      <c r="DP117" s="1"/>
      <c r="DQ117" s="1"/>
      <c r="DR117" s="1"/>
      <c r="DS117" s="1"/>
      <c r="DT117" s="1"/>
      <c r="DU117" s="1"/>
      <c r="DV117" s="1"/>
      <c r="DW117" s="1"/>
      <c r="DX117" s="1"/>
    </row>
    <row r="118" spans="114:128">
      <c r="DJ118" s="1"/>
      <c r="DK118" s="1"/>
      <c r="DL118" s="1"/>
      <c r="DM118" s="1"/>
      <c r="DN118" s="1"/>
      <c r="DO118" s="1"/>
      <c r="DP118" s="1"/>
      <c r="DQ118" s="1"/>
      <c r="DR118" s="1"/>
      <c r="DS118" s="1"/>
      <c r="DT118" s="1"/>
      <c r="DU118" s="1"/>
      <c r="DV118" s="1"/>
      <c r="DW118" s="1"/>
      <c r="DX118" s="1"/>
    </row>
    <row r="119" spans="114:128">
      <c r="DJ119" s="1"/>
      <c r="DK119" s="1"/>
      <c r="DL119" s="1"/>
      <c r="DM119" s="1"/>
      <c r="DN119" s="1"/>
      <c r="DO119" s="1"/>
      <c r="DP119" s="1"/>
      <c r="DQ119" s="1"/>
      <c r="DR119" s="1"/>
      <c r="DS119" s="1"/>
      <c r="DT119" s="1"/>
      <c r="DU119" s="1"/>
      <c r="DV119" s="1"/>
      <c r="DW119" s="1"/>
      <c r="DX119" s="1"/>
    </row>
    <row r="120" spans="114:128">
      <c r="DJ120" s="1"/>
      <c r="DK120" s="1"/>
      <c r="DL120" s="1"/>
      <c r="DM120" s="1"/>
      <c r="DN120" s="1"/>
      <c r="DO120" s="1"/>
      <c r="DP120" s="1"/>
      <c r="DQ120" s="1"/>
      <c r="DR120" s="1"/>
      <c r="DS120" s="1"/>
      <c r="DT120" s="1"/>
      <c r="DU120" s="1"/>
      <c r="DV120" s="1"/>
      <c r="DW120" s="1"/>
      <c r="DX120" s="1"/>
    </row>
    <row r="121" spans="114:128">
      <c r="DJ121" s="1"/>
      <c r="DK121" s="1"/>
      <c r="DL121" s="1"/>
      <c r="DM121" s="1"/>
      <c r="DN121" s="1"/>
      <c r="DO121" s="1"/>
      <c r="DP121" s="1"/>
      <c r="DQ121" s="1"/>
      <c r="DR121" s="1"/>
      <c r="DS121" s="1"/>
      <c r="DT121" s="1"/>
      <c r="DU121" s="1"/>
      <c r="DV121" s="1"/>
      <c r="DW121" s="1"/>
      <c r="DX121" s="1"/>
    </row>
  </sheetData>
  <mergeCells count="2">
    <mergeCell ref="BY9:BZ9"/>
    <mergeCell ref="CB9:CC9"/>
  </mergeCells>
  <pageMargins left="0.75" right="0.75" top="1" bottom="1" header="0.5" footer="0.5"/>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W94"/>
  <sheetViews>
    <sheetView topLeftCell="AH1" zoomScale="80" zoomScaleNormal="80" zoomScalePageLayoutView="80" workbookViewId="0">
      <selection activeCell="AZ12" sqref="AZ12"/>
    </sheetView>
  </sheetViews>
  <sheetFormatPr defaultColWidth="8.83203125" defaultRowHeight="15.5"/>
  <cols>
    <col min="1" max="1" width="13.5" style="2" customWidth="1"/>
    <col min="2" max="21" width="8.83203125" style="2"/>
    <col min="22" max="24" width="9.1640625" style="2" customWidth="1"/>
    <col min="25" max="51" width="8.83203125" style="2"/>
    <col min="52" max="52" width="9.1640625" style="2" customWidth="1"/>
    <col min="53" max="53" width="9.1640625" style="2" bestFit="1" customWidth="1"/>
    <col min="54" max="67" width="8.83203125" style="2"/>
    <col min="68" max="68" width="11.5" style="2" bestFit="1" customWidth="1"/>
    <col min="69" max="69" width="9.33203125" style="2" bestFit="1" customWidth="1"/>
    <col min="70" max="71" width="8.83203125" style="2"/>
    <col min="72" max="73" width="9" style="2" customWidth="1"/>
    <col min="74" max="74" width="8.83203125" style="2" customWidth="1"/>
    <col min="75" max="75" width="8.83203125" style="2"/>
    <col min="76" max="76" width="9" style="2" customWidth="1"/>
    <col min="77" max="77" width="8.83203125" style="2" customWidth="1"/>
    <col min="78" max="79" width="8.9140625" style="2" bestFit="1" customWidth="1"/>
    <col min="80" max="80" width="9.4140625" style="2" bestFit="1" customWidth="1"/>
    <col min="81" max="81" width="8.9140625" style="2" bestFit="1" customWidth="1"/>
    <col min="82" max="89" width="8.83203125" style="2"/>
    <col min="90" max="90" width="8.83203125" style="2" customWidth="1"/>
    <col min="91" max="95" width="8.83203125" style="2"/>
    <col min="96" max="96" width="21.1640625" style="2" bestFit="1" customWidth="1"/>
    <col min="97" max="97" width="23.83203125" style="2" bestFit="1" customWidth="1"/>
    <col min="98" max="98" width="11.83203125" style="2" bestFit="1" customWidth="1"/>
    <col min="99" max="99" width="8.83203125" style="2"/>
    <col min="100" max="101" width="10.83203125" style="2" bestFit="1" customWidth="1"/>
    <col min="102" max="102" width="9.83203125" style="2" bestFit="1" customWidth="1"/>
    <col min="103" max="103" width="10.83203125" style="2" bestFit="1" customWidth="1"/>
    <col min="104" max="104" width="9.83203125" style="2" bestFit="1" customWidth="1"/>
    <col min="105" max="108" width="8.83203125" style="2"/>
    <col min="109" max="109" width="11.83203125" style="2" bestFit="1" customWidth="1"/>
    <col min="110" max="110" width="8.83203125" style="2"/>
    <col min="111" max="112" width="10.83203125" style="2" bestFit="1" customWidth="1"/>
    <col min="113" max="113" width="9.83203125" style="2" bestFit="1" customWidth="1"/>
    <col min="114" max="114" width="10.83203125" style="2" bestFit="1" customWidth="1"/>
    <col min="115" max="116" width="8.83203125" style="2"/>
    <col min="117" max="117" width="9.9140625" style="2" bestFit="1" customWidth="1"/>
    <col min="118" max="122" width="8.9140625" style="2" bestFit="1" customWidth="1"/>
    <col min="123" max="123" width="11.1640625" style="2" customWidth="1"/>
    <col min="124" max="124" width="11.33203125" style="2" customWidth="1"/>
    <col min="125" max="126" width="8.9140625" style="2" bestFit="1" customWidth="1"/>
    <col min="127" max="128" width="8.83203125" style="2"/>
    <col min="129" max="130" width="8.83203125" style="2" customWidth="1"/>
    <col min="131" max="131" width="13.33203125" style="2" bestFit="1" customWidth="1"/>
    <col min="132" max="133" width="8.83203125" style="2"/>
    <col min="134" max="134" width="12.33203125" style="2" bestFit="1" customWidth="1"/>
    <col min="135" max="135" width="8.83203125" style="2"/>
    <col min="136" max="136" width="10.33203125" style="2" bestFit="1" customWidth="1"/>
    <col min="137" max="137" width="11.6640625" style="2" bestFit="1" customWidth="1"/>
    <col min="138" max="138" width="8.83203125" style="2"/>
    <col min="139" max="139" width="16.83203125" style="2" customWidth="1"/>
    <col min="140" max="140" width="15.33203125" style="2" customWidth="1"/>
    <col min="141" max="141" width="14.9140625" style="2" customWidth="1"/>
    <col min="142" max="151" width="8.83203125" style="2"/>
    <col min="152" max="152" width="12.6640625" style="2" bestFit="1" customWidth="1"/>
    <col min="153" max="154" width="8.83203125" style="2"/>
    <col min="155" max="162" width="11.33203125" style="2" customWidth="1"/>
    <col min="163" max="16384" width="8.83203125" style="2"/>
  </cols>
  <sheetData>
    <row r="2" spans="1:179" ht="16" thickBot="1">
      <c r="B2" s="3" t="s">
        <v>14</v>
      </c>
      <c r="C2" s="4" t="s">
        <v>13</v>
      </c>
      <c r="D2" s="4" t="s">
        <v>15</v>
      </c>
      <c r="E2" s="4" t="s">
        <v>16</v>
      </c>
      <c r="F2" s="4" t="s">
        <v>17</v>
      </c>
      <c r="G2" s="4" t="s">
        <v>18</v>
      </c>
      <c r="H2" s="4" t="s">
        <v>18</v>
      </c>
      <c r="I2" s="4" t="s">
        <v>19</v>
      </c>
      <c r="J2" s="4" t="s">
        <v>20</v>
      </c>
      <c r="K2" s="4" t="s">
        <v>21</v>
      </c>
      <c r="L2" s="4" t="s">
        <v>22</v>
      </c>
      <c r="M2" s="4" t="s">
        <v>23</v>
      </c>
      <c r="N2" s="4" t="s">
        <v>61</v>
      </c>
      <c r="O2" s="4" t="s">
        <v>62</v>
      </c>
      <c r="P2" s="4" t="s">
        <v>63</v>
      </c>
      <c r="Q2" s="5" t="s">
        <v>24</v>
      </c>
      <c r="BQ2" s="3" t="s">
        <v>18</v>
      </c>
      <c r="BR2" s="4" t="s">
        <v>61</v>
      </c>
      <c r="BS2" s="4" t="s">
        <v>62</v>
      </c>
      <c r="BT2" s="4" t="s">
        <v>24</v>
      </c>
      <c r="BU2" s="5" t="s">
        <v>63</v>
      </c>
      <c r="BX2" s="80" t="s">
        <v>91</v>
      </c>
      <c r="BY2" s="77"/>
      <c r="BZ2" s="77"/>
      <c r="CA2" s="77"/>
      <c r="CB2" s="77"/>
      <c r="CC2" s="77"/>
      <c r="CD2"/>
      <c r="CP2"/>
    </row>
    <row r="3" spans="1:179" ht="16" thickTop="1">
      <c r="A3" s="6" t="s">
        <v>25</v>
      </c>
      <c r="B3" s="7">
        <v>28.0855</v>
      </c>
      <c r="C3" s="8">
        <v>47.866999999999997</v>
      </c>
      <c r="D3" s="8">
        <v>26.981538</v>
      </c>
      <c r="E3" s="8">
        <v>24.305</v>
      </c>
      <c r="F3" s="8">
        <v>54.938048999999999</v>
      </c>
      <c r="G3" s="8">
        <v>55.845700000000001</v>
      </c>
      <c r="H3" s="8">
        <v>55.845700000000001</v>
      </c>
      <c r="I3" s="8">
        <v>40.078000000000003</v>
      </c>
      <c r="J3" s="8">
        <v>22.98977</v>
      </c>
      <c r="K3" s="8">
        <v>39.098300000000002</v>
      </c>
      <c r="L3" s="8">
        <v>30.973761</v>
      </c>
      <c r="M3" s="8">
        <v>1.0079400000000001</v>
      </c>
      <c r="N3" s="8">
        <v>58.693399999999997</v>
      </c>
      <c r="O3" s="8">
        <v>63.545999999999999</v>
      </c>
      <c r="P3" s="2">
        <v>32.064999999999998</v>
      </c>
      <c r="Q3" s="9">
        <v>15.9994</v>
      </c>
      <c r="BP3" s="6" t="s">
        <v>25</v>
      </c>
      <c r="BQ3" s="31">
        <v>55.845700000000001</v>
      </c>
      <c r="BR3" s="8">
        <v>58.693399999999997</v>
      </c>
      <c r="BS3" s="8">
        <v>63.545999999999999</v>
      </c>
      <c r="BT3" s="8">
        <v>15.9994</v>
      </c>
      <c r="BU3" s="9">
        <v>32.064999999999998</v>
      </c>
      <c r="BX3" s="81"/>
      <c r="BY3" s="78" t="s">
        <v>96</v>
      </c>
      <c r="BZ3" s="78" t="s">
        <v>97</v>
      </c>
      <c r="CA3" s="78" t="s">
        <v>98</v>
      </c>
      <c r="CB3" s="78" t="s">
        <v>99</v>
      </c>
      <c r="CC3" s="79" t="s">
        <v>44</v>
      </c>
    </row>
    <row r="4" spans="1:179">
      <c r="A4" s="10" t="s">
        <v>26</v>
      </c>
      <c r="B4" s="10">
        <v>4</v>
      </c>
      <c r="C4" s="11">
        <v>4</v>
      </c>
      <c r="D4" s="11">
        <v>3</v>
      </c>
      <c r="E4" s="11">
        <v>2</v>
      </c>
      <c r="F4" s="11">
        <v>2</v>
      </c>
      <c r="G4" s="11">
        <v>2</v>
      </c>
      <c r="H4" s="11">
        <v>3</v>
      </c>
      <c r="I4" s="11">
        <v>2</v>
      </c>
      <c r="J4" s="11">
        <v>1</v>
      </c>
      <c r="K4" s="11">
        <v>1</v>
      </c>
      <c r="L4" s="11">
        <v>5</v>
      </c>
      <c r="M4" s="11">
        <v>1</v>
      </c>
      <c r="N4" s="11">
        <v>2</v>
      </c>
      <c r="O4" s="11">
        <v>1</v>
      </c>
      <c r="P4" s="11">
        <v>2</v>
      </c>
      <c r="Q4" s="12">
        <v>2</v>
      </c>
      <c r="BP4" s="70" t="s">
        <v>100</v>
      </c>
      <c r="BQ4" s="19"/>
      <c r="BR4" s="19">
        <f>BR3*100/BV4</f>
        <v>64.669936887384537</v>
      </c>
      <c r="BS4" s="19"/>
      <c r="BT4" s="19"/>
      <c r="BU4" s="19">
        <f>BU3*100/BV4</f>
        <v>35.330063112615477</v>
      </c>
      <c r="BV4" s="70">
        <f>BR3+BU3</f>
        <v>90.758399999999995</v>
      </c>
      <c r="BW4" s="22"/>
      <c r="BX4" s="82" t="s">
        <v>62</v>
      </c>
      <c r="BY4" s="312">
        <v>2.2029999999999998</v>
      </c>
      <c r="BZ4" s="313">
        <v>0</v>
      </c>
      <c r="CA4" s="314">
        <v>-1.0309999999999999</v>
      </c>
      <c r="CB4" s="315">
        <v>4200</v>
      </c>
      <c r="CC4" s="316">
        <v>0.69950000000000001</v>
      </c>
    </row>
    <row r="5" spans="1:179">
      <c r="BP5" s="23" t="s">
        <v>101</v>
      </c>
      <c r="BQ5" s="22">
        <f>BQ3*100/BV5</f>
        <v>63.525486658620629</v>
      </c>
      <c r="BR5" s="22"/>
      <c r="BS5" s="22"/>
      <c r="BT5" s="22"/>
      <c r="BU5" s="22">
        <f>BU3*100/BV5</f>
        <v>36.474513341379378</v>
      </c>
      <c r="BV5" s="23">
        <f>BQ3+BU3</f>
        <v>87.910699999999991</v>
      </c>
      <c r="BW5" s="22"/>
      <c r="BX5" s="83" t="s">
        <v>61</v>
      </c>
      <c r="BY5" s="317">
        <v>0</v>
      </c>
      <c r="BZ5" s="318">
        <v>-0.90400000000000003</v>
      </c>
      <c r="CA5" s="319">
        <v>0</v>
      </c>
      <c r="CB5" s="320">
        <v>3300</v>
      </c>
      <c r="CC5" s="321">
        <v>1.869</v>
      </c>
    </row>
    <row r="6" spans="1:179" ht="17" thickBot="1">
      <c r="B6" s="3" t="s">
        <v>0</v>
      </c>
      <c r="C6" s="4" t="s">
        <v>1</v>
      </c>
      <c r="D6" s="4" t="s">
        <v>28</v>
      </c>
      <c r="E6" s="4" t="s">
        <v>3</v>
      </c>
      <c r="F6" s="4" t="s">
        <v>4</v>
      </c>
      <c r="G6" s="4" t="s">
        <v>5</v>
      </c>
      <c r="H6" s="4" t="s">
        <v>29</v>
      </c>
      <c r="I6" s="4" t="s">
        <v>7</v>
      </c>
      <c r="J6" s="4" t="s">
        <v>30</v>
      </c>
      <c r="K6" s="4" t="s">
        <v>31</v>
      </c>
      <c r="L6" s="4" t="s">
        <v>32</v>
      </c>
      <c r="M6" s="4" t="s">
        <v>33</v>
      </c>
      <c r="N6" s="4" t="s">
        <v>61</v>
      </c>
      <c r="O6" s="4" t="s">
        <v>62</v>
      </c>
      <c r="P6" s="5" t="s">
        <v>63</v>
      </c>
      <c r="BP6" s="23" t="s">
        <v>102</v>
      </c>
      <c r="BQ6" s="22"/>
      <c r="BR6" s="22"/>
      <c r="BS6" s="22">
        <f>BS3*100/BV6</f>
        <v>79.853226688113011</v>
      </c>
      <c r="BT6" s="22"/>
      <c r="BU6" s="22">
        <f>BU3*100*0.5/BV6</f>
        <v>20.146773311887006</v>
      </c>
      <c r="BV6" s="23">
        <f>BS3+BU3*0.5</f>
        <v>79.578499999999991</v>
      </c>
      <c r="BW6" s="22"/>
      <c r="BX6" s="22"/>
      <c r="BY6" s="22"/>
      <c r="BZ6" s="22"/>
      <c r="CA6" s="22"/>
      <c r="CB6" s="22"/>
      <c r="CC6"/>
      <c r="CD6" s="76"/>
      <c r="CE6" s="76"/>
      <c r="CF6" s="76"/>
      <c r="CG6" s="76"/>
      <c r="CH6" s="76"/>
      <c r="CI6" s="76"/>
      <c r="CJ6" s="76"/>
      <c r="CK6" s="76"/>
      <c r="CL6" s="76"/>
      <c r="CM6" s="76"/>
      <c r="CN6" s="76"/>
    </row>
    <row r="7" spans="1:179" ht="16" thickTop="1">
      <c r="A7" s="13" t="s">
        <v>27</v>
      </c>
      <c r="B7" s="10">
        <f>B3+Q3*2</f>
        <v>60.084299999999999</v>
      </c>
      <c r="C7" s="11">
        <f>C3+Q3*2</f>
        <v>79.865799999999993</v>
      </c>
      <c r="D7" s="11">
        <f>D3+Q3*3/2</f>
        <v>50.980637999999999</v>
      </c>
      <c r="E7" s="11">
        <f t="shared" ref="E7:M7" si="0">E3+(E4/$Q4)*$Q3</f>
        <v>40.304400000000001</v>
      </c>
      <c r="F7" s="11">
        <f t="shared" si="0"/>
        <v>70.937449000000001</v>
      </c>
      <c r="G7" s="11">
        <f t="shared" si="0"/>
        <v>71.845100000000002</v>
      </c>
      <c r="H7" s="11">
        <f t="shared" si="0"/>
        <v>79.844799999999992</v>
      </c>
      <c r="I7" s="11">
        <f t="shared" si="0"/>
        <v>56.077400000000004</v>
      </c>
      <c r="J7" s="11">
        <f t="shared" si="0"/>
        <v>30.989470000000001</v>
      </c>
      <c r="K7" s="11">
        <f t="shared" si="0"/>
        <v>47.097999999999999</v>
      </c>
      <c r="L7" s="11">
        <f t="shared" si="0"/>
        <v>70.972261000000003</v>
      </c>
      <c r="M7" s="11">
        <f t="shared" si="0"/>
        <v>9.0076400000000003</v>
      </c>
      <c r="N7" s="11">
        <v>58.693399999999997</v>
      </c>
      <c r="O7" s="11">
        <v>63.545999999999999</v>
      </c>
      <c r="P7" s="12">
        <v>32.064999999999998</v>
      </c>
      <c r="BP7" s="24" t="s">
        <v>5</v>
      </c>
      <c r="BQ7" s="20">
        <f>BQ3*100/BV7</f>
        <v>77.730701189085963</v>
      </c>
      <c r="BR7" s="20"/>
      <c r="BS7" s="20"/>
      <c r="BT7" s="20">
        <f>BT3*100/BV7</f>
        <v>22.269298810914037</v>
      </c>
      <c r="BU7" s="20"/>
      <c r="BV7" s="24">
        <f>BQ3+BT3</f>
        <v>71.845100000000002</v>
      </c>
      <c r="BW7" s="22"/>
      <c r="BX7" s="22"/>
      <c r="BY7" s="22"/>
      <c r="BZ7" s="22"/>
      <c r="CA7" s="22"/>
      <c r="CB7" s="22"/>
      <c r="CC7"/>
      <c r="CE7"/>
      <c r="CF7"/>
      <c r="CG7"/>
      <c r="CH7"/>
      <c r="CI7"/>
      <c r="CJ7"/>
      <c r="CK7"/>
      <c r="CL7"/>
      <c r="CM7"/>
      <c r="CN7"/>
      <c r="CO7"/>
      <c r="CP7"/>
    </row>
    <row r="8" spans="1:179">
      <c r="P8" s="34"/>
      <c r="CW8"/>
      <c r="CX8"/>
      <c r="CY8"/>
      <c r="CZ8"/>
      <c r="DA8"/>
      <c r="DB8"/>
      <c r="DC8"/>
      <c r="DD8"/>
      <c r="DE8"/>
    </row>
    <row r="9" spans="1:179" s="14" customFormat="1" ht="18.5">
      <c r="B9" s="14" t="s">
        <v>79</v>
      </c>
      <c r="R9" s="14" t="s">
        <v>80</v>
      </c>
      <c r="AI9" s="14" t="s">
        <v>81</v>
      </c>
      <c r="AZ9" s="14" t="s">
        <v>82</v>
      </c>
      <c r="BO9" s="2"/>
      <c r="BQ9" s="14" t="s">
        <v>83</v>
      </c>
      <c r="BX9" s="404" t="s">
        <v>63</v>
      </c>
      <c r="BY9" s="405"/>
      <c r="BZ9" s="405"/>
      <c r="CA9" s="405"/>
      <c r="CB9" s="406"/>
      <c r="CC9" s="405" t="s">
        <v>18</v>
      </c>
      <c r="CD9" s="405"/>
      <c r="CE9" s="405"/>
      <c r="CF9" s="405"/>
      <c r="CG9" s="405"/>
      <c r="CH9" s="92"/>
      <c r="CI9" s="25" t="s">
        <v>109</v>
      </c>
      <c r="CJ9" s="25"/>
      <c r="CK9" s="25"/>
      <c r="CL9" s="25"/>
      <c r="CM9" s="25"/>
      <c r="CN9" s="25"/>
      <c r="CO9" s="25"/>
      <c r="CP9" s="25"/>
      <c r="CU9" s="14" t="s">
        <v>108</v>
      </c>
      <c r="CX9" s="14" t="s">
        <v>84</v>
      </c>
      <c r="DE9" s="21"/>
      <c r="DF9" s="19"/>
      <c r="DG9" s="402" t="s">
        <v>40</v>
      </c>
      <c r="DH9" s="402"/>
      <c r="DI9" s="19"/>
      <c r="DJ9" s="402" t="s">
        <v>41</v>
      </c>
      <c r="DK9" s="403"/>
      <c r="DL9" s="28"/>
      <c r="DM9" s="14" t="s">
        <v>60</v>
      </c>
      <c r="DW9" s="2"/>
      <c r="DX9" s="14" t="s">
        <v>72</v>
      </c>
      <c r="EH9" s="2"/>
      <c r="EI9"/>
      <c r="EJ9"/>
      <c r="EK9"/>
      <c r="EL9"/>
      <c r="EM9"/>
      <c r="EN9"/>
      <c r="EO9"/>
      <c r="EP9"/>
      <c r="EQ9"/>
      <c r="ER9"/>
      <c r="ES9" s="20" t="s">
        <v>70</v>
      </c>
      <c r="ET9" t="s">
        <v>71</v>
      </c>
      <c r="EU9"/>
      <c r="EV9"/>
      <c r="EW9"/>
      <c r="EX9"/>
      <c r="EY9" t="s">
        <v>70</v>
      </c>
      <c r="EZ9"/>
      <c r="FA9"/>
      <c r="FB9"/>
      <c r="FC9" t="s">
        <v>71</v>
      </c>
      <c r="FD9"/>
      <c r="FE9"/>
      <c r="FF9"/>
      <c r="FG9"/>
      <c r="FH9"/>
      <c r="FI9"/>
      <c r="FJ9"/>
      <c r="FK9"/>
      <c r="FL9"/>
      <c r="FM9"/>
      <c r="FN9"/>
      <c r="FO9"/>
      <c r="FP9"/>
      <c r="FQ9"/>
      <c r="FR9"/>
      <c r="FS9"/>
    </row>
    <row r="10" spans="1:179" s="1" customFormat="1" ht="17" thickBot="1">
      <c r="A10" s="115"/>
      <c r="B10" s="113" t="s">
        <v>0</v>
      </c>
      <c r="C10" s="114" t="s">
        <v>1</v>
      </c>
      <c r="D10" s="114" t="s">
        <v>2</v>
      </c>
      <c r="E10" s="114" t="s">
        <v>3</v>
      </c>
      <c r="F10" s="114" t="s">
        <v>4</v>
      </c>
      <c r="G10" s="114" t="s">
        <v>5</v>
      </c>
      <c r="H10" s="114" t="s">
        <v>6</v>
      </c>
      <c r="I10" s="114" t="s">
        <v>7</v>
      </c>
      <c r="J10" s="114" t="s">
        <v>8</v>
      </c>
      <c r="K10" s="114" t="s">
        <v>9</v>
      </c>
      <c r="L10" s="114" t="s">
        <v>10</v>
      </c>
      <c r="M10" s="114" t="s">
        <v>11</v>
      </c>
      <c r="N10" s="114" t="s">
        <v>106</v>
      </c>
      <c r="O10" s="114" t="s">
        <v>107</v>
      </c>
      <c r="P10" s="116" t="s">
        <v>12</v>
      </c>
      <c r="R10" s="113" t="s">
        <v>14</v>
      </c>
      <c r="S10" s="114" t="s">
        <v>13</v>
      </c>
      <c r="T10" s="114" t="s">
        <v>15</v>
      </c>
      <c r="U10" s="114" t="s">
        <v>16</v>
      </c>
      <c r="V10" s="114" t="s">
        <v>17</v>
      </c>
      <c r="W10" s="114" t="s">
        <v>18</v>
      </c>
      <c r="X10" s="114" t="s">
        <v>18</v>
      </c>
      <c r="Y10" s="114" t="s">
        <v>19</v>
      </c>
      <c r="Z10" s="114" t="s">
        <v>20</v>
      </c>
      <c r="AA10" s="114" t="s">
        <v>21</v>
      </c>
      <c r="AB10" s="114" t="s">
        <v>22</v>
      </c>
      <c r="AC10" s="114" t="s">
        <v>23</v>
      </c>
      <c r="AD10" s="114" t="s">
        <v>61</v>
      </c>
      <c r="AE10" s="114" t="s">
        <v>62</v>
      </c>
      <c r="AF10" s="114" t="s">
        <v>24</v>
      </c>
      <c r="AG10" s="116" t="s">
        <v>12</v>
      </c>
      <c r="AI10" s="113" t="s">
        <v>14</v>
      </c>
      <c r="AJ10" s="114" t="s">
        <v>13</v>
      </c>
      <c r="AK10" s="114" t="s">
        <v>15</v>
      </c>
      <c r="AL10" s="114" t="s">
        <v>16</v>
      </c>
      <c r="AM10" s="114" t="s">
        <v>17</v>
      </c>
      <c r="AN10" s="114" t="s">
        <v>18</v>
      </c>
      <c r="AO10" s="114" t="s">
        <v>18</v>
      </c>
      <c r="AP10" s="114" t="s">
        <v>19</v>
      </c>
      <c r="AQ10" s="114" t="s">
        <v>20</v>
      </c>
      <c r="AR10" s="114" t="s">
        <v>21</v>
      </c>
      <c r="AS10" s="114" t="s">
        <v>22</v>
      </c>
      <c r="AT10" s="114" t="s">
        <v>23</v>
      </c>
      <c r="AU10" s="114" t="s">
        <v>61</v>
      </c>
      <c r="AV10" s="114" t="s">
        <v>62</v>
      </c>
      <c r="AW10" s="114" t="s">
        <v>24</v>
      </c>
      <c r="AX10" s="116" t="s">
        <v>12</v>
      </c>
      <c r="AZ10" s="113" t="s">
        <v>0</v>
      </c>
      <c r="BA10" s="114" t="s">
        <v>1</v>
      </c>
      <c r="BB10" s="114" t="s">
        <v>2</v>
      </c>
      <c r="BC10" s="114" t="s">
        <v>3</v>
      </c>
      <c r="BD10" s="114" t="s">
        <v>4</v>
      </c>
      <c r="BE10" s="114" t="s">
        <v>5</v>
      </c>
      <c r="BF10" s="114" t="s">
        <v>6</v>
      </c>
      <c r="BG10" s="114" t="s">
        <v>7</v>
      </c>
      <c r="BH10" s="114" t="s">
        <v>8</v>
      </c>
      <c r="BI10" s="114" t="s">
        <v>9</v>
      </c>
      <c r="BJ10" s="114" t="s">
        <v>10</v>
      </c>
      <c r="BK10" s="114" t="s">
        <v>11</v>
      </c>
      <c r="BL10" s="114" t="s">
        <v>61</v>
      </c>
      <c r="BM10" s="114" t="s">
        <v>62</v>
      </c>
      <c r="BN10" s="116" t="s">
        <v>12</v>
      </c>
      <c r="BP10" s="115"/>
      <c r="BQ10" s="113" t="s">
        <v>18</v>
      </c>
      <c r="BR10" s="114" t="s">
        <v>61</v>
      </c>
      <c r="BS10" s="114" t="s">
        <v>62</v>
      </c>
      <c r="BT10" s="114" t="s">
        <v>24</v>
      </c>
      <c r="BU10" s="114" t="s">
        <v>63</v>
      </c>
      <c r="BV10" s="116" t="s">
        <v>12</v>
      </c>
      <c r="BW10" s="115"/>
      <c r="BX10" s="245" t="s">
        <v>100</v>
      </c>
      <c r="BY10" s="246" t="s">
        <v>102</v>
      </c>
      <c r="BZ10" s="246" t="s">
        <v>101</v>
      </c>
      <c r="CA10" s="246" t="s">
        <v>5</v>
      </c>
      <c r="CB10" s="247" t="s">
        <v>103</v>
      </c>
      <c r="CC10" s="246" t="s">
        <v>100</v>
      </c>
      <c r="CD10" s="246" t="s">
        <v>102</v>
      </c>
      <c r="CE10" s="246" t="s">
        <v>101</v>
      </c>
      <c r="CF10" s="246" t="s">
        <v>5</v>
      </c>
      <c r="CG10" s="246" t="s">
        <v>103</v>
      </c>
      <c r="CH10" s="53"/>
      <c r="CI10" s="243" t="s">
        <v>92</v>
      </c>
      <c r="CJ10" s="244"/>
      <c r="CK10" s="244" t="s">
        <v>93</v>
      </c>
      <c r="CL10" s="244"/>
      <c r="CM10" s="244" t="s">
        <v>94</v>
      </c>
      <c r="CN10" s="244"/>
      <c r="CO10" s="244" t="s">
        <v>95</v>
      </c>
      <c r="CP10" s="248"/>
      <c r="CQ10" s="115"/>
      <c r="CR10" s="113" t="s">
        <v>104</v>
      </c>
      <c r="CS10" s="116" t="s">
        <v>105</v>
      </c>
      <c r="CU10" s="113" t="s">
        <v>61</v>
      </c>
      <c r="CV10" s="116" t="s">
        <v>62</v>
      </c>
      <c r="CX10" s="113" t="s">
        <v>18</v>
      </c>
      <c r="CY10" s="114" t="s">
        <v>61</v>
      </c>
      <c r="CZ10" s="114" t="s">
        <v>62</v>
      </c>
      <c r="DA10" s="114" t="s">
        <v>24</v>
      </c>
      <c r="DB10" s="114" t="s">
        <v>63</v>
      </c>
      <c r="DC10" s="116" t="s">
        <v>12</v>
      </c>
      <c r="DE10" s="210"/>
      <c r="DF10" s="211"/>
      <c r="DG10" s="211" t="s">
        <v>42</v>
      </c>
      <c r="DH10" s="211" t="s">
        <v>43</v>
      </c>
      <c r="DI10" s="211"/>
      <c r="DJ10" s="211" t="s">
        <v>42</v>
      </c>
      <c r="DK10" s="212" t="s">
        <v>43</v>
      </c>
      <c r="DL10" s="115"/>
      <c r="DM10" s="113" t="s">
        <v>34</v>
      </c>
      <c r="DN10" s="114" t="s">
        <v>35</v>
      </c>
      <c r="DO10" s="114" t="s">
        <v>36</v>
      </c>
      <c r="DP10" s="114" t="s">
        <v>3</v>
      </c>
      <c r="DQ10" s="114" t="s">
        <v>5</v>
      </c>
      <c r="DR10" s="114" t="s">
        <v>7</v>
      </c>
      <c r="DS10" s="114" t="s">
        <v>37</v>
      </c>
      <c r="DT10" s="114" t="s">
        <v>38</v>
      </c>
      <c r="DU10" s="114" t="s">
        <v>39</v>
      </c>
      <c r="DV10" s="116" t="s">
        <v>59</v>
      </c>
      <c r="DX10" s="113" t="s">
        <v>34</v>
      </c>
      <c r="DY10" s="114" t="s">
        <v>35</v>
      </c>
      <c r="DZ10" s="114" t="s">
        <v>36</v>
      </c>
      <c r="EA10" s="114" t="s">
        <v>3</v>
      </c>
      <c r="EB10" s="114" t="s">
        <v>5</v>
      </c>
      <c r="EC10" s="114" t="s">
        <v>7</v>
      </c>
      <c r="ED10" s="114" t="s">
        <v>37</v>
      </c>
      <c r="EE10" s="114" t="s">
        <v>38</v>
      </c>
      <c r="EF10" s="114" t="s">
        <v>39</v>
      </c>
      <c r="EG10" s="116" t="s">
        <v>59</v>
      </c>
      <c r="EI10" s="113" t="s">
        <v>64</v>
      </c>
      <c r="EJ10" s="114" t="s">
        <v>65</v>
      </c>
      <c r="EK10" s="116" t="s">
        <v>66</v>
      </c>
      <c r="EM10" s="112" t="s">
        <v>67</v>
      </c>
      <c r="EN10" s="115"/>
      <c r="EO10" s="113" t="s">
        <v>73</v>
      </c>
      <c r="EP10" s="116" t="s">
        <v>85</v>
      </c>
      <c r="ER10" s="113" t="s">
        <v>68</v>
      </c>
      <c r="ES10" s="213" t="s">
        <v>69</v>
      </c>
      <c r="ET10" s="214" t="s">
        <v>69</v>
      </c>
      <c r="EV10" s="113" t="s">
        <v>86</v>
      </c>
      <c r="EW10" s="112" t="s">
        <v>74</v>
      </c>
      <c r="EY10" s="113" t="s">
        <v>77</v>
      </c>
      <c r="EZ10" s="113" t="s">
        <v>76</v>
      </c>
      <c r="FA10" s="208" t="s">
        <v>75</v>
      </c>
      <c r="FB10" s="209" t="s">
        <v>78</v>
      </c>
      <c r="FC10" s="114" t="s">
        <v>77</v>
      </c>
      <c r="FD10" s="113" t="s">
        <v>76</v>
      </c>
      <c r="FE10" s="166" t="s">
        <v>75</v>
      </c>
      <c r="FF10" s="249" t="s">
        <v>78</v>
      </c>
    </row>
    <row r="11" spans="1:179" s="325" customFormat="1" ht="18" thickTop="1">
      <c r="A11" s="322" t="str">
        <f>'INPUT 1'!A5</f>
        <v>Example 1</v>
      </c>
      <c r="B11" s="323">
        <f>'INPUT 2'!B5</f>
        <v>51.456178597040598</v>
      </c>
      <c r="C11" s="298">
        <f>'INPUT 2'!C5</f>
        <v>2.60168984815774</v>
      </c>
      <c r="D11" s="298">
        <f>'INPUT 2'!D5</f>
        <v>13.5290734721183</v>
      </c>
      <c r="E11" s="298">
        <f>'INPUT 2'!E5</f>
        <v>6.6984769698036004</v>
      </c>
      <c r="F11" s="298">
        <f>'INPUT 2'!F5</f>
        <v>0.18587289210824401</v>
      </c>
      <c r="G11" s="298">
        <f>'INPUT 2'!G5</f>
        <v>9.4477473285106903</v>
      </c>
      <c r="H11" s="298">
        <f>'INPUT 2'!H5</f>
        <v>1.85248095118415</v>
      </c>
      <c r="I11" s="298">
        <f>'INPUT 2'!I5</f>
        <v>10.9746086716827</v>
      </c>
      <c r="J11" s="298">
        <f>'INPUT 2'!J5</f>
        <v>2.4069261719231001</v>
      </c>
      <c r="K11" s="298">
        <f>'INPUT 2'!K5</f>
        <v>0.48380056746081201</v>
      </c>
      <c r="L11" s="298">
        <f>'INPUT 2'!L5</f>
        <v>0.24853533380965401</v>
      </c>
      <c r="M11" s="298">
        <f>'INPUT 2'!M5</f>
        <v>1</v>
      </c>
      <c r="N11" s="298">
        <f>'INPUT 2'!N5</f>
        <v>98.708331710146396</v>
      </c>
      <c r="O11" s="298">
        <f>'INPUT 2'!O5</f>
        <v>145.39523758613001</v>
      </c>
      <c r="P11" s="324">
        <f>'INPUT 2'!P5</f>
        <v>100.90980116072924</v>
      </c>
      <c r="R11" s="326">
        <f t="shared" ref="R11:R42" si="1">B11/B$7*B$3</f>
        <v>24.052414757052738</v>
      </c>
      <c r="S11" s="327">
        <f t="shared" ref="S11:S42" si="2">C11/C$7*C$3</f>
        <v>1.5593043325399174</v>
      </c>
      <c r="T11" s="327">
        <f t="shared" ref="T11:T42" si="3">D11/D$7*D$3</f>
        <v>7.1602715131331207</v>
      </c>
      <c r="U11" s="327">
        <f t="shared" ref="U11:U42" si="4">E11/E$7*E$3</f>
        <v>4.0394220668481982</v>
      </c>
      <c r="V11" s="327">
        <f t="shared" ref="V11:V42" si="5">F11/F$7*F$3</f>
        <v>0.14395068047082468</v>
      </c>
      <c r="W11" s="327">
        <f t="shared" ref="W11:W42" si="6">G11/G$7*G$3</f>
        <v>7.3438002450244957</v>
      </c>
      <c r="X11" s="327">
        <f t="shared" ref="X11:X42" si="7">H11/H$7*H$3</f>
        <v>1.295677307170219</v>
      </c>
      <c r="Y11" s="327">
        <f t="shared" ref="Y11:Y42" si="8">I11/I$7*I$3</f>
        <v>7.8434514856911921</v>
      </c>
      <c r="Z11" s="327">
        <f t="shared" ref="Z11:Z42" si="9">J11/J$7*J$3</f>
        <v>1.785596175071485</v>
      </c>
      <c r="AA11" s="327">
        <f t="shared" ref="AA11:AA42" si="10">K11/K$7*K$3</f>
        <v>0.40162596557715968</v>
      </c>
      <c r="AB11" s="327">
        <f t="shared" ref="AB11:AB42" si="11">L11/L$7*L$3</f>
        <v>0.10846595445896026</v>
      </c>
      <c r="AC11" s="327">
        <f t="shared" ref="AC11:AC42" si="12">M11/M$7*M$3</f>
        <v>0.11189834407236525</v>
      </c>
      <c r="AD11" s="328">
        <f>N11/10000</f>
        <v>9.8708331710146389E-3</v>
      </c>
      <c r="AE11" s="328">
        <f>O11/10000</f>
        <v>1.4539523758613001E-2</v>
      </c>
      <c r="AF11" s="327">
        <f t="shared" ref="AF11:AF42" si="13">Q$3/Q$4*(B11/B$7*B$4+C11/C$7*C$4+D11/D$7*D$4+E11/E$7*E$4+F11/F$7*F$4+G11/G$7*G$4+H11/H$7*H$4+I11/I$7*I$4+J11/J$7*J$4+K11/K$7*K$4+L11/L$7*L$4+M11/M$7*M$4)</f>
        <v>45.039511976688914</v>
      </c>
      <c r="AG11" s="329">
        <f>SUM(R11:AF11)</f>
        <v>100.9098011607292</v>
      </c>
      <c r="AI11" s="330">
        <f>IF(R11=0,0,(R11/B$3)/($R11/$B$3+$S11/$C$3+$T11/$D$3+$U11/$E$3+$V11/$F$3+$W11/$G$3+$X11/$H$3+$Y11/$I$3+$Z11/$J$3+$AA11/$K$3+$AB11/$L$3+$AC11/$M$3+$AD11/$N$3+$AE11/$O$3+$AF11/$Q$3)*100)</f>
        <v>18.25424875332541</v>
      </c>
      <c r="AJ11" s="328">
        <f t="shared" ref="AJ11:AW11" si="14">IF(S11=0,0,(S11/C$3)/($R11/$B$3+$S11/$C$3+$T11/$D$3+$U11/$E$3+$V11/$F$3+$W11/$G$3+$X11/$H$3+$Y11/$I$3+$Z11/$J$3+$AA11/$K$3+$AB11/$L$3+$AC11/$M$3+$AD11/$N$3+$AE11/$O$3+$AF11/$Q$3)*100)</f>
        <v>0.69435587790262931</v>
      </c>
      <c r="AK11" s="328">
        <f t="shared" si="14"/>
        <v>5.6565317522958747</v>
      </c>
      <c r="AL11" s="328">
        <f t="shared" si="14"/>
        <v>3.5425097027342485</v>
      </c>
      <c r="AM11" s="328">
        <f t="shared" si="14"/>
        <v>5.5850611177894631E-2</v>
      </c>
      <c r="AN11" s="328">
        <f t="shared" si="14"/>
        <v>2.8029706904529714</v>
      </c>
      <c r="AO11" s="328">
        <f t="shared" si="14"/>
        <v>0.49453217613642231</v>
      </c>
      <c r="AP11" s="328">
        <f t="shared" si="14"/>
        <v>4.1714650945464209</v>
      </c>
      <c r="AQ11" s="328">
        <f t="shared" si="14"/>
        <v>1.6555262097073014</v>
      </c>
      <c r="AR11" s="328">
        <f t="shared" si="14"/>
        <v>0.21895322595078046</v>
      </c>
      <c r="AS11" s="328">
        <f t="shared" si="14"/>
        <v>7.46426310873535E-2</v>
      </c>
      <c r="AT11" s="328">
        <f t="shared" si="14"/>
        <v>2.366336046421051</v>
      </c>
      <c r="AU11" s="328">
        <f t="shared" si="14"/>
        <v>3.584693133448539E-3</v>
      </c>
      <c r="AV11" s="328">
        <f t="shared" si="14"/>
        <v>4.8769623541977938E-3</v>
      </c>
      <c r="AW11" s="328">
        <f t="shared" si="14"/>
        <v>29.939867363013889</v>
      </c>
      <c r="AX11" s="329">
        <f t="shared" ref="AX11:AX42" si="15">SUM(AI11:AW11)</f>
        <v>69.936251790239893</v>
      </c>
      <c r="AZ11" s="384">
        <f>AI11/($AI11+$AJ11+$AK11+$AL11+$AM11+$AN11+$AO11+$AP11+$AQ11+$AR11+$AS11+$AT11+$AU11+$AV11)</f>
        <v>0.45639747229000854</v>
      </c>
      <c r="BA11" s="385">
        <f t="shared" ref="BA11:BM11" si="16">AJ11/($AI11+$AJ11+$AK11+$AL11+$AM11+$AN11+$AO11+$AP11+$AQ11+$AR11+$AS11+$AT11+$AU11+$AV11)</f>
        <v>1.7360466148284473E-2</v>
      </c>
      <c r="BB11" s="385">
        <f t="shared" si="16"/>
        <v>0.1414260772142546</v>
      </c>
      <c r="BC11" s="385">
        <f t="shared" si="16"/>
        <v>8.8570748418020026E-2</v>
      </c>
      <c r="BD11" s="385">
        <f t="shared" si="16"/>
        <v>1.3963914983244454E-3</v>
      </c>
      <c r="BE11" s="385">
        <f t="shared" si="16"/>
        <v>7.0080601799220543E-2</v>
      </c>
      <c r="BF11" s="385">
        <f t="shared" si="16"/>
        <v>1.2364422015100657E-2</v>
      </c>
      <c r="BG11" s="385">
        <f t="shared" si="16"/>
        <v>0.10429605461304788</v>
      </c>
      <c r="BH11" s="385">
        <f t="shared" si="16"/>
        <v>4.1391896628045342E-2</v>
      </c>
      <c r="BI11" s="385">
        <f t="shared" si="16"/>
        <v>5.4743254693225829E-3</v>
      </c>
      <c r="BJ11" s="385">
        <f t="shared" si="16"/>
        <v>1.8662344648468622E-3</v>
      </c>
      <c r="BK11" s="385">
        <f t="shared" si="16"/>
        <v>5.9163748931522382E-2</v>
      </c>
      <c r="BL11" s="331">
        <f t="shared" si="16"/>
        <v>8.9625429517784034E-5</v>
      </c>
      <c r="BM11" s="331">
        <f t="shared" si="16"/>
        <v>1.2193508048387466E-4</v>
      </c>
      <c r="BN11" s="332">
        <f t="shared" ref="BN11:BN42" si="17">SUM(AZ11:BK11)</f>
        <v>0.99978843948999851</v>
      </c>
      <c r="BP11" s="322" t="str">
        <f>'INPUT 1'!A5</f>
        <v>Example 1</v>
      </c>
      <c r="BQ11" s="333">
        <f>(100-BR11-BS11-BT11-BX11-BY11-CF11)*$BQ$5/100+CF11</f>
        <v>38.359002568402389</v>
      </c>
      <c r="BR11" s="334">
        <f>'INPUT 2'!W5</f>
        <v>11.449498691679604</v>
      </c>
      <c r="BS11" s="334">
        <f>'INPUT 2'!X5</f>
        <v>18.759040655612811</v>
      </c>
      <c r="BT11" s="335">
        <f>IF(G11&lt;13,(G11*0.24*((1-CK11*0.97)^2)),(G11*0.24*((1-CK11*0.92)^2)))</f>
        <v>1.5735470461788761</v>
      </c>
      <c r="BU11" s="335">
        <f>(100-BX11-BY11-CF11-BT11-BS11-BR11)*$BU$5/100+BX11+BY11</f>
        <v>29.858911038126315</v>
      </c>
      <c r="BV11" s="336">
        <f>SUM(BQ11:BU11)</f>
        <v>100</v>
      </c>
      <c r="BW11" s="335"/>
      <c r="BX11" s="323">
        <f>BR11*$BU$4/$BR$4</f>
        <v>6.2550163314564591</v>
      </c>
      <c r="BY11" s="298">
        <f>BS11*$BU$6/$BS$6</f>
        <v>4.7328599646100828</v>
      </c>
      <c r="BZ11" s="298">
        <f>((100-BR11-BS11-0.24*G11-BS11*$BU$6/$BS$6-BR11*$BU$4/$BR$4))*$BU$5/100</f>
        <v>20.621276455020926</v>
      </c>
      <c r="CA11" s="337"/>
      <c r="CB11" s="324">
        <f>(100-BR11-BS11-BT11-BX11-BY11-CF11)*$BU$5/100</f>
        <v>18.871034742059777</v>
      </c>
      <c r="CC11" s="337"/>
      <c r="CD11" s="337"/>
      <c r="CE11" s="298">
        <f>((100-BR11-BS11-0.24*G11-BS11*$BU$6/$BS$6-BR11*$BU$4/$BR$4))*$BQ$5/100</f>
        <v>35.914848542777548</v>
      </c>
      <c r="CF11" s="298">
        <f>BT11*$BQ$7/$BT$7</f>
        <v>5.4924457340145043</v>
      </c>
      <c r="CG11" s="298">
        <f>(100-BX11-BY11-CF11-BT11-BS11-BR11)*$BQ$5/100</f>
        <v>32.866556834387886</v>
      </c>
      <c r="CH11" s="338"/>
      <c r="CI11" s="339">
        <f>G11/CO11</f>
        <v>16.650286139965562</v>
      </c>
      <c r="CJ11" s="340">
        <f>G11/CP11</f>
        <v>16.191355692038908</v>
      </c>
      <c r="CK11" s="340">
        <f>BR11/$BR$3/(BR11/$BR$3+BS11/$BS$3+BZ11*$BQ$5/$BU$5/$BQ$3)</f>
        <v>0.17211529753151703</v>
      </c>
      <c r="CL11" s="341">
        <f>BR11/$BR$3/(BR11/$BR$3+BS11/$BS$3+BQ11/$BQ$3)</f>
        <v>0.16571609591754902</v>
      </c>
      <c r="CM11" s="340">
        <f>BS11/$BS$3/(BR11/$BR$3+BS11/$BS$3+BZ11*$BQ$5/$BU$5/$BQ$3)</f>
        <v>0.26046218197297444</v>
      </c>
      <c r="CN11" s="340">
        <f>BS11/$BS$3/(BR11/$BR$3+BS11/$BS$3+BQ11/$BQ$3)</f>
        <v>0.25077826637009853</v>
      </c>
      <c r="CO11" s="340">
        <f>BZ11*$BQ$5/$BU$5/$BQ$3/(BR11/$BR$3+BS11/$BS$3+BZ11*$BQ$5/$BU$5/$BQ$3)</f>
        <v>0.56742252049550845</v>
      </c>
      <c r="CP11" s="342">
        <f>BQ11/BQ$3/(BR11/BR$3+BS11/BS$3+BQ11/BQ$3)</f>
        <v>0.58350563771235242</v>
      </c>
      <c r="CQ11" s="335"/>
      <c r="CR11" s="343">
        <f>10^($CB$5/EO11+$CC$5-LOG(CJ11)+(1673*$BY$5*LOG(1-0.049*BT11)/EO11)+(1673*$BZ$5*LOG(1-CL11)/EO11)+(1673*$CA$5*LOG(1-CN11)/EO11))</f>
        <v>1159.9413147881562</v>
      </c>
      <c r="CS11" s="344">
        <f>10^($CB$4/EO11+$CC$4-0.5*LOG(CJ11)+(1673*$BY$4*LOG(1-0.049*BT11)/EO11)+(1673*$CA$4*LOG(1-CN11)/EO11)+(1673*$BZ$4*LOG(1-CL11)/EO11))</f>
        <v>1290.2337118523476</v>
      </c>
      <c r="CU11" s="343">
        <f>'INPUT 2'!R5</f>
        <v>98.707568613250601</v>
      </c>
      <c r="CV11" s="344">
        <f>'INPUT 2'!S5</f>
        <v>145.3925787497914</v>
      </c>
      <c r="CX11" s="345">
        <f t="shared" ref="CX11:CX42" si="18">IF(BQ11=0,0,(BQ11/BQ$3)/($BQ11/$BQ$3+$BR11/$BR$3+$BS11/$BS$3+$BT11/$BT$3+$BU11/$BU$3)*100)</f>
        <v>31.126760654266079</v>
      </c>
      <c r="CY11" s="346">
        <f t="shared" ref="CY11:CY42" si="19">IF(BR11=0,0,(BR11/BR$3)/($BQ11/$BQ$3+$BR11/$BR$3+$BS11/$BS$3+$BT11/$BT$3+$BU11/$BU$3)*100)</f>
        <v>8.8400264210090818</v>
      </c>
      <c r="CZ11" s="346">
        <f t="shared" ref="CZ11:CZ42" si="20">IF(BS11=0,0,(BS11/BS$3)/($BQ11/$BQ$3+$BR11/$BR$3+$BS11/$BS$3+$BT11/$BT$3+$BU11/$BU$3)*100)</f>
        <v>13.377617232966447</v>
      </c>
      <c r="DA11" s="346">
        <f t="shared" ref="DA11:DA42" si="21">IF(BT11=0,0,(BT11/BT$3)/($BQ11/$BQ$3+$BR11/$BR$3+$BS11/$BS$3+$BT11/$BT$3+$BU11/$BU$3)*100)</f>
        <v>4.4568949222376677</v>
      </c>
      <c r="DB11" s="346">
        <f t="shared" ref="DB11:DB42" si="22">IF(BU11=0,0,(BU11/BU$3)/($BQ11/$BQ$3+$BR11/$BR$3+$BS11/$BS$3+$BT11/$BT$3+$BU11/$BU$3)*100)</f>
        <v>42.198700769520713</v>
      </c>
      <c r="DC11" s="347">
        <f>SUM(CX11:DB11)</f>
        <v>99.999999999999986</v>
      </c>
      <c r="DE11" s="348" t="s">
        <v>44</v>
      </c>
      <c r="DF11" s="349"/>
      <c r="DG11" s="350" t="s">
        <v>45</v>
      </c>
      <c r="DH11" s="351" t="s">
        <v>45</v>
      </c>
      <c r="DI11" s="350"/>
      <c r="DJ11" s="350" t="s">
        <v>45</v>
      </c>
      <c r="DK11" s="352" t="s">
        <v>45</v>
      </c>
      <c r="DL11" s="353"/>
      <c r="DM11" s="378">
        <f t="shared" ref="DM11:DM42" si="23">AZ11*DG$14</f>
        <v>-12578.790815273707</v>
      </c>
      <c r="DN11" s="379">
        <f t="shared" ref="DN11:DN42" si="24">BA11*DG$15</f>
        <v>-194.79290209123215</v>
      </c>
      <c r="DO11" s="379">
        <f t="shared" ref="DO11:DO42" si="25">BB11*DG$16</f>
        <v>-2609.3524210175442</v>
      </c>
      <c r="DP11" s="379">
        <f t="shared" ref="DP11:DP42" si="26">BC11*DG$17</f>
        <v>-1237.3041270527617</v>
      </c>
      <c r="DQ11" s="379">
        <f t="shared" ref="DQ11:DQ42" si="27">BE11*DG$19</f>
        <v>-2401.9547400911979</v>
      </c>
      <c r="DR11" s="379">
        <f t="shared" ref="DR11:DR42" si="28">BG11*DG$18</f>
        <v>-816.72707215474975</v>
      </c>
      <c r="DS11" s="379">
        <f t="shared" ref="DS11:DS42" si="29">BH11*DG$20</f>
        <v>-548.30814804945624</v>
      </c>
      <c r="DT11" s="379">
        <f t="shared" ref="DT11:DT42" si="30">BI11*DG$21</f>
        <v>-158.83522690407028</v>
      </c>
      <c r="DU11" s="379">
        <f t="shared" ref="DU11:DU42" si="31">BK11*DG$22</f>
        <v>-1035.0855251141998</v>
      </c>
      <c r="DV11" s="380">
        <f>AZ11*BE11*DG$23</f>
        <v>3728.3699680338177</v>
      </c>
      <c r="DW11" s="295"/>
      <c r="DX11" s="354">
        <f t="shared" ref="DX11:DX42" si="32">AZ11*DJ$14</f>
        <v>-12777.500341541636</v>
      </c>
      <c r="DY11" s="355">
        <f t="shared" ref="DY11:DY42" si="33">BA11*DJ$15</f>
        <v>-186.0172385346728</v>
      </c>
      <c r="DZ11" s="355">
        <f t="shared" ref="DZ11:DZ42" si="34">BB11*DJ$16</f>
        <v>-2687.0876886365904</v>
      </c>
      <c r="EA11" s="355">
        <f t="shared" ref="EA11:EA42" si="35">BC11*DJ$17</f>
        <v>-1285.3819235675346</v>
      </c>
      <c r="EB11" s="355">
        <f t="shared" ref="EB11:EB42" si="36">BE11*DJ$19</f>
        <v>-2445.48320348073</v>
      </c>
      <c r="EC11" s="355">
        <f t="shared" ref="EC11:EC42" si="37">BG11*DJ$18</f>
        <v>-921.10270465746737</v>
      </c>
      <c r="ED11" s="355">
        <f t="shared" ref="ED11:ED42" si="38">BH11*DJ$20</f>
        <v>-567.59528176984679</v>
      </c>
      <c r="EE11" s="355">
        <f t="shared" ref="EE11:EE42" si="39">BI11*DJ$21</f>
        <v>-156.47802615158372</v>
      </c>
      <c r="EF11" s="355">
        <f t="shared" ref="EF11:EF42" si="40">BK11*DJ$22</f>
        <v>-1051.1099081848049</v>
      </c>
      <c r="EG11" s="347">
        <f t="shared" ref="EG11:EG42" si="41">AZ11*BE11*DJ$23</f>
        <v>3768.2832424048938</v>
      </c>
      <c r="EH11" s="295"/>
      <c r="EI11" s="372">
        <f>IF(CX11=0,0,CX11/($CX11+$CY11+$CZ11))</f>
        <v>0.58350563771235242</v>
      </c>
      <c r="EJ11" s="373">
        <f>IF(CY11=0,0,CY11/($CX11+$CY11+$CZ11))</f>
        <v>0.16571609591754902</v>
      </c>
      <c r="EK11" s="374">
        <f t="shared" ref="EK11:EK42" si="42">IF(CZ11=0,0,CZ11/($CX11+$CY11+$CZ11))</f>
        <v>0.25077826637009853</v>
      </c>
      <c r="EL11" s="295"/>
      <c r="EM11" s="356">
        <f t="shared" ref="EM11:EM42" si="43">CX11+CY11+CZ11</f>
        <v>53.344404308241607</v>
      </c>
      <c r="EO11" s="357">
        <f>'INPUT 2'!AC5+273.15</f>
        <v>1421.7893870930525</v>
      </c>
      <c r="EP11" s="358">
        <f>'INPUT 2'!AD5</f>
        <v>0.1</v>
      </c>
      <c r="EQ11" s="295"/>
      <c r="ER11" s="359">
        <f>EP11/EO11</f>
        <v>7.0333905223794773E-5</v>
      </c>
      <c r="ES11" s="360">
        <f t="shared" ref="ES11:ES42" si="44">DG$13*ER11</f>
        <v>-1.8947954067290312E-2</v>
      </c>
      <c r="ET11" s="361">
        <f t="shared" ref="ET11:ET42" si="45">DJ$13*ER11</f>
        <v>-1.8627934798522046E-2</v>
      </c>
      <c r="EU11" s="362"/>
      <c r="EV11" s="359">
        <f>(EK11^2+EK11*EJ11)/(EO11)</f>
        <v>7.3462170329577912E-5</v>
      </c>
      <c r="EW11" s="363">
        <f t="shared" ref="EW11:EW42" si="46">EV11*8.314*EO11</f>
        <v>0.8683784615353366</v>
      </c>
      <c r="EX11" s="295"/>
      <c r="EY11" s="364">
        <f>(122175-80.28*EO11+8.474*EO11*LN(EO11))/(8.314*EO11)+DG$12+(DM11+DN11+DO11+DP11+DQ11+DR11+DS11+DT11+DU11+DV11)/EO11+LN(EI11)-LN(BE11)+DG$13*ER11</f>
        <v>6.7099139466546482</v>
      </c>
      <c r="EZ11" s="365">
        <f>EXP(EY11)</f>
        <v>820.50002964015493</v>
      </c>
      <c r="FA11" s="366">
        <v>0.27316977521185698</v>
      </c>
      <c r="FB11" s="367">
        <f>EZ11*FA11</f>
        <v>224.13580865812312</v>
      </c>
      <c r="FC11" s="368">
        <f>(122175-80.28*EO11+8.474*EO11*LN(EO11))/(8.314*EO11)+DJ$12+(DX11+DY11+DZ11+EA11+EB11+EC11+ED11+EE11+EF11+EG11)/EO11+LN(EI11)-LN(BE11)+DJ$13*ER11+EV11*DJ$24</f>
        <v>6.6941615404859123</v>
      </c>
      <c r="FD11" s="349">
        <f>EXP(FC11)</f>
        <v>807.6764462264581</v>
      </c>
      <c r="FE11" s="369">
        <v>0.26729908137347302</v>
      </c>
      <c r="FF11" s="370">
        <f>FD11*FE11</f>
        <v>215.89117212332354</v>
      </c>
      <c r="FG11" s="295"/>
      <c r="FH11" s="295"/>
      <c r="FI11" s="295"/>
      <c r="FJ11" s="295"/>
      <c r="FK11" s="295"/>
      <c r="FL11" s="295"/>
      <c r="FM11" s="295"/>
      <c r="FN11" s="295"/>
      <c r="FO11" s="295"/>
      <c r="FP11" s="295"/>
      <c r="FQ11" s="295"/>
      <c r="FR11" s="295"/>
      <c r="FS11" s="295"/>
      <c r="FT11" s="295"/>
      <c r="FV11" s="371"/>
    </row>
    <row r="12" spans="1:179" s="115" customFormat="1" ht="17.5">
      <c r="A12" s="87" t="str">
        <f>'INPUT 1'!A6</f>
        <v>Example 2</v>
      </c>
      <c r="B12" s="56">
        <f>'INPUT 2'!B6</f>
        <v>51.462748875577802</v>
      </c>
      <c r="C12" s="52">
        <f>'INPUT 2'!C6</f>
        <v>2.6423097028773501</v>
      </c>
      <c r="D12" s="52">
        <f>'INPUT 2'!D6</f>
        <v>13.7222168341581</v>
      </c>
      <c r="E12" s="52">
        <f>'INPUT 2'!E6</f>
        <v>6.49354748572721</v>
      </c>
      <c r="F12" s="52">
        <f>'INPUT 2'!F6</f>
        <v>0.18966111532666299</v>
      </c>
      <c r="G12" s="52">
        <f>'INPUT 2'!G6</f>
        <v>9.5071149661173209</v>
      </c>
      <c r="H12" s="52">
        <f>'INPUT 2'!H6</f>
        <v>1.8564710448566499</v>
      </c>
      <c r="I12" s="52">
        <f>'INPUT 2'!I6</f>
        <v>10.809484763531801</v>
      </c>
      <c r="J12" s="52">
        <f>'INPUT 2'!J6</f>
        <v>2.4522387641583898</v>
      </c>
      <c r="K12" s="52">
        <f>'INPUT 2'!K6</f>
        <v>0.49366077096844502</v>
      </c>
      <c r="L12" s="52">
        <f>'INPUT 2'!L6</f>
        <v>0.25360066265592401</v>
      </c>
      <c r="M12" s="52">
        <f>'INPUT 2'!M6</f>
        <v>1</v>
      </c>
      <c r="N12" s="52">
        <f>'INPUT 2'!N6</f>
        <v>94.313400108553495</v>
      </c>
      <c r="O12" s="52">
        <f>'INPUT 2'!O6</f>
        <v>144.819554764251</v>
      </c>
      <c r="P12" s="85">
        <f>'INPUT 2'!P6</f>
        <v>100.90696828144291</v>
      </c>
      <c r="R12" s="191">
        <f t="shared" si="1"/>
        <v>24.055485934679115</v>
      </c>
      <c r="S12" s="192">
        <f t="shared" si="2"/>
        <v>1.5836495539721649</v>
      </c>
      <c r="T12" s="192">
        <f t="shared" si="3"/>
        <v>7.2624927713748209</v>
      </c>
      <c r="U12" s="192">
        <f t="shared" si="4"/>
        <v>3.9158422316322739</v>
      </c>
      <c r="V12" s="192">
        <f t="shared" si="5"/>
        <v>0.14688449886618932</v>
      </c>
      <c r="W12" s="192">
        <f t="shared" si="6"/>
        <v>7.3899471260155254</v>
      </c>
      <c r="X12" s="192">
        <f t="shared" si="7"/>
        <v>1.2984680909683664</v>
      </c>
      <c r="Y12" s="192">
        <f t="shared" si="8"/>
        <v>7.7254389531759227</v>
      </c>
      <c r="Z12" s="192">
        <f t="shared" si="9"/>
        <v>1.8192116603828858</v>
      </c>
      <c r="AA12" s="192">
        <f t="shared" si="10"/>
        <v>0.40981139159954894</v>
      </c>
      <c r="AB12" s="192">
        <f t="shared" si="11"/>
        <v>0.110676568618072</v>
      </c>
      <c r="AC12" s="192">
        <f t="shared" si="12"/>
        <v>0.11189834407236525</v>
      </c>
      <c r="AD12" s="192">
        <f t="shared" ref="AD12:AD60" si="47">N12/10000</f>
        <v>9.4313400108553495E-3</v>
      </c>
      <c r="AE12" s="192">
        <f t="shared" ref="AE12:AE60" si="48">O12/10000</f>
        <v>1.44819554764251E-2</v>
      </c>
      <c r="AF12" s="192">
        <f t="shared" si="13"/>
        <v>45.053247860598397</v>
      </c>
      <c r="AG12" s="193">
        <f t="shared" ref="AG12:AG42" si="49">SUM(R12:AF12)</f>
        <v>100.90696828144294</v>
      </c>
      <c r="AI12" s="191">
        <f t="shared" ref="AI12:AI60" si="50">IF(R12=0,0,(R12/B$3)/($R12/$B$3+$S12/$C$3+$T12/$D$3+$U12/$E$3+$V12/$F$3+$W12/$G$3+$X12/$H$3+$Y12/$I$3+$Z12/$J$3+$AA12/$K$3+$AB12/$L$3+$AC12/$M$3+$AD12/$N$3+$AE12/$O$3+$AF12/$Q$3)*100)</f>
        <v>18.256968131748707</v>
      </c>
      <c r="AJ12" s="192">
        <f t="shared" ref="AJ12:AJ60" si="51">IF(S12=0,0,(S12/C$3)/($R12/$B$3+$S12/$C$3+$T12/$D$3+$U12/$E$3+$V12/$F$3+$W12/$G$3+$X12/$H$3+$Y12/$I$3+$Z12/$J$3+$AA12/$K$3+$AB12/$L$3+$AC12/$M$3+$AD12/$N$3+$AE12/$O$3+$AF12/$Q$3)*100)</f>
        <v>0.70521177698748161</v>
      </c>
      <c r="AK12" s="192">
        <f t="shared" ref="AK12:AK60" si="52">IF(T12=0,0,(T12/D$3)/($R12/$B$3+$S12/$C$3+$T12/$D$3+$U12/$E$3+$V12/$F$3+$W12/$G$3+$X12/$H$3+$Y12/$I$3+$Z12/$J$3+$AA12/$K$3+$AB12/$L$3+$AC12/$M$3+$AD12/$N$3+$AE12/$O$3+$AF12/$Q$3)*100)</f>
        <v>5.7374074703454028</v>
      </c>
      <c r="AL12" s="192">
        <f t="shared" ref="AL12:AL60" si="53">IF(U12=0,0,(U12/E$3)/($R12/$B$3+$S12/$C$3+$T12/$D$3+$U12/$E$3+$V12/$F$3+$W12/$G$3+$X12/$H$3+$Y12/$I$3+$Z12/$J$3+$AA12/$K$3+$AB12/$L$3+$AC12/$M$3+$AD12/$N$3+$AE12/$O$3+$AF12/$Q$3)*100)</f>
        <v>3.434205216225747</v>
      </c>
      <c r="AM12" s="192">
        <f t="shared" ref="AM12:AM60" si="54">IF(V12=0,0,(V12/F$3)/($R12/$B$3+$S12/$C$3+$T12/$D$3+$U12/$E$3+$V12/$F$3+$W12/$G$3+$X12/$H$3+$Y12/$I$3+$Z12/$J$3+$AA12/$K$3+$AB12/$L$3+$AC12/$M$3+$AD12/$N$3+$AE12/$O$3+$AF12/$Q$3)*100)</f>
        <v>5.699009968175224E-2</v>
      </c>
      <c r="AN12" s="192">
        <f t="shared" ref="AN12:AN60" si="55">IF(W12=0,0,(W12/G$3)/($R12/$B$3+$S12/$C$3+$T12/$D$3+$U12/$E$3+$V12/$F$3+$W12/$G$3+$X12/$H$3+$Y12/$I$3+$Z12/$J$3+$AA12/$K$3+$AB12/$L$3+$AC12/$M$3+$AD12/$N$3+$AE12/$O$3+$AF12/$Q$3)*100)</f>
        <v>2.8206439927732725</v>
      </c>
      <c r="AO12" s="192">
        <f t="shared" ref="AO12:AO60" si="56">IF(X12=0,0,(X12/H$3)/($R12/$B$3+$S12/$C$3+$T12/$D$3+$U12/$E$3+$V12/$F$3+$W12/$G$3+$X12/$H$3+$Y12/$I$3+$Z12/$J$3+$AA12/$K$3+$AB12/$L$3+$AC12/$M$3+$AD12/$N$3+$AE12/$O$3+$AF12/$Q$3)*100)</f>
        <v>0.49560790600303506</v>
      </c>
      <c r="AP12" s="192">
        <f t="shared" ref="AP12:AP60" si="57">IF(Y12=0,0,(Y12/I$3)/($R12/$B$3+$S12/$C$3+$T12/$D$3+$U12/$E$3+$V12/$F$3+$W12/$G$3+$X12/$H$3+$Y12/$I$3+$Z12/$J$3+$AA12/$K$3+$AB12/$L$3+$AC12/$M$3+$AD12/$N$3+$AE12/$O$3+$AF12/$Q$3)*100)</f>
        <v>4.1087886957510333</v>
      </c>
      <c r="AQ12" s="192">
        <f t="shared" ref="AQ12:AQ60" si="58">IF(Z12=0,0,(Z12/J$3)/($R12/$B$3+$S12/$C$3+$T12/$D$3+$U12/$E$3+$V12/$F$3+$W12/$G$3+$X12/$H$3+$Y12/$I$3+$Z12/$J$3+$AA12/$K$3+$AB12/$L$3+$AC12/$M$3+$AD12/$N$3+$AE12/$O$3+$AF12/$Q$3)*100)</f>
        <v>1.686728906142074</v>
      </c>
      <c r="AR12" s="192">
        <f t="shared" ref="AR12:AR60" si="59">IF(AA12=0,0,(AA12/K$3)/($R12/$B$3+$S12/$C$3+$T12/$D$3+$U12/$E$3+$V12/$F$3+$W12/$G$3+$X12/$H$3+$Y12/$I$3+$Z12/$J$3+$AA12/$K$3+$AB12/$L$3+$AC12/$M$3+$AD12/$N$3+$AE12/$O$3+$AF12/$Q$3)*100)</f>
        <v>0.22342040506648969</v>
      </c>
      <c r="AS12" s="192">
        <f t="shared" ref="AS12:AS60" si="60">IF(AB12=0,0,(AB12/L$3)/($R12/$B$3+$S12/$C$3+$T12/$D$3+$U12/$E$3+$V12/$F$3+$W12/$G$3+$X12/$H$3+$Y12/$I$3+$Z12/$J$3+$AA12/$K$3+$AB12/$L$3+$AC12/$M$3+$AD12/$N$3+$AE12/$O$3+$AF12/$Q$3)*100)</f>
        <v>7.6165522569253921E-2</v>
      </c>
      <c r="AT12" s="192">
        <f t="shared" ref="AT12:AT60" si="61">IF(AC12=0,0,(AC12/M$3)/($R12/$B$3+$S12/$C$3+$T12/$D$3+$U12/$E$3+$V12/$F$3+$W12/$G$3+$X12/$H$3+$Y12/$I$3+$Z12/$J$3+$AA12/$K$3+$AB12/$L$3+$AC12/$M$3+$AD12/$N$3+$AE12/$O$3+$AF12/$Q$3)*100)</f>
        <v>2.3663864085936956</v>
      </c>
      <c r="AU12" s="192">
        <f t="shared" ref="AU12:AU60" si="62">IF(AD12=0,0,(AD12/N$3)/($R12/$B$3+$S12/$C$3+$T12/$D$3+$U12/$E$3+$V12/$F$3+$W12/$G$3+$X12/$H$3+$Y12/$I$3+$Z12/$J$3+$AA12/$K$3+$AB12/$L$3+$AC12/$M$3+$AD12/$N$3+$AE12/$O$3+$AF12/$Q$3)*100)</f>
        <v>3.4251596322077841E-3</v>
      </c>
      <c r="AV12" s="192">
        <f t="shared" ref="AV12:AV60" si="63">IF(AE12=0,0,(AE12/O$3)/($R12/$B$3+$S12/$C$3+$T12/$D$3+$U12/$E$3+$V12/$F$3+$W12/$G$3+$X12/$H$3+$Y12/$I$3+$Z12/$J$3+$AA12/$K$3+$AB12/$L$3+$AC12/$M$3+$AD12/$N$3+$AE12/$O$3+$AF12/$Q$3)*100)</f>
        <v>4.8577557287536183E-3</v>
      </c>
      <c r="AW12" s="192">
        <f t="shared" ref="AW12:AW60" si="64">IF(AF12=0,0,(AF12/P$3)/($R12/$B$3+$S12/$C$3+$T12/$D$3+$U12/$E$3+$V12/$F$3+$W12/$G$3+$X12/$H$3+$Y12/$I$3+$Z12/$J$3+$AA12/$K$3+$AB12/$L$3+$AC12/$M$3+$AD12/$N$3+$AE12/$O$3+$AF12/$Q$3)*100)</f>
        <v>29.94963564411308</v>
      </c>
      <c r="AX12" s="193">
        <f t="shared" si="15"/>
        <v>69.926443091361989</v>
      </c>
      <c r="AZ12" s="215">
        <f t="shared" ref="AZ12:AZ60" si="65">AI12/($AI12+$AJ12+$AK12+$AL12+$AM12+$AN12+$AO12+$AP12+$AQ12+$AR12+$AS12+$AT12+$AU12+$AV12)</f>
        <v>0.45668899788557527</v>
      </c>
      <c r="BA12" s="216">
        <f t="shared" ref="BA12:BA60" si="66">AJ12/($AI12+$AJ12+$AK12+$AL12+$AM12+$AN12+$AO12+$AP12+$AQ12+$AR12+$AS12+$AT12+$AU12+$AV12)</f>
        <v>1.7640522643486187E-2</v>
      </c>
      <c r="BB12" s="216">
        <f t="shared" ref="BB12:BB60" si="67">AK12/($AI12+$AJ12+$AK12+$AL12+$AM12+$AN12+$AO12+$AP12+$AQ12+$AR12+$AS12+$AT12+$AU12+$AV12)</f>
        <v>0.14351840071061589</v>
      </c>
      <c r="BC12" s="216">
        <f t="shared" ref="BC12:BC60" si="68">AL12/($AI12+$AJ12+$AK12+$AL12+$AM12+$AN12+$AO12+$AP12+$AQ12+$AR12+$AS12+$AT12+$AU12+$AV12)</f>
        <v>8.5904939276537431E-2</v>
      </c>
      <c r="BD12" s="216">
        <f t="shared" ref="BD12:BD60" si="69">AM12/($AI12+$AJ12+$AK12+$AL12+$AM12+$AN12+$AO12+$AP12+$AQ12+$AR12+$AS12+$AT12+$AU12+$AV12)</f>
        <v>1.4255790624839938E-3</v>
      </c>
      <c r="BE12" s="216">
        <f t="shared" ref="BE12:BE60" si="70">AN12/($AI12+$AJ12+$AK12+$AL12+$AM12+$AN12+$AO12+$AP12+$AQ12+$AR12+$AS12+$AT12+$AU12+$AV12)</f>
        <v>7.0557009748595648E-2</v>
      </c>
      <c r="BF12" s="216">
        <f t="shared" ref="BF12:BF60" si="71">AO12/($AI12+$AJ12+$AK12+$AL12+$AM12+$AN12+$AO12+$AP12+$AQ12+$AR12+$AS12+$AT12+$AU12+$AV12)</f>
        <v>1.2397385825694327E-2</v>
      </c>
      <c r="BG12" s="216">
        <f t="shared" ref="BG12:BG60" si="72">AP12/($AI12+$AJ12+$AK12+$AL12+$AM12+$AN12+$AO12+$AP12+$AQ12+$AR12+$AS12+$AT12+$AU12+$AV12)</f>
        <v>0.1027793102581479</v>
      </c>
      <c r="BH12" s="216">
        <f t="shared" ref="BH12:BH60" si="73">AQ12/($AI12+$AJ12+$AK12+$AL12+$AM12+$AN12+$AO12+$AP12+$AQ12+$AR12+$AS12+$AT12+$AU12+$AV12)</f>
        <v>4.2192686556268511E-2</v>
      </c>
      <c r="BI12" s="216">
        <f t="shared" ref="BI12:BI60" si="74">AR12/($AI12+$AJ12+$AK12+$AL12+$AM12+$AN12+$AO12+$AP12+$AQ12+$AR12+$AS12+$AT12+$AU12+$AV12)</f>
        <v>5.5887505614674801E-3</v>
      </c>
      <c r="BJ12" s="216">
        <f t="shared" ref="BJ12:BJ60" si="75">AS12/($AI12+$AJ12+$AK12+$AL12+$AM12+$AN12+$AO12+$AP12+$AQ12+$AR12+$AS12+$AT12+$AU12+$AV12)</f>
        <v>1.9052427503061008E-3</v>
      </c>
      <c r="BK12" s="216">
        <f t="shared" ref="BK12:BK60" si="76">AT12/($AI12+$AJ12+$AK12+$AL12+$AM12+$AN12+$AO12+$AP12+$AQ12+$AR12+$AS12+$AT12+$AU12+$AV12)</f>
        <v>5.9193981703422487E-2</v>
      </c>
      <c r="BL12" s="216">
        <f t="shared" ref="BL12:BL60" si="77">AU12/($AI12+$AJ12+$AK12+$AL12+$AM12+$AN12+$AO12+$AP12+$AQ12+$AR12+$AS12+$AT12+$AU12+$AV12)</f>
        <v>8.5678668481154412E-5</v>
      </c>
      <c r="BM12" s="216">
        <f t="shared" ref="BM12:BM60" si="78">AV12/($AI12+$AJ12+$AK12+$AL12+$AM12+$AN12+$AO12+$AP12+$AQ12+$AR12+$AS12+$AT12+$AU12+$AV12)</f>
        <v>1.2151434891752256E-4</v>
      </c>
      <c r="BN12" s="217">
        <f t="shared" si="17"/>
        <v>0.9997928069826012</v>
      </c>
      <c r="BP12" s="87" t="str">
        <f>'INPUT 1'!A6</f>
        <v>Example 2</v>
      </c>
      <c r="BQ12" s="226">
        <f t="shared" ref="BQ12:BQ60" si="79">(100-BR12-BS12-BT12-BX12-BY12-CF12)*$BQ$5/100+CF12</f>
        <v>38.563194642060608</v>
      </c>
      <c r="BR12" s="227">
        <f>'INPUT 2'!W6</f>
        <v>11.003104961042919</v>
      </c>
      <c r="BS12" s="227">
        <f>'INPUT 2'!X6</f>
        <v>19.081657381875171</v>
      </c>
      <c r="BT12" s="227">
        <f>IF(G12&lt;13,(G12*0.24*((1-CK12*0.97)^2)),(G12*0.24*((1-CK12*0.92)^2)))</f>
        <v>1.6085828476865609</v>
      </c>
      <c r="BU12" s="227">
        <f t="shared" ref="BU12:BU60" si="80">(100-BX12-BY12-CF12-BT12-BS12-BR12)*$BU$5/100+BX12+BY12</f>
        <v>29.743460167334739</v>
      </c>
      <c r="BV12" s="228">
        <f t="shared" ref="BV12:BV60" si="81">SUM(BQ12:BU12)</f>
        <v>100</v>
      </c>
      <c r="BW12" s="227"/>
      <c r="BX12" s="250">
        <f t="shared" ref="BX12:BX60" si="82">BR12*$BU$4/$BR$4</f>
        <v>6.011145385611349</v>
      </c>
      <c r="BY12" s="251">
        <f t="shared" ref="BY12:BY60" si="83">BS12*$BU$6/$BS$6</f>
        <v>4.8142553736649614</v>
      </c>
      <c r="BZ12" s="251">
        <f t="shared" ref="BZ12:BZ60" si="84">((100-BR12-BS12-0.24*G12-BS12*$BU$6/$BS$6-BR12*$BU$4/$BR$4))*$BU$5/100</f>
        <v>20.720488702682196</v>
      </c>
      <c r="CA12" s="252"/>
      <c r="CB12" s="253">
        <f t="shared" ref="CB12:CB60" si="85">(100-BR12-BS12-BT12-BX12-BY12-CF12)*$BU$5/100</f>
        <v>18.918059408058426</v>
      </c>
      <c r="CC12" s="252"/>
      <c r="CD12" s="252"/>
      <c r="CE12" s="251">
        <f t="shared" ref="CE12:CE60" si="86">((100-BR12-BS12-0.24*G12-BS12*$BU$6/$BS$6-BR12*$BU$4/$BR$4))*$BQ$5/100</f>
        <v>36.087640603255238</v>
      </c>
      <c r="CF12" s="251">
        <f t="shared" ref="CF12:CF60" si="87">BT12*$BQ$7/$BT$7</f>
        <v>5.6147377487311632</v>
      </c>
      <c r="CG12" s="251">
        <f t="shared" ref="CG12:CG60" si="88">(100-BX12-BY12-CF12-BT12-BS12-BR12)*$BQ$5/100</f>
        <v>32.94845689332945</v>
      </c>
      <c r="CH12" s="254"/>
      <c r="CI12" s="53">
        <f t="shared" ref="CI12:CI60" si="89">G12/CO12</f>
        <v>16.683007920184924</v>
      </c>
      <c r="CJ12" s="50">
        <f t="shared" ref="CJ12:CJ60" si="90">G12/CP12</f>
        <v>16.222353377703069</v>
      </c>
      <c r="CK12" s="50">
        <f t="shared" ref="CK12:CK60" si="91">BR12/$BR$3/(BR12/$BR$3+BS12/$BS$3+BZ12*$BQ$5/$BU$5/$BQ$3)</f>
        <v>0.16532237186585663</v>
      </c>
      <c r="CL12" s="255">
        <f t="shared" ref="CL12:CL60" si="92">BR12/$BR$3/(BR12/$BR$3+BS12/$BS$3+BQ12/$BQ$3)</f>
        <v>0.15910272221084376</v>
      </c>
      <c r="CM12" s="50">
        <f t="shared" ref="CM12:CM60" si="93">BS12/$BS$3/(BR12/$BR$3+BS12/$BS$3+BZ12*$BQ$5/$BU$5/$BQ$3)</f>
        <v>0.26480947176801378</v>
      </c>
      <c r="CN12" s="50">
        <f t="shared" ref="CN12:CN60" si="94">BS12/$BS$3/(BR12/$BR$3+BS12/$BS$3+BQ12/$BQ$3)</f>
        <v>0.25484698380502674</v>
      </c>
      <c r="CO12" s="50">
        <f t="shared" ref="CO12:CO60" si="95">BZ12*$BQ$5/$BU$5/$BQ$3/(BR12/$BR$3+BS12/$BS$3+BZ12*$BQ$5/$BU$5/$BQ$3)</f>
        <v>0.56986815636612964</v>
      </c>
      <c r="CP12" s="58">
        <f t="shared" ref="CP12:CP60" si="96">BQ12/BQ$3/(BR12/BR$3+BS12/BS$3+BQ12/BQ$3)</f>
        <v>0.58605029398412956</v>
      </c>
      <c r="CQ12" s="227"/>
      <c r="CR12" s="256">
        <f t="shared" ref="CR12:CR59" si="97">10^($CB$5/EO12+$CC$5-LOG(CJ12)+(1673*$BY$5*LOG(1-0.049*BT12)/EO12)+(1673*$BZ$5*LOG(1-CL12)/EO12)+(1673*$CA$5*LOG(1-CN12)/EO12))</f>
        <v>1166.6327383194925</v>
      </c>
      <c r="CS12" s="257">
        <f t="shared" ref="CS12:CS59" si="98">10^($CB$4/EO12+$CC$4-0.5*LOG(CJ12)+(1673*$BY$4*LOG(1-0.049*BT12)/EO12)+(1673*$CA$4*LOG(1-CN12)/EO12)+(1673*$BZ$4*LOG(1-CL12)/EO12))</f>
        <v>1317.6216241376521</v>
      </c>
      <c r="CU12" s="256">
        <f>'INPUT 2'!R6</f>
        <v>94.315071055631748</v>
      </c>
      <c r="CV12" s="257">
        <f>'INPUT 2'!S6</f>
        <v>144.81894522916321</v>
      </c>
      <c r="CX12" s="226">
        <f t="shared" si="18"/>
        <v>31.296467271158335</v>
      </c>
      <c r="CY12" s="227">
        <f t="shared" si="19"/>
        <v>8.4964604395518162</v>
      </c>
      <c r="CZ12" s="227">
        <f t="shared" si="20"/>
        <v>13.609429719053132</v>
      </c>
      <c r="DA12" s="227">
        <f t="shared" si="21"/>
        <v>4.556714188757689</v>
      </c>
      <c r="DB12" s="227">
        <f t="shared" si="22"/>
        <v>42.040928381479027</v>
      </c>
      <c r="DC12" s="228">
        <f t="shared" ref="DC12:DC59" si="99">SUM(CX12:DB12)</f>
        <v>100</v>
      </c>
      <c r="DE12" s="229" t="s">
        <v>46</v>
      </c>
      <c r="DG12" s="115">
        <v>9.0869999999999997</v>
      </c>
      <c r="DH12" s="230">
        <v>0.246</v>
      </c>
      <c r="DJ12" s="115">
        <v>9.3520000000000003</v>
      </c>
      <c r="DK12" s="231">
        <v>0.248</v>
      </c>
      <c r="DL12" s="230"/>
      <c r="DM12" s="381">
        <f t="shared" si="23"/>
        <v>-12586.825565040248</v>
      </c>
      <c r="DN12" s="382">
        <f t="shared" si="24"/>
        <v>-197.93527263496503</v>
      </c>
      <c r="DO12" s="382">
        <f t="shared" si="25"/>
        <v>-2647.9564004838708</v>
      </c>
      <c r="DP12" s="382">
        <f t="shared" si="26"/>
        <v>-1200.0636530632667</v>
      </c>
      <c r="DQ12" s="382">
        <f t="shared" si="27"/>
        <v>-2418.2832290430633</v>
      </c>
      <c r="DR12" s="382">
        <f t="shared" si="28"/>
        <v>-804.84967007294836</v>
      </c>
      <c r="DS12" s="382">
        <f t="shared" si="29"/>
        <v>-558.91601283193643</v>
      </c>
      <c r="DT12" s="382">
        <f t="shared" si="30"/>
        <v>-162.15522232199032</v>
      </c>
      <c r="DU12" s="382">
        <f t="shared" si="31"/>
        <v>-1035.6144555005094</v>
      </c>
      <c r="DV12" s="383">
        <f t="shared" ref="DV12:DV42" si="100">AZ12*BE12*DG$23</f>
        <v>3756.1131278474404</v>
      </c>
      <c r="DW12" s="1"/>
      <c r="DX12" s="215">
        <f t="shared" si="32"/>
        <v>-12785.662017762654</v>
      </c>
      <c r="DY12" s="216">
        <f t="shared" si="33"/>
        <v>-189.01804136025069</v>
      </c>
      <c r="DZ12" s="216">
        <f t="shared" si="34"/>
        <v>-2726.8417199896626</v>
      </c>
      <c r="EA12" s="216">
        <f t="shared" si="35"/>
        <v>-1246.6944003914782</v>
      </c>
      <c r="EB12" s="216">
        <f t="shared" si="36"/>
        <v>-2462.1075989381116</v>
      </c>
      <c r="EC12" s="216">
        <f t="shared" si="37"/>
        <v>-907.70740094482312</v>
      </c>
      <c r="ED12" s="216">
        <f t="shared" si="38"/>
        <v>-578.57628583044152</v>
      </c>
      <c r="EE12" s="216">
        <f t="shared" si="39"/>
        <v>-159.74875104022692</v>
      </c>
      <c r="EF12" s="216">
        <f t="shared" si="40"/>
        <v>-1051.6470270569182</v>
      </c>
      <c r="EG12" s="228">
        <f t="shared" si="41"/>
        <v>3796.3234007350411</v>
      </c>
      <c r="EH12" s="1"/>
      <c r="EI12" s="375">
        <f t="shared" ref="EI12:EI42" si="101">IF(CX12=0,0,CX12/($CX12+$CY12+$CZ12))</f>
        <v>0.58605029398412944</v>
      </c>
      <c r="EJ12" s="376">
        <f t="shared" ref="EJ12:EJ42" si="102">IF(CY12=0,0,CY12/($CX12+$CY12+$CZ12))</f>
        <v>0.15910272221084376</v>
      </c>
      <c r="EK12" s="377">
        <f t="shared" si="42"/>
        <v>0.25484698380502674</v>
      </c>
      <c r="EL12" s="1"/>
      <c r="EM12" s="172">
        <f t="shared" si="43"/>
        <v>53.402357429763285</v>
      </c>
      <c r="EO12" s="29">
        <f>'INPUT 2'!AC6+273.15</f>
        <v>1417.6703044631167</v>
      </c>
      <c r="EP12" s="94">
        <f>'INPUT 2'!AD6</f>
        <v>0.1</v>
      </c>
      <c r="EQ12" s="1"/>
      <c r="ER12" s="171">
        <f t="shared" ref="ER12:ER59" si="103">EP12/EO12</f>
        <v>7.0538262447326087E-5</v>
      </c>
      <c r="ES12" s="96">
        <f t="shared" si="44"/>
        <v>-1.9003007903309645E-2</v>
      </c>
      <c r="ET12" s="98">
        <f t="shared" si="45"/>
        <v>-1.8682058809174316E-2</v>
      </c>
      <c r="EU12" s="27"/>
      <c r="EV12" s="171">
        <f>(EK12^2+EK12*EJ12)/(EO12)</f>
        <v>7.4413517510387226E-5</v>
      </c>
      <c r="EW12" s="180">
        <f t="shared" si="46"/>
        <v>0.87707573608486533</v>
      </c>
      <c r="EX12" s="1"/>
      <c r="EY12" s="181">
        <f t="shared" ref="EY12:EY42" si="104">(122175-80.28*EO12+8.474*EO12*LN(EO12))/(8.314*EO12)+DG$12+(DM12+DN12+DO12+DP12+DQ12+DR12+DS12+DT12+DU12+DV12)/EO12+LN(EI12)-LN(BE12)+DG$13*ER12</f>
        <v>6.6954115925688615</v>
      </c>
      <c r="EZ12" s="182">
        <f t="shared" ref="EZ12:EZ59" si="105">EXP(EY12)</f>
        <v>808.6867151632506</v>
      </c>
      <c r="FA12" s="201">
        <v>0.27316977521185698</v>
      </c>
      <c r="FB12" s="202">
        <f t="shared" ref="FB12:FB59" si="106">EZ12*FA12</f>
        <v>220.90876819796017</v>
      </c>
      <c r="FC12" s="183">
        <f t="shared" ref="FC12:FC42" si="107">(122175-80.28*EO12+8.474*EO12*LN(EO12))/(8.314*EO12)+DJ$12+(DX12+DY12+DZ12+EA12+EB12+EC12+ED12+EE12+EF12+EG12)/EO12+LN(EI12)-LN(BE12)+DJ$13*ER12+EV12*DJ$24</f>
        <v>6.6803036816967909</v>
      </c>
      <c r="FD12" s="1">
        <f>EXP(FC12)</f>
        <v>796.56097627804559</v>
      </c>
      <c r="FE12" s="205">
        <v>0.26729908137347302</v>
      </c>
      <c r="FF12" s="202">
        <f t="shared" ref="FF12:FF59" si="108">FD12*FE12</f>
        <v>212.92001721707842</v>
      </c>
      <c r="FG12" s="1"/>
      <c r="FH12" s="1"/>
      <c r="FI12" s="1"/>
      <c r="FJ12" s="1"/>
      <c r="FK12" s="1"/>
      <c r="FL12" s="1"/>
      <c r="FM12" s="1"/>
      <c r="FN12" s="1"/>
      <c r="FO12" s="1"/>
      <c r="FP12" s="1"/>
      <c r="FQ12" s="1"/>
      <c r="FR12" s="1"/>
      <c r="FS12" s="1"/>
      <c r="FT12" s="1"/>
      <c r="FV12" s="49"/>
    </row>
    <row r="13" spans="1:179" s="1" customFormat="1" ht="17.5">
      <c r="A13" s="87" t="str">
        <f>'INPUT 1'!A7</f>
        <v>Example 3</v>
      </c>
      <c r="B13" s="56">
        <f>'INPUT 2'!B7</f>
        <v>51.494412553647798</v>
      </c>
      <c r="C13" s="52">
        <f>'INPUT 2'!C7</f>
        <v>2.7858787345565901</v>
      </c>
      <c r="D13" s="52">
        <f>'INPUT 2'!D7</f>
        <v>13.604634156863</v>
      </c>
      <c r="E13" s="52">
        <f>'INPUT 2'!E7</f>
        <v>6.2879836108609704</v>
      </c>
      <c r="F13" s="52">
        <f>'INPUT 2'!F7</f>
        <v>0.201607091065336</v>
      </c>
      <c r="G13" s="52">
        <f>'INPUT 2'!G7</f>
        <v>9.8529066628027806</v>
      </c>
      <c r="H13" s="52">
        <f>'INPUT 2'!H7</f>
        <v>1.91349816569536</v>
      </c>
      <c r="I13" s="52">
        <f>'INPUT 2'!I7</f>
        <v>10.4337898036356</v>
      </c>
      <c r="J13" s="52">
        <f>'INPUT 2'!J7</f>
        <v>2.5082994435217798</v>
      </c>
      <c r="K13" s="52">
        <f>'INPUT 2'!K7</f>
        <v>0.52310494830859</v>
      </c>
      <c r="L13" s="52">
        <f>'INPUT 2'!L7</f>
        <v>0.26957392822584503</v>
      </c>
      <c r="M13" s="52">
        <f>'INPUT 2'!M7</f>
        <v>2</v>
      </c>
      <c r="N13" s="52">
        <f>'INPUT 2'!N7</f>
        <v>89.975530367268505</v>
      </c>
      <c r="O13" s="52">
        <f>'INPUT 2'!O7</f>
        <v>144.24208982750599</v>
      </c>
      <c r="P13" s="85">
        <f>'INPUT 2'!P7</f>
        <v>101.89911086120311</v>
      </c>
      <c r="R13" s="191">
        <f t="shared" si="1"/>
        <v>24.070286643523769</v>
      </c>
      <c r="S13" s="192">
        <f t="shared" si="2"/>
        <v>1.66969663344035</v>
      </c>
      <c r="T13" s="192">
        <f t="shared" si="3"/>
        <v>7.2002620579110257</v>
      </c>
      <c r="U13" s="192">
        <f t="shared" si="4"/>
        <v>3.7918798359974564</v>
      </c>
      <c r="V13" s="192">
        <f t="shared" si="5"/>
        <v>0.15613615098697572</v>
      </c>
      <c r="W13" s="192">
        <f t="shared" si="6"/>
        <v>7.6587334365027706</v>
      </c>
      <c r="X13" s="192">
        <f t="shared" si="7"/>
        <v>1.3383544640599434</v>
      </c>
      <c r="Y13" s="192">
        <f t="shared" si="8"/>
        <v>7.4569332342460166</v>
      </c>
      <c r="Z13" s="192">
        <f t="shared" si="9"/>
        <v>1.8608006944840847</v>
      </c>
      <c r="AA13" s="192">
        <f t="shared" si="10"/>
        <v>0.43425440996334758</v>
      </c>
      <c r="AB13" s="192">
        <f t="shared" si="11"/>
        <v>0.11764763172330775</v>
      </c>
      <c r="AC13" s="192">
        <f t="shared" si="12"/>
        <v>0.2237966881447305</v>
      </c>
      <c r="AD13" s="192">
        <f t="shared" si="47"/>
        <v>8.9975530367268509E-3</v>
      </c>
      <c r="AE13" s="192">
        <f t="shared" si="48"/>
        <v>1.4424208982750599E-2</v>
      </c>
      <c r="AF13" s="192">
        <f t="shared" si="13"/>
        <v>45.896907218199878</v>
      </c>
      <c r="AG13" s="193">
        <f t="shared" si="49"/>
        <v>101.89911086120313</v>
      </c>
      <c r="AH13" s="115"/>
      <c r="AI13" s="191">
        <f t="shared" si="50"/>
        <v>17.664576097013001</v>
      </c>
      <c r="AJ13" s="192">
        <f t="shared" si="51"/>
        <v>0.71896124339237</v>
      </c>
      <c r="AK13" s="192">
        <f t="shared" si="52"/>
        <v>5.5002916612563251</v>
      </c>
      <c r="AL13" s="192">
        <f t="shared" si="53"/>
        <v>3.2156076894936136</v>
      </c>
      <c r="AM13" s="192">
        <f t="shared" si="54"/>
        <v>5.8577975017274145E-2</v>
      </c>
      <c r="AN13" s="192">
        <f t="shared" si="55"/>
        <v>2.8266454182006591</v>
      </c>
      <c r="AO13" s="192">
        <f t="shared" si="56"/>
        <v>0.49395288987769032</v>
      </c>
      <c r="AP13" s="192">
        <f t="shared" si="57"/>
        <v>3.8349378625382431</v>
      </c>
      <c r="AQ13" s="192">
        <f t="shared" si="58"/>
        <v>1.6682815653022738</v>
      </c>
      <c r="AR13" s="192">
        <f t="shared" si="59"/>
        <v>0.2289235545378967</v>
      </c>
      <c r="AS13" s="192">
        <f t="shared" si="60"/>
        <v>7.8287669317203518E-2</v>
      </c>
      <c r="AT13" s="192">
        <f t="shared" si="61"/>
        <v>4.5763906815277622</v>
      </c>
      <c r="AU13" s="192">
        <f t="shared" si="62"/>
        <v>3.1596520897836326E-3</v>
      </c>
      <c r="AV13" s="192">
        <f t="shared" si="63"/>
        <v>4.6785136973580459E-3</v>
      </c>
      <c r="AW13" s="192">
        <f t="shared" si="64"/>
        <v>29.50232853239671</v>
      </c>
      <c r="AX13" s="193">
        <f t="shared" si="15"/>
        <v>70.375601005658169</v>
      </c>
      <c r="AY13" s="115"/>
      <c r="AZ13" s="215">
        <f t="shared" si="65"/>
        <v>0.43217914857609802</v>
      </c>
      <c r="BA13" s="216">
        <f t="shared" si="66"/>
        <v>1.7590009311407626E-2</v>
      </c>
      <c r="BB13" s="216">
        <f t="shared" si="67"/>
        <v>0.13456939776120239</v>
      </c>
      <c r="BC13" s="216">
        <f t="shared" si="68"/>
        <v>7.8672626264442241E-2</v>
      </c>
      <c r="BD13" s="216">
        <f t="shared" si="69"/>
        <v>1.4331608768442697E-3</v>
      </c>
      <c r="BE13" s="216">
        <f t="shared" si="70"/>
        <v>6.9156327525519229E-2</v>
      </c>
      <c r="BF13" s="216">
        <f t="shared" si="71"/>
        <v>1.208498512569125E-2</v>
      </c>
      <c r="BG13" s="216">
        <f t="shared" si="72"/>
        <v>9.3825075177109654E-2</v>
      </c>
      <c r="BH13" s="216">
        <f t="shared" si="73"/>
        <v>4.0815952928497046E-2</v>
      </c>
      <c r="BI13" s="216">
        <f t="shared" si="74"/>
        <v>5.6008129686130285E-3</v>
      </c>
      <c r="BJ13" s="216">
        <f t="shared" si="75"/>
        <v>1.915375612961205E-3</v>
      </c>
      <c r="BK13" s="216">
        <f t="shared" si="76"/>
        <v>0.11196536035918221</v>
      </c>
      <c r="BL13" s="216">
        <f t="shared" si="77"/>
        <v>7.7303624069998764E-5</v>
      </c>
      <c r="BM13" s="216">
        <f t="shared" si="78"/>
        <v>1.1446388836173182E-4</v>
      </c>
      <c r="BN13" s="217">
        <f t="shared" si="17"/>
        <v>0.99980823248756834</v>
      </c>
      <c r="BO13" s="115"/>
      <c r="BP13" s="87" t="str">
        <f>'INPUT 1'!A7</f>
        <v>Example 3</v>
      </c>
      <c r="BQ13" s="226">
        <f t="shared" si="79"/>
        <v>39.371132199548953</v>
      </c>
      <c r="BR13" s="227">
        <f>'INPUT 2'!W7</f>
        <v>10.377881841963532</v>
      </c>
      <c r="BS13" s="227">
        <f>'INPUT 2'!X7</f>
        <v>18.913791827299146</v>
      </c>
      <c r="BT13" s="227">
        <f t="shared" ref="BT13:BT60" si="109">IF(G13&lt;13,(G13*0.24*((1-CK13*0.97)^2)),(G13*0.24*((1-CK13*0.92)^2)))</f>
        <v>1.7030156527278937</v>
      </c>
      <c r="BU13" s="227">
        <f t="shared" si="80"/>
        <v>29.634178478460477</v>
      </c>
      <c r="BV13" s="228">
        <f t="shared" si="81"/>
        <v>100</v>
      </c>
      <c r="BW13" s="227"/>
      <c r="BX13" s="250">
        <f t="shared" si="82"/>
        <v>5.6695775208551664</v>
      </c>
      <c r="BY13" s="251">
        <f t="shared" si="83"/>
        <v>4.7719033058126952</v>
      </c>
      <c r="BZ13" s="251">
        <f t="shared" si="84"/>
        <v>21.119526662553277</v>
      </c>
      <c r="CA13" s="252"/>
      <c r="CB13" s="253">
        <f t="shared" si="85"/>
        <v>19.192697651792617</v>
      </c>
      <c r="CC13" s="252"/>
      <c r="CD13" s="252"/>
      <c r="CE13" s="251">
        <f t="shared" si="86"/>
        <v>36.782621242443525</v>
      </c>
      <c r="CF13" s="251">
        <f t="shared" si="87"/>
        <v>5.9443542406306573</v>
      </c>
      <c r="CG13" s="251">
        <f t="shared" si="88"/>
        <v>33.426777958918279</v>
      </c>
      <c r="CH13" s="254"/>
      <c r="CI13" s="53">
        <f t="shared" si="89"/>
        <v>16.950416766969756</v>
      </c>
      <c r="CJ13" s="50">
        <f t="shared" si="90"/>
        <v>16.483780893261933</v>
      </c>
      <c r="CK13" s="50">
        <f t="shared" si="91"/>
        <v>0.15604523273236104</v>
      </c>
      <c r="CL13" s="255">
        <f t="shared" si="92"/>
        <v>0.14991283739864483</v>
      </c>
      <c r="CM13" s="50">
        <f t="shared" si="93"/>
        <v>0.26267663126318763</v>
      </c>
      <c r="CN13" s="50">
        <f t="shared" si="94"/>
        <v>0.25235374654810333</v>
      </c>
      <c r="CO13" s="50">
        <f t="shared" si="95"/>
        <v>0.58127813600445144</v>
      </c>
      <c r="CP13" s="58">
        <f t="shared" si="96"/>
        <v>0.59773341605325192</v>
      </c>
      <c r="CQ13" s="227"/>
      <c r="CR13" s="256">
        <f>10^($CB$5/EO13+$CC$5-LOG(CJ13)+(1673*$BY$5*LOG(1-0.049*BT13)/EO13)+(1673*$BZ$5*LOG(1-CL13)/EO13)+(1673*$CA$5*LOG(1-CN13)/EO13))</f>
        <v>1153.3984927164984</v>
      </c>
      <c r="CS13" s="257">
        <f t="shared" si="98"/>
        <v>1311.2632136520192</v>
      </c>
      <c r="CU13" s="256">
        <f>'INPUT 2'!R7</f>
        <v>89.97655110092451</v>
      </c>
      <c r="CV13" s="257">
        <f>'INPUT 2'!S7</f>
        <v>144.2410008179979</v>
      </c>
      <c r="CW13" s="115"/>
      <c r="CX13" s="226">
        <f t="shared" si="18"/>
        <v>31.899137518792724</v>
      </c>
      <c r="CY13" s="227">
        <f t="shared" si="19"/>
        <v>8.0003728879460034</v>
      </c>
      <c r="CZ13" s="227">
        <f t="shared" si="20"/>
        <v>13.467319457681706</v>
      </c>
      <c r="DA13" s="227">
        <f t="shared" si="21"/>
        <v>4.8162133723060263</v>
      </c>
      <c r="DB13" s="227">
        <f t="shared" si="22"/>
        <v>41.816956763273552</v>
      </c>
      <c r="DC13" s="228">
        <f t="shared" si="99"/>
        <v>100</v>
      </c>
      <c r="DD13" s="115"/>
      <c r="DE13" s="229" t="s">
        <v>47</v>
      </c>
      <c r="DF13" s="115"/>
      <c r="DG13" s="97">
        <v>-269.39999999999998</v>
      </c>
      <c r="DH13" s="230">
        <v>24.17</v>
      </c>
      <c r="DI13" s="115"/>
      <c r="DJ13" s="97">
        <v>-264.85000000000002</v>
      </c>
      <c r="DK13" s="231">
        <v>23.68</v>
      </c>
      <c r="DL13" s="230"/>
      <c r="DM13" s="381">
        <f t="shared" si="23"/>
        <v>-11911.308529788375</v>
      </c>
      <c r="DN13" s="382">
        <f t="shared" si="24"/>
        <v>-197.36848839853752</v>
      </c>
      <c r="DO13" s="382">
        <f t="shared" si="25"/>
        <v>-2482.8446829583304</v>
      </c>
      <c r="DP13" s="382">
        <f t="shared" si="26"/>
        <v>-1099.0306269475909</v>
      </c>
      <c r="DQ13" s="382">
        <f t="shared" si="27"/>
        <v>-2370.2760028106354</v>
      </c>
      <c r="DR13" s="382">
        <f t="shared" si="28"/>
        <v>-734.73037142589465</v>
      </c>
      <c r="DS13" s="382">
        <f t="shared" si="29"/>
        <v>-540.67876527152123</v>
      </c>
      <c r="DT13" s="382">
        <f t="shared" si="30"/>
        <v>-162.50520793879537</v>
      </c>
      <c r="DU13" s="382">
        <f t="shared" si="31"/>
        <v>-1958.8637622697483</v>
      </c>
      <c r="DV13" s="383">
        <f t="shared" si="100"/>
        <v>3483.9641709911161</v>
      </c>
      <c r="DX13" s="215">
        <f t="shared" si="32"/>
        <v>-12099.473712749477</v>
      </c>
      <c r="DY13" s="216">
        <f t="shared" si="33"/>
        <v>-188.4767914616489</v>
      </c>
      <c r="DZ13" s="216">
        <f t="shared" si="34"/>
        <v>-2556.8111561459687</v>
      </c>
      <c r="EA13" s="216">
        <f t="shared" si="35"/>
        <v>-1141.7355445912028</v>
      </c>
      <c r="EB13" s="216">
        <f t="shared" si="36"/>
        <v>-2413.2303809632863</v>
      </c>
      <c r="EC13" s="216">
        <f t="shared" si="37"/>
        <v>-828.62703513536451</v>
      </c>
      <c r="ED13" s="216">
        <f t="shared" si="38"/>
        <v>-559.69752996189538</v>
      </c>
      <c r="EE13" s="216">
        <f t="shared" si="39"/>
        <v>-160.09354268101433</v>
      </c>
      <c r="EF13" s="216">
        <f t="shared" si="40"/>
        <v>-1989.1893561923123</v>
      </c>
      <c r="EG13" s="228">
        <f t="shared" si="41"/>
        <v>3521.2610109099023</v>
      </c>
      <c r="EI13" s="375">
        <f t="shared" si="101"/>
        <v>0.59773341605325181</v>
      </c>
      <c r="EJ13" s="376">
        <f t="shared" si="102"/>
        <v>0.14991283739864483</v>
      </c>
      <c r="EK13" s="377">
        <f t="shared" si="42"/>
        <v>0.25235374654810333</v>
      </c>
      <c r="EM13" s="172">
        <f t="shared" si="43"/>
        <v>53.366829864420431</v>
      </c>
      <c r="EN13" s="115"/>
      <c r="EO13" s="29">
        <f>'INPUT 2'!AC7+273.15</f>
        <v>1413.5384705783054</v>
      </c>
      <c r="EP13" s="94">
        <f>'INPUT 2'!AD7</f>
        <v>0.1</v>
      </c>
      <c r="ER13" s="171">
        <f t="shared" si="103"/>
        <v>7.074444882924772E-5</v>
      </c>
      <c r="ES13" s="96">
        <f t="shared" si="44"/>
        <v>-1.9058554514599334E-2</v>
      </c>
      <c r="ET13" s="98">
        <f t="shared" si="45"/>
        <v>-1.8736667272426261E-2</v>
      </c>
      <c r="EU13" s="27"/>
      <c r="EV13" s="171">
        <f t="shared" ref="EV13:EV42" si="110">(EK13^2+EK13*EJ13)/(EO13)</f>
        <v>7.1815151609236303E-5</v>
      </c>
      <c r="EW13" s="180">
        <f t="shared" si="46"/>
        <v>0.84398306914555377</v>
      </c>
      <c r="EY13" s="181">
        <f t="shared" si="104"/>
        <v>6.6427721508679323</v>
      </c>
      <c r="EZ13" s="182">
        <f t="shared" si="105"/>
        <v>767.21889429622229</v>
      </c>
      <c r="FA13" s="201">
        <v>0.27316977521185698</v>
      </c>
      <c r="FB13" s="202">
        <f t="shared" si="106"/>
        <v>209.5810128931885</v>
      </c>
      <c r="FC13" s="183">
        <f t="shared" si="107"/>
        <v>6.6343351893178459</v>
      </c>
      <c r="FD13" s="1">
        <f t="shared" ref="FD13:FD59" si="111">EXP(FC13)</f>
        <v>760.77312756293077</v>
      </c>
      <c r="FE13" s="205">
        <v>0.26729908137347302</v>
      </c>
      <c r="FF13" s="202">
        <f t="shared" si="108"/>
        <v>203.35395813119541</v>
      </c>
      <c r="FV13" s="49"/>
      <c r="FW13" s="115"/>
    </row>
    <row r="14" spans="1:179" s="1" customFormat="1" ht="17.5">
      <c r="A14" s="87" t="str">
        <f>'INPUT 1'!A8</f>
        <v>Example 4</v>
      </c>
      <c r="B14" s="56">
        <f>'INPUT 2'!B8</f>
        <v>51.509871329047201</v>
      </c>
      <c r="C14" s="52">
        <f>'INPUT 2'!C8</f>
        <v>2.8877386394235001</v>
      </c>
      <c r="D14" s="52">
        <f>'INPUT 2'!D8</f>
        <v>13.5075567279384</v>
      </c>
      <c r="E14" s="52">
        <f>'INPUT 2'!E8</f>
        <v>6.1500407467497196</v>
      </c>
      <c r="F14" s="52">
        <f>'INPUT 2'!F8</f>
        <v>0.21003683610419699</v>
      </c>
      <c r="G14" s="52">
        <f>'INPUT 2'!G8</f>
        <v>10.088831476169201</v>
      </c>
      <c r="H14" s="52">
        <f>'INPUT 2'!H8</f>
        <v>1.9559764915635001</v>
      </c>
      <c r="I14" s="52">
        <f>'INPUT 2'!I8</f>
        <v>10.193081244316501</v>
      </c>
      <c r="J14" s="52">
        <f>'INPUT 2'!J8</f>
        <v>2.5427672963774799</v>
      </c>
      <c r="K14" s="52">
        <f>'INPUT 2'!K8</f>
        <v>0.54374497901276198</v>
      </c>
      <c r="L14" s="52">
        <f>'INPUT 2'!L8</f>
        <v>0.28084555300878</v>
      </c>
      <c r="M14" s="52">
        <f>'INPUT 2'!M8</f>
        <v>2.3333333333333299</v>
      </c>
      <c r="N14" s="52">
        <f>'INPUT 2'!N8</f>
        <v>87.104301666947805</v>
      </c>
      <c r="O14" s="52">
        <f>'INPUT 2'!O8</f>
        <v>143.85458415633599</v>
      </c>
      <c r="P14" s="85">
        <f>'INPUT 2'!P8</f>
        <v>102.22692054162691</v>
      </c>
      <c r="R14" s="191">
        <f t="shared" si="1"/>
        <v>24.077512614975213</v>
      </c>
      <c r="S14" s="192">
        <f t="shared" si="2"/>
        <v>1.7307456439838416</v>
      </c>
      <c r="T14" s="192">
        <f t="shared" si="3"/>
        <v>7.1488837613610405</v>
      </c>
      <c r="U14" s="192">
        <f t="shared" si="4"/>
        <v>3.7086953372274971</v>
      </c>
      <c r="V14" s="192">
        <f t="shared" si="5"/>
        <v>0.16266463139515128</v>
      </c>
      <c r="W14" s="192">
        <f t="shared" si="6"/>
        <v>7.8421194482115313</v>
      </c>
      <c r="X14" s="192">
        <f t="shared" si="7"/>
        <v>1.3680650005373898</v>
      </c>
      <c r="Y14" s="192">
        <f t="shared" si="8"/>
        <v>7.2849010494373259</v>
      </c>
      <c r="Z14" s="192">
        <f t="shared" si="9"/>
        <v>1.8863709288103379</v>
      </c>
      <c r="AA14" s="192">
        <f t="shared" si="10"/>
        <v>0.45138868556912548</v>
      </c>
      <c r="AB14" s="192">
        <f t="shared" si="11"/>
        <v>0.12256680165236361</v>
      </c>
      <c r="AC14" s="192">
        <f t="shared" si="12"/>
        <v>0.26109613616885186</v>
      </c>
      <c r="AD14" s="192">
        <f t="shared" si="47"/>
        <v>8.7104301666947812E-3</v>
      </c>
      <c r="AE14" s="192">
        <f t="shared" si="48"/>
        <v>1.4385458415633599E-2</v>
      </c>
      <c r="AF14" s="192">
        <f t="shared" si="13"/>
        <v>46.158814613714902</v>
      </c>
      <c r="AG14" s="193">
        <f t="shared" si="49"/>
        <v>102.2269205416269</v>
      </c>
      <c r="AH14" s="115"/>
      <c r="AI14" s="191">
        <f t="shared" si="50"/>
        <v>17.486329110925915</v>
      </c>
      <c r="AJ14" s="192">
        <f t="shared" si="51"/>
        <v>0.73750713557546488</v>
      </c>
      <c r="AK14" s="192">
        <f t="shared" si="52"/>
        <v>5.4043158476334829</v>
      </c>
      <c r="AL14" s="192">
        <f t="shared" si="53"/>
        <v>3.1123950914548946</v>
      </c>
      <c r="AM14" s="192">
        <f t="shared" si="54"/>
        <v>6.0393345748107341E-2</v>
      </c>
      <c r="AN14" s="192">
        <f t="shared" si="55"/>
        <v>2.8642630659528838</v>
      </c>
      <c r="AO14" s="192">
        <f t="shared" si="56"/>
        <v>0.49967334452623102</v>
      </c>
      <c r="AP14" s="192">
        <f t="shared" si="57"/>
        <v>3.7075481938377841</v>
      </c>
      <c r="AQ14" s="192">
        <f t="shared" si="58"/>
        <v>1.6736384982611776</v>
      </c>
      <c r="AR14" s="192">
        <f t="shared" si="59"/>
        <v>0.23548431390148652</v>
      </c>
      <c r="AS14" s="192">
        <f t="shared" si="60"/>
        <v>8.0713856692605931E-2</v>
      </c>
      <c r="AT14" s="192">
        <f t="shared" si="61"/>
        <v>5.2836610957457069</v>
      </c>
      <c r="AU14" s="192">
        <f t="shared" si="62"/>
        <v>3.027049508215389E-3</v>
      </c>
      <c r="AV14" s="192">
        <f t="shared" si="63"/>
        <v>4.6174763143427009E-3</v>
      </c>
      <c r="AW14" s="192">
        <f t="shared" si="64"/>
        <v>29.362470398353434</v>
      </c>
      <c r="AX14" s="193">
        <f t="shared" si="15"/>
        <v>70.516037824431734</v>
      </c>
      <c r="AY14" s="115"/>
      <c r="AZ14" s="215">
        <f t="shared" si="65"/>
        <v>0.42490433283422069</v>
      </c>
      <c r="BA14" s="216">
        <f t="shared" si="66"/>
        <v>1.7920855510283648E-2</v>
      </c>
      <c r="BB14" s="216">
        <f t="shared" si="67"/>
        <v>0.13132071374713586</v>
      </c>
      <c r="BC14" s="216">
        <f t="shared" si="68"/>
        <v>7.5628804162494651E-2</v>
      </c>
      <c r="BD14" s="216">
        <f t="shared" si="69"/>
        <v>1.4675117984993236E-3</v>
      </c>
      <c r="BE14" s="216">
        <f t="shared" si="70"/>
        <v>6.9599387005702215E-2</v>
      </c>
      <c r="BF14" s="216">
        <f t="shared" si="71"/>
        <v>1.2141677521001417E-2</v>
      </c>
      <c r="BG14" s="216">
        <f t="shared" si="72"/>
        <v>9.0090566279519557E-2</v>
      </c>
      <c r="BH14" s="216">
        <f t="shared" si="73"/>
        <v>4.0668126797693417E-2</v>
      </c>
      <c r="BI14" s="216">
        <f t="shared" si="74"/>
        <v>5.7220875037011796E-3</v>
      </c>
      <c r="BJ14" s="216">
        <f t="shared" si="75"/>
        <v>1.9612845675551077E-3</v>
      </c>
      <c r="BK14" s="216">
        <f t="shared" si="76"/>
        <v>0.12838889618102811</v>
      </c>
      <c r="BL14" s="216">
        <f t="shared" si="77"/>
        <v>7.3554972206302599E-5</v>
      </c>
      <c r="BM14" s="216">
        <f t="shared" si="78"/>
        <v>1.1220111895856413E-4</v>
      </c>
      <c r="BN14" s="217">
        <f t="shared" si="17"/>
        <v>0.99981424390883511</v>
      </c>
      <c r="BO14" s="115"/>
      <c r="BP14" s="87" t="str">
        <f>'INPUT 1'!A8</f>
        <v>Example 4</v>
      </c>
      <c r="BQ14" s="226">
        <f t="shared" si="79"/>
        <v>39.90603248868193</v>
      </c>
      <c r="BR14" s="227">
        <f>'INPUT 2'!W8</f>
        <v>9.9725932262055768</v>
      </c>
      <c r="BS14" s="227">
        <f>'INPUT 2'!X8</f>
        <v>18.793839622034529</v>
      </c>
      <c r="BT14" s="227">
        <f t="shared" si="109"/>
        <v>1.7678529466926574</v>
      </c>
      <c r="BU14" s="227">
        <f t="shared" si="80"/>
        <v>29.559681716385313</v>
      </c>
      <c r="BV14" s="228">
        <f t="shared" si="81"/>
        <v>100</v>
      </c>
      <c r="BW14" s="227"/>
      <c r="BX14" s="250">
        <f t="shared" si="82"/>
        <v>5.4481628564418116</v>
      </c>
      <c r="BY14" s="251">
        <f t="shared" si="83"/>
        <v>4.7416396585193175</v>
      </c>
      <c r="BZ14" s="251">
        <f t="shared" si="84"/>
        <v>21.382251552665885</v>
      </c>
      <c r="CA14" s="252"/>
      <c r="CB14" s="253">
        <f t="shared" si="85"/>
        <v>19.369879201424187</v>
      </c>
      <c r="CC14" s="252"/>
      <c r="CD14" s="252"/>
      <c r="CE14" s="251">
        <f t="shared" si="86"/>
        <v>37.240193529852277</v>
      </c>
      <c r="CF14" s="251">
        <f t="shared" si="87"/>
        <v>6.1706679816189434</v>
      </c>
      <c r="CG14" s="251">
        <f t="shared" si="88"/>
        <v>33.73536450706299</v>
      </c>
      <c r="CH14" s="254"/>
      <c r="CI14" s="53">
        <f t="shared" si="89"/>
        <v>17.133964371242087</v>
      </c>
      <c r="CJ14" s="50">
        <f t="shared" si="90"/>
        <v>16.663329016871938</v>
      </c>
      <c r="CK14" s="50">
        <f t="shared" si="91"/>
        <v>0.15003053386769805</v>
      </c>
      <c r="CL14" s="255">
        <f t="shared" si="92"/>
        <v>0.14396241455391054</v>
      </c>
      <c r="CM14" s="50">
        <f t="shared" si="93"/>
        <v>0.2611488489316236</v>
      </c>
      <c r="CN14" s="50">
        <f t="shared" si="94"/>
        <v>0.25058644984442985</v>
      </c>
      <c r="CO14" s="50">
        <f t="shared" si="95"/>
        <v>0.58882061720067846</v>
      </c>
      <c r="CP14" s="58">
        <f>BQ14/BQ$3/(BR14/BR$3+BS14/BS$3+BQ14/BQ$3)</f>
        <v>0.60545113560165964</v>
      </c>
      <c r="CQ14" s="227"/>
      <c r="CR14" s="256">
        <f t="shared" si="97"/>
        <v>1144.889079004987</v>
      </c>
      <c r="CS14" s="257">
        <f>10^($CB$4/EO14+$CC$4-0.5*LOG(CJ14)+(1673*$BY$4*LOG(1-0.049*BT14)/EO14)+(1673*$CA$4*LOG(1-CN14)/EO14)+(1673*$BZ$4*LOG(1-CL14)/EO14))</f>
        <v>1306.4495860564602</v>
      </c>
      <c r="CU14" s="256">
        <f>'INPUT 2'!R8</f>
        <v>87.105322332820833</v>
      </c>
      <c r="CV14" s="257">
        <f>'INPUT 2'!S8</f>
        <v>143.85430423506847</v>
      </c>
      <c r="CW14" s="115"/>
      <c r="CX14" s="226">
        <f t="shared" si="18"/>
        <v>32.295777859795614</v>
      </c>
      <c r="CY14" s="227">
        <f t="shared" si="19"/>
        <v>7.6791963664790863</v>
      </c>
      <c r="CZ14" s="227">
        <f t="shared" si="20"/>
        <v>13.366701031633738</v>
      </c>
      <c r="DA14" s="227">
        <f t="shared" si="21"/>
        <v>4.9938946558378117</v>
      </c>
      <c r="DB14" s="227">
        <f t="shared" si="22"/>
        <v>41.664430086253759</v>
      </c>
      <c r="DC14" s="228">
        <f t="shared" si="99"/>
        <v>100</v>
      </c>
      <c r="DD14" s="115"/>
      <c r="DE14" s="171" t="s">
        <v>48</v>
      </c>
      <c r="DF14" s="115"/>
      <c r="DG14" s="93">
        <v>-27561.044000000002</v>
      </c>
      <c r="DH14" s="225">
        <v>499.51600000000002</v>
      </c>
      <c r="DI14" s="115"/>
      <c r="DJ14" s="93">
        <v>-27996.431</v>
      </c>
      <c r="DK14" s="232">
        <v>499.512</v>
      </c>
      <c r="DL14" s="225"/>
      <c r="DM14" s="381">
        <f t="shared" si="23"/>
        <v>-11710.807013034602</v>
      </c>
      <c r="DN14" s="382">
        <f t="shared" si="24"/>
        <v>-201.08074420287153</v>
      </c>
      <c r="DO14" s="382">
        <f t="shared" si="25"/>
        <v>-2422.9055142830707</v>
      </c>
      <c r="DP14" s="382">
        <f t="shared" si="26"/>
        <v>-1056.5094366446767</v>
      </c>
      <c r="DQ14" s="382">
        <f t="shared" si="27"/>
        <v>-2385.4615005267765</v>
      </c>
      <c r="DR14" s="382">
        <f t="shared" si="28"/>
        <v>-705.48598122167459</v>
      </c>
      <c r="DS14" s="382">
        <f t="shared" si="29"/>
        <v>-538.72054932547212</v>
      </c>
      <c r="DT14" s="382">
        <f t="shared" si="30"/>
        <v>-166.02393703270064</v>
      </c>
      <c r="DU14" s="382">
        <f t="shared" si="31"/>
        <v>-2246.197890133471</v>
      </c>
      <c r="DV14" s="383">
        <f t="shared" si="100"/>
        <v>3447.2638279142625</v>
      </c>
      <c r="DX14" s="215">
        <f t="shared" si="32"/>
        <v>-11895.804835794293</v>
      </c>
      <c r="DY14" s="216">
        <f t="shared" si="33"/>
        <v>-192.02180550498969</v>
      </c>
      <c r="DZ14" s="216">
        <f t="shared" si="34"/>
        <v>-2495.0863385563252</v>
      </c>
      <c r="EA14" s="216">
        <f t="shared" si="35"/>
        <v>-1097.5621128625537</v>
      </c>
      <c r="EB14" s="216">
        <f t="shared" si="36"/>
        <v>-2428.6910717837586</v>
      </c>
      <c r="EC14" s="216">
        <f t="shared" si="37"/>
        <v>-795.64528660326539</v>
      </c>
      <c r="ED14" s="216">
        <f t="shared" si="38"/>
        <v>-557.6704323606325</v>
      </c>
      <c r="EE14" s="216">
        <f t="shared" si="39"/>
        <v>-163.56005193030694</v>
      </c>
      <c r="EF14" s="216">
        <f t="shared" si="40"/>
        <v>-2280.9717658863101</v>
      </c>
      <c r="EG14" s="228">
        <f t="shared" si="41"/>
        <v>3484.1677800897992</v>
      </c>
      <c r="EI14" s="375">
        <f t="shared" si="101"/>
        <v>0.60545113560165964</v>
      </c>
      <c r="EJ14" s="376">
        <f t="shared" si="102"/>
        <v>0.14396241455391054</v>
      </c>
      <c r="EK14" s="377">
        <f t="shared" si="42"/>
        <v>0.2505864498444299</v>
      </c>
      <c r="EM14" s="172">
        <f t="shared" si="43"/>
        <v>53.341675257908435</v>
      </c>
      <c r="EN14" s="115"/>
      <c r="EO14" s="29">
        <f>'INPUT 2'!AC8+273.15</f>
        <v>1410.7658190096695</v>
      </c>
      <c r="EP14" s="94">
        <f>'INPUT 2'!AD8</f>
        <v>0.1</v>
      </c>
      <c r="ER14" s="171">
        <f t="shared" si="103"/>
        <v>7.0883486580500005E-5</v>
      </c>
      <c r="ES14" s="96">
        <f t="shared" si="44"/>
        <v>-1.9096011284786701E-2</v>
      </c>
      <c r="ET14" s="98">
        <f t="shared" si="45"/>
        <v>-1.8773491420845428E-2</v>
      </c>
      <c r="EU14" s="27"/>
      <c r="EV14" s="171">
        <f t="shared" si="110"/>
        <v>7.0081510260246716E-5</v>
      </c>
      <c r="EW14" s="180">
        <f t="shared" si="46"/>
        <v>0.8219935339128478</v>
      </c>
      <c r="EY14" s="181">
        <f t="shared" si="104"/>
        <v>6.6339087793605067</v>
      </c>
      <c r="EZ14" s="182">
        <f t="shared" si="105"/>
        <v>760.44879548019094</v>
      </c>
      <c r="FA14" s="201">
        <v>0.27316977521185698</v>
      </c>
      <c r="FB14" s="202">
        <f t="shared" si="106"/>
        <v>207.73162652145115</v>
      </c>
      <c r="FC14" s="183">
        <f t="shared" si="107"/>
        <v>6.627819040765079</v>
      </c>
      <c r="FD14" s="1">
        <f t="shared" si="111"/>
        <v>755.8319331109758</v>
      </c>
      <c r="FE14" s="205">
        <v>0.26729908137347302</v>
      </c>
      <c r="FF14" s="202">
        <f t="shared" si="108"/>
        <v>202.03318139330014</v>
      </c>
      <c r="FV14" s="49"/>
      <c r="FW14" s="115"/>
    </row>
    <row r="15" spans="1:179" s="1" customFormat="1" ht="17.5">
      <c r="A15" s="87">
        <f>'INPUT 1'!A9</f>
        <v>0</v>
      </c>
      <c r="B15" s="56">
        <f>'INPUT 2'!B9</f>
        <v>51.504955395941202</v>
      </c>
      <c r="C15" s="52">
        <f>'INPUT 2'!C9</f>
        <v>3.0781376556869202</v>
      </c>
      <c r="D15" s="52">
        <f>'INPUT 2'!D9</f>
        <v>13.2787540117926</v>
      </c>
      <c r="E15" s="52">
        <f>'INPUT 2'!E9</f>
        <v>5.8579252007709002</v>
      </c>
      <c r="F15" s="52">
        <f>'INPUT 2'!F9</f>
        <v>0.22519743875857601</v>
      </c>
      <c r="G15" s="52">
        <f>'INPUT 2'!G9</f>
        <v>10.4301671215203</v>
      </c>
      <c r="H15" s="52">
        <f>'INPUT 2'!H9</f>
        <v>2.0443833371747502</v>
      </c>
      <c r="I15" s="52">
        <f>'INPUT 2'!I9</f>
        <v>9.9683967841379708</v>
      </c>
      <c r="J15" s="52">
        <f>'INPUT 2'!J9</f>
        <v>2.5916385961786998</v>
      </c>
      <c r="K15" s="52">
        <f>'INPUT 2'!K9</f>
        <v>0.58047057518781198</v>
      </c>
      <c r="L15" s="52">
        <f>'INPUT 2'!L9</f>
        <v>0.30111717733615301</v>
      </c>
      <c r="M15" s="52">
        <f>'INPUT 2'!M9</f>
        <v>2.8333333333333299</v>
      </c>
      <c r="N15" s="52">
        <f>'INPUT 2'!N9</f>
        <v>81.129234092681301</v>
      </c>
      <c r="O15" s="52">
        <f>'INPUT 2'!O9</f>
        <v>143.03398041265399</v>
      </c>
      <c r="P15" s="85">
        <f>'INPUT 2'!P9</f>
        <v>102.71689294926973</v>
      </c>
      <c r="R15" s="191">
        <f t="shared" si="1"/>
        <v>24.075214736174122</v>
      </c>
      <c r="S15" s="192">
        <f t="shared" si="2"/>
        <v>1.8448599421124663</v>
      </c>
      <c r="T15" s="192">
        <f t="shared" si="3"/>
        <v>7.0277897652405708</v>
      </c>
      <c r="U15" s="192">
        <f t="shared" si="4"/>
        <v>3.5325391769815879</v>
      </c>
      <c r="V15" s="192">
        <f t="shared" si="5"/>
        <v>0.17440587587514103</v>
      </c>
      <c r="W15" s="192">
        <f t="shared" si="6"/>
        <v>8.1074420387512323</v>
      </c>
      <c r="X15" s="192">
        <f t="shared" si="7"/>
        <v>1.4298992361789364</v>
      </c>
      <c r="Y15" s="192">
        <f t="shared" si="8"/>
        <v>7.1243211403289317</v>
      </c>
      <c r="Z15" s="192">
        <f t="shared" si="9"/>
        <v>1.9226264679347915</v>
      </c>
      <c r="AA15" s="192">
        <f t="shared" si="10"/>
        <v>0.48187635759194936</v>
      </c>
      <c r="AB15" s="192">
        <f t="shared" si="11"/>
        <v>0.13141375732421179</v>
      </c>
      <c r="AC15" s="192">
        <f t="shared" si="12"/>
        <v>0.31704530820503446</v>
      </c>
      <c r="AD15" s="192">
        <f t="shared" si="47"/>
        <v>8.1129234092681309E-3</v>
      </c>
      <c r="AE15" s="192">
        <f t="shared" si="48"/>
        <v>1.4303398041265399E-2</v>
      </c>
      <c r="AF15" s="192">
        <f t="shared" si="13"/>
        <v>46.525042825120252</v>
      </c>
      <c r="AG15" s="193">
        <f t="shared" si="49"/>
        <v>102.71689294926975</v>
      </c>
      <c r="AH15" s="115"/>
      <c r="AI15" s="191">
        <f t="shared" si="50"/>
        <v>17.22584589422684</v>
      </c>
      <c r="AJ15" s="192">
        <f t="shared" si="51"/>
        <v>0.7744969995278973</v>
      </c>
      <c r="AK15" s="192">
        <f t="shared" si="52"/>
        <v>5.2341312367013053</v>
      </c>
      <c r="AL15" s="192">
        <f t="shared" si="53"/>
        <v>2.9206795490514659</v>
      </c>
      <c r="AM15" s="192">
        <f t="shared" si="54"/>
        <v>6.379408728718268E-2</v>
      </c>
      <c r="AN15" s="192">
        <f t="shared" si="55"/>
        <v>2.9173374131912024</v>
      </c>
      <c r="AO15" s="192">
        <f t="shared" si="56"/>
        <v>0.51452708744136266</v>
      </c>
      <c r="AP15" s="192">
        <f t="shared" si="57"/>
        <v>3.5721525303108361</v>
      </c>
      <c r="AQ15" s="192">
        <f t="shared" si="58"/>
        <v>1.6805554183604365</v>
      </c>
      <c r="AR15" s="192">
        <f t="shared" si="59"/>
        <v>0.2476682254395941</v>
      </c>
      <c r="AS15" s="192">
        <f t="shared" si="60"/>
        <v>8.5258843591961939E-2</v>
      </c>
      <c r="AT15" s="192">
        <f t="shared" si="61"/>
        <v>6.3209040557828544</v>
      </c>
      <c r="AU15" s="192">
        <f t="shared" si="62"/>
        <v>2.7776700492259153E-3</v>
      </c>
      <c r="AV15" s="192">
        <f t="shared" si="63"/>
        <v>4.5231767023150371E-3</v>
      </c>
      <c r="AW15" s="192">
        <f t="shared" si="64"/>
        <v>29.157352371391891</v>
      </c>
      <c r="AX15" s="193">
        <f t="shared" si="15"/>
        <v>70.722004559056373</v>
      </c>
      <c r="AY15" s="115"/>
      <c r="AZ15" s="215">
        <f t="shared" si="65"/>
        <v>0.41443498231266596</v>
      </c>
      <c r="BA15" s="216">
        <f t="shared" si="66"/>
        <v>1.8633549392667644E-2</v>
      </c>
      <c r="BB15" s="216">
        <f t="shared" si="67"/>
        <v>0.12592746387168582</v>
      </c>
      <c r="BC15" s="216">
        <f t="shared" si="68"/>
        <v>7.0268350517275896E-2</v>
      </c>
      <c r="BD15" s="216">
        <f t="shared" si="69"/>
        <v>1.5348158574538832E-3</v>
      </c>
      <c r="BE15" s="216">
        <f t="shared" si="70"/>
        <v>7.0187942389591487E-2</v>
      </c>
      <c r="BF15" s="216">
        <f t="shared" si="71"/>
        <v>1.2378958089635201E-2</v>
      </c>
      <c r="BG15" s="216">
        <f t="shared" si="72"/>
        <v>8.5942076795989086E-2</v>
      </c>
      <c r="BH15" s="216">
        <f t="shared" si="73"/>
        <v>4.0432322415997271E-2</v>
      </c>
      <c r="BI15" s="216">
        <f t="shared" si="74"/>
        <v>5.9586261980822458E-3</v>
      </c>
      <c r="BJ15" s="216">
        <f t="shared" si="75"/>
        <v>2.0512343807670545E-3</v>
      </c>
      <c r="BK15" s="216">
        <f t="shared" si="76"/>
        <v>0.15207402740299525</v>
      </c>
      <c r="BL15" s="216">
        <f t="shared" si="77"/>
        <v>6.6827698609980672E-5</v>
      </c>
      <c r="BM15" s="216">
        <f t="shared" si="78"/>
        <v>1.0882267658328732E-4</v>
      </c>
      <c r="BN15" s="217">
        <f t="shared" si="17"/>
        <v>0.99982434962480671</v>
      </c>
      <c r="BO15" s="115"/>
      <c r="BP15" s="87">
        <f>'INPUT 1'!A9</f>
        <v>0</v>
      </c>
      <c r="BQ15" s="226">
        <f t="shared" si="79"/>
        <v>40.688118223412062</v>
      </c>
      <c r="BR15" s="227">
        <f>'INPUT 2'!W9</f>
        <v>9.2373338382711925</v>
      </c>
      <c r="BS15" s="227">
        <f>'INPUT 2'!X9</f>
        <v>18.803404593134591</v>
      </c>
      <c r="BT15" s="227">
        <f t="shared" si="109"/>
        <v>1.8735890226409082</v>
      </c>
      <c r="BU15" s="227">
        <f t="shared" si="80"/>
        <v>29.397554322541239</v>
      </c>
      <c r="BV15" s="228">
        <f t="shared" si="81"/>
        <v>100</v>
      </c>
      <c r="BW15" s="227"/>
      <c r="BX15" s="250">
        <f t="shared" si="82"/>
        <v>5.0464806864854621</v>
      </c>
      <c r="BY15" s="251">
        <f t="shared" si="83"/>
        <v>4.7440528772767809</v>
      </c>
      <c r="BZ15" s="251">
        <f t="shared" si="84"/>
        <v>21.762696342704189</v>
      </c>
      <c r="CA15" s="252"/>
      <c r="CB15" s="253">
        <f t="shared" si="85"/>
        <v>19.607020758779001</v>
      </c>
      <c r="CC15" s="252"/>
      <c r="CD15" s="252"/>
      <c r="CE15" s="251">
        <f t="shared" si="86"/>
        <v>37.902791552962903</v>
      </c>
      <c r="CF15" s="251">
        <f t="shared" si="87"/>
        <v>6.5397383952959087</v>
      </c>
      <c r="CG15" s="251">
        <f t="shared" si="88"/>
        <v>34.148379828116148</v>
      </c>
      <c r="CH15" s="254"/>
      <c r="CI15" s="53">
        <f t="shared" si="89"/>
        <v>17.396131413580203</v>
      </c>
      <c r="CJ15" s="50">
        <f t="shared" si="90"/>
        <v>16.919272640669277</v>
      </c>
      <c r="CK15" s="50">
        <f t="shared" si="91"/>
        <v>0.13903191367111573</v>
      </c>
      <c r="CL15" s="255">
        <f t="shared" si="92"/>
        <v>0.13316469044439092</v>
      </c>
      <c r="CM15" s="50">
        <f>BS15/$BS$3/(BR15/$BR$3+BS15/$BS$3+BZ15*$BQ$5/$BU$5/$BQ$3)</f>
        <v>0.26139989075995196</v>
      </c>
      <c r="CN15" s="50">
        <f t="shared" si="94"/>
        <v>0.25036867159570947</v>
      </c>
      <c r="CO15" s="50">
        <f>BZ15*$BQ$5/$BU$5/$BQ$3/(BR15/$BR$3+BS15/$BS$3+BZ15*$BQ$5/$BU$5/$BQ$3)</f>
        <v>0.59956819556893226</v>
      </c>
      <c r="CP15" s="58">
        <f t="shared" si="96"/>
        <v>0.61646663795989953</v>
      </c>
      <c r="CQ15" s="227"/>
      <c r="CR15" s="256">
        <f t="shared" si="97"/>
        <v>1138.5753169180132</v>
      </c>
      <c r="CS15" s="257">
        <f t="shared" si="98"/>
        <v>1314.6174317631435</v>
      </c>
      <c r="CU15" s="256">
        <f>'INPUT 2'!R9</f>
        <v>81.130634934854797</v>
      </c>
      <c r="CV15" s="257">
        <f>'INPUT 2'!S9</f>
        <v>143.0332820698701</v>
      </c>
      <c r="CW15" s="115"/>
      <c r="CX15" s="226">
        <f t="shared" si="18"/>
        <v>32.881453346627858</v>
      </c>
      <c r="CY15" s="227">
        <f t="shared" si="19"/>
        <v>7.1028151186832034</v>
      </c>
      <c r="CZ15" s="227">
        <f t="shared" si="20"/>
        <v>13.354308712918581</v>
      </c>
      <c r="DA15" s="227">
        <f t="shared" si="21"/>
        <v>5.2849852078030235</v>
      </c>
      <c r="DB15" s="227">
        <f t="shared" si="22"/>
        <v>41.376437613967326</v>
      </c>
      <c r="DC15" s="228">
        <f t="shared" si="99"/>
        <v>100</v>
      </c>
      <c r="DD15" s="115"/>
      <c r="DE15" s="171" t="s">
        <v>49</v>
      </c>
      <c r="DF15" s="115"/>
      <c r="DG15" s="93">
        <v>-11220.487999999999</v>
      </c>
      <c r="DH15" s="225">
        <v>1423.509</v>
      </c>
      <c r="DI15" s="115"/>
      <c r="DJ15" s="93">
        <v>-10714.991</v>
      </c>
      <c r="DK15" s="232">
        <v>1398.038</v>
      </c>
      <c r="DL15" s="225"/>
      <c r="DM15" s="381">
        <f t="shared" si="23"/>
        <v>-11422.260782658608</v>
      </c>
      <c r="DN15" s="382">
        <f t="shared" si="24"/>
        <v>-209.07751735783458</v>
      </c>
      <c r="DO15" s="382">
        <f t="shared" si="25"/>
        <v>-2323.3984792520541</v>
      </c>
      <c r="DP15" s="382">
        <f t="shared" si="26"/>
        <v>-981.62566817067352</v>
      </c>
      <c r="DQ15" s="382">
        <f t="shared" si="27"/>
        <v>-2405.6337501628345</v>
      </c>
      <c r="DR15" s="382">
        <f t="shared" si="28"/>
        <v>-672.99976990410153</v>
      </c>
      <c r="DS15" s="382">
        <f t="shared" si="29"/>
        <v>-535.59690739643429</v>
      </c>
      <c r="DT15" s="382">
        <f t="shared" si="30"/>
        <v>-172.88700672122218</v>
      </c>
      <c r="DU15" s="382">
        <f t="shared" si="31"/>
        <v>-2660.5755611066911</v>
      </c>
      <c r="DV15" s="383">
        <f t="shared" si="100"/>
        <v>3390.7585531174282</v>
      </c>
      <c r="DX15" s="215">
        <f t="shared" si="32"/>
        <v>-11602.700386302773</v>
      </c>
      <c r="DY15" s="216">
        <f t="shared" si="33"/>
        <v>-199.65831404048927</v>
      </c>
      <c r="DZ15" s="216">
        <f t="shared" si="34"/>
        <v>-2392.6148875515178</v>
      </c>
      <c r="EA15" s="216">
        <f t="shared" si="35"/>
        <v>-1019.7685936617602</v>
      </c>
      <c r="EB15" s="216">
        <f t="shared" si="36"/>
        <v>-2449.2288849398574</v>
      </c>
      <c r="EC15" s="216">
        <f t="shared" si="37"/>
        <v>-759.00742050468591</v>
      </c>
      <c r="ED15" s="216">
        <f t="shared" si="38"/>
        <v>-554.43691407868198</v>
      </c>
      <c r="EE15" s="216">
        <f t="shared" si="39"/>
        <v>-170.32126994933753</v>
      </c>
      <c r="EF15" s="216">
        <f t="shared" si="40"/>
        <v>-2701.7645072807377</v>
      </c>
      <c r="EG15" s="228">
        <f t="shared" si="41"/>
        <v>3427.0576000513406</v>
      </c>
      <c r="EI15" s="375">
        <f t="shared" si="101"/>
        <v>0.61646663795989964</v>
      </c>
      <c r="EJ15" s="376">
        <f t="shared" si="102"/>
        <v>0.13316469044439092</v>
      </c>
      <c r="EK15" s="377">
        <f t="shared" si="42"/>
        <v>0.25036867159570947</v>
      </c>
      <c r="EM15" s="172">
        <f t="shared" si="43"/>
        <v>53.338577178229642</v>
      </c>
      <c r="EN15" s="115"/>
      <c r="EO15" s="29">
        <f>'INPUT 2'!AC9+273.15</f>
        <v>1404.894296535495</v>
      </c>
      <c r="EP15" s="94">
        <f>'INPUT 2'!AD9</f>
        <v>0.1</v>
      </c>
      <c r="ER15" s="171">
        <f t="shared" si="103"/>
        <v>7.1179732344705607E-5</v>
      </c>
      <c r="ES15" s="96">
        <f t="shared" si="44"/>
        <v>-1.9175819893663688E-2</v>
      </c>
      <c r="ET15" s="98">
        <f t="shared" si="45"/>
        <v>-1.8851952111495283E-2</v>
      </c>
      <c r="EU15" s="27"/>
      <c r="EV15" s="171">
        <f t="shared" si="110"/>
        <v>6.835015175406127E-5</v>
      </c>
      <c r="EW15" s="180">
        <f t="shared" si="46"/>
        <v>0.79834967478004737</v>
      </c>
      <c r="EY15" s="181">
        <f t="shared" si="104"/>
        <v>6.6241940623963815</v>
      </c>
      <c r="EZ15" s="182">
        <f t="shared" si="105"/>
        <v>753.09701870070376</v>
      </c>
      <c r="FA15" s="201">
        <v>0.27316977521185698</v>
      </c>
      <c r="FB15" s="202">
        <f t="shared" si="106"/>
        <v>205.72334331119089</v>
      </c>
      <c r="FC15" s="183">
        <f t="shared" si="107"/>
        <v>6.6213963914471856</v>
      </c>
      <c r="FD15" s="1">
        <f t="shared" si="111"/>
        <v>750.99304553417153</v>
      </c>
      <c r="FE15" s="205">
        <v>0.26729908137347302</v>
      </c>
      <c r="FF15" s="202">
        <f t="shared" si="108"/>
        <v>200.73975118915084</v>
      </c>
      <c r="FV15" s="49"/>
      <c r="FW15" s="115"/>
    </row>
    <row r="16" spans="1:179" s="1" customFormat="1" ht="17.5">
      <c r="A16" s="87">
        <f>'INPUT 1'!A10</f>
        <v>0</v>
      </c>
      <c r="B16" s="56">
        <f>'INPUT 2'!B10</f>
        <v>51.494606207392103</v>
      </c>
      <c r="C16" s="52">
        <f>'INPUT 2'!C10</f>
        <v>3.20994551000339</v>
      </c>
      <c r="D16" s="52">
        <f>'INPUT 2'!D10</f>
        <v>13.114385552201799</v>
      </c>
      <c r="E16" s="52">
        <f>'INPUT 2'!E10</f>
        <v>5.6587276827207704</v>
      </c>
      <c r="F16" s="52">
        <f>'INPUT 2'!F10</f>
        <v>0.23566203184551801</v>
      </c>
      <c r="G16" s="52">
        <f>'INPUT 2'!G10</f>
        <v>10.6500854276902</v>
      </c>
      <c r="H16" s="52">
        <f>'INPUT 2'!H10</f>
        <v>2.10658997977837</v>
      </c>
      <c r="I16" s="52">
        <f>'INPUT 2'!I10</f>
        <v>9.8431675248457307</v>
      </c>
      <c r="J16" s="52">
        <f>'INPUT 2'!J10</f>
        <v>2.6207674407344799</v>
      </c>
      <c r="K16" s="52">
        <f>'INPUT 2'!K10</f>
        <v>0.60564382202745304</v>
      </c>
      <c r="L16" s="52">
        <f>'INPUT 2'!L10</f>
        <v>0.31510964878557002</v>
      </c>
      <c r="M16" s="52">
        <f>'INPUT 2'!M10</f>
        <v>3.3333333333333299</v>
      </c>
      <c r="N16" s="52">
        <f>'INPUT 2'!N10</f>
        <v>77.136715996543302</v>
      </c>
      <c r="O16" s="52">
        <f>'INPUT 2'!O10</f>
        <v>142.474399687512</v>
      </c>
      <c r="P16" s="85">
        <f>'INPUT 2'!P10</f>
        <v>103.20998527292711</v>
      </c>
      <c r="R16" s="191">
        <f t="shared" si="1"/>
        <v>24.070377164046363</v>
      </c>
      <c r="S16" s="192">
        <f t="shared" si="2"/>
        <v>1.9238580434595569</v>
      </c>
      <c r="T16" s="192">
        <f t="shared" si="3"/>
        <v>6.9407976440660448</v>
      </c>
      <c r="U16" s="192">
        <f t="shared" si="4"/>
        <v>3.4124159230388824</v>
      </c>
      <c r="V16" s="192">
        <f t="shared" si="5"/>
        <v>0.18251025989063446</v>
      </c>
      <c r="W16" s="192">
        <f t="shared" si="6"/>
        <v>8.2783860801802565</v>
      </c>
      <c r="X16" s="192">
        <f t="shared" si="7"/>
        <v>1.4734083125477042</v>
      </c>
      <c r="Y16" s="192">
        <f t="shared" si="8"/>
        <v>7.0348209449932986</v>
      </c>
      <c r="Z16" s="192">
        <f t="shared" si="9"/>
        <v>1.9442359190387679</v>
      </c>
      <c r="AA16" s="192">
        <f t="shared" si="10"/>
        <v>0.50277387249513716</v>
      </c>
      <c r="AB16" s="192">
        <f t="shared" si="11"/>
        <v>0.13752036095169895</v>
      </c>
      <c r="AC16" s="192">
        <f t="shared" si="12"/>
        <v>0.37299448024121706</v>
      </c>
      <c r="AD16" s="192">
        <f t="shared" si="47"/>
        <v>7.7136715996543306E-3</v>
      </c>
      <c r="AE16" s="192">
        <f t="shared" si="48"/>
        <v>1.42474399687512E-2</v>
      </c>
      <c r="AF16" s="192">
        <f t="shared" si="13"/>
        <v>46.913925156409142</v>
      </c>
      <c r="AG16" s="193">
        <f t="shared" si="49"/>
        <v>103.2099852729271</v>
      </c>
      <c r="AH16" s="115"/>
      <c r="AI16" s="191">
        <f t="shared" si="50"/>
        <v>16.961486650868178</v>
      </c>
      <c r="AJ16" s="192">
        <f t="shared" si="51"/>
        <v>0.79542638595797022</v>
      </c>
      <c r="AK16" s="192">
        <f t="shared" si="52"/>
        <v>5.0910323969995002</v>
      </c>
      <c r="AL16" s="192">
        <f t="shared" si="53"/>
        <v>2.7786222807074603</v>
      </c>
      <c r="AM16" s="192">
        <f t="shared" si="54"/>
        <v>6.5747195230744043E-2</v>
      </c>
      <c r="AN16" s="192">
        <f t="shared" si="55"/>
        <v>2.9337230781642369</v>
      </c>
      <c r="AO16" s="192">
        <f t="shared" si="56"/>
        <v>0.52215153149587135</v>
      </c>
      <c r="AP16" s="192">
        <f t="shared" si="57"/>
        <v>3.4738429984587849</v>
      </c>
      <c r="AQ16" s="192">
        <f t="shared" si="58"/>
        <v>1.6736996115364147</v>
      </c>
      <c r="AR16" s="192">
        <f t="shared" si="59"/>
        <v>0.25449426826330096</v>
      </c>
      <c r="AS16" s="192">
        <f t="shared" si="60"/>
        <v>8.786911253316769E-2</v>
      </c>
      <c r="AT16" s="192">
        <f t="shared" si="61"/>
        <v>7.3237060351859551</v>
      </c>
      <c r="AU16" s="192">
        <f t="shared" si="62"/>
        <v>2.6009682852468539E-3</v>
      </c>
      <c r="AV16" s="192">
        <f t="shared" si="63"/>
        <v>4.4372285308288441E-3</v>
      </c>
      <c r="AW16" s="192">
        <f t="shared" si="64"/>
        <v>28.955675828110479</v>
      </c>
      <c r="AX16" s="193">
        <f t="shared" si="15"/>
        <v>70.92451557032814</v>
      </c>
      <c r="AY16" s="115"/>
      <c r="AZ16" s="215">
        <f t="shared" si="65"/>
        <v>0.40414475966096647</v>
      </c>
      <c r="BA16" s="216">
        <f t="shared" si="66"/>
        <v>1.8952784752775231E-2</v>
      </c>
      <c r="BB16" s="216">
        <f t="shared" si="67"/>
        <v>0.12130505461360858</v>
      </c>
      <c r="BC16" s="216">
        <f t="shared" si="68"/>
        <v>6.6206792891449984E-2</v>
      </c>
      <c r="BD16" s="216">
        <f t="shared" si="69"/>
        <v>1.566571666850419E-3</v>
      </c>
      <c r="BE16" s="216">
        <f t="shared" si="70"/>
        <v>6.9902410840610399E-2</v>
      </c>
      <c r="BF16" s="216">
        <f t="shared" si="71"/>
        <v>1.2441409738821635E-2</v>
      </c>
      <c r="BG16" s="216">
        <f t="shared" si="72"/>
        <v>8.2771956999429408E-2</v>
      </c>
      <c r="BH16" s="216">
        <f t="shared" si="73"/>
        <v>3.9879577844340354E-2</v>
      </c>
      <c r="BI16" s="216">
        <f t="shared" si="74"/>
        <v>6.0638862028701218E-3</v>
      </c>
      <c r="BJ16" s="216">
        <f t="shared" si="75"/>
        <v>2.0936750473179657E-3</v>
      </c>
      <c r="BK16" s="216">
        <f t="shared" si="76"/>
        <v>0.17450341920743709</v>
      </c>
      <c r="BL16" s="216">
        <f t="shared" si="77"/>
        <v>6.1973795349659489E-5</v>
      </c>
      <c r="BM16" s="216">
        <f t="shared" si="78"/>
        <v>1.0572673817249486E-4</v>
      </c>
      <c r="BN16" s="217">
        <f t="shared" si="17"/>
        <v>0.99983229946647767</v>
      </c>
      <c r="BO16" s="115"/>
      <c r="BP16" s="87">
        <f>'INPUT 1'!A10</f>
        <v>0</v>
      </c>
      <c r="BQ16" s="226">
        <f t="shared" si="79"/>
        <v>41.181170851815203</v>
      </c>
      <c r="BR16" s="227">
        <f>'INPUT 2'!W10</f>
        <v>8.760570437534577</v>
      </c>
      <c r="BS16" s="227">
        <f>'INPUT 2'!X10</f>
        <v>18.828660688248231</v>
      </c>
      <c r="BT16" s="227">
        <f t="shared" si="109"/>
        <v>1.943850056877729</v>
      </c>
      <c r="BU16" s="227">
        <f t="shared" si="80"/>
        <v>29.285747965524262</v>
      </c>
      <c r="BV16" s="228">
        <f t="shared" si="81"/>
        <v>100.00000000000001</v>
      </c>
      <c r="BW16" s="227"/>
      <c r="BX16" s="250">
        <f t="shared" si="82"/>
        <v>4.786018378208559</v>
      </c>
      <c r="BY16" s="251">
        <f t="shared" si="83"/>
        <v>4.7504249281518858</v>
      </c>
      <c r="BZ16" s="251">
        <f t="shared" si="84"/>
        <v>22.000808228304333</v>
      </c>
      <c r="CA16" s="252"/>
      <c r="CB16" s="253">
        <f t="shared" si="85"/>
        <v>19.749304659163812</v>
      </c>
      <c r="CC16" s="252"/>
      <c r="CD16" s="252"/>
      <c r="CE16" s="251">
        <f t="shared" si="86"/>
        <v>38.317496836906756</v>
      </c>
      <c r="CF16" s="251">
        <f t="shared" si="87"/>
        <v>6.7849836319722359</v>
      </c>
      <c r="CG16" s="251">
        <f t="shared" si="88"/>
        <v>34.396187219842965</v>
      </c>
      <c r="CH16" s="254"/>
      <c r="CI16" s="53">
        <f t="shared" si="89"/>
        <v>17.566029860856915</v>
      </c>
      <c r="CJ16" s="50">
        <f t="shared" si="90"/>
        <v>17.085105934893864</v>
      </c>
      <c r="CK16" s="50">
        <f t="shared" si="91"/>
        <v>0.1318910121763433</v>
      </c>
      <c r="CL16" s="255">
        <f t="shared" si="92"/>
        <v>0.12617391590870763</v>
      </c>
      <c r="CM16" s="50">
        <f t="shared" si="93"/>
        <v>0.26182028673120267</v>
      </c>
      <c r="CN16" s="50">
        <f t="shared" si="94"/>
        <v>0.25047112988296411</v>
      </c>
      <c r="CO16" s="50">
        <f t="shared" si="95"/>
        <v>0.60628870109245403</v>
      </c>
      <c r="CP16" s="58">
        <f t="shared" si="96"/>
        <v>0.6233549542083282</v>
      </c>
      <c r="CQ16" s="227"/>
      <c r="CR16" s="256">
        <f t="shared" si="97"/>
        <v>1135.7013000047775</v>
      </c>
      <c r="CS16" s="257">
        <f t="shared" si="98"/>
        <v>1321.5539518570617</v>
      </c>
      <c r="CU16" s="256">
        <f>'INPUT 2'!R10</f>
        <v>77.13798018455843</v>
      </c>
      <c r="CV16" s="257">
        <f>'INPUT 2'!S10</f>
        <v>142.47364371155635</v>
      </c>
      <c r="CW16" s="115"/>
      <c r="CX16" s="226">
        <f t="shared" si="18"/>
        <v>33.24977488112372</v>
      </c>
      <c r="CY16" s="227">
        <f t="shared" si="19"/>
        <v>6.7301210514359529</v>
      </c>
      <c r="CZ16" s="227">
        <f t="shared" si="20"/>
        <v>13.360138756587093</v>
      </c>
      <c r="DA16" s="227">
        <f t="shared" si="21"/>
        <v>5.4782118543198735</v>
      </c>
      <c r="DB16" s="227">
        <f t="shared" si="22"/>
        <v>41.181753456533357</v>
      </c>
      <c r="DC16" s="228">
        <f t="shared" si="99"/>
        <v>100</v>
      </c>
      <c r="DD16" s="115"/>
      <c r="DE16" s="171" t="s">
        <v>50</v>
      </c>
      <c r="DF16" s="115"/>
      <c r="DG16" s="93">
        <v>-18450.292000000001</v>
      </c>
      <c r="DH16" s="225">
        <v>794.35199999999998</v>
      </c>
      <c r="DI16" s="115"/>
      <c r="DJ16" s="93">
        <v>-18999.945</v>
      </c>
      <c r="DK16" s="232">
        <v>788.07799999999997</v>
      </c>
      <c r="DL16" s="225"/>
      <c r="DM16" s="381">
        <f t="shared" si="23"/>
        <v>-11138.651503385323</v>
      </c>
      <c r="DN16" s="382">
        <f t="shared" si="24"/>
        <v>-212.65949388509745</v>
      </c>
      <c r="DO16" s="382">
        <f t="shared" si="25"/>
        <v>-2238.1136786970255</v>
      </c>
      <c r="DP16" s="382">
        <f t="shared" si="26"/>
        <v>-924.88704845190205</v>
      </c>
      <c r="DQ16" s="382">
        <f t="shared" si="27"/>
        <v>-2395.8473921705672</v>
      </c>
      <c r="DR16" s="382">
        <f t="shared" si="28"/>
        <v>-648.17502778485277</v>
      </c>
      <c r="DS16" s="382">
        <f t="shared" si="29"/>
        <v>-528.27483768909349</v>
      </c>
      <c r="DT16" s="382">
        <f t="shared" si="30"/>
        <v>-175.94108102464037</v>
      </c>
      <c r="DU16" s="382">
        <f t="shared" si="31"/>
        <v>-3052.9837369436209</v>
      </c>
      <c r="DV16" s="383">
        <f t="shared" si="100"/>
        <v>3293.1161909830021</v>
      </c>
      <c r="DX16" s="215">
        <f t="shared" si="32"/>
        <v>-11314.610877859832</v>
      </c>
      <c r="DY16" s="216">
        <f t="shared" si="33"/>
        <v>-203.07891805092382</v>
      </c>
      <c r="DZ16" s="216">
        <f t="shared" si="34"/>
        <v>-2304.7893658805592</v>
      </c>
      <c r="EA16" s="216">
        <f t="shared" si="35"/>
        <v>-960.82528735565313</v>
      </c>
      <c r="EB16" s="216">
        <f t="shared" si="36"/>
        <v>-2439.2651775918871</v>
      </c>
      <c r="EC16" s="216">
        <f t="shared" si="37"/>
        <v>-731.01013978747278</v>
      </c>
      <c r="ED16" s="216">
        <f t="shared" si="38"/>
        <v>-546.8572852997537</v>
      </c>
      <c r="EE16" s="216">
        <f t="shared" si="39"/>
        <v>-173.33002013677412</v>
      </c>
      <c r="EF16" s="216">
        <f t="shared" si="40"/>
        <v>-3100.2476390291172</v>
      </c>
      <c r="EG16" s="228">
        <f t="shared" si="41"/>
        <v>3328.3699483068372</v>
      </c>
      <c r="EI16" s="375">
        <f t="shared" si="101"/>
        <v>0.6233549542083282</v>
      </c>
      <c r="EJ16" s="376">
        <f t="shared" si="102"/>
        <v>0.12617391590870766</v>
      </c>
      <c r="EK16" s="377">
        <f t="shared" si="42"/>
        <v>0.25047112988296416</v>
      </c>
      <c r="EM16" s="172">
        <f t="shared" si="43"/>
        <v>53.340034689146762</v>
      </c>
      <c r="EN16" s="115"/>
      <c r="EO16" s="29">
        <f>'INPUT 2'!AC10+273.15</f>
        <v>1400.8904264226876</v>
      </c>
      <c r="EP16" s="94">
        <f>'INPUT 2'!AD10</f>
        <v>0.1</v>
      </c>
      <c r="ER16" s="171">
        <f t="shared" si="103"/>
        <v>7.1383170384967153E-5</v>
      </c>
      <c r="ES16" s="96">
        <f t="shared" si="44"/>
        <v>-1.9230626101710148E-2</v>
      </c>
      <c r="ET16" s="98">
        <f t="shared" si="45"/>
        <v>-1.8905832676458553E-2</v>
      </c>
      <c r="EU16" s="27"/>
      <c r="EV16" s="171">
        <f t="shared" si="110"/>
        <v>6.7341962229811256E-5</v>
      </c>
      <c r="EW16" s="180">
        <f t="shared" si="46"/>
        <v>0.78433203647194449</v>
      </c>
      <c r="EY16" s="181">
        <f t="shared" si="104"/>
        <v>6.6089215214680346</v>
      </c>
      <c r="EZ16" s="182">
        <f t="shared" si="105"/>
        <v>741.68269836232059</v>
      </c>
      <c r="FA16" s="201">
        <v>0.27316977521185698</v>
      </c>
      <c r="FB16" s="202">
        <f t="shared" si="106"/>
        <v>202.60529599015865</v>
      </c>
      <c r="FC16" s="183">
        <f t="shared" si="107"/>
        <v>6.6089264438656503</v>
      </c>
      <c r="FD16" s="1">
        <f t="shared" si="111"/>
        <v>741.68634922845217</v>
      </c>
      <c r="FE16" s="205">
        <v>0.26729908137347302</v>
      </c>
      <c r="FF16" s="202">
        <f t="shared" si="108"/>
        <v>198.25207981601017</v>
      </c>
      <c r="FV16" s="49"/>
      <c r="FW16" s="115"/>
    </row>
    <row r="17" spans="1:179" s="1" customFormat="1" ht="17.5">
      <c r="A17" s="87">
        <f>'INPUT 1'!A11</f>
        <v>0</v>
      </c>
      <c r="B17" s="56">
        <f>'INPUT 2'!B11</f>
        <v>51.473498033826701</v>
      </c>
      <c r="C17" s="52">
        <f>'INPUT 2'!C11</f>
        <v>3.4068742628256499</v>
      </c>
      <c r="D17" s="52">
        <f>'INPUT 2'!D11</f>
        <v>12.868870600452899</v>
      </c>
      <c r="E17" s="52">
        <f>'INPUT 2'!E11</f>
        <v>5.37259076314706</v>
      </c>
      <c r="F17" s="52">
        <f>'INPUT 2'!F11</f>
        <v>0.25136554418357498</v>
      </c>
      <c r="G17" s="52">
        <f>'INPUT 2'!G11</f>
        <v>10.9703050735156</v>
      </c>
      <c r="H17" s="52">
        <f>'INPUT 2'!H11</f>
        <v>2.1995409285513601</v>
      </c>
      <c r="I17" s="52">
        <f>'INPUT 2'!I11</f>
        <v>9.6634317450095306</v>
      </c>
      <c r="J17" s="52">
        <f>'INPUT 2'!J11</f>
        <v>2.6592359009455602</v>
      </c>
      <c r="K17" s="52">
        <f>'INPUT 2'!K11</f>
        <v>0.64318798096681196</v>
      </c>
      <c r="L17" s="52">
        <f>'INPUT 2'!L11</f>
        <v>0.33610721134918597</v>
      </c>
      <c r="M17" s="52">
        <f>'INPUT 2'!M11</f>
        <v>3.8333333333333299</v>
      </c>
      <c r="N17" s="52">
        <f>'INPUT 2'!N11</f>
        <v>71.517970312708698</v>
      </c>
      <c r="O17" s="52">
        <f>'INPUT 2'!O11</f>
        <v>141.67059095278401</v>
      </c>
      <c r="P17" s="85">
        <f>'INPUT 2'!P11</f>
        <v>103.6996602342338</v>
      </c>
      <c r="R17" s="191">
        <f t="shared" si="1"/>
        <v>24.060510466611738</v>
      </c>
      <c r="S17" s="192">
        <f t="shared" si="2"/>
        <v>2.0418858928186454</v>
      </c>
      <c r="T17" s="192">
        <f t="shared" si="3"/>
        <v>6.8108586856681308</v>
      </c>
      <c r="U17" s="192">
        <f t="shared" si="4"/>
        <v>3.2398650891289607</v>
      </c>
      <c r="V17" s="192">
        <f t="shared" si="5"/>
        <v>0.19467196492037525</v>
      </c>
      <c r="W17" s="192">
        <f t="shared" si="6"/>
        <v>8.5272950562255492</v>
      </c>
      <c r="X17" s="192">
        <f t="shared" si="7"/>
        <v>1.5384208218143287</v>
      </c>
      <c r="Y17" s="192">
        <f t="shared" si="8"/>
        <v>6.9063654427004817</v>
      </c>
      <c r="Z17" s="192">
        <f t="shared" si="9"/>
        <v>1.9727740338405664</v>
      </c>
      <c r="AA17" s="192">
        <f t="shared" si="10"/>
        <v>0.53394107257706713</v>
      </c>
      <c r="AB17" s="192">
        <f t="shared" si="11"/>
        <v>0.14668413106785724</v>
      </c>
      <c r="AC17" s="192">
        <f t="shared" si="12"/>
        <v>0.42894365227739972</v>
      </c>
      <c r="AD17" s="192">
        <f t="shared" si="47"/>
        <v>7.1517970312708701E-3</v>
      </c>
      <c r="AE17" s="192">
        <f t="shared" si="48"/>
        <v>1.4167059095278401E-2</v>
      </c>
      <c r="AF17" s="192">
        <f t="shared" si="13"/>
        <v>47.276125068456153</v>
      </c>
      <c r="AG17" s="193">
        <f t="shared" si="49"/>
        <v>103.69966023423379</v>
      </c>
      <c r="AH17" s="115"/>
      <c r="AI17" s="191">
        <f t="shared" si="50"/>
        <v>16.712074770637265</v>
      </c>
      <c r="AJ17" s="192">
        <f t="shared" si="51"/>
        <v>0.83215255705618507</v>
      </c>
      <c r="AK17" s="192">
        <f t="shared" si="52"/>
        <v>4.9242813749288468</v>
      </c>
      <c r="AL17" s="192">
        <f t="shared" si="53"/>
        <v>2.6003930321024349</v>
      </c>
      <c r="AM17" s="192">
        <f t="shared" si="54"/>
        <v>6.9125434310179645E-2</v>
      </c>
      <c r="AN17" s="192">
        <f t="shared" si="55"/>
        <v>2.9787170022428247</v>
      </c>
      <c r="AO17" s="192">
        <f t="shared" si="56"/>
        <v>0.53739435874183161</v>
      </c>
      <c r="AP17" s="192">
        <f t="shared" si="57"/>
        <v>3.3616400313039203</v>
      </c>
      <c r="AQ17" s="192">
        <f t="shared" si="58"/>
        <v>1.6739805571531798</v>
      </c>
      <c r="AR17" s="192">
        <f t="shared" si="59"/>
        <v>0.26640547616253329</v>
      </c>
      <c r="AS17" s="192">
        <f t="shared" si="60"/>
        <v>9.2384025584486329E-2</v>
      </c>
      <c r="AT17" s="192">
        <f t="shared" si="61"/>
        <v>8.3018189474884547</v>
      </c>
      <c r="AU17" s="192">
        <f t="shared" si="62"/>
        <v>2.3770242120341135E-3</v>
      </c>
      <c r="AV17" s="192">
        <f t="shared" si="63"/>
        <v>4.3490978602582671E-3</v>
      </c>
      <c r="AW17" s="192">
        <f t="shared" si="64"/>
        <v>28.761949640407391</v>
      </c>
      <c r="AX17" s="193">
        <f t="shared" si="15"/>
        <v>71.119043330191815</v>
      </c>
      <c r="AY17" s="115"/>
      <c r="AZ17" s="215">
        <f t="shared" si="65"/>
        <v>0.39455197027995903</v>
      </c>
      <c r="BA17" s="216">
        <f t="shared" si="66"/>
        <v>1.9646120273282146E-2</v>
      </c>
      <c r="BB17" s="216">
        <f t="shared" si="67"/>
        <v>0.11625635627867623</v>
      </c>
      <c r="BC17" s="216">
        <f t="shared" si="68"/>
        <v>6.139214959239734E-2</v>
      </c>
      <c r="BD17" s="216">
        <f t="shared" si="69"/>
        <v>1.6319683030295144E-3</v>
      </c>
      <c r="BE17" s="216">
        <f t="shared" si="70"/>
        <v>7.0323923167590313E-2</v>
      </c>
      <c r="BF17" s="216">
        <f t="shared" si="71"/>
        <v>1.2687233989130822E-2</v>
      </c>
      <c r="BG17" s="216">
        <f t="shared" si="72"/>
        <v>7.936427498836332E-2</v>
      </c>
      <c r="BH17" s="216">
        <f t="shared" si="73"/>
        <v>3.9520666111162062E-2</v>
      </c>
      <c r="BI17" s="216">
        <f t="shared" si="74"/>
        <v>6.2895126401645513E-3</v>
      </c>
      <c r="BJ17" s="216">
        <f t="shared" si="75"/>
        <v>2.1810756484165312E-3</v>
      </c>
      <c r="BK17" s="216">
        <f t="shared" si="76"/>
        <v>0.19599595308142365</v>
      </c>
      <c r="BL17" s="216">
        <f t="shared" si="77"/>
        <v>5.6118680602663678E-5</v>
      </c>
      <c r="BM17" s="216">
        <f t="shared" si="78"/>
        <v>1.0267696580200381E-4</v>
      </c>
      <c r="BN17" s="217">
        <f t="shared" si="17"/>
        <v>0.99984120435359536</v>
      </c>
      <c r="BO17" s="115"/>
      <c r="BP17" s="87">
        <f>'INPUT 1'!A11</f>
        <v>0</v>
      </c>
      <c r="BQ17" s="226">
        <f t="shared" si="79"/>
        <v>41.879243365861626</v>
      </c>
      <c r="BR17" s="227">
        <f>'INPUT 2'!W11</f>
        <v>8.0966395369938375</v>
      </c>
      <c r="BS17" s="227">
        <f>'INPUT 2'!X11</f>
        <v>18.853554487260791</v>
      </c>
      <c r="BT17" s="227">
        <f t="shared" si="109"/>
        <v>2.0468387574571167</v>
      </c>
      <c r="BU17" s="227">
        <f t="shared" si="80"/>
        <v>29.12372385242664</v>
      </c>
      <c r="BV17" s="228">
        <f t="shared" si="81"/>
        <v>100.00000000000001</v>
      </c>
      <c r="BW17" s="227"/>
      <c r="BX17" s="250">
        <f t="shared" si="82"/>
        <v>4.4233039277620207</v>
      </c>
      <c r="BY17" s="251">
        <f t="shared" si="83"/>
        <v>4.7567055726089542</v>
      </c>
      <c r="BZ17" s="251">
        <f t="shared" si="84"/>
        <v>22.335869743491216</v>
      </c>
      <c r="CA17" s="252"/>
      <c r="CB17" s="253">
        <f t="shared" si="85"/>
        <v>19.943714352055668</v>
      </c>
      <c r="CC17" s="252"/>
      <c r="CD17" s="252"/>
      <c r="CE17" s="251">
        <f t="shared" si="86"/>
        <v>38.901053514239436</v>
      </c>
      <c r="CF17" s="251">
        <f t="shared" si="87"/>
        <v>7.144464367246453</v>
      </c>
      <c r="CG17" s="251">
        <f t="shared" si="88"/>
        <v>34.734778998615162</v>
      </c>
      <c r="CH17" s="254"/>
      <c r="CI17" s="53">
        <f t="shared" si="89"/>
        <v>17.815349292928904</v>
      </c>
      <c r="CJ17" s="50">
        <f t="shared" si="90"/>
        <v>17.328572560835902</v>
      </c>
      <c r="CK17" s="50">
        <f t="shared" si="91"/>
        <v>0.1219462012465521</v>
      </c>
      <c r="CL17" s="255">
        <f t="shared" si="92"/>
        <v>0.11645613298059161</v>
      </c>
      <c r="CM17" s="50">
        <f t="shared" si="93"/>
        <v>0.26227552277713412</v>
      </c>
      <c r="CN17" s="50">
        <f t="shared" si="94"/>
        <v>0.25046777058954678</v>
      </c>
      <c r="CO17" s="50">
        <f t="shared" si="95"/>
        <v>0.61577827597631374</v>
      </c>
      <c r="CP17" s="58">
        <f t="shared" si="96"/>
        <v>0.63307609642986151</v>
      </c>
      <c r="CQ17" s="227"/>
      <c r="CR17" s="256">
        <f t="shared" si="97"/>
        <v>1132.0976185740647</v>
      </c>
      <c r="CS17" s="257">
        <f t="shared" si="98"/>
        <v>1330.8103924386896</v>
      </c>
      <c r="CU17" s="256">
        <f>'INPUT 2'!R11</f>
        <v>71.518916780268228</v>
      </c>
      <c r="CV17" s="257">
        <f>'INPUT 2'!S11</f>
        <v>141.66972691513132</v>
      </c>
      <c r="CW17" s="115"/>
      <c r="CX17" s="226">
        <f t="shared" si="18"/>
        <v>33.768270690629663</v>
      </c>
      <c r="CY17" s="227">
        <f t="shared" si="19"/>
        <v>6.211768607675217</v>
      </c>
      <c r="CZ17" s="227">
        <f t="shared" si="20"/>
        <v>13.359947602260155</v>
      </c>
      <c r="DA17" s="227">
        <f t="shared" si="21"/>
        <v>5.7607584880437299</v>
      </c>
      <c r="DB17" s="227">
        <f t="shared" si="22"/>
        <v>40.899254611391221</v>
      </c>
      <c r="DC17" s="228">
        <f t="shared" si="99"/>
        <v>99.999999999999986</v>
      </c>
      <c r="DD17" s="115"/>
      <c r="DE17" s="171" t="s">
        <v>51</v>
      </c>
      <c r="DF17" s="115"/>
      <c r="DG17" s="93">
        <v>-13969.67</v>
      </c>
      <c r="DH17" s="225">
        <v>626.96900000000005</v>
      </c>
      <c r="DI17" s="115"/>
      <c r="DJ17" s="93">
        <v>-14512.487999999999</v>
      </c>
      <c r="DK17" s="232">
        <v>626.78599999999994</v>
      </c>
      <c r="DL17" s="225"/>
      <c r="DM17" s="215">
        <f t="shared" si="23"/>
        <v>-10874.264213172644</v>
      </c>
      <c r="DN17" s="216">
        <f t="shared" si="24"/>
        <v>-220.43905677291903</v>
      </c>
      <c r="DO17" s="216">
        <f t="shared" si="25"/>
        <v>-2144.9637201976097</v>
      </c>
      <c r="DP17" s="216">
        <f t="shared" si="26"/>
        <v>-857.6280703964253</v>
      </c>
      <c r="DQ17" s="216">
        <f t="shared" si="27"/>
        <v>-2410.2943790086215</v>
      </c>
      <c r="DR17" s="216">
        <f t="shared" si="28"/>
        <v>-621.48997088544991</v>
      </c>
      <c r="DS17" s="216">
        <f t="shared" si="29"/>
        <v>-523.52042332870212</v>
      </c>
      <c r="DT17" s="216">
        <f t="shared" si="30"/>
        <v>-182.4875362115024</v>
      </c>
      <c r="DU17" s="216">
        <f t="shared" si="31"/>
        <v>-3429.0013340830264</v>
      </c>
      <c r="DV17" s="228">
        <f t="shared" si="100"/>
        <v>3234.3368978483913</v>
      </c>
      <c r="DX17" s="215">
        <f t="shared" si="32"/>
        <v>-11046.047011856925</v>
      </c>
      <c r="DY17" s="216">
        <f t="shared" si="33"/>
        <v>-210.50800191313573</v>
      </c>
      <c r="DZ17" s="216">
        <f t="shared" si="34"/>
        <v>-2208.8643751952532</v>
      </c>
      <c r="EA17" s="216">
        <f t="shared" si="35"/>
        <v>-890.95283425387129</v>
      </c>
      <c r="EB17" s="216">
        <f t="shared" si="36"/>
        <v>-2453.9739741664753</v>
      </c>
      <c r="EC17" s="216">
        <f t="shared" si="37"/>
        <v>-700.91480081562929</v>
      </c>
      <c r="ED17" s="216">
        <f t="shared" si="38"/>
        <v>-541.93563099252367</v>
      </c>
      <c r="EE17" s="216">
        <f t="shared" si="39"/>
        <v>-179.77932238474864</v>
      </c>
      <c r="EF17" s="216">
        <f t="shared" si="40"/>
        <v>-3482.0864459832242</v>
      </c>
      <c r="EG17" s="228">
        <f t="shared" si="41"/>
        <v>3268.9614059093219</v>
      </c>
      <c r="EI17" s="375">
        <f t="shared" si="101"/>
        <v>0.63307609642986151</v>
      </c>
      <c r="EJ17" s="376">
        <f t="shared" si="102"/>
        <v>0.11645613298059163</v>
      </c>
      <c r="EK17" s="377">
        <f t="shared" si="42"/>
        <v>0.25046777058954678</v>
      </c>
      <c r="EM17" s="172">
        <f t="shared" si="43"/>
        <v>53.339986900565037</v>
      </c>
      <c r="EN17" s="115"/>
      <c r="EO17" s="29">
        <f>'INPUT 2'!AC11+273.15</f>
        <v>1395.1390743392558</v>
      </c>
      <c r="EP17" s="94">
        <f>'INPUT 2'!AD11</f>
        <v>0.1</v>
      </c>
      <c r="ER17" s="171">
        <f t="shared" si="103"/>
        <v>7.1677441940589659E-5</v>
      </c>
      <c r="ES17" s="96">
        <f t="shared" si="44"/>
        <v>-1.9309902858794852E-2</v>
      </c>
      <c r="ET17" s="98">
        <f t="shared" si="45"/>
        <v>-1.8983770497965173E-2</v>
      </c>
      <c r="EU17" s="27"/>
      <c r="EV17" s="171">
        <f t="shared" si="110"/>
        <v>6.5873441432175438E-5</v>
      </c>
      <c r="EW17" s="180">
        <f t="shared" si="46"/>
        <v>0.76407831702622442</v>
      </c>
      <c r="EY17" s="181">
        <f t="shared" si="104"/>
        <v>6.5990634095861322</v>
      </c>
      <c r="EZ17" s="182">
        <f t="shared" si="105"/>
        <v>734.40702844715497</v>
      </c>
      <c r="FA17" s="201">
        <v>0.27316977521185698</v>
      </c>
      <c r="FB17" s="202">
        <f>EZ17*FA17</f>
        <v>200.61780287491717</v>
      </c>
      <c r="FC17" s="183">
        <f t="shared" si="107"/>
        <v>6.6019518414880185</v>
      </c>
      <c r="FD17" s="1">
        <f t="shared" si="111"/>
        <v>736.53137968206829</v>
      </c>
      <c r="FE17" s="205">
        <v>0.26729908137347302</v>
      </c>
      <c r="FF17" s="202">
        <f t="shared" si="108"/>
        <v>196.87416119175353</v>
      </c>
      <c r="FV17" s="49"/>
      <c r="FW17" s="115"/>
    </row>
    <row r="18" spans="1:179" s="1" customFormat="1" ht="17.5">
      <c r="A18" s="87">
        <f>'INPUT 1'!A12</f>
        <v>0</v>
      </c>
      <c r="B18" s="56">
        <f>'INPUT 2'!B12</f>
        <v>51.455837526837499</v>
      </c>
      <c r="C18" s="52">
        <f>'INPUT 2'!C12</f>
        <v>3.5377151153710602</v>
      </c>
      <c r="D18" s="52">
        <f>'INPUT 2'!D12</f>
        <v>12.7058500809671</v>
      </c>
      <c r="E18" s="52">
        <f>'INPUT 2'!E12</f>
        <v>5.1897267703956498</v>
      </c>
      <c r="F18" s="52">
        <f>'INPUT 2'!F12</f>
        <v>0.26184333917075497</v>
      </c>
      <c r="G18" s="52">
        <f>'INPUT 2'!G12</f>
        <v>11.1777578600746</v>
      </c>
      <c r="H18" s="52">
        <f>'INPUT 2'!H12</f>
        <v>2.2613104938086299</v>
      </c>
      <c r="I18" s="52">
        <f>'INPUT 2'!I12</f>
        <v>9.5487321617349394</v>
      </c>
      <c r="J18" s="52">
        <f>'INPUT 2'!J12</f>
        <v>2.6815726279565402</v>
      </c>
      <c r="K18" s="52">
        <f>'INPUT 2'!K12</f>
        <v>0.66808412631442404</v>
      </c>
      <c r="L18" s="52">
        <f>'INPUT 2'!L12</f>
        <v>0.35011733539252099</v>
      </c>
      <c r="M18" s="52">
        <f>'INPUT 2'!M12</f>
        <v>3</v>
      </c>
      <c r="N18" s="52">
        <f>'INPUT 2'!N12</f>
        <v>67.998973366601206</v>
      </c>
      <c r="O18" s="52">
        <f>'INPUT 2'!O12</f>
        <v>141.156893961637</v>
      </c>
      <c r="P18" s="85">
        <f>'INPUT 2'!P12</f>
        <v>102.85946302475656</v>
      </c>
      <c r="R18" s="191">
        <f t="shared" si="1"/>
        <v>24.05225532892943</v>
      </c>
      <c r="S18" s="192">
        <f t="shared" si="2"/>
        <v>2.1203044285221777</v>
      </c>
      <c r="T18" s="192">
        <f t="shared" si="3"/>
        <v>6.7245799627285336</v>
      </c>
      <c r="U18" s="192">
        <f t="shared" si="4"/>
        <v>3.1295915372630847</v>
      </c>
      <c r="V18" s="192">
        <f t="shared" si="5"/>
        <v>0.20278657324830721</v>
      </c>
      <c r="W18" s="192">
        <f t="shared" si="6"/>
        <v>8.6885495618541562</v>
      </c>
      <c r="X18" s="192">
        <f t="shared" si="7"/>
        <v>1.5816241939874434</v>
      </c>
      <c r="Y18" s="192">
        <f t="shared" si="8"/>
        <v>6.8243907095909027</v>
      </c>
      <c r="Z18" s="192">
        <f t="shared" si="9"/>
        <v>1.9893447017653554</v>
      </c>
      <c r="AA18" s="192">
        <f t="shared" si="10"/>
        <v>0.55460855229265038</v>
      </c>
      <c r="AB18" s="192">
        <f t="shared" si="11"/>
        <v>0.15279843865203599</v>
      </c>
      <c r="AC18" s="192">
        <f t="shared" si="12"/>
        <v>0.33569503221709573</v>
      </c>
      <c r="AD18" s="192">
        <f t="shared" si="47"/>
        <v>6.7998973366601208E-3</v>
      </c>
      <c r="AE18" s="192">
        <f t="shared" si="48"/>
        <v>1.41156893961637E-2</v>
      </c>
      <c r="AF18" s="192">
        <f t="shared" si="13"/>
        <v>46.482018416972544</v>
      </c>
      <c r="AG18" s="193">
        <f t="shared" si="49"/>
        <v>102.85946302475654</v>
      </c>
      <c r="AH18" s="115"/>
      <c r="AI18" s="191">
        <f t="shared" si="50"/>
        <v>17.193811955279429</v>
      </c>
      <c r="AJ18" s="192">
        <f t="shared" si="51"/>
        <v>0.88932507571742014</v>
      </c>
      <c r="AK18" s="192">
        <f t="shared" si="52"/>
        <v>5.003765951668246</v>
      </c>
      <c r="AL18" s="192">
        <f t="shared" si="53"/>
        <v>2.5851786489162776</v>
      </c>
      <c r="AM18" s="192">
        <f t="shared" si="54"/>
        <v>7.410789732701703E-2</v>
      </c>
      <c r="AN18" s="192">
        <f t="shared" si="55"/>
        <v>3.1236047235014839</v>
      </c>
      <c r="AO18" s="192">
        <f t="shared" si="56"/>
        <v>0.56860685065702954</v>
      </c>
      <c r="AP18" s="192">
        <f t="shared" si="57"/>
        <v>3.4186636106073207</v>
      </c>
      <c r="AQ18" s="192">
        <f t="shared" si="58"/>
        <v>1.7372964902424843</v>
      </c>
      <c r="AR18" s="192">
        <f t="shared" si="59"/>
        <v>0.28479162573084471</v>
      </c>
      <c r="AS18" s="192">
        <f t="shared" si="60"/>
        <v>9.9042934789396589E-2</v>
      </c>
      <c r="AT18" s="192">
        <f t="shared" si="61"/>
        <v>6.6866526101208885</v>
      </c>
      <c r="AU18" s="192">
        <f t="shared" si="62"/>
        <v>2.3260101999221447E-3</v>
      </c>
      <c r="AV18" s="192">
        <f t="shared" si="63"/>
        <v>4.4597693879252602E-3</v>
      </c>
      <c r="AW18" s="192">
        <f t="shared" si="64"/>
        <v>29.103971823301467</v>
      </c>
      <c r="AX18" s="193">
        <f t="shared" si="15"/>
        <v>70.775605977447157</v>
      </c>
      <c r="AY18" s="115"/>
      <c r="AZ18" s="215">
        <f t="shared" si="65"/>
        <v>0.4126022966048935</v>
      </c>
      <c r="BA18" s="216">
        <f t="shared" si="66"/>
        <v>2.1341257518909803E-2</v>
      </c>
      <c r="BB18" s="216">
        <f t="shared" si="67"/>
        <v>0.12007606740736489</v>
      </c>
      <c r="BC18" s="216">
        <f t="shared" si="68"/>
        <v>6.2036891554421852E-2</v>
      </c>
      <c r="BD18" s="216">
        <f t="shared" si="69"/>
        <v>1.7783775182150959E-3</v>
      </c>
      <c r="BE18" s="216">
        <f t="shared" si="70"/>
        <v>7.4957576944237339E-2</v>
      </c>
      <c r="BF18" s="216">
        <f t="shared" si="71"/>
        <v>1.3644937670399995E-2</v>
      </c>
      <c r="BG18" s="216">
        <f t="shared" si="72"/>
        <v>8.2038146091451422E-2</v>
      </c>
      <c r="BH18" s="216">
        <f t="shared" si="73"/>
        <v>4.1690145479203633E-2</v>
      </c>
      <c r="BI18" s="216">
        <f t="shared" si="74"/>
        <v>6.8341842481479051E-3</v>
      </c>
      <c r="BJ18" s="216">
        <f t="shared" si="75"/>
        <v>2.3767470798728768E-3</v>
      </c>
      <c r="BK18" s="216">
        <f t="shared" si="76"/>
        <v>0.16046053258642534</v>
      </c>
      <c r="BL18" s="216">
        <f t="shared" si="77"/>
        <v>5.5817590241796232E-5</v>
      </c>
      <c r="BM18" s="216">
        <f t="shared" si="78"/>
        <v>1.0702170621455175E-4</v>
      </c>
      <c r="BN18" s="217">
        <f t="shared" si="17"/>
        <v>0.99983716070354367</v>
      </c>
      <c r="BO18" s="115"/>
      <c r="BP18" s="87">
        <f>'INPUT 1'!A12</f>
        <v>0</v>
      </c>
      <c r="BQ18" s="226">
        <f t="shared" si="79"/>
        <v>42.319784151282832</v>
      </c>
      <c r="BR18" s="227">
        <f>'INPUT 2'!W12</f>
        <v>7.6847098026603122</v>
      </c>
      <c r="BS18" s="227">
        <f>'INPUT 2'!X12</f>
        <v>18.862244654333661</v>
      </c>
      <c r="BT18" s="227">
        <f t="shared" si="109"/>
        <v>2.113957860168445</v>
      </c>
      <c r="BU18" s="227">
        <f t="shared" si="80"/>
        <v>29.019303531554748</v>
      </c>
      <c r="BV18" s="228">
        <f t="shared" si="81"/>
        <v>100</v>
      </c>
      <c r="BW18" s="227"/>
      <c r="BX18" s="250">
        <f t="shared" si="82"/>
        <v>4.1982611302514918</v>
      </c>
      <c r="BY18" s="251">
        <f t="shared" si="83"/>
        <v>4.7588980804551726</v>
      </c>
      <c r="BZ18" s="251">
        <f t="shared" si="84"/>
        <v>22.546072797249813</v>
      </c>
      <c r="CA18" s="252"/>
      <c r="CB18" s="253">
        <f t="shared" si="85"/>
        <v>20.062144320848084</v>
      </c>
      <c r="CC18" s="252"/>
      <c r="CD18" s="252"/>
      <c r="CE18" s="251">
        <f t="shared" si="86"/>
        <v>39.267151648631653</v>
      </c>
      <c r="CF18" s="251">
        <f t="shared" si="87"/>
        <v>7.3787427323280195</v>
      </c>
      <c r="CG18" s="251">
        <f t="shared" si="88"/>
        <v>34.941041418954811</v>
      </c>
      <c r="CH18" s="254"/>
      <c r="CI18" s="53">
        <f t="shared" si="89"/>
        <v>17.977823156334054</v>
      </c>
      <c r="CJ18" s="50">
        <f t="shared" si="90"/>
        <v>17.487317338315069</v>
      </c>
      <c r="CK18" s="50">
        <f t="shared" si="91"/>
        <v>0.11577535903201495</v>
      </c>
      <c r="CL18" s="255">
        <f t="shared" si="92"/>
        <v>0.11043735714722405</v>
      </c>
      <c r="CM18" s="50">
        <f t="shared" si="93"/>
        <v>0.26247206487056213</v>
      </c>
      <c r="CN18" s="50">
        <f t="shared" si="94"/>
        <v>0.25037038461063232</v>
      </c>
      <c r="CO18" s="50">
        <f t="shared" si="95"/>
        <v>0.62175257609742285</v>
      </c>
      <c r="CP18" s="58">
        <f t="shared" si="96"/>
        <v>0.63919225824214354</v>
      </c>
      <c r="CQ18" s="227"/>
      <c r="CR18" s="256">
        <f t="shared" si="97"/>
        <v>1130.1104870883182</v>
      </c>
      <c r="CS18" s="257">
        <f t="shared" si="98"/>
        <v>1336.2696282928089</v>
      </c>
      <c r="CU18" s="256">
        <f>'INPUT 2'!R12</f>
        <v>67.999632694849524</v>
      </c>
      <c r="CV18" s="257">
        <f>'INPUT 2'!S12</f>
        <v>141.15597821699865</v>
      </c>
      <c r="CW18" s="115"/>
      <c r="CX18" s="226">
        <f t="shared" si="18"/>
        <v>34.093621173608575</v>
      </c>
      <c r="CY18" s="227">
        <f t="shared" si="19"/>
        <v>5.8905741886592207</v>
      </c>
      <c r="CZ18" s="227">
        <f t="shared" si="20"/>
        <v>13.354406183642936</v>
      </c>
      <c r="DA18" s="227">
        <f t="shared" si="21"/>
        <v>5.9444551643792654</v>
      </c>
      <c r="DB18" s="227">
        <f t="shared" si="22"/>
        <v>40.716943289709995</v>
      </c>
      <c r="DC18" s="228">
        <f t="shared" si="99"/>
        <v>100</v>
      </c>
      <c r="DD18" s="115"/>
      <c r="DE18" s="171" t="s">
        <v>52</v>
      </c>
      <c r="DF18" s="115"/>
      <c r="DG18" s="93">
        <v>-7830.8530000000001</v>
      </c>
      <c r="DH18" s="225">
        <v>856.21699999999998</v>
      </c>
      <c r="DI18" s="115"/>
      <c r="DJ18" s="93">
        <v>-8831.616</v>
      </c>
      <c r="DK18" s="232">
        <v>870.61199999999997</v>
      </c>
      <c r="DL18" s="225"/>
      <c r="DM18" s="215">
        <f t="shared" si="23"/>
        <v>-11371.750051228521</v>
      </c>
      <c r="DN18" s="216">
        <f t="shared" si="24"/>
        <v>-239.4593238958372</v>
      </c>
      <c r="DO18" s="216">
        <f t="shared" si="25"/>
        <v>-2215.4385058775651</v>
      </c>
      <c r="DP18" s="216">
        <f t="shared" si="26"/>
        <v>-866.63490284106035</v>
      </c>
      <c r="DQ18" s="216">
        <f t="shared" si="27"/>
        <v>-2569.1090348051789</v>
      </c>
      <c r="DR18" s="216">
        <f t="shared" si="28"/>
        <v>-642.42866243468063</v>
      </c>
      <c r="DS18" s="216">
        <f t="shared" si="29"/>
        <v>-552.25897631678617</v>
      </c>
      <c r="DT18" s="216">
        <f t="shared" si="30"/>
        <v>-198.29095143170602</v>
      </c>
      <c r="DU18" s="216">
        <f t="shared" si="31"/>
        <v>-2807.2997001011795</v>
      </c>
      <c r="DV18" s="228">
        <f t="shared" si="100"/>
        <v>3605.1648516079053</v>
      </c>
      <c r="DX18" s="215">
        <f t="shared" si="32"/>
        <v>-11551.391727340435</v>
      </c>
      <c r="DY18" s="216">
        <f t="shared" si="33"/>
        <v>-228.67138224380088</v>
      </c>
      <c r="DZ18" s="216">
        <f t="shared" si="34"/>
        <v>-2281.4386765562253</v>
      </c>
      <c r="EA18" s="216">
        <f t="shared" si="35"/>
        <v>-900.30964424084846</v>
      </c>
      <c r="EB18" s="216">
        <f t="shared" si="36"/>
        <v>-2615.6666849967837</v>
      </c>
      <c r="EC18" s="216">
        <f t="shared" si="37"/>
        <v>-724.52940363159985</v>
      </c>
      <c r="ED18" s="216">
        <f t="shared" si="38"/>
        <v>-571.68508326485789</v>
      </c>
      <c r="EE18" s="216">
        <f t="shared" si="39"/>
        <v>-195.3482063679275</v>
      </c>
      <c r="EF18" s="216">
        <f t="shared" si="40"/>
        <v>-2850.7601144311475</v>
      </c>
      <c r="EG18" s="228">
        <f t="shared" si="41"/>
        <v>3643.7591797215046</v>
      </c>
      <c r="EI18" s="375">
        <f t="shared" si="101"/>
        <v>0.63919225824214365</v>
      </c>
      <c r="EJ18" s="376">
        <f t="shared" si="102"/>
        <v>0.11043735714722405</v>
      </c>
      <c r="EK18" s="377">
        <f t="shared" si="42"/>
        <v>0.25037038461063227</v>
      </c>
      <c r="EM18" s="172">
        <f t="shared" si="43"/>
        <v>53.338601545910734</v>
      </c>
      <c r="EN18" s="115"/>
      <c r="EO18" s="29">
        <f>'INPUT 2'!AC12+273.15</f>
        <v>1391.4635080849525</v>
      </c>
      <c r="EP18" s="94">
        <f>'INPUT 2'!AD12</f>
        <v>0.1</v>
      </c>
      <c r="ER18" s="171">
        <f t="shared" si="103"/>
        <v>7.1866778696646016E-5</v>
      </c>
      <c r="ES18" s="96">
        <f t="shared" si="44"/>
        <v>-1.9360910180876434E-2</v>
      </c>
      <c r="ET18" s="98">
        <f t="shared" si="45"/>
        <v>-1.9033916337806701E-2</v>
      </c>
      <c r="EV18" s="171">
        <f t="shared" si="110"/>
        <v>6.4921266385731857E-5</v>
      </c>
      <c r="EW18" s="180">
        <f t="shared" si="46"/>
        <v>0.75104995454062951</v>
      </c>
      <c r="EY18" s="181">
        <f t="shared" si="104"/>
        <v>6.6596022980584566</v>
      </c>
      <c r="EZ18" s="182">
        <f t="shared" si="105"/>
        <v>780.24057222408828</v>
      </c>
      <c r="FA18" s="201">
        <v>0.27316977521185698</v>
      </c>
      <c r="FB18" s="202">
        <f t="shared" si="106"/>
        <v>213.13814172562485</v>
      </c>
      <c r="FC18" s="183">
        <f t="shared" si="107"/>
        <v>6.6596111146684587</v>
      </c>
      <c r="FD18" s="1">
        <f t="shared" si="111"/>
        <v>780.24745133124645</v>
      </c>
      <c r="FE18" s="205">
        <v>0.26729908137347302</v>
      </c>
      <c r="FF18" s="202">
        <f t="shared" si="108"/>
        <v>208.55942698483577</v>
      </c>
      <c r="FV18" s="49"/>
      <c r="FW18" s="115"/>
    </row>
    <row r="19" spans="1:179" s="1" customFormat="1" ht="17.5">
      <c r="A19" s="87">
        <f>'INPUT 1'!A13</f>
        <v>0</v>
      </c>
      <c r="B19" s="56">
        <f>'INPUT 2'!B13</f>
        <v>51.424181705972202</v>
      </c>
      <c r="C19" s="52">
        <f>'INPUT 2'!C13</f>
        <v>3.7334309352599302</v>
      </c>
      <c r="D19" s="52">
        <f>'INPUT 2'!D13</f>
        <v>12.462269792503101</v>
      </c>
      <c r="E19" s="52">
        <f>'INPUT 2'!E13</f>
        <v>4.9264279098399104</v>
      </c>
      <c r="F19" s="52">
        <f>'INPUT 2'!F13</f>
        <v>0.277580596156903</v>
      </c>
      <c r="G19" s="52">
        <f>'INPUT 2'!G13</f>
        <v>11.4804970248533</v>
      </c>
      <c r="H19" s="52">
        <f>'INPUT 2'!H13</f>
        <v>2.3537306210992699</v>
      </c>
      <c r="I19" s="52">
        <f>'INPUT 2'!I13</f>
        <v>9.3839336254530501</v>
      </c>
      <c r="J19" s="52">
        <f>'INPUT 2'!J13</f>
        <v>2.7103862670620198</v>
      </c>
      <c r="K19" s="52">
        <f>'INPUT 2'!K13</f>
        <v>0.70524535085151396</v>
      </c>
      <c r="L19" s="52">
        <f>'INPUT 2'!L13</f>
        <v>0.37116001877650601</v>
      </c>
      <c r="M19" s="52">
        <f>'INPUT 2'!M13</f>
        <v>3</v>
      </c>
      <c r="N19" s="52">
        <f>'INPUT 2'!N13</f>
        <v>63.030484327806803</v>
      </c>
      <c r="O19" s="52">
        <f>'INPUT 2'!O13</f>
        <v>140.41724133563599</v>
      </c>
      <c r="P19" s="85">
        <f>'INPUT 2'!P13</f>
        <v>102.84918862039406</v>
      </c>
      <c r="R19" s="191">
        <f t="shared" si="1"/>
        <v>24.03745829281663</v>
      </c>
      <c r="S19" s="192">
        <f t="shared" si="2"/>
        <v>2.2376053151422397</v>
      </c>
      <c r="T19" s="192">
        <f t="shared" si="3"/>
        <v>6.5956649262152141</v>
      </c>
      <c r="U19" s="192">
        <f t="shared" si="4"/>
        <v>2.9708128727548111</v>
      </c>
      <c r="V19" s="192">
        <f t="shared" si="5"/>
        <v>0.21497441207840937</v>
      </c>
      <c r="W19" s="192">
        <f t="shared" si="6"/>
        <v>8.9238708374106217</v>
      </c>
      <c r="X19" s="192">
        <f t="shared" si="7"/>
        <v>1.6462654317716809</v>
      </c>
      <c r="Y19" s="192">
        <f t="shared" si="8"/>
        <v>6.7066107173461571</v>
      </c>
      <c r="Z19" s="192">
        <f t="shared" si="9"/>
        <v>2.0107203153495172</v>
      </c>
      <c r="AA19" s="192">
        <f t="shared" si="10"/>
        <v>0.58545786023180924</v>
      </c>
      <c r="AB19" s="192">
        <f t="shared" si="11"/>
        <v>0.16198190042640756</v>
      </c>
      <c r="AC19" s="192">
        <f t="shared" si="12"/>
        <v>0.33569503221709573</v>
      </c>
      <c r="AD19" s="192">
        <f t="shared" si="47"/>
        <v>6.3030484327806805E-3</v>
      </c>
      <c r="AE19" s="192">
        <f t="shared" si="48"/>
        <v>1.40417241335636E-2</v>
      </c>
      <c r="AF19" s="192">
        <f t="shared" si="13"/>
        <v>46.401725934067116</v>
      </c>
      <c r="AG19" s="193">
        <f t="shared" si="49"/>
        <v>102.84918862039406</v>
      </c>
      <c r="AH19" s="115"/>
      <c r="AI19" s="191">
        <f t="shared" si="50"/>
        <v>17.216920590580582</v>
      </c>
      <c r="AJ19" s="192">
        <f t="shared" si="51"/>
        <v>0.94036480853898707</v>
      </c>
      <c r="AK19" s="192">
        <f t="shared" si="52"/>
        <v>4.9174615790011176</v>
      </c>
      <c r="AL19" s="192">
        <f t="shared" si="53"/>
        <v>2.458831477668904</v>
      </c>
      <c r="AM19" s="192">
        <f t="shared" si="54"/>
        <v>7.8715929868479154E-2</v>
      </c>
      <c r="AN19" s="192">
        <f t="shared" si="55"/>
        <v>3.2144940732745777</v>
      </c>
      <c r="AO19" s="192">
        <f t="shared" si="56"/>
        <v>0.59300617073951267</v>
      </c>
      <c r="AP19" s="192">
        <f t="shared" si="57"/>
        <v>3.3662483246956221</v>
      </c>
      <c r="AQ19" s="192">
        <f t="shared" si="58"/>
        <v>1.7594062566507154</v>
      </c>
      <c r="AR19" s="192">
        <f t="shared" si="59"/>
        <v>0.30122211885393874</v>
      </c>
      <c r="AS19" s="192">
        <f t="shared" si="60"/>
        <v>0.10520142913308803</v>
      </c>
      <c r="AT19" s="192">
        <f t="shared" si="61"/>
        <v>6.6997612481634539</v>
      </c>
      <c r="AU19" s="192">
        <f t="shared" si="62"/>
        <v>2.1602821081710822E-3</v>
      </c>
      <c r="AV19" s="192">
        <f t="shared" si="63"/>
        <v>4.445097698407471E-3</v>
      </c>
      <c r="AW19" s="192">
        <f t="shared" si="64"/>
        <v>29.11065537976059</v>
      </c>
      <c r="AX19" s="193">
        <f t="shared" si="15"/>
        <v>70.768894766736153</v>
      </c>
      <c r="AY19" s="115"/>
      <c r="AZ19" s="215">
        <f t="shared" si="65"/>
        <v>0.41328968396017834</v>
      </c>
      <c r="BA19" s="216">
        <f t="shared" si="66"/>
        <v>2.2573320965479687E-2</v>
      </c>
      <c r="BB19" s="216">
        <f t="shared" si="67"/>
        <v>0.11804295263948579</v>
      </c>
      <c r="BC19" s="216">
        <f t="shared" si="68"/>
        <v>5.9023893324633807E-2</v>
      </c>
      <c r="BD19" s="216">
        <f t="shared" si="69"/>
        <v>1.8895644901663722E-3</v>
      </c>
      <c r="BE19" s="216">
        <f t="shared" si="70"/>
        <v>7.716346443291093E-2</v>
      </c>
      <c r="BF19" s="216">
        <f t="shared" si="71"/>
        <v>1.4235027199083117E-2</v>
      </c>
      <c r="BG19" s="216">
        <f t="shared" si="72"/>
        <v>8.08063032483336E-2</v>
      </c>
      <c r="BH19" s="216">
        <f t="shared" si="73"/>
        <v>4.223429224425633E-2</v>
      </c>
      <c r="BI19" s="216">
        <f t="shared" si="74"/>
        <v>7.2307933145181304E-3</v>
      </c>
      <c r="BJ19" s="216">
        <f t="shared" si="75"/>
        <v>2.5253450621338363E-3</v>
      </c>
      <c r="BK19" s="216">
        <f t="shared" si="76"/>
        <v>0.16082679793371521</v>
      </c>
      <c r="BL19" s="216">
        <f t="shared" si="77"/>
        <v>5.1857258971114703E-5</v>
      </c>
      <c r="BM19" s="216">
        <f t="shared" si="78"/>
        <v>1.0670392613369133E-4</v>
      </c>
      <c r="BN19" s="217">
        <f t="shared" si="17"/>
        <v>0.99984143881489518</v>
      </c>
      <c r="BO19" s="115"/>
      <c r="BP19" s="87">
        <f>'INPUT 1'!A13</f>
        <v>0</v>
      </c>
      <c r="BQ19" s="226">
        <f t="shared" si="79"/>
        <v>42.947412712241714</v>
      </c>
      <c r="BR19" s="227">
        <f>'INPUT 2'!W13</f>
        <v>7.1078100733690714</v>
      </c>
      <c r="BS19" s="227">
        <f>'INPUT 2'!X13</f>
        <v>18.864594503837562</v>
      </c>
      <c r="BT19" s="227">
        <f t="shared" si="109"/>
        <v>2.2124201849109268</v>
      </c>
      <c r="BU19" s="227">
        <f t="shared" si="80"/>
        <v>28.867762525640721</v>
      </c>
      <c r="BV19" s="228">
        <f t="shared" si="81"/>
        <v>100</v>
      </c>
      <c r="BW19" s="227"/>
      <c r="BX19" s="250">
        <f t="shared" si="82"/>
        <v>3.8830929883526819</v>
      </c>
      <c r="BY19" s="251">
        <f t="shared" si="83"/>
        <v>4.7594909417237234</v>
      </c>
      <c r="BZ19" s="251">
        <f t="shared" si="84"/>
        <v>22.843875439616664</v>
      </c>
      <c r="CA19" s="252"/>
      <c r="CB19" s="253">
        <f t="shared" si="85"/>
        <v>20.225178595564319</v>
      </c>
      <c r="CC19" s="252"/>
      <c r="CD19" s="252"/>
      <c r="CE19" s="251">
        <f t="shared" si="86"/>
        <v>39.785816767135515</v>
      </c>
      <c r="CF19" s="251">
        <f t="shared" si="87"/>
        <v>7.722424210937918</v>
      </c>
      <c r="CG19" s="251">
        <f t="shared" si="88"/>
        <v>35.224988501303798</v>
      </c>
      <c r="CH19" s="254"/>
      <c r="CI19" s="53">
        <f t="shared" si="89"/>
        <v>18.215890110814918</v>
      </c>
      <c r="CJ19" s="50">
        <f t="shared" si="90"/>
        <v>17.720060673732142</v>
      </c>
      <c r="CK19" s="50">
        <f t="shared" si="91"/>
        <v>0.10713177486008912</v>
      </c>
      <c r="CL19" s="255">
        <f t="shared" si="92"/>
        <v>0.10202221906424803</v>
      </c>
      <c r="CM19" s="50">
        <f t="shared" si="93"/>
        <v>0.26262194263531685</v>
      </c>
      <c r="CN19" s="50">
        <f t="shared" si="94"/>
        <v>0.25009642001740273</v>
      </c>
      <c r="CO19" s="50">
        <f t="shared" si="95"/>
        <v>0.63024628250459402</v>
      </c>
      <c r="CP19" s="58">
        <f t="shared" si="96"/>
        <v>0.64788136091834914</v>
      </c>
      <c r="CQ19" s="227"/>
      <c r="CR19" s="256">
        <f t="shared" si="97"/>
        <v>1127.6725913195828</v>
      </c>
      <c r="CS19" s="257">
        <f t="shared" si="98"/>
        <v>1343.476456730436</v>
      </c>
      <c r="CU19" s="256">
        <f>'INPUT 2'!R13</f>
        <v>63.030795712181288</v>
      </c>
      <c r="CV19" s="257">
        <f>'INPUT 2'!S13</f>
        <v>140.41626415804529</v>
      </c>
      <c r="CW19" s="115"/>
      <c r="CX19" s="226">
        <f t="shared" si="18"/>
        <v>34.554561049346013</v>
      </c>
      <c r="CY19" s="227">
        <f t="shared" si="19"/>
        <v>5.441324924131596</v>
      </c>
      <c r="CZ19" s="227">
        <f t="shared" si="20"/>
        <v>13.338818702029846</v>
      </c>
      <c r="DA19" s="227">
        <f t="shared" si="21"/>
        <v>6.2132957958079897</v>
      </c>
      <c r="DB19" s="227">
        <f t="shared" si="22"/>
        <v>40.451999528684539</v>
      </c>
      <c r="DC19" s="228">
        <f t="shared" si="99"/>
        <v>99.999999999999986</v>
      </c>
      <c r="DD19" s="115"/>
      <c r="DE19" s="171" t="s">
        <v>53</v>
      </c>
      <c r="DF19" s="115"/>
      <c r="DG19" s="93">
        <v>-34274.173999999999</v>
      </c>
      <c r="DH19" s="225">
        <v>2376.1010000000001</v>
      </c>
      <c r="DI19" s="115"/>
      <c r="DJ19" s="93">
        <v>-34895.294000000002</v>
      </c>
      <c r="DK19" s="232">
        <v>2329.6729999999998</v>
      </c>
      <c r="DL19" s="225"/>
      <c r="DM19" s="215">
        <f t="shared" si="23"/>
        <v>-11390.69516437257</v>
      </c>
      <c r="DN19" s="216">
        <f t="shared" si="24"/>
        <v>-253.28367701331322</v>
      </c>
      <c r="DO19" s="216">
        <f t="shared" si="25"/>
        <v>-2177.9269447406837</v>
      </c>
      <c r="DP19" s="216">
        <f t="shared" si="26"/>
        <v>-824.54431186033719</v>
      </c>
      <c r="DQ19" s="216">
        <f t="shared" si="27"/>
        <v>-2644.7140064164005</v>
      </c>
      <c r="DR19" s="216">
        <f t="shared" si="28"/>
        <v>-632.78228221112295</v>
      </c>
      <c r="DS19" s="216">
        <f t="shared" si="29"/>
        <v>-559.46715302089478</v>
      </c>
      <c r="DT19" s="216">
        <f t="shared" si="30"/>
        <v>-209.79839493358489</v>
      </c>
      <c r="DU19" s="216">
        <f t="shared" si="31"/>
        <v>-2813.707609778598</v>
      </c>
      <c r="DV19" s="228">
        <f t="shared" si="100"/>
        <v>3717.44225571582</v>
      </c>
      <c r="DX19" s="215">
        <f t="shared" si="32"/>
        <v>-11570.636120002941</v>
      </c>
      <c r="DY19" s="216">
        <f t="shared" si="33"/>
        <v>-241.87293098522616</v>
      </c>
      <c r="DZ19" s="216">
        <f t="shared" si="34"/>
        <v>-2242.8096077878349</v>
      </c>
      <c r="EA19" s="216">
        <f t="shared" si="35"/>
        <v>-856.5835435870282</v>
      </c>
      <c r="EB19" s="216">
        <f t="shared" si="36"/>
        <v>-2692.6417774449701</v>
      </c>
      <c r="EC19" s="216">
        <f t="shared" si="37"/>
        <v>-713.65024066883495</v>
      </c>
      <c r="ED19" s="216">
        <f t="shared" si="38"/>
        <v>-579.14681277219745</v>
      </c>
      <c r="EE19" s="216">
        <f t="shared" si="39"/>
        <v>-206.68487317869989</v>
      </c>
      <c r="EF19" s="216">
        <f t="shared" si="40"/>
        <v>-2857.2672263453492</v>
      </c>
      <c r="EG19" s="228">
        <f t="shared" si="41"/>
        <v>3757.2385457790788</v>
      </c>
      <c r="EI19" s="191">
        <f t="shared" si="101"/>
        <v>0.64788136091834914</v>
      </c>
      <c r="EJ19" s="192">
        <f t="shared" si="102"/>
        <v>0.10202221906424803</v>
      </c>
      <c r="EK19" s="193">
        <f t="shared" si="42"/>
        <v>0.25009642001740273</v>
      </c>
      <c r="EM19" s="172">
        <f t="shared" si="43"/>
        <v>53.33470467550746</v>
      </c>
      <c r="EN19" s="115"/>
      <c r="EO19" s="29">
        <f>'INPUT 2'!AC13+273.15</f>
        <v>1386.1712009877824</v>
      </c>
      <c r="EP19" s="94">
        <f>'INPUT 2'!AD13</f>
        <v>0.1</v>
      </c>
      <c r="ER19" s="171">
        <f t="shared" si="103"/>
        <v>7.2141161155808343E-5</v>
      </c>
      <c r="ES19" s="96">
        <f t="shared" si="44"/>
        <v>-1.9434828815374765E-2</v>
      </c>
      <c r="ET19" s="98">
        <f t="shared" si="45"/>
        <v>-1.9106586532115843E-2</v>
      </c>
      <c r="EV19" s="171">
        <f t="shared" si="110"/>
        <v>6.3530111571331773E-5</v>
      </c>
      <c r="EW19" s="180">
        <f t="shared" si="46"/>
        <v>0.73216086231726263</v>
      </c>
      <c r="EY19" s="181">
        <f t="shared" si="104"/>
        <v>6.6805419817727456</v>
      </c>
      <c r="EZ19" s="182">
        <f t="shared" si="105"/>
        <v>796.75081943811654</v>
      </c>
      <c r="FA19" s="201">
        <v>0.27316977521185698</v>
      </c>
      <c r="FB19" s="202">
        <f t="shared" si="106"/>
        <v>217.64824224577313</v>
      </c>
      <c r="FC19" s="183">
        <f t="shared" si="107"/>
        <v>6.681499785947385</v>
      </c>
      <c r="FD19" s="1">
        <f t="shared" si="111"/>
        <v>797.51431628098476</v>
      </c>
      <c r="FE19" s="205">
        <v>0.26729908137347302</v>
      </c>
      <c r="FF19" s="202">
        <f t="shared" si="108"/>
        <v>213.17484412410064</v>
      </c>
      <c r="FV19" s="49"/>
      <c r="FW19" s="115"/>
    </row>
    <row r="20" spans="1:179" s="1" customFormat="1" ht="17.5">
      <c r="A20" s="87">
        <f>'INPUT 1'!A14</f>
        <v>0</v>
      </c>
      <c r="B20" s="56">
        <f>'INPUT 2'!B14</f>
        <v>51.3997562659723</v>
      </c>
      <c r="C20" s="52">
        <f>'INPUT 2'!C14</f>
        <v>3.8636100500796302</v>
      </c>
      <c r="D20" s="52">
        <f>'INPUT 2'!D14</f>
        <v>12.300511143369899</v>
      </c>
      <c r="E20" s="52">
        <f>'INPUT 2'!E14</f>
        <v>4.7577806816737596</v>
      </c>
      <c r="F20" s="52">
        <f>'INPUT 2'!F14</f>
        <v>0.28809004609407501</v>
      </c>
      <c r="G20" s="52">
        <f>'INPUT 2'!G14</f>
        <v>11.676992835857799</v>
      </c>
      <c r="H20" s="52">
        <f>'INPUT 2'!H14</f>
        <v>2.4152195407805999</v>
      </c>
      <c r="I20" s="52">
        <f>'INPUT 2'!I14</f>
        <v>9.2786705654185297</v>
      </c>
      <c r="J20" s="52">
        <f>'INPUT 2'!J14</f>
        <v>2.7266133237575501</v>
      </c>
      <c r="K20" s="52">
        <f>'INPUT 2'!K14</f>
        <v>0.72990680018402099</v>
      </c>
      <c r="L20" s="52">
        <f>'INPUT 2'!L14</f>
        <v>0.38521246945215298</v>
      </c>
      <c r="M20" s="52">
        <f>'INPUT 2'!M14</f>
        <v>3</v>
      </c>
      <c r="N20" s="52">
        <f>'INPUT 2'!N14</f>
        <v>59.909091837547898</v>
      </c>
      <c r="O20" s="52">
        <f>'INPUT 2'!O14</f>
        <v>139.94348172681001</v>
      </c>
      <c r="P20" s="85">
        <f>'INPUT 2'!P14</f>
        <v>102.84234897999677</v>
      </c>
      <c r="R20" s="191">
        <f t="shared" si="1"/>
        <v>24.026040989209577</v>
      </c>
      <c r="S20" s="192">
        <f t="shared" si="2"/>
        <v>2.31562724303972</v>
      </c>
      <c r="T20" s="192">
        <f t="shared" si="3"/>
        <v>6.5100540490344274</v>
      </c>
      <c r="U20" s="192">
        <f t="shared" si="4"/>
        <v>2.8691125402705593</v>
      </c>
      <c r="V20" s="192">
        <f t="shared" si="5"/>
        <v>0.22311353582405469</v>
      </c>
      <c r="W20" s="192">
        <f t="shared" si="6"/>
        <v>9.0766084091115999</v>
      </c>
      <c r="X20" s="192">
        <f t="shared" si="7"/>
        <v>1.6892725125314505</v>
      </c>
      <c r="Y20" s="192">
        <f t="shared" si="8"/>
        <v>6.6313801802659151</v>
      </c>
      <c r="Z20" s="192">
        <f t="shared" si="9"/>
        <v>2.0227584786742598</v>
      </c>
      <c r="AA20" s="192">
        <f t="shared" si="10"/>
        <v>0.60593050757218803</v>
      </c>
      <c r="AB20" s="192">
        <f t="shared" si="11"/>
        <v>0.16811468022740303</v>
      </c>
      <c r="AC20" s="192">
        <f t="shared" si="12"/>
        <v>0.33569503221709573</v>
      </c>
      <c r="AD20" s="192">
        <f t="shared" si="47"/>
        <v>5.99090918375479E-3</v>
      </c>
      <c r="AE20" s="192">
        <f t="shared" si="48"/>
        <v>1.3994348172681E-2</v>
      </c>
      <c r="AF20" s="192">
        <f t="shared" si="13"/>
        <v>46.348655564662067</v>
      </c>
      <c r="AG20" s="193">
        <f t="shared" si="49"/>
        <v>102.84234897999676</v>
      </c>
      <c r="AH20" s="115"/>
      <c r="AI20" s="191">
        <f t="shared" si="50"/>
        <v>17.231050062978646</v>
      </c>
      <c r="AJ20" s="192">
        <f t="shared" si="51"/>
        <v>0.97441538260528615</v>
      </c>
      <c r="AK20" s="192">
        <f t="shared" si="52"/>
        <v>4.8599251786486812</v>
      </c>
      <c r="AL20" s="192">
        <f t="shared" si="53"/>
        <v>2.3777360849878817</v>
      </c>
      <c r="AM20" s="192">
        <f t="shared" si="54"/>
        <v>8.1802085691363616E-2</v>
      </c>
      <c r="AN20" s="192">
        <f t="shared" si="55"/>
        <v>3.2737502956560882</v>
      </c>
      <c r="AO20" s="192">
        <f t="shared" si="56"/>
        <v>0.60928665621312506</v>
      </c>
      <c r="AP20" s="192">
        <f t="shared" si="57"/>
        <v>3.3328024856406215</v>
      </c>
      <c r="AQ20" s="192">
        <f t="shared" si="58"/>
        <v>1.772234123147431</v>
      </c>
      <c r="AR20" s="192">
        <f t="shared" si="59"/>
        <v>0.31215955642388377</v>
      </c>
      <c r="AS20" s="192">
        <f t="shared" si="60"/>
        <v>0.10932598185878556</v>
      </c>
      <c r="AT20" s="192">
        <f t="shared" si="61"/>
        <v>6.7084459407498036</v>
      </c>
      <c r="AU20" s="192">
        <f t="shared" si="62"/>
        <v>2.0559623557393951E-3</v>
      </c>
      <c r="AV20" s="192">
        <f t="shared" si="63"/>
        <v>4.435842798600184E-3</v>
      </c>
      <c r="AW20" s="192">
        <f t="shared" si="64"/>
        <v>29.115053155131417</v>
      </c>
      <c r="AX20" s="193">
        <f t="shared" si="15"/>
        <v>70.764478794887367</v>
      </c>
      <c r="AY20" s="115"/>
      <c r="AZ20" s="215">
        <f t="shared" si="65"/>
        <v>0.41371639100182356</v>
      </c>
      <c r="BA20" s="216">
        <f t="shared" si="66"/>
        <v>2.3395649943253237E-2</v>
      </c>
      <c r="BB20" s="216">
        <f t="shared" si="67"/>
        <v>0.11668648736441876</v>
      </c>
      <c r="BC20" s="216">
        <f t="shared" si="68"/>
        <v>5.7089288710820613E-2</v>
      </c>
      <c r="BD20" s="216">
        <f t="shared" si="69"/>
        <v>1.964062755604496E-3</v>
      </c>
      <c r="BE20" s="216">
        <f t="shared" si="70"/>
        <v>7.8602531616454516E-2</v>
      </c>
      <c r="BF20" s="216">
        <f t="shared" si="71"/>
        <v>1.4628932976966146E-2</v>
      </c>
      <c r="BG20" s="216">
        <f t="shared" si="72"/>
        <v>8.0020370856191014E-2</v>
      </c>
      <c r="BH20" s="216">
        <f t="shared" si="73"/>
        <v>4.2551225999519347E-2</v>
      </c>
      <c r="BI20" s="216">
        <f t="shared" si="74"/>
        <v>7.494930641394385E-3</v>
      </c>
      <c r="BJ20" s="216">
        <f t="shared" si="75"/>
        <v>2.6249097119464184E-3</v>
      </c>
      <c r="BK20" s="216">
        <f t="shared" si="76"/>
        <v>0.16106935060219268</v>
      </c>
      <c r="BL20" s="216">
        <f t="shared" si="77"/>
        <v>4.936352240538226E-5</v>
      </c>
      <c r="BM20" s="216">
        <f t="shared" si="78"/>
        <v>1.0650429700922465E-4</v>
      </c>
      <c r="BN20" s="217">
        <f t="shared" si="17"/>
        <v>0.99984413218058488</v>
      </c>
      <c r="BO20" s="115"/>
      <c r="BP20" s="87">
        <f>'INPUT 1'!A14</f>
        <v>0</v>
      </c>
      <c r="BQ20" s="226">
        <f t="shared" si="79"/>
        <v>43.345739770883739</v>
      </c>
      <c r="BR20" s="227">
        <f>'INPUT 2'!W14</f>
        <v>6.7479868219005894</v>
      </c>
      <c r="BS20" s="227">
        <f>'INPUT 2'!X14</f>
        <v>18.859679021855356</v>
      </c>
      <c r="BT20" s="227">
        <f t="shared" si="109"/>
        <v>2.2766343086728185</v>
      </c>
      <c r="BU20" s="227">
        <f t="shared" si="80"/>
        <v>28.769960076687504</v>
      </c>
      <c r="BV20" s="228">
        <f t="shared" si="81"/>
        <v>100</v>
      </c>
      <c r="BW20" s="227"/>
      <c r="BX20" s="250">
        <f t="shared" si="82"/>
        <v>3.6865166687266782</v>
      </c>
      <c r="BY20" s="251">
        <f t="shared" si="83"/>
        <v>4.7582507776712299</v>
      </c>
      <c r="BZ20" s="251">
        <f t="shared" si="84"/>
        <v>23.031863703549053</v>
      </c>
      <c r="CA20" s="252"/>
      <c r="CB20" s="253">
        <f t="shared" si="85"/>
        <v>20.325192630289607</v>
      </c>
      <c r="CC20" s="252"/>
      <c r="CD20" s="252"/>
      <c r="CE20" s="251">
        <f t="shared" si="86"/>
        <v>40.113224725691232</v>
      </c>
      <c r="CF20" s="251">
        <f t="shared" si="87"/>
        <v>7.946562784345014</v>
      </c>
      <c r="CG20" s="251">
        <f t="shared" si="88"/>
        <v>35.399176986538713</v>
      </c>
      <c r="CH20" s="254"/>
      <c r="CI20" s="53">
        <f t="shared" si="89"/>
        <v>18.370830173493594</v>
      </c>
      <c r="CJ20" s="50">
        <f t="shared" si="90"/>
        <v>17.871636249976486</v>
      </c>
      <c r="CK20" s="50">
        <f t="shared" si="91"/>
        <v>0.10173944201310667</v>
      </c>
      <c r="CL20" s="255">
        <f t="shared" si="92"/>
        <v>9.6782085139853077E-2</v>
      </c>
      <c r="CM20" s="50">
        <f t="shared" si="93"/>
        <v>0.26263371229834181</v>
      </c>
      <c r="CN20" s="50">
        <f t="shared" si="94"/>
        <v>0.24983661991166875</v>
      </c>
      <c r="CO20" s="50">
        <f t="shared" si="95"/>
        <v>0.63562684568855154</v>
      </c>
      <c r="CP20" s="58">
        <f t="shared" si="96"/>
        <v>0.65338129494847808</v>
      </c>
      <c r="CQ20" s="227"/>
      <c r="CR20" s="256">
        <f t="shared" si="97"/>
        <v>1126.3701979179818</v>
      </c>
      <c r="CS20" s="257">
        <f t="shared" si="98"/>
        <v>1347.6735364049928</v>
      </c>
      <c r="CU20" s="256">
        <f>'INPUT 2'!R14</f>
        <v>59.909138526336903</v>
      </c>
      <c r="CV20" s="257">
        <f>'INPUT 2'!S14</f>
        <v>139.94248987158107</v>
      </c>
      <c r="CW20" s="115"/>
      <c r="CX20" s="226">
        <f t="shared" si="18"/>
        <v>34.845484248373651</v>
      </c>
      <c r="CY20" s="227">
        <f t="shared" si="19"/>
        <v>5.161486331700754</v>
      </c>
      <c r="CZ20" s="227">
        <f t="shared" si="20"/>
        <v>13.324039226567466</v>
      </c>
      <c r="DA20" s="227">
        <f t="shared" si="21"/>
        <v>6.3882132314328928</v>
      </c>
      <c r="DB20" s="227">
        <f t="shared" si="22"/>
        <v>40.280776961925234</v>
      </c>
      <c r="DC20" s="228">
        <f t="shared" si="99"/>
        <v>100</v>
      </c>
      <c r="DD20" s="115"/>
      <c r="DE20" s="171" t="s">
        <v>54</v>
      </c>
      <c r="DF20" s="115"/>
      <c r="DG20" s="93">
        <v>-13246.751</v>
      </c>
      <c r="DH20" s="225">
        <v>1413.595</v>
      </c>
      <c r="DI20" s="115"/>
      <c r="DJ20" s="93">
        <v>-13712.715</v>
      </c>
      <c r="DK20" s="232">
        <v>1387.5989999999999</v>
      </c>
      <c r="DL20" s="225"/>
      <c r="DM20" s="215">
        <f t="shared" si="23"/>
        <v>-11402.455655922464</v>
      </c>
      <c r="DN20" s="216">
        <f t="shared" si="24"/>
        <v>-262.51060944047362</v>
      </c>
      <c r="DO20" s="216">
        <f t="shared" si="25"/>
        <v>-2152.8997643278367</v>
      </c>
      <c r="DP20" s="216">
        <f t="shared" si="26"/>
        <v>-797.51852382488937</v>
      </c>
      <c r="DQ20" s="216">
        <f t="shared" si="27"/>
        <v>-2694.0368454628633</v>
      </c>
      <c r="DR20" s="216">
        <f t="shared" si="28"/>
        <v>-626.62776118031593</v>
      </c>
      <c r="DS20" s="216">
        <f t="shared" si="29"/>
        <v>-563.66549556035898</v>
      </c>
      <c r="DT20" s="216">
        <f t="shared" si="30"/>
        <v>-217.46222721453549</v>
      </c>
      <c r="DU20" s="216">
        <f t="shared" si="31"/>
        <v>-2817.951133232621</v>
      </c>
      <c r="DV20" s="228">
        <f t="shared" si="100"/>
        <v>3790.6807474165544</v>
      </c>
      <c r="DX20" s="215">
        <f t="shared" si="32"/>
        <v>-11582.582394251574</v>
      </c>
      <c r="DY20" s="216">
        <f t="shared" si="33"/>
        <v>-250.68417858110894</v>
      </c>
      <c r="DZ20" s="216">
        <f t="shared" si="34"/>
        <v>-2217.0368421671515</v>
      </c>
      <c r="EA20" s="216">
        <f t="shared" si="35"/>
        <v>-828.50761734431956</v>
      </c>
      <c r="EB20" s="216">
        <f t="shared" si="36"/>
        <v>-2742.8584499004755</v>
      </c>
      <c r="EC20" s="216">
        <f t="shared" si="37"/>
        <v>-706.70918757947027</v>
      </c>
      <c r="ED20" s="216">
        <f t="shared" si="38"/>
        <v>-583.49283503199899</v>
      </c>
      <c r="EE20" s="216">
        <f t="shared" si="39"/>
        <v>-214.2349700397962</v>
      </c>
      <c r="EF20" s="216">
        <f t="shared" si="40"/>
        <v>-2861.576444704524</v>
      </c>
      <c r="EG20" s="228">
        <f t="shared" si="41"/>
        <v>3831.2610766279768</v>
      </c>
      <c r="EI20" s="191">
        <f t="shared" si="101"/>
        <v>0.65338129494847808</v>
      </c>
      <c r="EJ20" s="192">
        <f t="shared" si="102"/>
        <v>9.6782085139853091E-2</v>
      </c>
      <c r="EK20" s="193">
        <f t="shared" si="42"/>
        <v>0.24983661991166878</v>
      </c>
      <c r="EM20" s="172">
        <f t="shared" si="43"/>
        <v>53.331009806641873</v>
      </c>
      <c r="EN20" s="115"/>
      <c r="EO20" s="29">
        <f>'INPUT 2'!AC14+273.15</f>
        <v>1382.7813917016424</v>
      </c>
      <c r="EP20" s="94">
        <f>'INPUT 2'!AD14</f>
        <v>0.1</v>
      </c>
      <c r="ER20" s="171">
        <f t="shared" si="103"/>
        <v>7.2318011075446002E-5</v>
      </c>
      <c r="ES20" s="96">
        <f t="shared" si="44"/>
        <v>-1.948247218372515E-2</v>
      </c>
      <c r="ET20" s="98">
        <f t="shared" si="45"/>
        <v>-1.9153425233331876E-2</v>
      </c>
      <c r="EV20" s="171">
        <f t="shared" si="110"/>
        <v>6.2625984257471727E-5</v>
      </c>
      <c r="EW20" s="180">
        <f t="shared" si="46"/>
        <v>0.71997615168568008</v>
      </c>
      <c r="EY20" s="181">
        <f t="shared" si="104"/>
        <v>6.695066629671703</v>
      </c>
      <c r="EZ20" s="182">
        <f t="shared" si="105"/>
        <v>808.40779636217894</v>
      </c>
      <c r="FA20" s="201">
        <v>0.27316977521185698</v>
      </c>
      <c r="FB20" s="202">
        <f t="shared" si="106"/>
        <v>220.83257601176908</v>
      </c>
      <c r="FC20" s="183">
        <f t="shared" si="107"/>
        <v>6.6966803164186253</v>
      </c>
      <c r="FD20" s="1">
        <f t="shared" si="111"/>
        <v>809.71336641651715</v>
      </c>
      <c r="FE20" s="205">
        <v>0.26729908137347302</v>
      </c>
      <c r="FF20" s="202">
        <f t="shared" si="108"/>
        <v>216.4356390189574</v>
      </c>
      <c r="FV20" s="49"/>
      <c r="FW20" s="115"/>
    </row>
    <row r="21" spans="1:179" s="1" customFormat="1" ht="17.5">
      <c r="A21" s="87">
        <f>'INPUT 1'!A15</f>
        <v>0</v>
      </c>
      <c r="B21" s="56">
        <f>'INPUT 2'!B15</f>
        <v>51.3583400596522</v>
      </c>
      <c r="C21" s="52">
        <f>'INPUT 2'!C15</f>
        <v>4.0585345504251196</v>
      </c>
      <c r="D21" s="52">
        <f>'INPUT 2'!D15</f>
        <v>12.0588278142347</v>
      </c>
      <c r="E21" s="52">
        <f>'INPUT 2'!E15</f>
        <v>4.5144413110214998</v>
      </c>
      <c r="F21" s="52">
        <f>'INPUT 2'!F15</f>
        <v>0.303888269636022</v>
      </c>
      <c r="G21" s="52">
        <f>'INPUT 2'!G15</f>
        <v>11.9641677603374</v>
      </c>
      <c r="H21" s="52">
        <f>'INPUT 2'!H15</f>
        <v>2.5073129635954099</v>
      </c>
      <c r="I21" s="52">
        <f>'INPUT 2'!I15</f>
        <v>9.1273160230859993</v>
      </c>
      <c r="J21" s="52">
        <f>'INPUT 2'!J15</f>
        <v>2.7467121960389802</v>
      </c>
      <c r="K21" s="52">
        <f>'INPUT 2'!K15</f>
        <v>0.76674491969182101</v>
      </c>
      <c r="L21" s="52">
        <f>'INPUT 2'!L15</f>
        <v>0.40633667275615598</v>
      </c>
      <c r="M21" s="52">
        <f>'INPUT 2'!M15</f>
        <v>3</v>
      </c>
      <c r="N21" s="52">
        <f>'INPUT 2'!N15</f>
        <v>55.4892238512519</v>
      </c>
      <c r="O21" s="52">
        <f>'INPUT 2'!O15</f>
        <v>139.25989880460301</v>
      </c>
      <c r="P21" s="85">
        <f>'INPUT 2'!P15</f>
        <v>102.8320974527409</v>
      </c>
      <c r="R21" s="191">
        <f t="shared" si="1"/>
        <v>24.006681608096656</v>
      </c>
      <c r="S21" s="192">
        <f t="shared" si="2"/>
        <v>2.4324538579116366</v>
      </c>
      <c r="T21" s="192">
        <f t="shared" si="3"/>
        <v>6.3821429795607996</v>
      </c>
      <c r="U21" s="192">
        <f t="shared" si="4"/>
        <v>2.7223701646564034</v>
      </c>
      <c r="V21" s="192">
        <f t="shared" si="5"/>
        <v>0.23534859066878749</v>
      </c>
      <c r="W21" s="192">
        <f t="shared" si="6"/>
        <v>9.299831491548824</v>
      </c>
      <c r="X21" s="192">
        <f t="shared" si="7"/>
        <v>1.7536852440116351</v>
      </c>
      <c r="Y21" s="192">
        <f t="shared" si="8"/>
        <v>6.5232084863642159</v>
      </c>
      <c r="Z21" s="192">
        <f t="shared" si="9"/>
        <v>2.0376689773374976</v>
      </c>
      <c r="AA21" s="192">
        <f t="shared" si="10"/>
        <v>0.6365115905895522</v>
      </c>
      <c r="AB21" s="192">
        <f t="shared" si="11"/>
        <v>0.17733371897908659</v>
      </c>
      <c r="AC21" s="192">
        <f t="shared" si="12"/>
        <v>0.33569503221709573</v>
      </c>
      <c r="AD21" s="192">
        <f t="shared" si="47"/>
        <v>5.54892238512519E-3</v>
      </c>
      <c r="AE21" s="192">
        <f t="shared" si="48"/>
        <v>1.3925989880460302E-2</v>
      </c>
      <c r="AF21" s="192">
        <f t="shared" si="13"/>
        <v>46.269690798533112</v>
      </c>
      <c r="AG21" s="193">
        <f t="shared" si="49"/>
        <v>102.83209745274088</v>
      </c>
      <c r="AH21" s="115"/>
      <c r="AI21" s="191">
        <f t="shared" si="50"/>
        <v>17.250412620540839</v>
      </c>
      <c r="AJ21" s="192">
        <f t="shared" si="51"/>
        <v>1.0255525437272737</v>
      </c>
      <c r="AK21" s="192">
        <f t="shared" si="52"/>
        <v>4.7736364695317528</v>
      </c>
      <c r="AL21" s="192">
        <f t="shared" si="53"/>
        <v>2.2604820672879824</v>
      </c>
      <c r="AM21" s="192">
        <f t="shared" si="54"/>
        <v>8.6454555957425516E-2</v>
      </c>
      <c r="AN21" s="192">
        <f t="shared" si="55"/>
        <v>3.3607395381804559</v>
      </c>
      <c r="AO21" s="192">
        <f t="shared" si="56"/>
        <v>0.63374044383808403</v>
      </c>
      <c r="AP21" s="192">
        <f t="shared" si="57"/>
        <v>3.2847682414779618</v>
      </c>
      <c r="AQ21" s="192">
        <f t="shared" si="58"/>
        <v>1.7887453676800842</v>
      </c>
      <c r="AR21" s="192">
        <f t="shared" si="59"/>
        <v>0.32854734098700489</v>
      </c>
      <c r="AS21" s="192">
        <f t="shared" si="60"/>
        <v>0.11554386586024136</v>
      </c>
      <c r="AT21" s="192">
        <f t="shared" si="61"/>
        <v>6.7214001114580331</v>
      </c>
      <c r="AU21" s="192">
        <f t="shared" si="62"/>
        <v>1.9079583809597049E-3</v>
      </c>
      <c r="AV21" s="192">
        <f t="shared" si="63"/>
        <v>4.422698883946038E-3</v>
      </c>
      <c r="AW21" s="192">
        <f t="shared" si="64"/>
        <v>29.121575569362911</v>
      </c>
      <c r="AX21" s="193">
        <f t="shared" si="15"/>
        <v>70.757929393154953</v>
      </c>
      <c r="AY21" s="115"/>
      <c r="AZ21" s="215">
        <f t="shared" si="65"/>
        <v>0.41431131778603358</v>
      </c>
      <c r="BA21" s="216">
        <f t="shared" si="66"/>
        <v>2.4631180435911455E-2</v>
      </c>
      <c r="BB21" s="216">
        <f t="shared" si="67"/>
        <v>0.11465068458525729</v>
      </c>
      <c r="BC21" s="216">
        <f t="shared" si="68"/>
        <v>5.4291066812778573E-2</v>
      </c>
      <c r="BD21" s="216">
        <f t="shared" si="69"/>
        <v>2.07641995558274E-3</v>
      </c>
      <c r="BE21" s="216">
        <f t="shared" si="70"/>
        <v>8.071647081306256E-2</v>
      </c>
      <c r="BF21" s="216">
        <f t="shared" si="71"/>
        <v>1.5220843941333525E-2</v>
      </c>
      <c r="BG21" s="216">
        <f t="shared" si="72"/>
        <v>7.8891832252635047E-2</v>
      </c>
      <c r="BH21" s="216">
        <f t="shared" si="73"/>
        <v>4.2961143409679423E-2</v>
      </c>
      <c r="BI21" s="216">
        <f t="shared" si="74"/>
        <v>7.8908768615388418E-3</v>
      </c>
      <c r="BJ21" s="216">
        <f t="shared" si="75"/>
        <v>2.7750716681203898E-3</v>
      </c>
      <c r="BK21" s="216">
        <f t="shared" si="76"/>
        <v>0.16143104508870945</v>
      </c>
      <c r="BL21" s="216">
        <f t="shared" si="77"/>
        <v>4.5824338726544548E-5</v>
      </c>
      <c r="BM21" s="216">
        <f t="shared" si="78"/>
        <v>1.06222050630639E-4</v>
      </c>
      <c r="BN21" s="217">
        <f t="shared" si="17"/>
        <v>0.99984795361064283</v>
      </c>
      <c r="BO21" s="115"/>
      <c r="BP21" s="87">
        <f>'INPUT 1'!A15</f>
        <v>0</v>
      </c>
      <c r="BQ21" s="226">
        <f t="shared" si="79"/>
        <v>43.916016652361336</v>
      </c>
      <c r="BR21" s="227">
        <f>'INPUT 2'!W15</f>
        <v>6.2416530029160562</v>
      </c>
      <c r="BS21" s="227">
        <f>'INPUT 2'!X15</f>
        <v>18.84361276193604</v>
      </c>
      <c r="BT21" s="227">
        <f t="shared" si="109"/>
        <v>2.3708872555806537</v>
      </c>
      <c r="BU21" s="227">
        <f t="shared" si="80"/>
        <v>28.627830327205906</v>
      </c>
      <c r="BV21" s="228">
        <f t="shared" si="81"/>
        <v>100</v>
      </c>
      <c r="BW21" s="227"/>
      <c r="BX21" s="250">
        <f t="shared" si="82"/>
        <v>3.4098996401384714</v>
      </c>
      <c r="BY21" s="251">
        <f t="shared" si="83"/>
        <v>4.754197299684316</v>
      </c>
      <c r="BZ21" s="251">
        <f t="shared" si="84"/>
        <v>23.29964083391609</v>
      </c>
      <c r="CA21" s="252"/>
      <c r="CB21" s="253">
        <f t="shared" si="85"/>
        <v>20.463733387383119</v>
      </c>
      <c r="CC21" s="252"/>
      <c r="CD21" s="252"/>
      <c r="CE21" s="251">
        <f t="shared" si="86"/>
        <v>40.579596198928051</v>
      </c>
      <c r="CF21" s="251">
        <f t="shared" si="87"/>
        <v>8.2755514837419213</v>
      </c>
      <c r="CG21" s="251">
        <f t="shared" si="88"/>
        <v>35.640465168619414</v>
      </c>
      <c r="CH21" s="254"/>
      <c r="CI21" s="53">
        <f t="shared" si="89"/>
        <v>18.597602179372867</v>
      </c>
      <c r="CJ21" s="50">
        <f t="shared" si="90"/>
        <v>18.093641939823495</v>
      </c>
      <c r="CK21" s="50">
        <f t="shared" si="91"/>
        <v>9.4149476860724293E-2</v>
      </c>
      <c r="CL21" s="255">
        <f t="shared" si="92"/>
        <v>8.941979153440055E-2</v>
      </c>
      <c r="CM21" s="50">
        <f t="shared" si="93"/>
        <v>0.26253276394948083</v>
      </c>
      <c r="CN21" s="50">
        <f t="shared" si="94"/>
        <v>0.24934418975094416</v>
      </c>
      <c r="CO21" s="50">
        <f t="shared" si="95"/>
        <v>0.64331775918979495</v>
      </c>
      <c r="CP21" s="58">
        <f t="shared" si="96"/>
        <v>0.66123601871465532</v>
      </c>
      <c r="CQ21" s="227"/>
      <c r="CR21" s="256">
        <f t="shared" si="97"/>
        <v>1124.8449712286058</v>
      </c>
      <c r="CS21" s="257">
        <f t="shared" si="98"/>
        <v>1353.1353068588603</v>
      </c>
      <c r="CU21" s="256">
        <f>'INPUT 2'!R15</f>
        <v>55.489006597048167</v>
      </c>
      <c r="CV21" s="257">
        <f>'INPUT 2'!S15</f>
        <v>139.2588950005244</v>
      </c>
      <c r="CW21" s="115"/>
      <c r="CX21" s="226">
        <f t="shared" si="18"/>
        <v>35.25975467584945</v>
      </c>
      <c r="CY21" s="227">
        <f t="shared" si="19"/>
        <v>4.7682216688639727</v>
      </c>
      <c r="CZ21" s="227">
        <f t="shared" si="20"/>
        <v>13.296031540382103</v>
      </c>
      <c r="DA21" s="227">
        <f t="shared" si="21"/>
        <v>6.6443620657569937</v>
      </c>
      <c r="DB21" s="227">
        <f t="shared" si="22"/>
        <v>40.031630049147481</v>
      </c>
      <c r="DC21" s="228">
        <f t="shared" si="99"/>
        <v>100</v>
      </c>
      <c r="DD21" s="115"/>
      <c r="DE21" s="171" t="s">
        <v>55</v>
      </c>
      <c r="DF21" s="115"/>
      <c r="DG21" s="93">
        <v>-29014.575000000001</v>
      </c>
      <c r="DH21" s="225">
        <v>2961.5169999999998</v>
      </c>
      <c r="DI21" s="115"/>
      <c r="DJ21" s="93">
        <v>-28583.983</v>
      </c>
      <c r="DK21" s="232">
        <v>2899.66</v>
      </c>
      <c r="DL21" s="225"/>
      <c r="DM21" s="215">
        <f t="shared" si="23"/>
        <v>-11418.852459198855</v>
      </c>
      <c r="DN21" s="216">
        <f t="shared" si="24"/>
        <v>-276.37386450697926</v>
      </c>
      <c r="DO21" s="216">
        <f t="shared" si="25"/>
        <v>-2115.3386085978959</v>
      </c>
      <c r="DP21" s="216">
        <f t="shared" si="26"/>
        <v>-758.42828732246846</v>
      </c>
      <c r="DQ21" s="216">
        <f t="shared" si="27"/>
        <v>-2766.4903653128276</v>
      </c>
      <c r="DR21" s="216">
        <f t="shared" si="28"/>
        <v>-617.79034127104387</v>
      </c>
      <c r="DS21" s="216">
        <f t="shared" si="29"/>
        <v>-569.09556942331426</v>
      </c>
      <c r="DT21" s="216">
        <f t="shared" si="30"/>
        <v>-228.95043851488336</v>
      </c>
      <c r="DU21" s="216">
        <f t="shared" si="31"/>
        <v>-2824.2790744849653</v>
      </c>
      <c r="DV21" s="228">
        <f t="shared" si="100"/>
        <v>3898.2250690553733</v>
      </c>
      <c r="DX21" s="215">
        <f t="shared" si="32"/>
        <v>-11599.238220915762</v>
      </c>
      <c r="DY21" s="216">
        <f t="shared" si="33"/>
        <v>-263.9228766901673</v>
      </c>
      <c r="DZ21" s="216">
        <f t="shared" si="34"/>
        <v>-2178.3567013322363</v>
      </c>
      <c r="EA21" s="216">
        <f t="shared" si="35"/>
        <v>-787.89845562764719</v>
      </c>
      <c r="EB21" s="216">
        <f t="shared" si="36"/>
        <v>-2816.6249796642373</v>
      </c>
      <c r="EC21" s="216">
        <f t="shared" si="37"/>
        <v>-696.74236799168773</v>
      </c>
      <c r="ED21" s="216">
        <f t="shared" si="38"/>
        <v>-589.11391565106214</v>
      </c>
      <c r="EE21" s="216">
        <f t="shared" si="39"/>
        <v>-225.55269006531961</v>
      </c>
      <c r="EF21" s="216">
        <f t="shared" si="40"/>
        <v>-2868.0023501851524</v>
      </c>
      <c r="EG21" s="228">
        <f t="shared" si="41"/>
        <v>3939.9566912053783</v>
      </c>
      <c r="EI21" s="191">
        <f t="shared" si="101"/>
        <v>0.66123601871465532</v>
      </c>
      <c r="EJ21" s="192">
        <f t="shared" si="102"/>
        <v>8.9419791534400536E-2</v>
      </c>
      <c r="EK21" s="193">
        <f t="shared" si="42"/>
        <v>0.24934418975094419</v>
      </c>
      <c r="EM21" s="172">
        <f t="shared" si="43"/>
        <v>53.324007885095526</v>
      </c>
      <c r="EN21" s="115"/>
      <c r="EO21" s="29">
        <f>'INPUT 2'!AC15+273.15</f>
        <v>1377.8902703515323</v>
      </c>
      <c r="EP21" s="94">
        <f>'INPUT 2'!AD15</f>
        <v>0.1</v>
      </c>
      <c r="ER21" s="171">
        <f t="shared" si="103"/>
        <v>7.2574719592502569E-5</v>
      </c>
      <c r="ES21" s="96">
        <f t="shared" si="44"/>
        <v>-1.9551629458220192E-2</v>
      </c>
      <c r="ET21" s="98">
        <f t="shared" si="45"/>
        <v>-1.9221414484074308E-2</v>
      </c>
      <c r="EV21" s="171">
        <f t="shared" si="110"/>
        <v>6.1303016827928041E-5</v>
      </c>
      <c r="EW21" s="180">
        <f t="shared" si="46"/>
        <v>0.70227385619833138</v>
      </c>
      <c r="EY21" s="181">
        <f t="shared" si="104"/>
        <v>6.7176473972848889</v>
      </c>
      <c r="EZ21" s="182">
        <f t="shared" si="105"/>
        <v>826.8699250005302</v>
      </c>
      <c r="FA21" s="201">
        <v>0.27316977521185698</v>
      </c>
      <c r="FB21" s="202">
        <f t="shared" si="106"/>
        <v>225.87587154183987</v>
      </c>
      <c r="FC21" s="183">
        <f t="shared" si="107"/>
        <v>6.7202779067766283</v>
      </c>
      <c r="FD21" s="1">
        <f t="shared" si="111"/>
        <v>829.04787749315392</v>
      </c>
      <c r="FE21" s="205">
        <v>0.26729908137347302</v>
      </c>
      <c r="FF21" s="202">
        <f t="shared" si="108"/>
        <v>221.60373606854765</v>
      </c>
      <c r="FV21" s="49"/>
      <c r="FW21" s="115"/>
    </row>
    <row r="22" spans="1:179" s="1" customFormat="1" ht="17.5">
      <c r="A22" s="87">
        <f>'INPUT 1'!A16</f>
        <v>0</v>
      </c>
      <c r="B22" s="56">
        <f>'INPUT 2'!B16</f>
        <v>51.327662454624999</v>
      </c>
      <c r="C22" s="52">
        <f>'INPUT 2'!C16</f>
        <v>4.1883094393251898</v>
      </c>
      <c r="D22" s="52">
        <f>'INPUT 2'!D16</f>
        <v>11.898360771434399</v>
      </c>
      <c r="E22" s="52">
        <f>'INPUT 2'!E16</f>
        <v>4.35826464156521</v>
      </c>
      <c r="F22" s="52">
        <f>'INPUT 2'!F16</f>
        <v>0.31444720085727401</v>
      </c>
      <c r="G22" s="52">
        <f>'INPUT 2'!G16</f>
        <v>12.1507779353378</v>
      </c>
      <c r="H22" s="52">
        <f>'INPUT 2'!H16</f>
        <v>2.56863846737396</v>
      </c>
      <c r="I22" s="52">
        <f>'INPUT 2'!I16</f>
        <v>9.0305767301858708</v>
      </c>
      <c r="J22" s="52">
        <f>'INPUT 2'!J16</f>
        <v>2.7574097723521498</v>
      </c>
      <c r="K22" s="52">
        <f>'INPUT 2'!K16</f>
        <v>0.79120920597390398</v>
      </c>
      <c r="L22" s="52">
        <f>'INPUT 2'!L16</f>
        <v>0.42045528610520899</v>
      </c>
      <c r="M22" s="52">
        <f>'INPUT 2'!M16</f>
        <v>3</v>
      </c>
      <c r="N22" s="52">
        <f>'INPUT 2'!N16</f>
        <v>52.7047794153181</v>
      </c>
      <c r="O22" s="52">
        <f>'INPUT 2'!O16</f>
        <v>138.82117117988099</v>
      </c>
      <c r="P22" s="85">
        <f>'INPUT 2'!P16</f>
        <v>102.82526450019549</v>
      </c>
      <c r="R22" s="191">
        <f t="shared" si="1"/>
        <v>23.992341824226468</v>
      </c>
      <c r="S22" s="192">
        <f t="shared" si="2"/>
        <v>2.5102335158751163</v>
      </c>
      <c r="T22" s="192">
        <f t="shared" si="3"/>
        <v>6.2972156859270099</v>
      </c>
      <c r="U22" s="192">
        <f t="shared" si="4"/>
        <v>2.6281900267276632</v>
      </c>
      <c r="V22" s="192">
        <f t="shared" si="5"/>
        <v>0.24352603557268829</v>
      </c>
      <c r="W22" s="192">
        <f t="shared" si="6"/>
        <v>9.4448848890668131</v>
      </c>
      <c r="X22" s="192">
        <f t="shared" si="7"/>
        <v>1.7965780270903799</v>
      </c>
      <c r="Y22" s="192">
        <f t="shared" si="8"/>
        <v>6.4540698069523428</v>
      </c>
      <c r="Z22" s="192">
        <f t="shared" si="9"/>
        <v>2.0456050543016153</v>
      </c>
      <c r="AA22" s="192">
        <f t="shared" si="10"/>
        <v>0.65682056346191964</v>
      </c>
      <c r="AB22" s="192">
        <f t="shared" si="11"/>
        <v>0.18349537353768908</v>
      </c>
      <c r="AC22" s="192">
        <f t="shared" si="12"/>
        <v>0.33569503221709573</v>
      </c>
      <c r="AD22" s="192">
        <f t="shared" si="47"/>
        <v>5.27047794153181E-3</v>
      </c>
      <c r="AE22" s="192">
        <f t="shared" si="48"/>
        <v>1.38821171179881E-2</v>
      </c>
      <c r="AF22" s="192">
        <f t="shared" si="13"/>
        <v>46.217456070179168</v>
      </c>
      <c r="AG22" s="193">
        <f t="shared" si="49"/>
        <v>102.82526450019549</v>
      </c>
      <c r="AH22" s="115"/>
      <c r="AI22" s="191">
        <f t="shared" si="50"/>
        <v>17.262145411077523</v>
      </c>
      <c r="AJ22" s="192">
        <f t="shared" si="51"/>
        <v>1.0596982194973814</v>
      </c>
      <c r="AK22" s="192">
        <f t="shared" si="52"/>
        <v>4.7161342275506675</v>
      </c>
      <c r="AL22" s="192">
        <f t="shared" si="53"/>
        <v>2.1850703693687943</v>
      </c>
      <c r="AM22" s="192">
        <f t="shared" si="54"/>
        <v>8.9572863213767465E-2</v>
      </c>
      <c r="AN22" s="192">
        <f t="shared" si="55"/>
        <v>3.4175212256050478</v>
      </c>
      <c r="AO22" s="192">
        <f t="shared" si="56"/>
        <v>0.65007076456213453</v>
      </c>
      <c r="AP22" s="192">
        <f t="shared" si="57"/>
        <v>3.2541075894346787</v>
      </c>
      <c r="AQ22" s="192">
        <f t="shared" si="58"/>
        <v>1.798007305407666</v>
      </c>
      <c r="AR22" s="192">
        <f t="shared" si="59"/>
        <v>0.33946355632783615</v>
      </c>
      <c r="AS22" s="192">
        <f t="shared" si="60"/>
        <v>0.1197113879919281</v>
      </c>
      <c r="AT22" s="192">
        <f t="shared" si="61"/>
        <v>6.7299916317322062</v>
      </c>
      <c r="AU22" s="192">
        <f t="shared" si="62"/>
        <v>1.8145336321579554E-3</v>
      </c>
      <c r="AV22" s="192">
        <f t="shared" si="63"/>
        <v>4.4144009432422835E-3</v>
      </c>
      <c r="AW22" s="192">
        <f t="shared" si="64"/>
        <v>29.125881829177345</v>
      </c>
      <c r="AX22" s="193">
        <f t="shared" si="15"/>
        <v>70.753605315522378</v>
      </c>
      <c r="AY22" s="115"/>
      <c r="AZ22" s="215">
        <f t="shared" si="65"/>
        <v>0.41467906398340409</v>
      </c>
      <c r="BA22" s="216">
        <f t="shared" si="66"/>
        <v>2.5456549884237362E-2</v>
      </c>
      <c r="BB22" s="216">
        <f t="shared" si="67"/>
        <v>0.11329310931686384</v>
      </c>
      <c r="BC22" s="216">
        <f t="shared" si="68"/>
        <v>5.2490748625385532E-2</v>
      </c>
      <c r="BD22" s="216">
        <f t="shared" si="69"/>
        <v>2.1517598300360981E-3</v>
      </c>
      <c r="BE22" s="216">
        <f t="shared" si="70"/>
        <v>8.2097240477877281E-2</v>
      </c>
      <c r="BF22" s="216">
        <f t="shared" si="71"/>
        <v>1.5616293905079258E-2</v>
      </c>
      <c r="BG22" s="216">
        <f t="shared" si="72"/>
        <v>7.8171644204903745E-2</v>
      </c>
      <c r="BH22" s="216">
        <f t="shared" si="73"/>
        <v>4.3192544651101547E-2</v>
      </c>
      <c r="BI22" s="216">
        <f t="shared" si="74"/>
        <v>8.1547470747274711E-3</v>
      </c>
      <c r="BJ22" s="216">
        <f t="shared" si="75"/>
        <v>2.8757611026026093E-3</v>
      </c>
      <c r="BK22" s="216">
        <f t="shared" si="76"/>
        <v>0.16167090266033449</v>
      </c>
      <c r="BL22" s="216">
        <f t="shared" si="77"/>
        <v>4.3589547546436684E-5</v>
      </c>
      <c r="BM22" s="216">
        <f t="shared" si="78"/>
        <v>1.0604473590035068E-4</v>
      </c>
      <c r="BN22" s="217">
        <f t="shared" si="17"/>
        <v>0.99985036571655328</v>
      </c>
      <c r="BO22" s="115"/>
      <c r="BP22" s="87">
        <f>'INPUT 1'!A16</f>
        <v>0</v>
      </c>
      <c r="BQ22" s="226">
        <f t="shared" si="79"/>
        <v>44.279516609821073</v>
      </c>
      <c r="BR22" s="227">
        <f>'INPUT 2'!W16</f>
        <v>5.9244374007935887</v>
      </c>
      <c r="BS22" s="227">
        <f>'INPUT 2'!X16</f>
        <v>18.827683669821557</v>
      </c>
      <c r="BT22" s="227">
        <f t="shared" si="109"/>
        <v>2.4323812786536481</v>
      </c>
      <c r="BU22" s="227">
        <f t="shared" si="80"/>
        <v>28.535981040910141</v>
      </c>
      <c r="BV22" s="228">
        <f t="shared" si="81"/>
        <v>100.00000000000001</v>
      </c>
      <c r="BW22" s="227"/>
      <c r="BX22" s="250">
        <f t="shared" si="82"/>
        <v>3.2366004568903222</v>
      </c>
      <c r="BY22" s="251">
        <f t="shared" si="83"/>
        <v>4.7501784287982574</v>
      </c>
      <c r="BZ22" s="251">
        <f t="shared" si="84"/>
        <v>23.469494000411046</v>
      </c>
      <c r="CA22" s="252"/>
      <c r="CB22" s="253">
        <f t="shared" si="85"/>
        <v>20.549202155221554</v>
      </c>
      <c r="CC22" s="252"/>
      <c r="CD22" s="252"/>
      <c r="CE22" s="251">
        <f t="shared" si="86"/>
        <v>40.875419338804157</v>
      </c>
      <c r="CF22" s="251">
        <f t="shared" si="87"/>
        <v>8.4901955806660254</v>
      </c>
      <c r="CG22" s="251">
        <f t="shared" si="88"/>
        <v>35.789321029155047</v>
      </c>
      <c r="CH22" s="254"/>
      <c r="CI22" s="53">
        <f t="shared" si="89"/>
        <v>18.745037696434292</v>
      </c>
      <c r="CJ22" s="50">
        <f t="shared" si="90"/>
        <v>18.238087680359669</v>
      </c>
      <c r="CK22" s="50">
        <f t="shared" si="91"/>
        <v>8.939292140896879E-2</v>
      </c>
      <c r="CL22" s="255">
        <f t="shared" si="92"/>
        <v>8.481438148620743E-2</v>
      </c>
      <c r="CM22" s="50">
        <f t="shared" si="93"/>
        <v>0.26239403511184201</v>
      </c>
      <c r="CN22" s="50">
        <f t="shared" si="94"/>
        <v>0.24895469845835302</v>
      </c>
      <c r="CO22" s="50">
        <f t="shared" si="95"/>
        <v>0.64821304347918907</v>
      </c>
      <c r="CP22" s="58">
        <f t="shared" si="96"/>
        <v>0.66623092005543949</v>
      </c>
      <c r="CQ22" s="227"/>
      <c r="CR22" s="256">
        <f t="shared" si="97"/>
        <v>1124.0864817626639</v>
      </c>
      <c r="CS22" s="257">
        <f t="shared" si="98"/>
        <v>1356.2643469258664</v>
      </c>
      <c r="CU22" s="256">
        <f>'INPUT 2'!R16</f>
        <v>52.704462662904405</v>
      </c>
      <c r="CV22" s="257">
        <f>'INPUT 2'!S16</f>
        <v>138.82016225300569</v>
      </c>
      <c r="CW22" s="115"/>
      <c r="CX22" s="226">
        <f t="shared" si="18"/>
        <v>35.522413967201317</v>
      </c>
      <c r="CY22" s="227">
        <f t="shared" si="19"/>
        <v>4.5221731367173534</v>
      </c>
      <c r="CZ22" s="227">
        <f t="shared" si="20"/>
        <v>13.273883861441757</v>
      </c>
      <c r="DA22" s="227">
        <f t="shared" si="21"/>
        <v>6.8111005984204773</v>
      </c>
      <c r="DB22" s="227">
        <f t="shared" si="22"/>
        <v>39.870428436219079</v>
      </c>
      <c r="DC22" s="228">
        <f t="shared" si="99"/>
        <v>100</v>
      </c>
      <c r="DD22" s="115"/>
      <c r="DE22" s="171" t="s">
        <v>56</v>
      </c>
      <c r="DF22" s="115"/>
      <c r="DG22" s="93">
        <v>-17495.266</v>
      </c>
      <c r="DH22" s="225">
        <v>561.16800000000001</v>
      </c>
      <c r="DI22" s="115"/>
      <c r="DJ22" s="93">
        <v>-17766.114000000001</v>
      </c>
      <c r="DK22" s="232">
        <v>552.83299999999997</v>
      </c>
      <c r="DL22" s="225"/>
      <c r="DM22" s="215">
        <f t="shared" si="23"/>
        <v>-11428.987928325416</v>
      </c>
      <c r="DN22" s="216">
        <f t="shared" si="24"/>
        <v>-285.63491249748671</v>
      </c>
      <c r="DO22" s="216">
        <f t="shared" si="25"/>
        <v>-2090.2909484840584</v>
      </c>
      <c r="DP22" s="216">
        <f t="shared" si="26"/>
        <v>-733.27843634958947</v>
      </c>
      <c r="DQ22" s="216">
        <f t="shared" si="27"/>
        <v>-2813.8151050586089</v>
      </c>
      <c r="DR22" s="216">
        <f t="shared" si="28"/>
        <v>-612.15065453690306</v>
      </c>
      <c r="DS22" s="216">
        <f t="shared" si="29"/>
        <v>-572.16088404952404</v>
      </c>
      <c r="DT22" s="216">
        <f t="shared" si="30"/>
        <v>-236.60652060571081</v>
      </c>
      <c r="DU22" s="216">
        <f t="shared" si="31"/>
        <v>-2828.4754465026595</v>
      </c>
      <c r="DV22" s="228">
        <f t="shared" si="100"/>
        <v>3968.4290224712886</v>
      </c>
      <c r="DX22" s="215">
        <f t="shared" si="32"/>
        <v>-11609.533801955959</v>
      </c>
      <c r="DY22" s="216">
        <f t="shared" si="33"/>
        <v>-272.76670290065437</v>
      </c>
      <c r="DZ22" s="216">
        <f t="shared" si="34"/>
        <v>-2152.5628458994006</v>
      </c>
      <c r="EA22" s="216">
        <f t="shared" si="35"/>
        <v>-761.77135953692402</v>
      </c>
      <c r="EB22" s="216">
        <f t="shared" si="36"/>
        <v>-2864.8073430642285</v>
      </c>
      <c r="EC22" s="216">
        <f t="shared" si="37"/>
        <v>-690.38194370633516</v>
      </c>
      <c r="ED22" s="216">
        <f t="shared" si="38"/>
        <v>-592.28705492532993</v>
      </c>
      <c r="EE22" s="216">
        <f t="shared" si="39"/>
        <v>-233.09515175330978</v>
      </c>
      <c r="EF22" s="216">
        <f t="shared" si="40"/>
        <v>-2872.263687146406</v>
      </c>
      <c r="EG22" s="228">
        <f t="shared" si="41"/>
        <v>4010.9121981630956</v>
      </c>
      <c r="EI22" s="191">
        <f t="shared" si="101"/>
        <v>0.66623092005543949</v>
      </c>
      <c r="EJ22" s="192">
        <f t="shared" si="102"/>
        <v>8.4814381486207416E-2</v>
      </c>
      <c r="EK22" s="193">
        <f t="shared" si="42"/>
        <v>0.248954698458353</v>
      </c>
      <c r="EM22" s="172">
        <f t="shared" si="43"/>
        <v>53.318470965360433</v>
      </c>
      <c r="EN22" s="115"/>
      <c r="EO22" s="29">
        <f>'INPUT 2'!AC16+273.15</f>
        <v>1374.7511192954607</v>
      </c>
      <c r="EP22" s="94">
        <f>'INPUT 2'!AD16</f>
        <v>0.1</v>
      </c>
      <c r="ER22" s="171">
        <f t="shared" si="103"/>
        <v>7.2740439048522837E-5</v>
      </c>
      <c r="ES22" s="96">
        <f t="shared" si="44"/>
        <v>-1.959627427967205E-2</v>
      </c>
      <c r="ET22" s="98">
        <f t="shared" si="45"/>
        <v>-1.9265305282001276E-2</v>
      </c>
      <c r="EV22" s="171">
        <f t="shared" si="110"/>
        <v>6.0442489906757863E-5</v>
      </c>
      <c r="EW22" s="180">
        <f t="shared" si="46"/>
        <v>0.69083836674338805</v>
      </c>
      <c r="EY22" s="181">
        <f t="shared" si="104"/>
        <v>6.7331978578636003</v>
      </c>
      <c r="EZ22" s="182">
        <f t="shared" si="105"/>
        <v>839.82862894539551</v>
      </c>
      <c r="FA22" s="201">
        <v>0.27316977521185698</v>
      </c>
      <c r="FB22" s="202">
        <f t="shared" si="106"/>
        <v>229.41579778549573</v>
      </c>
      <c r="FC22" s="183">
        <f t="shared" si="107"/>
        <v>6.7365273575833884</v>
      </c>
      <c r="FD22" s="1">
        <f t="shared" si="111"/>
        <v>842.62949828955232</v>
      </c>
      <c r="FE22" s="205">
        <v>0.26729908137347302</v>
      </c>
      <c r="FF22" s="202">
        <f t="shared" si="108"/>
        <v>225.23409083098778</v>
      </c>
      <c r="FV22" s="49"/>
      <c r="FW22" s="115"/>
    </row>
    <row r="23" spans="1:179" s="1" customFormat="1" ht="17.5">
      <c r="A23" s="87">
        <f>'INPUT 1'!A17</f>
        <v>0</v>
      </c>
      <c r="B23" s="56">
        <f>'INPUT 2'!B17</f>
        <v>51.327662454624999</v>
      </c>
      <c r="C23" s="52">
        <f>'INPUT 2'!C17</f>
        <v>4.1883094393251898</v>
      </c>
      <c r="D23" s="52">
        <f>'INPUT 2'!D17</f>
        <v>11.898360771434399</v>
      </c>
      <c r="E23" s="52">
        <f>'INPUT 2'!E17</f>
        <v>4.35826464156521</v>
      </c>
      <c r="F23" s="52">
        <f>'INPUT 2'!F17</f>
        <v>0.31444720085727401</v>
      </c>
      <c r="G23" s="52">
        <f>'INPUT 2'!G17</f>
        <v>12.1507779353378</v>
      </c>
      <c r="H23" s="52">
        <f>'INPUT 2'!H17</f>
        <v>2.56863846737396</v>
      </c>
      <c r="I23" s="52">
        <f>'INPUT 2'!I17</f>
        <v>9.0305767301858708</v>
      </c>
      <c r="J23" s="52">
        <f>'INPUT 2'!J17</f>
        <v>2.7574097723521498</v>
      </c>
      <c r="K23" s="52">
        <f>'INPUT 2'!K17</f>
        <v>0.79120920597390398</v>
      </c>
      <c r="L23" s="52">
        <f>'INPUT 2'!L17</f>
        <v>0.42045528610520899</v>
      </c>
      <c r="M23" s="52">
        <f>'INPUT 2'!M17</f>
        <v>3</v>
      </c>
      <c r="N23" s="52">
        <f>'INPUT 2'!N17</f>
        <v>52.7047794153181</v>
      </c>
      <c r="O23" s="52">
        <f>'INPUT 2'!O17</f>
        <v>138.82117117988099</v>
      </c>
      <c r="P23" s="85">
        <f>'INPUT 2'!P17</f>
        <v>102.82526450019549</v>
      </c>
      <c r="R23" s="191">
        <f t="shared" si="1"/>
        <v>23.992341824226468</v>
      </c>
      <c r="S23" s="192">
        <f t="shared" si="2"/>
        <v>2.5102335158751163</v>
      </c>
      <c r="T23" s="192">
        <f t="shared" si="3"/>
        <v>6.2972156859270099</v>
      </c>
      <c r="U23" s="192">
        <f t="shared" si="4"/>
        <v>2.6281900267276632</v>
      </c>
      <c r="V23" s="192">
        <f t="shared" si="5"/>
        <v>0.24352603557268829</v>
      </c>
      <c r="W23" s="192">
        <f t="shared" si="6"/>
        <v>9.4448848890668131</v>
      </c>
      <c r="X23" s="192">
        <f t="shared" si="7"/>
        <v>1.7965780270903799</v>
      </c>
      <c r="Y23" s="192">
        <f t="shared" si="8"/>
        <v>6.4540698069523428</v>
      </c>
      <c r="Z23" s="192">
        <f t="shared" si="9"/>
        <v>2.0456050543016153</v>
      </c>
      <c r="AA23" s="192">
        <f t="shared" si="10"/>
        <v>0.65682056346191964</v>
      </c>
      <c r="AB23" s="192">
        <f t="shared" si="11"/>
        <v>0.18349537353768908</v>
      </c>
      <c r="AC23" s="192">
        <f t="shared" si="12"/>
        <v>0.33569503221709573</v>
      </c>
      <c r="AD23" s="192">
        <f t="shared" si="47"/>
        <v>5.27047794153181E-3</v>
      </c>
      <c r="AE23" s="192">
        <f t="shared" si="48"/>
        <v>1.38821171179881E-2</v>
      </c>
      <c r="AF23" s="192">
        <f t="shared" si="13"/>
        <v>46.217456070179168</v>
      </c>
      <c r="AG23" s="193">
        <f t="shared" si="49"/>
        <v>102.82526450019549</v>
      </c>
      <c r="AH23" s="115"/>
      <c r="AI23" s="191">
        <f t="shared" si="50"/>
        <v>17.262145411077523</v>
      </c>
      <c r="AJ23" s="192">
        <f t="shared" si="51"/>
        <v>1.0596982194973814</v>
      </c>
      <c r="AK23" s="192">
        <f t="shared" si="52"/>
        <v>4.7161342275506675</v>
      </c>
      <c r="AL23" s="192">
        <f t="shared" si="53"/>
        <v>2.1850703693687943</v>
      </c>
      <c r="AM23" s="192">
        <f t="shared" si="54"/>
        <v>8.9572863213767465E-2</v>
      </c>
      <c r="AN23" s="192">
        <f t="shared" si="55"/>
        <v>3.4175212256050478</v>
      </c>
      <c r="AO23" s="192">
        <f t="shared" si="56"/>
        <v>0.65007076456213453</v>
      </c>
      <c r="AP23" s="192">
        <f t="shared" si="57"/>
        <v>3.2541075894346787</v>
      </c>
      <c r="AQ23" s="192">
        <f t="shared" si="58"/>
        <v>1.798007305407666</v>
      </c>
      <c r="AR23" s="192">
        <f t="shared" si="59"/>
        <v>0.33946355632783615</v>
      </c>
      <c r="AS23" s="192">
        <f t="shared" si="60"/>
        <v>0.1197113879919281</v>
      </c>
      <c r="AT23" s="192">
        <f t="shared" si="61"/>
        <v>6.7299916317322062</v>
      </c>
      <c r="AU23" s="192">
        <f t="shared" si="62"/>
        <v>1.8145336321579554E-3</v>
      </c>
      <c r="AV23" s="192">
        <f t="shared" si="63"/>
        <v>4.4144009432422835E-3</v>
      </c>
      <c r="AW23" s="192">
        <f t="shared" si="64"/>
        <v>29.125881829177345</v>
      </c>
      <c r="AX23" s="193">
        <f t="shared" si="15"/>
        <v>70.753605315522378</v>
      </c>
      <c r="AY23" s="115"/>
      <c r="AZ23" s="215">
        <f t="shared" si="65"/>
        <v>0.41467906398340409</v>
      </c>
      <c r="BA23" s="216">
        <f t="shared" si="66"/>
        <v>2.5456549884237362E-2</v>
      </c>
      <c r="BB23" s="216">
        <f t="shared" si="67"/>
        <v>0.11329310931686384</v>
      </c>
      <c r="BC23" s="216">
        <f t="shared" si="68"/>
        <v>5.2490748625385532E-2</v>
      </c>
      <c r="BD23" s="216">
        <f t="shared" si="69"/>
        <v>2.1517598300360981E-3</v>
      </c>
      <c r="BE23" s="216">
        <f t="shared" si="70"/>
        <v>8.2097240477877281E-2</v>
      </c>
      <c r="BF23" s="216">
        <f t="shared" si="71"/>
        <v>1.5616293905079258E-2</v>
      </c>
      <c r="BG23" s="216">
        <f t="shared" si="72"/>
        <v>7.8171644204903745E-2</v>
      </c>
      <c r="BH23" s="216">
        <f t="shared" si="73"/>
        <v>4.3192544651101547E-2</v>
      </c>
      <c r="BI23" s="216">
        <f t="shared" si="74"/>
        <v>8.1547470747274711E-3</v>
      </c>
      <c r="BJ23" s="216">
        <f t="shared" si="75"/>
        <v>2.8757611026026093E-3</v>
      </c>
      <c r="BK23" s="216">
        <f t="shared" si="76"/>
        <v>0.16167090266033449</v>
      </c>
      <c r="BL23" s="216">
        <f t="shared" si="77"/>
        <v>4.3589547546436684E-5</v>
      </c>
      <c r="BM23" s="216">
        <f t="shared" si="78"/>
        <v>1.0604473590035068E-4</v>
      </c>
      <c r="BN23" s="217">
        <f t="shared" si="17"/>
        <v>0.99985036571655328</v>
      </c>
      <c r="BO23" s="115"/>
      <c r="BP23" s="87">
        <f>'INPUT 1'!A17</f>
        <v>0</v>
      </c>
      <c r="BQ23" s="226">
        <f t="shared" si="79"/>
        <v>44.279519777067257</v>
      </c>
      <c r="BR23" s="227">
        <f>'INPUT 2'!W17</f>
        <v>5.9244335497122016</v>
      </c>
      <c r="BS23" s="227">
        <f>'INPUT 2'!X17</f>
        <v>18.827684685686862</v>
      </c>
      <c r="BT23" s="227">
        <f t="shared" si="109"/>
        <v>2.4323815803796451</v>
      </c>
      <c r="BU23" s="227">
        <f t="shared" si="80"/>
        <v>28.535980407154025</v>
      </c>
      <c r="BV23" s="228">
        <f t="shared" si="81"/>
        <v>99.999999999999986</v>
      </c>
      <c r="BW23" s="227"/>
      <c r="BX23" s="250">
        <f t="shared" si="82"/>
        <v>3.2365983529923597</v>
      </c>
      <c r="BY23" s="251">
        <f t="shared" si="83"/>
        <v>4.7501786850985832</v>
      </c>
      <c r="BZ23" s="251">
        <f t="shared" si="84"/>
        <v>23.469495708444555</v>
      </c>
      <c r="CA23" s="252"/>
      <c r="CB23" s="253">
        <f t="shared" si="85"/>
        <v>20.54920336906309</v>
      </c>
      <c r="CC23" s="252"/>
      <c r="CD23" s="252"/>
      <c r="CE23" s="251">
        <f t="shared" si="86"/>
        <v>40.875422313584352</v>
      </c>
      <c r="CF23" s="251">
        <f t="shared" si="87"/>
        <v>8.4901966338367405</v>
      </c>
      <c r="CG23" s="251">
        <f t="shared" si="88"/>
        <v>35.789323143230519</v>
      </c>
      <c r="CH23" s="254"/>
      <c r="CI23" s="53">
        <f t="shared" si="89"/>
        <v>18.745036392668869</v>
      </c>
      <c r="CJ23" s="50">
        <f t="shared" si="90"/>
        <v>18.238086484423093</v>
      </c>
      <c r="CK23" s="50">
        <f t="shared" si="91"/>
        <v>8.9392863012377352E-2</v>
      </c>
      <c r="CL23" s="255">
        <f t="shared" si="92"/>
        <v>8.4814325848977731E-2</v>
      </c>
      <c r="CM23" s="50">
        <f t="shared" si="93"/>
        <v>0.26239404842355174</v>
      </c>
      <c r="CN23" s="50">
        <f t="shared" si="94"/>
        <v>0.24895471040843786</v>
      </c>
      <c r="CO23" s="50">
        <f t="shared" si="95"/>
        <v>0.648213088564071</v>
      </c>
      <c r="CP23" s="58">
        <f t="shared" si="96"/>
        <v>0.66623096374258439</v>
      </c>
      <c r="CQ23" s="227"/>
      <c r="CR23" s="256">
        <f t="shared" si="97"/>
        <v>1124.0864802940741</v>
      </c>
      <c r="CS23" s="257">
        <f t="shared" si="98"/>
        <v>1356.2643574373967</v>
      </c>
      <c r="CU23" s="256">
        <f>'INPUT 2'!R17</f>
        <v>52.704428472107423</v>
      </c>
      <c r="CV23" s="257">
        <f>'INPUT 2'!S17</f>
        <v>138.82016866727196</v>
      </c>
      <c r="CW23" s="115"/>
      <c r="CX23" s="226">
        <f t="shared" si="18"/>
        <v>35.522416409700455</v>
      </c>
      <c r="CY23" s="227">
        <f t="shared" si="19"/>
        <v>4.522170184632075</v>
      </c>
      <c r="CZ23" s="227">
        <f t="shared" si="20"/>
        <v>13.273884540889968</v>
      </c>
      <c r="DA23" s="227">
        <f t="shared" si="21"/>
        <v>6.8111014244464103</v>
      </c>
      <c r="DB23" s="227">
        <f t="shared" si="22"/>
        <v>39.870427440331099</v>
      </c>
      <c r="DC23" s="228">
        <f t="shared" si="99"/>
        <v>100</v>
      </c>
      <c r="DD23" s="115"/>
      <c r="DE23" s="171" t="s">
        <v>57</v>
      </c>
      <c r="DF23" s="115"/>
      <c r="DG23" s="93">
        <v>116567.625</v>
      </c>
      <c r="DH23" s="225">
        <v>6066.0290000000005</v>
      </c>
      <c r="DI23" s="115"/>
      <c r="DJ23" s="93">
        <v>117815.515</v>
      </c>
      <c r="DK23" s="232">
        <v>5942.9970000000003</v>
      </c>
      <c r="DL23" s="225"/>
      <c r="DM23" s="215">
        <f t="shared" si="23"/>
        <v>-11428.987928325416</v>
      </c>
      <c r="DN23" s="216">
        <f t="shared" si="24"/>
        <v>-285.63491249748671</v>
      </c>
      <c r="DO23" s="216">
        <f t="shared" si="25"/>
        <v>-2090.2909484840584</v>
      </c>
      <c r="DP23" s="216">
        <f t="shared" si="26"/>
        <v>-733.27843634958947</v>
      </c>
      <c r="DQ23" s="216">
        <f t="shared" si="27"/>
        <v>-2813.8151050586089</v>
      </c>
      <c r="DR23" s="216">
        <f t="shared" si="28"/>
        <v>-612.15065453690306</v>
      </c>
      <c r="DS23" s="216">
        <f t="shared" si="29"/>
        <v>-572.16088404952404</v>
      </c>
      <c r="DT23" s="216">
        <f t="shared" si="30"/>
        <v>-236.60652060571081</v>
      </c>
      <c r="DU23" s="216">
        <f t="shared" si="31"/>
        <v>-2828.4754465026595</v>
      </c>
      <c r="DV23" s="228">
        <f t="shared" si="100"/>
        <v>3968.4290224712886</v>
      </c>
      <c r="DX23" s="215">
        <f t="shared" si="32"/>
        <v>-11609.533801955959</v>
      </c>
      <c r="DY23" s="216">
        <f t="shared" si="33"/>
        <v>-272.76670290065437</v>
      </c>
      <c r="DZ23" s="216">
        <f t="shared" si="34"/>
        <v>-2152.5628458994006</v>
      </c>
      <c r="EA23" s="216">
        <f t="shared" si="35"/>
        <v>-761.77135953692402</v>
      </c>
      <c r="EB23" s="216">
        <f t="shared" si="36"/>
        <v>-2864.8073430642285</v>
      </c>
      <c r="EC23" s="216">
        <f t="shared" si="37"/>
        <v>-690.38194370633516</v>
      </c>
      <c r="ED23" s="216">
        <f t="shared" si="38"/>
        <v>-592.28705492532993</v>
      </c>
      <c r="EE23" s="216">
        <f t="shared" si="39"/>
        <v>-233.09515175330978</v>
      </c>
      <c r="EF23" s="216">
        <f t="shared" si="40"/>
        <v>-2872.263687146406</v>
      </c>
      <c r="EG23" s="228">
        <f t="shared" si="41"/>
        <v>4010.9121981630956</v>
      </c>
      <c r="EI23" s="191">
        <f t="shared" si="101"/>
        <v>0.6662309637425845</v>
      </c>
      <c r="EJ23" s="192">
        <f t="shared" si="102"/>
        <v>8.4814325848977745E-2</v>
      </c>
      <c r="EK23" s="193">
        <f t="shared" si="42"/>
        <v>0.24895471040843783</v>
      </c>
      <c r="EM23" s="172">
        <f t="shared" si="43"/>
        <v>53.318471135222495</v>
      </c>
      <c r="EN23" s="115"/>
      <c r="EO23" s="29">
        <f>'INPUT 2'!AC17+273.15</f>
        <v>1374.7511192954607</v>
      </c>
      <c r="EP23" s="94">
        <f>'INPUT 2'!AD17</f>
        <v>0.1</v>
      </c>
      <c r="ER23" s="171">
        <f t="shared" si="103"/>
        <v>7.2740439048522837E-5</v>
      </c>
      <c r="ES23" s="96">
        <f t="shared" si="44"/>
        <v>-1.959627427967205E-2</v>
      </c>
      <c r="ET23" s="98">
        <f t="shared" si="45"/>
        <v>-1.9265305282001276E-2</v>
      </c>
      <c r="EV23" s="171">
        <f t="shared" si="110"/>
        <v>6.0442484896722528E-5</v>
      </c>
      <c r="EW23" s="180">
        <f t="shared" si="46"/>
        <v>0.69083830948028346</v>
      </c>
      <c r="EY23" s="181">
        <f t="shared" si="104"/>
        <v>6.733197923437177</v>
      </c>
      <c r="EZ23" s="182">
        <f t="shared" si="105"/>
        <v>839.82868401596443</v>
      </c>
      <c r="FA23" s="201">
        <v>0.27316977521185698</v>
      </c>
      <c r="FB23" s="202">
        <f t="shared" si="106"/>
        <v>229.41581282911068</v>
      </c>
      <c r="FC23" s="183">
        <f t="shared" si="107"/>
        <v>6.7365274204196721</v>
      </c>
      <c r="FD23" s="1">
        <f t="shared" si="111"/>
        <v>842.62955123726022</v>
      </c>
      <c r="FE23" s="205">
        <v>0.26729908137347302</v>
      </c>
      <c r="FF23" s="202">
        <f t="shared" si="108"/>
        <v>225.23410498386147</v>
      </c>
      <c r="FV23" s="49"/>
      <c r="FW23" s="115"/>
    </row>
    <row r="24" spans="1:179" s="1" customFormat="1" ht="17.5">
      <c r="A24" s="87">
        <f>'INPUT 1'!A18</f>
        <v>0</v>
      </c>
      <c r="B24" s="56">
        <f>'INPUT 2'!B18</f>
        <v>51.311434339465301</v>
      </c>
      <c r="C24" s="52">
        <f>'INPUT 2'!C18</f>
        <v>4.2531573974827896</v>
      </c>
      <c r="D24" s="52">
        <f>'INPUT 2'!D18</f>
        <v>11.8183308428024</v>
      </c>
      <c r="E24" s="52">
        <f>'INPUT 2'!E18</f>
        <v>4.2819020843083697</v>
      </c>
      <c r="F24" s="52">
        <f>'INPUT 2'!F18</f>
        <v>0.31973573570848601</v>
      </c>
      <c r="G24" s="52">
        <f>'INPUT 2'!G18</f>
        <v>12.242676007173699</v>
      </c>
      <c r="H24" s="52">
        <f>'INPUT 2'!H18</f>
        <v>2.5992853383405601</v>
      </c>
      <c r="I24" s="52">
        <f>'INPUT 2'!I18</f>
        <v>8.9834085118355098</v>
      </c>
      <c r="J24" s="52">
        <f>'INPUT 2'!J18</f>
        <v>2.76197898323713</v>
      </c>
      <c r="K24" s="52">
        <f>'INPUT 2'!K18</f>
        <v>0.80341503552954097</v>
      </c>
      <c r="L24" s="52">
        <f>'INPUT 2'!L18</f>
        <v>0.42752671949014898</v>
      </c>
      <c r="M24" s="52">
        <f>'INPUT 2'!M18</f>
        <v>3</v>
      </c>
      <c r="N24" s="52">
        <f>'INPUT 2'!N18</f>
        <v>51.358196777255003</v>
      </c>
      <c r="O24" s="52">
        <f>'INPUT 2'!O18</f>
        <v>138.60665537877199</v>
      </c>
      <c r="P24" s="85">
        <f>'INPUT 2'!P18</f>
        <v>102.82184748058953</v>
      </c>
      <c r="R24" s="191">
        <f t="shared" si="1"/>
        <v>23.984756236505255</v>
      </c>
      <c r="S24" s="192">
        <f t="shared" si="2"/>
        <v>2.5490996790279281</v>
      </c>
      <c r="T24" s="192">
        <f t="shared" si="3"/>
        <v>6.254859790723784</v>
      </c>
      <c r="U24" s="192">
        <f t="shared" si="4"/>
        <v>2.5821406635284219</v>
      </c>
      <c r="V24" s="192">
        <f t="shared" si="5"/>
        <v>0.24762178176725602</v>
      </c>
      <c r="W24" s="192">
        <f t="shared" si="6"/>
        <v>9.5163179046841098</v>
      </c>
      <c r="X24" s="192">
        <f t="shared" si="7"/>
        <v>1.818013311065535</v>
      </c>
      <c r="Y24" s="192">
        <f t="shared" si="8"/>
        <v>6.4203591168161074</v>
      </c>
      <c r="Z24" s="192">
        <f t="shared" si="9"/>
        <v>2.0489947575565335</v>
      </c>
      <c r="AA24" s="192">
        <f t="shared" si="10"/>
        <v>0.66695320573367556</v>
      </c>
      <c r="AB24" s="192">
        <f t="shared" si="11"/>
        <v>0.18658149316395481</v>
      </c>
      <c r="AC24" s="192">
        <f t="shared" si="12"/>
        <v>0.33569503221709573</v>
      </c>
      <c r="AD24" s="192">
        <f t="shared" si="47"/>
        <v>5.1358196777255005E-3</v>
      </c>
      <c r="AE24" s="192">
        <f t="shared" si="48"/>
        <v>1.3860665537877199E-2</v>
      </c>
      <c r="AF24" s="192">
        <f t="shared" si="13"/>
        <v>46.191458022584278</v>
      </c>
      <c r="AG24" s="193">
        <f t="shared" si="49"/>
        <v>102.82184748058954</v>
      </c>
      <c r="AH24" s="115"/>
      <c r="AI24" s="191">
        <f t="shared" si="50"/>
        <v>17.267670415213708</v>
      </c>
      <c r="AJ24" s="192">
        <f t="shared" si="51"/>
        <v>1.0767904880319954</v>
      </c>
      <c r="AK24" s="192">
        <f t="shared" si="52"/>
        <v>4.6873942077123347</v>
      </c>
      <c r="AL24" s="192">
        <f t="shared" si="53"/>
        <v>2.1481513331358202</v>
      </c>
      <c r="AM24" s="192">
        <f t="shared" si="54"/>
        <v>9.1137311626631676E-2</v>
      </c>
      <c r="AN24" s="192">
        <f t="shared" si="55"/>
        <v>3.4455599008602644</v>
      </c>
      <c r="AO24" s="192">
        <f t="shared" si="56"/>
        <v>0.65824553431052479</v>
      </c>
      <c r="AP24" s="192">
        <f t="shared" si="57"/>
        <v>3.2391710433558982</v>
      </c>
      <c r="AQ24" s="192">
        <f t="shared" si="58"/>
        <v>1.8021329301588669</v>
      </c>
      <c r="AR24" s="192">
        <f t="shared" si="59"/>
        <v>0.34491977287451547</v>
      </c>
      <c r="AS24" s="192">
        <f t="shared" si="60"/>
        <v>0.12180222537533003</v>
      </c>
      <c r="AT24" s="192">
        <f t="shared" si="61"/>
        <v>6.734274820518098</v>
      </c>
      <c r="AU24" s="192">
        <f t="shared" si="62"/>
        <v>1.7692984642643037E-3</v>
      </c>
      <c r="AV24" s="192">
        <f t="shared" si="63"/>
        <v>4.410384643368211E-3</v>
      </c>
      <c r="AW24" s="192">
        <f t="shared" si="64"/>
        <v>29.128024306792259</v>
      </c>
      <c r="AX24" s="193">
        <f t="shared" si="15"/>
        <v>70.751453973073879</v>
      </c>
      <c r="AY24" s="115"/>
      <c r="AZ24" s="215">
        <f t="shared" si="65"/>
        <v>0.41485457958794614</v>
      </c>
      <c r="BA24" s="216">
        <f t="shared" si="66"/>
        <v>2.586981651116279E-2</v>
      </c>
      <c r="BB24" s="216">
        <f t="shared" si="67"/>
        <v>0.11261431951412468</v>
      </c>
      <c r="BC24" s="216">
        <f t="shared" si="68"/>
        <v>5.160918622897618E-2</v>
      </c>
      <c r="BD24" s="216">
        <f t="shared" si="69"/>
        <v>2.1895675670489099E-3</v>
      </c>
      <c r="BE24" s="216">
        <f t="shared" si="70"/>
        <v>8.2779336745800389E-2</v>
      </c>
      <c r="BF24" s="216">
        <f t="shared" si="71"/>
        <v>1.5814303136191525E-2</v>
      </c>
      <c r="BG24" s="216">
        <f t="shared" si="72"/>
        <v>7.782085881260023E-2</v>
      </c>
      <c r="BH24" s="216">
        <f t="shared" si="73"/>
        <v>4.3296118186501621E-2</v>
      </c>
      <c r="BI24" s="216">
        <f t="shared" si="74"/>
        <v>8.2866735307477232E-3</v>
      </c>
      <c r="BJ24" s="216">
        <f t="shared" si="75"/>
        <v>2.9262899850369555E-3</v>
      </c>
      <c r="BK24" s="216">
        <f t="shared" si="76"/>
        <v>0.16179048373741797</v>
      </c>
      <c r="BL24" s="216">
        <f t="shared" si="77"/>
        <v>4.2507272429248666E-5</v>
      </c>
      <c r="BM24" s="216">
        <f t="shared" si="78"/>
        <v>1.0595918401555897E-4</v>
      </c>
      <c r="BN24" s="217">
        <f t="shared" si="17"/>
        <v>0.99985153354355505</v>
      </c>
      <c r="BO24" s="115"/>
      <c r="BP24" s="87">
        <f>'INPUT 1'!A18</f>
        <v>0</v>
      </c>
      <c r="BQ24" s="226">
        <f t="shared" si="79"/>
        <v>44.456597219284539</v>
      </c>
      <c r="BR24" s="227">
        <f>'INPUT 2'!W18</f>
        <v>5.7714767194472039</v>
      </c>
      <c r="BS24" s="227">
        <f>'INPUT 2'!X18</f>
        <v>18.818300391523689</v>
      </c>
      <c r="BT24" s="227">
        <f t="shared" si="109"/>
        <v>2.4627350728010757</v>
      </c>
      <c r="BU24" s="227">
        <f t="shared" si="80"/>
        <v>28.490890596943483</v>
      </c>
      <c r="BV24" s="228">
        <f t="shared" si="81"/>
        <v>100</v>
      </c>
      <c r="BW24" s="227"/>
      <c r="BX24" s="250">
        <f t="shared" si="82"/>
        <v>3.1530359633123073</v>
      </c>
      <c r="BY24" s="251">
        <f t="shared" si="83"/>
        <v>4.747811050689319</v>
      </c>
      <c r="BZ24" s="251">
        <f t="shared" si="84"/>
        <v>23.552006751760029</v>
      </c>
      <c r="CA24" s="252"/>
      <c r="CB24" s="253">
        <f t="shared" si="85"/>
        <v>20.590043582941856</v>
      </c>
      <c r="CC24" s="252"/>
      <c r="CD24" s="252"/>
      <c r="CE24" s="251">
        <f t="shared" si="86"/>
        <v>41.019126881545773</v>
      </c>
      <c r="CF24" s="251">
        <f t="shared" si="87"/>
        <v>8.596145108887022</v>
      </c>
      <c r="CG24" s="251">
        <f t="shared" si="88"/>
        <v>35.86045211039751</v>
      </c>
      <c r="CH24" s="254"/>
      <c r="CI24" s="53">
        <f t="shared" si="89"/>
        <v>18.817632623130166</v>
      </c>
      <c r="CJ24" s="50">
        <f t="shared" si="90"/>
        <v>18.309244222916181</v>
      </c>
      <c r="CK24" s="50">
        <f t="shared" si="91"/>
        <v>8.7098841396952661E-2</v>
      </c>
      <c r="CL24" s="255">
        <f t="shared" si="92"/>
        <v>8.2595643239432956E-2</v>
      </c>
      <c r="CM24" s="50">
        <f t="shared" si="93"/>
        <v>0.2623051855407767</v>
      </c>
      <c r="CN24" s="50">
        <f t="shared" si="94"/>
        <v>0.24874344109860075</v>
      </c>
      <c r="CO24" s="50">
        <f t="shared" si="95"/>
        <v>0.65059597306227068</v>
      </c>
      <c r="CP24" s="58">
        <f t="shared" si="96"/>
        <v>0.66866091566196628</v>
      </c>
      <c r="CQ24" s="227"/>
      <c r="CR24" s="256">
        <f t="shared" si="97"/>
        <v>1123.778673174922</v>
      </c>
      <c r="CS24" s="257">
        <f t="shared" si="98"/>
        <v>1357.6862940644746</v>
      </c>
      <c r="CU24" s="256">
        <f>'INPUT 2'!R18</f>
        <v>51.35777050423561</v>
      </c>
      <c r="CV24" s="257">
        <f>'INPUT 2'!S18</f>
        <v>138.60565930284065</v>
      </c>
      <c r="CW24" s="115"/>
      <c r="CX24" s="226">
        <f t="shared" si="18"/>
        <v>35.649969825459863</v>
      </c>
      <c r="CY24" s="227">
        <f t="shared" si="19"/>
        <v>4.4036253955193141</v>
      </c>
      <c r="CZ24" s="227">
        <f t="shared" si="20"/>
        <v>13.261873038694445</v>
      </c>
      <c r="DA24" s="227">
        <f t="shared" si="21"/>
        <v>6.8932921751861569</v>
      </c>
      <c r="DB24" s="227">
        <f t="shared" si="22"/>
        <v>39.791239565140238</v>
      </c>
      <c r="DC24" s="228">
        <f t="shared" si="99"/>
        <v>100.00000000000001</v>
      </c>
      <c r="DD24" s="115"/>
      <c r="DE24" s="233" t="s">
        <v>58</v>
      </c>
      <c r="DF24" s="174"/>
      <c r="DG24" s="174"/>
      <c r="DH24" s="234"/>
      <c r="DI24" s="174"/>
      <c r="DJ24" s="235">
        <v>546.36199999999997</v>
      </c>
      <c r="DK24" s="236">
        <v>129.22800000000001</v>
      </c>
      <c r="DL24" s="225"/>
      <c r="DM24" s="215">
        <f t="shared" si="23"/>
        <v>-11433.825321624887</v>
      </c>
      <c r="DN24" s="216">
        <f t="shared" si="24"/>
        <v>-290.27196572570392</v>
      </c>
      <c r="DO24" s="216">
        <f t="shared" si="25"/>
        <v>-2077.7670784168986</v>
      </c>
      <c r="DP24" s="216">
        <f t="shared" si="26"/>
        <v>-720.96330058734168</v>
      </c>
      <c r="DQ24" s="216">
        <f t="shared" si="27"/>
        <v>-2837.1933912301561</v>
      </c>
      <c r="DR24" s="216">
        <f t="shared" si="28"/>
        <v>-609.4037056952269</v>
      </c>
      <c r="DS24" s="216">
        <f t="shared" si="29"/>
        <v>-573.53289688315851</v>
      </c>
      <c r="DT24" s="216">
        <f t="shared" si="30"/>
        <v>-240.43431065839462</v>
      </c>
      <c r="DU24" s="216">
        <f t="shared" si="31"/>
        <v>-2830.5675492548016</v>
      </c>
      <c r="DV24" s="228">
        <f t="shared" si="100"/>
        <v>4003.0939152970018</v>
      </c>
      <c r="DX24" s="215">
        <f t="shared" si="32"/>
        <v>-11614.447612467942</v>
      </c>
      <c r="DY24" s="216">
        <f t="shared" si="33"/>
        <v>-277.19485108876069</v>
      </c>
      <c r="DZ24" s="216">
        <f t="shared" si="34"/>
        <v>-2139.6658769807955</v>
      </c>
      <c r="EA24" s="216">
        <f t="shared" si="35"/>
        <v>-748.97769583778199</v>
      </c>
      <c r="EB24" s="216">
        <f t="shared" si="36"/>
        <v>-2888.609292869708</v>
      </c>
      <c r="EC24" s="216">
        <f t="shared" si="37"/>
        <v>-687.28394182310115</v>
      </c>
      <c r="ED24" s="216">
        <f t="shared" si="38"/>
        <v>-593.70732929781354</v>
      </c>
      <c r="EE24" s="216">
        <f t="shared" si="39"/>
        <v>-236.8661353294429</v>
      </c>
      <c r="EF24" s="216">
        <f t="shared" si="40"/>
        <v>-2874.3881781941141</v>
      </c>
      <c r="EG24" s="228">
        <f t="shared" si="41"/>
        <v>4045.9481886508593</v>
      </c>
      <c r="EI24" s="191">
        <f t="shared" si="101"/>
        <v>0.66866091566196628</v>
      </c>
      <c r="EJ24" s="192">
        <f t="shared" si="102"/>
        <v>8.2595643239432956E-2</v>
      </c>
      <c r="EK24" s="193">
        <f t="shared" si="42"/>
        <v>0.24874344109860078</v>
      </c>
      <c r="EM24" s="172">
        <f t="shared" si="43"/>
        <v>53.315468259673622</v>
      </c>
      <c r="EN24" s="115"/>
      <c r="EO24" s="29">
        <f>'INPUT 2'!AC18+273.15</f>
        <v>1373.2162318945984</v>
      </c>
      <c r="EP24" s="94">
        <f>'INPUT 2'!AD18</f>
        <v>0.1</v>
      </c>
      <c r="ER24" s="171">
        <f t="shared" si="103"/>
        <v>7.2821743347755257E-5</v>
      </c>
      <c r="ES24" s="96">
        <f t="shared" si="44"/>
        <v>-1.9618177657885264E-2</v>
      </c>
      <c r="ET24" s="98">
        <f t="shared" si="45"/>
        <v>-1.9286838725652983E-2</v>
      </c>
      <c r="EV24" s="171">
        <f t="shared" si="110"/>
        <v>6.0018533202881675E-5</v>
      </c>
      <c r="EW24" s="180">
        <f t="shared" si="46"/>
        <v>0.68522677720834868</v>
      </c>
      <c r="EY24" s="181">
        <f t="shared" si="104"/>
        <v>6.7411135253751295</v>
      </c>
      <c r="EZ24" s="182">
        <f t="shared" si="105"/>
        <v>846.50281360301778</v>
      </c>
      <c r="FA24" s="201">
        <v>0.27316977521185698</v>
      </c>
      <c r="FB24" s="202">
        <f t="shared" si="106"/>
        <v>231.23898330814083</v>
      </c>
      <c r="FC24" s="183">
        <f t="shared" si="107"/>
        <v>6.7447986521991066</v>
      </c>
      <c r="FD24" s="1">
        <f t="shared" si="111"/>
        <v>849.62803871669303</v>
      </c>
      <c r="FE24" s="205">
        <v>0.26729908137347302</v>
      </c>
      <c r="FF24" s="202">
        <f t="shared" si="108"/>
        <v>227.10479425811761</v>
      </c>
      <c r="FV24" s="49"/>
      <c r="FW24" s="115"/>
    </row>
    <row r="25" spans="1:179" s="1" customFormat="1" ht="17.5">
      <c r="A25" s="87">
        <f>'INPUT 1'!A19</f>
        <v>0</v>
      </c>
      <c r="B25" s="56">
        <f>'INPUT 2'!B19</f>
        <v>51.294627213275596</v>
      </c>
      <c r="C25" s="52">
        <f>'INPUT 2'!C19</f>
        <v>4.3179843491779399</v>
      </c>
      <c r="D25" s="52">
        <f>'INPUT 2'!D19</f>
        <v>11.738440596465599</v>
      </c>
      <c r="E25" s="52">
        <f>'INPUT 2'!E19</f>
        <v>4.2066527260160704</v>
      </c>
      <c r="F25" s="52">
        <f>'INPUT 2'!F19</f>
        <v>0.325030770807335</v>
      </c>
      <c r="G25" s="52">
        <f>'INPUT 2'!G19</f>
        <v>12.3336530822132</v>
      </c>
      <c r="H25" s="52">
        <f>'INPUT 2'!H19</f>
        <v>2.6299236026142201</v>
      </c>
      <c r="I25" s="52">
        <f>'INPUT 2'!I19</f>
        <v>8.9370209857305003</v>
      </c>
      <c r="J25" s="52">
        <f>'INPUT 2'!J19</f>
        <v>2.7660417183497201</v>
      </c>
      <c r="K25" s="52">
        <f>'INPUT 2'!K19</f>
        <v>0.81560418838968696</v>
      </c>
      <c r="L25" s="52">
        <f>'INPUT 2'!L19</f>
        <v>0.43460684452021597</v>
      </c>
      <c r="M25" s="52">
        <f>'INPUT 2'!M19</f>
        <v>3</v>
      </c>
      <c r="N25" s="52">
        <f>'INPUT 2'!N19</f>
        <v>50.040798695242799</v>
      </c>
      <c r="O25" s="52">
        <f>'INPUT 2'!O19</f>
        <v>138.39526674857299</v>
      </c>
      <c r="P25" s="85">
        <f>'INPUT 2'!P19</f>
        <v>102.81842968410447</v>
      </c>
      <c r="R25" s="191">
        <f t="shared" si="1"/>
        <v>23.976899998809202</v>
      </c>
      <c r="S25" s="192">
        <f t="shared" si="2"/>
        <v>2.5879532521066646</v>
      </c>
      <c r="T25" s="192">
        <f t="shared" si="3"/>
        <v>6.2125778224721167</v>
      </c>
      <c r="U25" s="192">
        <f t="shared" si="4"/>
        <v>2.5367625992651073</v>
      </c>
      <c r="V25" s="192">
        <f t="shared" si="5"/>
        <v>0.25172256212823696</v>
      </c>
      <c r="W25" s="192">
        <f t="shared" si="6"/>
        <v>9.5870350230336321</v>
      </c>
      <c r="X25" s="192">
        <f t="shared" si="7"/>
        <v>1.8394425752774504</v>
      </c>
      <c r="Y25" s="192">
        <f t="shared" si="8"/>
        <v>6.3872063802192498</v>
      </c>
      <c r="Z25" s="192">
        <f t="shared" si="9"/>
        <v>2.0520087279732389</v>
      </c>
      <c r="AA25" s="192">
        <f t="shared" si="10"/>
        <v>0.67707200388374233</v>
      </c>
      <c r="AB25" s="192">
        <f t="shared" si="11"/>
        <v>0.18967140600372487</v>
      </c>
      <c r="AC25" s="192">
        <f t="shared" si="12"/>
        <v>0.33569503221709573</v>
      </c>
      <c r="AD25" s="192">
        <f t="shared" si="47"/>
        <v>5.0040798695242797E-3</v>
      </c>
      <c r="AE25" s="192">
        <f t="shared" si="48"/>
        <v>1.38395266748573E-2</v>
      </c>
      <c r="AF25" s="192">
        <f t="shared" si="13"/>
        <v>46.165538694170621</v>
      </c>
      <c r="AG25" s="193">
        <f t="shared" si="49"/>
        <v>102.81842968410447</v>
      </c>
      <c r="AH25" s="115"/>
      <c r="AI25" s="191">
        <f t="shared" si="50"/>
        <v>17.27297272005983</v>
      </c>
      <c r="AJ25" s="192">
        <f t="shared" si="51"/>
        <v>1.0938970035817099</v>
      </c>
      <c r="AK25" s="192">
        <f t="shared" si="52"/>
        <v>4.6586636436058999</v>
      </c>
      <c r="AL25" s="192">
        <f t="shared" si="53"/>
        <v>2.1117398514465</v>
      </c>
      <c r="AM25" s="192">
        <f t="shared" si="54"/>
        <v>9.2705420090728297E-2</v>
      </c>
      <c r="AN25" s="192">
        <f t="shared" si="55"/>
        <v>3.4733679296357249</v>
      </c>
      <c r="AO25" s="192">
        <f t="shared" si="56"/>
        <v>0.66642719402036232</v>
      </c>
      <c r="AP25" s="192">
        <f t="shared" si="57"/>
        <v>3.2244906595950305</v>
      </c>
      <c r="AQ25" s="192">
        <f t="shared" si="58"/>
        <v>1.8059295002352</v>
      </c>
      <c r="AR25" s="192">
        <f t="shared" si="59"/>
        <v>0.35037506964405296</v>
      </c>
      <c r="AS25" s="192">
        <f t="shared" si="60"/>
        <v>0.12389795430509448</v>
      </c>
      <c r="AT25" s="192">
        <f t="shared" si="61"/>
        <v>6.7385499042633912</v>
      </c>
      <c r="AU25" s="192">
        <f t="shared" si="62"/>
        <v>1.7250082631647126E-3</v>
      </c>
      <c r="AV25" s="192">
        <f t="shared" si="63"/>
        <v>4.4064539287842824E-3</v>
      </c>
      <c r="AW25" s="192">
        <f t="shared" si="64"/>
        <v>29.130160564047401</v>
      </c>
      <c r="AX25" s="193">
        <f t="shared" si="15"/>
        <v>70.749308876722878</v>
      </c>
      <c r="AY25" s="115"/>
      <c r="AZ25" s="215">
        <f t="shared" si="65"/>
        <v>0.41502465620612411</v>
      </c>
      <c r="BA25" s="216">
        <f t="shared" si="66"/>
        <v>2.6283502856990323E-2</v>
      </c>
      <c r="BB25" s="216">
        <f t="shared" si="67"/>
        <v>0.11193558331867794</v>
      </c>
      <c r="BC25" s="216">
        <f t="shared" si="68"/>
        <v>5.0739621954333722E-2</v>
      </c>
      <c r="BD25" s="216">
        <f t="shared" si="69"/>
        <v>2.227470379601546E-3</v>
      </c>
      <c r="BE25" s="216">
        <f t="shared" si="70"/>
        <v>8.34560069211671E-2</v>
      </c>
      <c r="BF25" s="216">
        <f t="shared" si="71"/>
        <v>1.6012513975866154E-2</v>
      </c>
      <c r="BG25" s="216">
        <f t="shared" si="72"/>
        <v>7.7476132749525375E-2</v>
      </c>
      <c r="BH25" s="216">
        <f t="shared" si="73"/>
        <v>4.339179376443867E-2</v>
      </c>
      <c r="BI25" s="216">
        <f t="shared" si="74"/>
        <v>8.4186025867651684E-3</v>
      </c>
      <c r="BJ25" s="216">
        <f t="shared" si="75"/>
        <v>2.9769459330180542E-3</v>
      </c>
      <c r="BK25" s="216">
        <f t="shared" si="76"/>
        <v>0.16190984624764909</v>
      </c>
      <c r="BL25" s="216">
        <f t="shared" si="77"/>
        <v>4.1447466685408991E-5</v>
      </c>
      <c r="BM25" s="216">
        <f t="shared" si="78"/>
        <v>1.0587563915723518E-4</v>
      </c>
      <c r="BN25" s="217">
        <f t="shared" si="17"/>
        <v>0.99985267689415713</v>
      </c>
      <c r="BO25" s="115"/>
      <c r="BP25" s="87">
        <f>'INPUT 1'!A19</f>
        <v>0</v>
      </c>
      <c r="BQ25" s="226">
        <f t="shared" si="79"/>
        <v>44.630687406026567</v>
      </c>
      <c r="BR25" s="227">
        <f>'INPUT 2'!W19</f>
        <v>5.6221087245130006</v>
      </c>
      <c r="BS25" s="227">
        <f>'INPUT 2'!X19</f>
        <v>18.808031845741837</v>
      </c>
      <c r="BT25" s="227">
        <f t="shared" si="109"/>
        <v>2.4928293046046708</v>
      </c>
      <c r="BU25" s="227">
        <f t="shared" si="80"/>
        <v>28.446342719113925</v>
      </c>
      <c r="BV25" s="228">
        <f t="shared" si="81"/>
        <v>100</v>
      </c>
      <c r="BW25" s="227"/>
      <c r="BX25" s="250">
        <f t="shared" si="82"/>
        <v>3.0714342030195789</v>
      </c>
      <c r="BY25" s="251">
        <f t="shared" si="83"/>
        <v>4.7452203217646423</v>
      </c>
      <c r="BZ25" s="251">
        <f t="shared" si="84"/>
        <v>23.632978176923775</v>
      </c>
      <c r="CA25" s="252"/>
      <c r="CB25" s="253">
        <f t="shared" si="85"/>
        <v>20.629688194329706</v>
      </c>
      <c r="CC25" s="252"/>
      <c r="CD25" s="252"/>
      <c r="CE25" s="251">
        <f t="shared" si="86"/>
        <v>41.160149988306003</v>
      </c>
      <c r="CF25" s="251">
        <f t="shared" si="87"/>
        <v>8.7011886380839929</v>
      </c>
      <c r="CG25" s="251">
        <f t="shared" si="88"/>
        <v>35.929498767942576</v>
      </c>
      <c r="CH25" s="254"/>
      <c r="CI25" s="53">
        <f t="shared" si="89"/>
        <v>18.889483890316669</v>
      </c>
      <c r="CJ25" s="50">
        <f t="shared" si="90"/>
        <v>18.379694383451582</v>
      </c>
      <c r="CK25" s="50">
        <f t="shared" si="91"/>
        <v>8.4858313999168086E-2</v>
      </c>
      <c r="CL25" s="255">
        <f t="shared" si="92"/>
        <v>8.0430279490106144E-2</v>
      </c>
      <c r="CM25" s="50">
        <f t="shared" si="93"/>
        <v>0.26220414923013124</v>
      </c>
      <c r="CN25" s="50">
        <f t="shared" si="94"/>
        <v>0.2485219421900334</v>
      </c>
      <c r="CO25" s="50">
        <f t="shared" si="95"/>
        <v>0.65293753677070077</v>
      </c>
      <c r="CP25" s="58">
        <f t="shared" si="96"/>
        <v>0.6710477783198604</v>
      </c>
      <c r="CQ25" s="227"/>
      <c r="CR25" s="256">
        <f t="shared" si="97"/>
        <v>1123.5161269454632</v>
      </c>
      <c r="CS25" s="257">
        <f t="shared" si="98"/>
        <v>1359.0180190769427</v>
      </c>
      <c r="CU25" s="256">
        <f>'INPUT 2'!R19</f>
        <v>50.040302846368533</v>
      </c>
      <c r="CV25" s="257">
        <f>'INPUT 2'!S19</f>
        <v>138.39427867568983</v>
      </c>
      <c r="CW25" s="115"/>
      <c r="CX25" s="226">
        <f t="shared" si="18"/>
        <v>35.775114127235703</v>
      </c>
      <c r="CY25" s="227">
        <f t="shared" si="19"/>
        <v>4.2879248259316567</v>
      </c>
      <c r="CZ25" s="227">
        <f t="shared" si="20"/>
        <v>13.249281395776855</v>
      </c>
      <c r="DA25" s="227">
        <f t="shared" si="21"/>
        <v>6.9747080912768542</v>
      </c>
      <c r="DB25" s="227">
        <f t="shared" si="22"/>
        <v>39.712971559778929</v>
      </c>
      <c r="DC25" s="228">
        <f t="shared" si="99"/>
        <v>100</v>
      </c>
      <c r="DD25" s="115"/>
      <c r="DM25" s="215">
        <f t="shared" si="23"/>
        <v>-11438.51281078186</v>
      </c>
      <c r="DN25" s="216">
        <f t="shared" si="24"/>
        <v>-294.91372840482563</v>
      </c>
      <c r="DO25" s="216">
        <f t="shared" si="25"/>
        <v>-2065.2441974199373</v>
      </c>
      <c r="DP25" s="216">
        <f t="shared" si="26"/>
        <v>-708.81577462679718</v>
      </c>
      <c r="DQ25" s="216">
        <f t="shared" si="27"/>
        <v>-2860.3857025612856</v>
      </c>
      <c r="DR25" s="216">
        <f t="shared" si="28"/>
        <v>-606.7042065700191</v>
      </c>
      <c r="DS25" s="216">
        <f t="shared" si="29"/>
        <v>-574.80028744087167</v>
      </c>
      <c r="DT25" s="216">
        <f t="shared" si="30"/>
        <v>-244.262176148892</v>
      </c>
      <c r="DU25" s="216">
        <f t="shared" si="31"/>
        <v>-2832.6558281217226</v>
      </c>
      <c r="DV25" s="228">
        <f t="shared" si="100"/>
        <v>4037.4712974891945</v>
      </c>
      <c r="DX25" s="215">
        <f t="shared" si="32"/>
        <v>-11619.209150773475</v>
      </c>
      <c r="DY25" s="216">
        <f t="shared" si="33"/>
        <v>-281.62749656112561</v>
      </c>
      <c r="DZ25" s="216">
        <f t="shared" si="34"/>
        <v>-2126.7699265977981</v>
      </c>
      <c r="EA25" s="216">
        <f t="shared" si="35"/>
        <v>-736.35815473680464</v>
      </c>
      <c r="EB25" s="216">
        <f t="shared" si="36"/>
        <v>-2912.2218975801611</v>
      </c>
      <c r="EC25" s="216">
        <f t="shared" si="37"/>
        <v>-684.23945360883226</v>
      </c>
      <c r="ED25" s="216">
        <f t="shared" si="38"/>
        <v>-595.01930123052466</v>
      </c>
      <c r="EE25" s="216">
        <f t="shared" si="39"/>
        <v>-240.6371932238516</v>
      </c>
      <c r="EF25" s="216">
        <f t="shared" si="40"/>
        <v>-2876.508786158206</v>
      </c>
      <c r="EG25" s="228">
        <f t="shared" si="41"/>
        <v>4080.6935906209605</v>
      </c>
      <c r="EI25" s="191">
        <f t="shared" si="101"/>
        <v>0.67104777831986051</v>
      </c>
      <c r="EJ25" s="192">
        <f t="shared" si="102"/>
        <v>8.0430279490106157E-2</v>
      </c>
      <c r="EK25" s="193">
        <f t="shared" si="42"/>
        <v>0.2485219421900334</v>
      </c>
      <c r="EM25" s="172">
        <f t="shared" si="43"/>
        <v>53.312320348944212</v>
      </c>
      <c r="EN25" s="115"/>
      <c r="EO25" s="29">
        <f>'INPUT 2'!AC19+273.15</f>
        <v>1371.703719792923</v>
      </c>
      <c r="EP25" s="94">
        <f>'INPUT 2'!AD19</f>
        <v>0.1</v>
      </c>
      <c r="ER25" s="171">
        <f t="shared" si="103"/>
        <v>7.2902040402060252E-5</v>
      </c>
      <c r="ES25" s="96">
        <f t="shared" si="44"/>
        <v>-1.9639809684315029E-2</v>
      </c>
      <c r="ET25" s="98">
        <f t="shared" si="45"/>
        <v>-1.9308105400485661E-2</v>
      </c>
      <c r="EV25" s="171">
        <f t="shared" si="110"/>
        <v>5.9598763085672925E-5</v>
      </c>
      <c r="EW25" s="180">
        <f t="shared" si="46"/>
        <v>0.67968483949357539</v>
      </c>
      <c r="EY25" s="181">
        <f t="shared" si="104"/>
        <v>6.7491186709713107</v>
      </c>
      <c r="EZ25" s="182">
        <f t="shared" si="105"/>
        <v>853.30638734027673</v>
      </c>
      <c r="FA25" s="201">
        <v>0.27316977521185698</v>
      </c>
      <c r="FB25" s="202">
        <f t="shared" si="106"/>
        <v>233.09751401658517</v>
      </c>
      <c r="FC25" s="183">
        <f t="shared" si="107"/>
        <v>6.7531634453281217</v>
      </c>
      <c r="FD25" s="1">
        <f t="shared" si="111"/>
        <v>856.76480868624401</v>
      </c>
      <c r="FE25" s="205">
        <v>0.26729908137347302</v>
      </c>
      <c r="FF25" s="202">
        <f t="shared" si="108"/>
        <v>229.0124463149524</v>
      </c>
      <c r="FV25" s="49"/>
      <c r="FW25" s="115"/>
    </row>
    <row r="26" spans="1:179" s="1" customFormat="1" ht="17.5">
      <c r="A26" s="87">
        <f>'INPUT 1'!A20</f>
        <v>0</v>
      </c>
      <c r="B26" s="56">
        <f>'INPUT 2'!B20</f>
        <v>51.277251640144698</v>
      </c>
      <c r="C26" s="52">
        <f>'INPUT 2'!C20</f>
        <v>4.3827940445391302</v>
      </c>
      <c r="D26" s="52">
        <f>'INPUT 2'!D20</f>
        <v>11.658693426356299</v>
      </c>
      <c r="E26" s="52">
        <f>'INPUT 2'!E20</f>
        <v>4.1324897075823497</v>
      </c>
      <c r="F26" s="52">
        <f>'INPUT 2'!F20</f>
        <v>0.330332643806241</v>
      </c>
      <c r="G26" s="52">
        <f>'INPUT 2'!G20</f>
        <v>12.423720418231699</v>
      </c>
      <c r="H26" s="52">
        <f>'INPUT 2'!H20</f>
        <v>2.6605545811005702</v>
      </c>
      <c r="I26" s="52">
        <f>'INPUT 2'!I20</f>
        <v>8.8913993935620805</v>
      </c>
      <c r="J26" s="52">
        <f>'INPUT 2'!J20</f>
        <v>2.7696076784245802</v>
      </c>
      <c r="K26" s="52">
        <f>'INPUT 2'!K20</f>
        <v>0.82777729707164305</v>
      </c>
      <c r="L26" s="52">
        <f>'INPUT 2'!L20</f>
        <v>0.44169611267897702</v>
      </c>
      <c r="M26" s="52">
        <f>'INPUT 2'!M20</f>
        <v>3</v>
      </c>
      <c r="N26" s="52">
        <f>'INPUT 2'!N20</f>
        <v>48.751699061013298</v>
      </c>
      <c r="O26" s="52">
        <f>'INPUT 2'!O20</f>
        <v>138.18692983734999</v>
      </c>
      <c r="P26" s="85">
        <f>'INPUT 2'!P20</f>
        <v>102.81501080638812</v>
      </c>
      <c r="R26" s="191">
        <f t="shared" si="1"/>
        <v>23.968778049162324</v>
      </c>
      <c r="S26" s="192">
        <f t="shared" si="2"/>
        <v>2.6267964827242016</v>
      </c>
      <c r="T26" s="192">
        <f t="shared" si="3"/>
        <v>6.1703715774130306</v>
      </c>
      <c r="U26" s="192">
        <f t="shared" si="4"/>
        <v>2.4920396369326676</v>
      </c>
      <c r="V26" s="192">
        <f t="shared" si="5"/>
        <v>0.25582863815312579</v>
      </c>
      <c r="W26" s="192">
        <f t="shared" si="6"/>
        <v>9.6570449948631438</v>
      </c>
      <c r="X26" s="192">
        <f t="shared" si="7"/>
        <v>1.8608667436046946</v>
      </c>
      <c r="Y26" s="192">
        <f t="shared" si="8"/>
        <v>6.3546010495347698</v>
      </c>
      <c r="Z26" s="192">
        <f t="shared" si="9"/>
        <v>2.0546541621142618</v>
      </c>
      <c r="AA26" s="192">
        <f t="shared" si="10"/>
        <v>0.68717748299495152</v>
      </c>
      <c r="AB26" s="192">
        <f t="shared" si="11"/>
        <v>0.19276530909375569</v>
      </c>
      <c r="AC26" s="192">
        <f t="shared" si="12"/>
        <v>0.33569503221709573</v>
      </c>
      <c r="AD26" s="192">
        <f t="shared" si="47"/>
        <v>4.8751699061013298E-3</v>
      </c>
      <c r="AE26" s="192">
        <f t="shared" si="48"/>
        <v>1.3818692983734998E-2</v>
      </c>
      <c r="AF26" s="192">
        <f t="shared" si="13"/>
        <v>46.139697784690242</v>
      </c>
      <c r="AG26" s="193">
        <f t="shared" si="49"/>
        <v>102.8150108063881</v>
      </c>
      <c r="AH26" s="115"/>
      <c r="AI26" s="191">
        <f t="shared" si="50"/>
        <v>17.278055952828794</v>
      </c>
      <c r="AJ26" s="192">
        <f t="shared" si="51"/>
        <v>1.1110186742948542</v>
      </c>
      <c r="AK26" s="192">
        <f t="shared" si="52"/>
        <v>4.6299442150433441</v>
      </c>
      <c r="AL26" s="192">
        <f t="shared" si="53"/>
        <v>2.0758236826438119</v>
      </c>
      <c r="AM26" s="192">
        <f t="shared" si="54"/>
        <v>9.4277285333844232E-2</v>
      </c>
      <c r="AN26" s="192">
        <f t="shared" si="55"/>
        <v>3.500947982977952</v>
      </c>
      <c r="AO26" s="192">
        <f t="shared" si="56"/>
        <v>0.67461606278929132</v>
      </c>
      <c r="AP26" s="192">
        <f t="shared" si="57"/>
        <v>3.2100617841651089</v>
      </c>
      <c r="AQ26" s="192">
        <f t="shared" si="58"/>
        <v>1.8094027580597547</v>
      </c>
      <c r="AR26" s="192">
        <f t="shared" si="59"/>
        <v>0.3558296946156066</v>
      </c>
      <c r="AS26" s="192">
        <f t="shared" si="60"/>
        <v>0.12599870405494504</v>
      </c>
      <c r="AT26" s="192">
        <f t="shared" si="61"/>
        <v>6.74281704620119</v>
      </c>
      <c r="AU26" s="192">
        <f t="shared" si="62"/>
        <v>1.6816345829201878E-3</v>
      </c>
      <c r="AV26" s="192">
        <f t="shared" si="63"/>
        <v>4.4026067159784465E-3</v>
      </c>
      <c r="AW26" s="192">
        <f t="shared" si="64"/>
        <v>29.132291270167855</v>
      </c>
      <c r="AX26" s="193">
        <f t="shared" si="15"/>
        <v>70.747169354475247</v>
      </c>
      <c r="AY26" s="115"/>
      <c r="AZ26" s="215">
        <f t="shared" si="65"/>
        <v>0.41518939254910847</v>
      </c>
      <c r="BA26" s="216">
        <f t="shared" si="66"/>
        <v>2.6697631362611385E-2</v>
      </c>
      <c r="BB26" s="216">
        <f t="shared" si="67"/>
        <v>0.11125694530844379</v>
      </c>
      <c r="BC26" s="216">
        <f t="shared" si="68"/>
        <v>4.9881767728320869E-2</v>
      </c>
      <c r="BD26" s="216">
        <f t="shared" si="69"/>
        <v>2.265470660345281E-3</v>
      </c>
      <c r="BE26" s="216">
        <f t="shared" si="70"/>
        <v>8.412731561739524E-2</v>
      </c>
      <c r="BF26" s="216">
        <f t="shared" si="71"/>
        <v>1.6210934498536549E-2</v>
      </c>
      <c r="BG26" s="216">
        <f t="shared" si="72"/>
        <v>7.7137358847041662E-2</v>
      </c>
      <c r="BH26" s="216">
        <f t="shared" si="73"/>
        <v>4.3479708252276837E-2</v>
      </c>
      <c r="BI26" s="216">
        <f t="shared" si="74"/>
        <v>8.550540359501542E-3</v>
      </c>
      <c r="BJ26" s="216">
        <f t="shared" si="75"/>
        <v>3.0277321442510256E-3</v>
      </c>
      <c r="BK26" s="216">
        <f t="shared" si="76"/>
        <v>0.16202899916085176</v>
      </c>
      <c r="BL26" s="216">
        <f t="shared" si="77"/>
        <v>4.0409455952589167E-5</v>
      </c>
      <c r="BM26" s="216">
        <f t="shared" si="78"/>
        <v>1.0579405536306572E-4</v>
      </c>
      <c r="BN26" s="217">
        <f t="shared" si="17"/>
        <v>0.99985379648868444</v>
      </c>
      <c r="BO26" s="115"/>
      <c r="BP26" s="87">
        <f>'INPUT 1'!A20</f>
        <v>0</v>
      </c>
      <c r="BQ26" s="226">
        <f t="shared" si="79"/>
        <v>44.801879977265472</v>
      </c>
      <c r="BR26" s="227">
        <f>'INPUT 2'!W20</f>
        <v>5.4762019648432476</v>
      </c>
      <c r="BS26" s="227">
        <f>'INPUT 2'!X20</f>
        <v>18.796925703495589</v>
      </c>
      <c r="BT26" s="227">
        <f t="shared" si="109"/>
        <v>2.5226664917192214</v>
      </c>
      <c r="BU26" s="227">
        <f t="shared" si="80"/>
        <v>28.402325862676481</v>
      </c>
      <c r="BV26" s="228">
        <f t="shared" si="81"/>
        <v>100</v>
      </c>
      <c r="BW26" s="227"/>
      <c r="BX26" s="250">
        <f t="shared" si="82"/>
        <v>2.9917233624683313</v>
      </c>
      <c r="BY26" s="251">
        <f t="shared" si="83"/>
        <v>4.7424182693055892</v>
      </c>
      <c r="BZ26" s="251">
        <f t="shared" si="84"/>
        <v>23.712459655552067</v>
      </c>
      <c r="CA26" s="252"/>
      <c r="CB26" s="253">
        <f t="shared" si="85"/>
        <v>20.668184230902561</v>
      </c>
      <c r="CC26" s="252"/>
      <c r="CD26" s="252"/>
      <c r="CE26" s="251">
        <f t="shared" si="86"/>
        <v>41.298578143959588</v>
      </c>
      <c r="CF26" s="251">
        <f t="shared" si="87"/>
        <v>8.8053349560986103</v>
      </c>
      <c r="CG26" s="251">
        <f t="shared" si="88"/>
        <v>35.99654502116686</v>
      </c>
      <c r="CH26" s="254"/>
      <c r="CI26" s="53">
        <f t="shared" si="89"/>
        <v>18.960591508112046</v>
      </c>
      <c r="CJ26" s="50">
        <f t="shared" si="90"/>
        <v>18.449438126046765</v>
      </c>
      <c r="CK26" s="50">
        <f t="shared" si="91"/>
        <v>8.2669367645803002E-2</v>
      </c>
      <c r="CL26" s="255">
        <f t="shared" si="92"/>
        <v>7.831630959369483E-2</v>
      </c>
      <c r="CM26" s="50">
        <f t="shared" si="93"/>
        <v>0.26209155856705435</v>
      </c>
      <c r="CN26" s="50">
        <f t="shared" si="94"/>
        <v>0.24829080259299049</v>
      </c>
      <c r="CO26" s="50">
        <f t="shared" si="95"/>
        <v>0.65523907378714263</v>
      </c>
      <c r="CP26" s="58">
        <f t="shared" si="96"/>
        <v>0.67339288781331463</v>
      </c>
      <c r="CQ26" s="227"/>
      <c r="CR26" s="256">
        <f t="shared" si="97"/>
        <v>1123.2972276013973</v>
      </c>
      <c r="CS26" s="257">
        <f t="shared" si="98"/>
        <v>1360.2631496506096</v>
      </c>
      <c r="CU26" s="256">
        <f>'INPUT 2'!R20</f>
        <v>48.7511393270035</v>
      </c>
      <c r="CV26" s="257">
        <f>'INPUT 2'!S20</f>
        <v>138.18595106633356</v>
      </c>
      <c r="CW26" s="115"/>
      <c r="CX26" s="226">
        <f t="shared" si="18"/>
        <v>35.897925579025667</v>
      </c>
      <c r="CY26" s="227">
        <f t="shared" si="19"/>
        <v>4.1749669536126683</v>
      </c>
      <c r="CZ26" s="227">
        <f t="shared" si="20"/>
        <v>13.23614328981556</v>
      </c>
      <c r="DA26" s="227">
        <f t="shared" si="21"/>
        <v>7.055357032178593</v>
      </c>
      <c r="DB26" s="227">
        <f t="shared" si="22"/>
        <v>39.635607145367516</v>
      </c>
      <c r="DC26" s="228">
        <f t="shared" si="99"/>
        <v>100</v>
      </c>
      <c r="DD26" s="115"/>
      <c r="DM26" s="215">
        <f t="shared" si="23"/>
        <v>-11443.053116379251</v>
      </c>
      <c r="DN26" s="216">
        <f t="shared" si="24"/>
        <v>-299.56045233260465</v>
      </c>
      <c r="DO26" s="216">
        <f t="shared" si="25"/>
        <v>-2052.7231279688181</v>
      </c>
      <c r="DP26" s="216">
        <f t="shared" si="26"/>
        <v>-696.83183418129215</v>
      </c>
      <c r="DQ26" s="216">
        <f t="shared" si="27"/>
        <v>-2883.3942536235218</v>
      </c>
      <c r="DR26" s="216">
        <f t="shared" si="28"/>
        <v>-604.05131793943269</v>
      </c>
      <c r="DS26" s="216">
        <f t="shared" si="29"/>
        <v>-575.96486877055645</v>
      </c>
      <c r="DT26" s="216">
        <f t="shared" si="30"/>
        <v>-248.09029455128444</v>
      </c>
      <c r="DU26" s="216">
        <f t="shared" si="31"/>
        <v>-2834.7404400328783</v>
      </c>
      <c r="DV26" s="228">
        <f t="shared" si="100"/>
        <v>4071.5636544271297</v>
      </c>
      <c r="DX26" s="215">
        <f t="shared" si="32"/>
        <v>-11623.821180433029</v>
      </c>
      <c r="DY26" s="216">
        <f t="shared" si="33"/>
        <v>-286.06487977169871</v>
      </c>
      <c r="DZ26" s="216">
        <f t="shared" si="34"/>
        <v>-2113.8758417284403</v>
      </c>
      <c r="EA26" s="216">
        <f t="shared" si="35"/>
        <v>-723.9085555760438</v>
      </c>
      <c r="EB26" s="216">
        <f t="shared" si="36"/>
        <v>-2935.6474118997985</v>
      </c>
      <c r="EC26" s="216">
        <f t="shared" si="37"/>
        <v>-681.24753259127465</v>
      </c>
      <c r="ED26" s="216">
        <f t="shared" si="38"/>
        <v>-596.22484754662037</v>
      </c>
      <c r="EE26" s="216">
        <f t="shared" si="39"/>
        <v>-244.40850027680597</v>
      </c>
      <c r="EF26" s="216">
        <f t="shared" si="40"/>
        <v>-2878.6256703975969</v>
      </c>
      <c r="EG26" s="228">
        <f t="shared" si="41"/>
        <v>4115.1509160593632</v>
      </c>
      <c r="EI26" s="191">
        <f t="shared" si="101"/>
        <v>0.67339288781331463</v>
      </c>
      <c r="EJ26" s="192">
        <f t="shared" si="102"/>
        <v>7.8316309593694858E-2</v>
      </c>
      <c r="EK26" s="193">
        <f t="shared" si="42"/>
        <v>0.24829080259299052</v>
      </c>
      <c r="EM26" s="172">
        <f t="shared" si="43"/>
        <v>53.309035822453893</v>
      </c>
      <c r="EN26" s="115"/>
      <c r="EO26" s="29">
        <f>'INPUT 2'!AC20+273.15</f>
        <v>1370.213043122405</v>
      </c>
      <c r="EP26" s="94">
        <f>'INPUT 2'!AD20</f>
        <v>0.1</v>
      </c>
      <c r="ER26" s="171">
        <f t="shared" si="103"/>
        <v>7.2981351697049004E-5</v>
      </c>
      <c r="ES26" s="96">
        <f t="shared" si="44"/>
        <v>-1.9661176147184999E-2</v>
      </c>
      <c r="ET26" s="98">
        <f t="shared" si="45"/>
        <v>-1.9329110996963432E-2</v>
      </c>
      <c r="EV26" s="171">
        <f t="shared" si="110"/>
        <v>5.9183163103320928E-5</v>
      </c>
      <c r="EW26" s="180">
        <f t="shared" si="46"/>
        <v>0.67421170833275512</v>
      </c>
      <c r="EY26" s="181">
        <f t="shared" si="104"/>
        <v>6.7572102983569398</v>
      </c>
      <c r="EZ26" s="182">
        <f t="shared" si="105"/>
        <v>860.23903504754242</v>
      </c>
      <c r="FA26" s="201">
        <v>0.27316977521185698</v>
      </c>
      <c r="FB26" s="202">
        <f t="shared" si="106"/>
        <v>234.99130383240191</v>
      </c>
      <c r="FC26" s="183">
        <f t="shared" si="107"/>
        <v>6.7616186883164744</v>
      </c>
      <c r="FD26" s="1">
        <f t="shared" si="111"/>
        <v>864.03967536965968</v>
      </c>
      <c r="FE26" s="205">
        <v>0.26729908137347302</v>
      </c>
      <c r="FF26" s="202">
        <f t="shared" si="108"/>
        <v>230.95701149654388</v>
      </c>
      <c r="FV26" s="49"/>
      <c r="FW26" s="115"/>
    </row>
    <row r="27" spans="1:179" s="1" customFormat="1" ht="17.5">
      <c r="A27" s="87">
        <f>'INPUT 1'!A21</f>
        <v>0</v>
      </c>
      <c r="B27" s="56">
        <f>'INPUT 2'!B21</f>
        <v>51.259318350857299</v>
      </c>
      <c r="C27" s="52">
        <f>'INPUT 2'!C21</f>
        <v>4.4475900393931802</v>
      </c>
      <c r="D27" s="52">
        <f>'INPUT 2'!D21</f>
        <v>11.579093063455201</v>
      </c>
      <c r="E27" s="52">
        <f>'INPUT 2'!E21</f>
        <v>4.0593870250421604</v>
      </c>
      <c r="F27" s="52">
        <f>'INPUT 2'!F21</f>
        <v>0.33564169015130302</v>
      </c>
      <c r="G27" s="52">
        <f>'INPUT 2'!G21</f>
        <v>12.512482256331801</v>
      </c>
      <c r="H27" s="52">
        <f>'INPUT 2'!H21</f>
        <v>2.6910296816575499</v>
      </c>
      <c r="I27" s="52">
        <f>'INPUT 2'!I21</f>
        <v>8.8465292887636995</v>
      </c>
      <c r="J27" s="52">
        <f>'INPUT 2'!J21</f>
        <v>2.7726864005868501</v>
      </c>
      <c r="K27" s="52">
        <f>'INPUT 2'!K21</f>
        <v>0.83993498166189196</v>
      </c>
      <c r="L27" s="52">
        <f>'INPUT 2'!L21</f>
        <v>0.44879497249986999</v>
      </c>
      <c r="M27" s="52">
        <f>'INPUT 2'!M21</f>
        <v>3</v>
      </c>
      <c r="N27" s="52">
        <f>'INPUT 2'!N21</f>
        <v>47.490045846802701</v>
      </c>
      <c r="O27" s="52">
        <f>'INPUT 2'!O21</f>
        <v>137.98157159541</v>
      </c>
      <c r="P27" s="85">
        <f>'INPUT 2'!P21</f>
        <v>102.81103491214505</v>
      </c>
      <c r="R27" s="191">
        <f t="shared" si="1"/>
        <v>23.960395403508116</v>
      </c>
      <c r="S27" s="192">
        <f t="shared" si="2"/>
        <v>2.6656315020400894</v>
      </c>
      <c r="T27" s="192">
        <f t="shared" si="3"/>
        <v>6.1282430301706485</v>
      </c>
      <c r="U27" s="192">
        <f t="shared" si="4"/>
        <v>2.4479560952067194</v>
      </c>
      <c r="V27" s="192">
        <f t="shared" si="5"/>
        <v>0.25994026963071509</v>
      </c>
      <c r="W27" s="192">
        <f t="shared" si="6"/>
        <v>9.7260401940066732</v>
      </c>
      <c r="X27" s="192">
        <f t="shared" si="7"/>
        <v>1.88218188652164</v>
      </c>
      <c r="Y27" s="192">
        <f t="shared" si="8"/>
        <v>6.3225327999349386</v>
      </c>
      <c r="Z27" s="192">
        <f t="shared" si="9"/>
        <v>2.0569381351671892</v>
      </c>
      <c r="AA27" s="192">
        <f t="shared" si="10"/>
        <v>0.69727015783071788</v>
      </c>
      <c r="AB27" s="192">
        <f t="shared" si="11"/>
        <v>0.19586339818330636</v>
      </c>
      <c r="AC27" s="192">
        <f t="shared" si="12"/>
        <v>0.33569503221709573</v>
      </c>
      <c r="AD27" s="192">
        <f t="shared" si="47"/>
        <v>4.7490045846802697E-3</v>
      </c>
      <c r="AE27" s="192">
        <f t="shared" si="48"/>
        <v>1.3798157159541E-2</v>
      </c>
      <c r="AF27" s="192">
        <f t="shared" si="13"/>
        <v>46.113799845982967</v>
      </c>
      <c r="AG27" s="193">
        <f t="shared" si="49"/>
        <v>102.81103491214503</v>
      </c>
      <c r="AH27" s="115"/>
      <c r="AI27" s="191">
        <f t="shared" si="50"/>
        <v>17.282979695189848</v>
      </c>
      <c r="AJ27" s="192">
        <f t="shared" si="51"/>
        <v>1.1281600112261652</v>
      </c>
      <c r="AK27" s="192">
        <f t="shared" si="52"/>
        <v>4.6012526149097086</v>
      </c>
      <c r="AL27" s="192">
        <f t="shared" si="53"/>
        <v>2.0403975713079316</v>
      </c>
      <c r="AM27" s="192">
        <f t="shared" si="54"/>
        <v>9.5853313793934372E-2</v>
      </c>
      <c r="AN27" s="192">
        <f t="shared" si="55"/>
        <v>3.52819938558524</v>
      </c>
      <c r="AO27" s="192">
        <f t="shared" si="56"/>
        <v>0.68277663294846569</v>
      </c>
      <c r="AP27" s="192">
        <f t="shared" si="57"/>
        <v>3.1958901932718033</v>
      </c>
      <c r="AQ27" s="192">
        <f t="shared" si="58"/>
        <v>1.8125642190314397</v>
      </c>
      <c r="AR27" s="192">
        <f t="shared" si="59"/>
        <v>0.36128505996335553</v>
      </c>
      <c r="AS27" s="192">
        <f t="shared" si="60"/>
        <v>0.12810501781675748</v>
      </c>
      <c r="AT27" s="192">
        <f t="shared" si="61"/>
        <v>6.7470982278378431</v>
      </c>
      <c r="AU27" s="192">
        <f t="shared" si="62"/>
        <v>1.639155365786718E-3</v>
      </c>
      <c r="AV27" s="192">
        <f t="shared" si="63"/>
        <v>4.398855215293037E-3</v>
      </c>
      <c r="AW27" s="192">
        <f t="shared" si="64"/>
        <v>29.134425919368624</v>
      </c>
      <c r="AX27" s="193">
        <f t="shared" si="15"/>
        <v>70.745025872832201</v>
      </c>
      <c r="AY27" s="115"/>
      <c r="AZ27" s="215">
        <f t="shared" si="65"/>
        <v>0.41535040865834122</v>
      </c>
      <c r="BA27" s="216">
        <f t="shared" si="66"/>
        <v>2.7112322641054825E-2</v>
      </c>
      <c r="BB27" s="216">
        <f t="shared" si="67"/>
        <v>0.11057885779238112</v>
      </c>
      <c r="BC27" s="216">
        <f t="shared" si="68"/>
        <v>4.9035523967207152E-2</v>
      </c>
      <c r="BD27" s="216">
        <f t="shared" si="69"/>
        <v>2.3035792298389045E-3</v>
      </c>
      <c r="BE27" s="216">
        <f t="shared" si="70"/>
        <v>8.4790879956816403E-2</v>
      </c>
      <c r="BF27" s="216">
        <f t="shared" si="71"/>
        <v>1.6408718781081476E-2</v>
      </c>
      <c r="BG27" s="216">
        <f t="shared" si="72"/>
        <v>7.6804713146314166E-2</v>
      </c>
      <c r="BH27" s="216">
        <f t="shared" si="73"/>
        <v>4.356015585111904E-2</v>
      </c>
      <c r="BI27" s="216">
        <f t="shared" si="74"/>
        <v>8.6825246539922341E-3</v>
      </c>
      <c r="BJ27" s="216">
        <f t="shared" si="75"/>
        <v>3.0786630800812165E-3</v>
      </c>
      <c r="BK27" s="216">
        <f t="shared" si="76"/>
        <v>0.16214854473099782</v>
      </c>
      <c r="BL27" s="216">
        <f t="shared" si="77"/>
        <v>3.9392735688019766E-5</v>
      </c>
      <c r="BM27" s="216">
        <f t="shared" si="78"/>
        <v>1.0571477508645934E-4</v>
      </c>
      <c r="BN27" s="217">
        <f t="shared" si="17"/>
        <v>0.99985489248922566</v>
      </c>
      <c r="BO27" s="115"/>
      <c r="BP27" s="87">
        <f>'INPUT 1'!A21</f>
        <v>0</v>
      </c>
      <c r="BQ27" s="226">
        <f t="shared" si="79"/>
        <v>44.969538226817676</v>
      </c>
      <c r="BR27" s="227">
        <f>'INPUT 2'!W21</f>
        <v>5.3337358195039819</v>
      </c>
      <c r="BS27" s="227">
        <f>'INPUT 2'!X21</f>
        <v>18.785737110565965</v>
      </c>
      <c r="BT27" s="227">
        <f t="shared" si="109"/>
        <v>2.5521584949930065</v>
      </c>
      <c r="BU27" s="227">
        <f t="shared" si="80"/>
        <v>28.358830348119366</v>
      </c>
      <c r="BV27" s="228">
        <f t="shared" si="81"/>
        <v>100</v>
      </c>
      <c r="BW27" s="227"/>
      <c r="BX27" s="250">
        <f t="shared" si="82"/>
        <v>2.9138921761628254</v>
      </c>
      <c r="BY27" s="251">
        <f t="shared" si="83"/>
        <v>4.7395954147412711</v>
      </c>
      <c r="BZ27" s="251">
        <f t="shared" si="84"/>
        <v>23.790152534823864</v>
      </c>
      <c r="CA27" s="252"/>
      <c r="CB27" s="253">
        <f t="shared" si="85"/>
        <v>20.705342757215266</v>
      </c>
      <c r="CC27" s="252"/>
      <c r="CD27" s="252"/>
      <c r="CE27" s="251">
        <f t="shared" si="86"/>
        <v>41.43389120268246</v>
      </c>
      <c r="CF27" s="251">
        <f t="shared" si="87"/>
        <v>8.9082764143549706</v>
      </c>
      <c r="CG27" s="251">
        <f t="shared" si="88"/>
        <v>36.06126181246271</v>
      </c>
      <c r="CH27" s="254"/>
      <c r="CI27" s="53">
        <f t="shared" si="89"/>
        <v>19.030651107178681</v>
      </c>
      <c r="CJ27" s="50">
        <f t="shared" si="90"/>
        <v>18.518172100076846</v>
      </c>
      <c r="CK27" s="50">
        <f t="shared" si="91"/>
        <v>8.0531553705410763E-2</v>
      </c>
      <c r="CL27" s="255">
        <f t="shared" si="92"/>
        <v>7.6253345561013167E-2</v>
      </c>
      <c r="CM27" s="50">
        <f t="shared" si="93"/>
        <v>0.26197742374035393</v>
      </c>
      <c r="CN27" s="50">
        <f t="shared" si="94"/>
        <v>0.24805997279939462</v>
      </c>
      <c r="CO27" s="50">
        <f t="shared" si="95"/>
        <v>0.6574910225542353</v>
      </c>
      <c r="CP27" s="58">
        <f t="shared" si="96"/>
        <v>0.67568668163959211</v>
      </c>
      <c r="CQ27" s="227"/>
      <c r="CR27" s="256">
        <f t="shared" si="97"/>
        <v>1123.140881007982</v>
      </c>
      <c r="CS27" s="257">
        <f t="shared" si="98"/>
        <v>1361.4763591646213</v>
      </c>
      <c r="CU27" s="256">
        <f>'INPUT 2'!R21</f>
        <v>47.489463785853204</v>
      </c>
      <c r="CV27" s="257">
        <f>'INPUT 2'!S21</f>
        <v>137.9806339207577</v>
      </c>
      <c r="CW27" s="115"/>
      <c r="CX27" s="226">
        <f t="shared" si="18"/>
        <v>36.017989452978277</v>
      </c>
      <c r="CY27" s="227">
        <f t="shared" si="19"/>
        <v>4.0647422404513893</v>
      </c>
      <c r="CZ27" s="227">
        <f t="shared" si="20"/>
        <v>13.223024408760445</v>
      </c>
      <c r="DA27" s="227">
        <f t="shared" si="21"/>
        <v>7.1350122458030523</v>
      </c>
      <c r="DB27" s="227">
        <f t="shared" si="22"/>
        <v>39.559231652006851</v>
      </c>
      <c r="DC27" s="228">
        <f t="shared" si="99"/>
        <v>100.00000000000001</v>
      </c>
      <c r="DD27" s="115"/>
      <c r="DM27" s="215">
        <f t="shared" si="23"/>
        <v>-11447.490888450524</v>
      </c>
      <c r="DN27" s="216">
        <f t="shared" si="24"/>
        <v>-304.21349084608397</v>
      </c>
      <c r="DO27" s="216">
        <f t="shared" si="25"/>
        <v>-2040.2122152959073</v>
      </c>
      <c r="DP27" s="216">
        <f t="shared" si="26"/>
        <v>-685.01008809897473</v>
      </c>
      <c r="DQ27" s="216">
        <f t="shared" si="27"/>
        <v>-2906.1373732530378</v>
      </c>
      <c r="DR27" s="216">
        <f t="shared" si="28"/>
        <v>-601.44641835595371</v>
      </c>
      <c r="DS27" s="216">
        <f t="shared" si="29"/>
        <v>-577.03053808096695</v>
      </c>
      <c r="DT27" s="216">
        <f t="shared" si="30"/>
        <v>-251.91976276260672</v>
      </c>
      <c r="DU27" s="216">
        <f t="shared" si="31"/>
        <v>-2836.8319215817055</v>
      </c>
      <c r="DV27" s="228">
        <f t="shared" si="100"/>
        <v>4105.2700659147804</v>
      </c>
      <c r="DX27" s="215">
        <f t="shared" si="32"/>
        <v>-11628.329056825052</v>
      </c>
      <c r="DY27" s="216">
        <f t="shared" si="33"/>
        <v>-290.50829308799865</v>
      </c>
      <c r="DZ27" s="216">
        <f t="shared" si="34"/>
        <v>-2100.9922162180628</v>
      </c>
      <c r="EA27" s="216">
        <f t="shared" si="35"/>
        <v>-711.62745314780614</v>
      </c>
      <c r="EB27" s="216">
        <f t="shared" si="36"/>
        <v>-2958.8026846118159</v>
      </c>
      <c r="EC27" s="216">
        <f t="shared" si="37"/>
        <v>-678.30973349839849</v>
      </c>
      <c r="ED27" s="216">
        <f t="shared" si="38"/>
        <v>-597.32800254197787</v>
      </c>
      <c r="EE27" s="216">
        <f t="shared" si="39"/>
        <v>-248.18113710679489</v>
      </c>
      <c r="EF27" s="216">
        <f t="shared" si="40"/>
        <v>-2880.7495306250071</v>
      </c>
      <c r="EG27" s="228">
        <f t="shared" si="41"/>
        <v>4149.2181643902732</v>
      </c>
      <c r="EI27" s="191">
        <f t="shared" si="101"/>
        <v>0.67568668163959222</v>
      </c>
      <c r="EJ27" s="192">
        <f t="shared" si="102"/>
        <v>7.6253345561013181E-2</v>
      </c>
      <c r="EK27" s="193">
        <f t="shared" si="42"/>
        <v>0.24805997279939465</v>
      </c>
      <c r="EM27" s="172">
        <f t="shared" si="43"/>
        <v>53.305756102190109</v>
      </c>
      <c r="EN27" s="115"/>
      <c r="EO27" s="29">
        <f>'INPUT 2'!AC21+273.15</f>
        <v>1368.7436792033473</v>
      </c>
      <c r="EP27" s="94">
        <f>'INPUT 2'!AD21</f>
        <v>0.1</v>
      </c>
      <c r="ER27" s="171">
        <f t="shared" si="103"/>
        <v>7.3059698115430352E-5</v>
      </c>
      <c r="ES27" s="96">
        <f t="shared" si="44"/>
        <v>-1.9682282672296936E-2</v>
      </c>
      <c r="ET27" s="98">
        <f t="shared" si="45"/>
        <v>-1.9349861045871729E-2</v>
      </c>
      <c r="EV27" s="171">
        <f t="shared" si="110"/>
        <v>5.877590826778333E-5</v>
      </c>
      <c r="EW27" s="180">
        <f t="shared" si="46"/>
        <v>0.66885425746803628</v>
      </c>
      <c r="EY27" s="181">
        <f t="shared" si="104"/>
        <v>6.765333674699991</v>
      </c>
      <c r="EZ27" s="182">
        <f t="shared" si="105"/>
        <v>867.2555407479764</v>
      </c>
      <c r="FA27" s="201">
        <v>0.27316977521185698</v>
      </c>
      <c r="FB27" s="202">
        <f t="shared" si="106"/>
        <v>236.90800111736218</v>
      </c>
      <c r="FC27" s="183">
        <f t="shared" si="107"/>
        <v>6.7701111379462118</v>
      </c>
      <c r="FD27" s="1">
        <f t="shared" si="111"/>
        <v>871.40873518644673</v>
      </c>
      <c r="FE27" s="205">
        <v>0.26729908137347302</v>
      </c>
      <c r="FF27" s="202">
        <f t="shared" si="108"/>
        <v>232.92675441615722</v>
      </c>
      <c r="FV27" s="49"/>
      <c r="FW27" s="115"/>
    </row>
    <row r="28" spans="1:179" s="1" customFormat="1" ht="17.5">
      <c r="A28" s="87">
        <f>'INPUT 1'!A22</f>
        <v>0</v>
      </c>
      <c r="B28" s="56">
        <f>'INPUT 2'!B22</f>
        <v>51.997436376882199</v>
      </c>
      <c r="C28" s="52">
        <f>'INPUT 2'!C22</f>
        <v>4.2838114353764301</v>
      </c>
      <c r="D28" s="52">
        <f>'INPUT 2'!D22</f>
        <v>11.635443816018</v>
      </c>
      <c r="E28" s="52">
        <f>'INPUT 2'!E22</f>
        <v>3.89003563628907</v>
      </c>
      <c r="F28" s="52">
        <f>'INPUT 2'!F22</f>
        <v>0.32577292296074301</v>
      </c>
      <c r="G28" s="52">
        <f>'INPUT 2'!G22</f>
        <v>12.2765311692038</v>
      </c>
      <c r="H28" s="52">
        <f>'INPUT 2'!H22</f>
        <v>2.5330986850848598</v>
      </c>
      <c r="I28" s="52">
        <f>'INPUT 2'!I22</f>
        <v>8.5704380409636798</v>
      </c>
      <c r="J28" s="52">
        <f>'INPUT 2'!J22</f>
        <v>2.82611931438838</v>
      </c>
      <c r="K28" s="52">
        <f>'INPUT 2'!K22</f>
        <v>0.92811031740062799</v>
      </c>
      <c r="L28" s="52">
        <f>'INPUT 2'!L22</f>
        <v>0.45378235028424202</v>
      </c>
      <c r="M28" s="52">
        <f>'INPUT 2'!M22</f>
        <v>3</v>
      </c>
      <c r="N28" s="52">
        <f>'INPUT 2'!N22</f>
        <v>44.601656470753603</v>
      </c>
      <c r="O28" s="52">
        <f>'INPUT 2'!O22</f>
        <v>131.416821620874</v>
      </c>
      <c r="P28" s="85">
        <f>'INPUT 2'!P22</f>
        <v>102.73818191266118</v>
      </c>
      <c r="R28" s="191">
        <f t="shared" si="1"/>
        <v>24.305417544398868</v>
      </c>
      <c r="S28" s="192">
        <f t="shared" si="2"/>
        <v>2.5674719589256427</v>
      </c>
      <c r="T28" s="192">
        <f t="shared" si="3"/>
        <v>6.1580667050254387</v>
      </c>
      <c r="U28" s="192">
        <f t="shared" si="4"/>
        <v>2.3458311286114131</v>
      </c>
      <c r="V28" s="192">
        <f t="shared" si="5"/>
        <v>0.25229732752992745</v>
      </c>
      <c r="W28" s="192">
        <f t="shared" si="6"/>
        <v>9.5426337595188073</v>
      </c>
      <c r="X28" s="192">
        <f t="shared" si="7"/>
        <v>1.7717205032468433</v>
      </c>
      <c r="Y28" s="192">
        <f t="shared" si="8"/>
        <v>6.1252129343682542</v>
      </c>
      <c r="Z28" s="192">
        <f t="shared" si="9"/>
        <v>2.0965777417408735</v>
      </c>
      <c r="AA28" s="192">
        <f t="shared" si="10"/>
        <v>0.77046871677831286</v>
      </c>
      <c r="AB28" s="192">
        <f t="shared" si="11"/>
        <v>0.19803999288852295</v>
      </c>
      <c r="AC28" s="192">
        <f t="shared" si="12"/>
        <v>0.33569503221709573</v>
      </c>
      <c r="AD28" s="192">
        <f t="shared" si="47"/>
        <v>4.4601656470753606E-3</v>
      </c>
      <c r="AE28" s="192">
        <f t="shared" si="48"/>
        <v>1.3141682162087401E-2</v>
      </c>
      <c r="AF28" s="192">
        <f t="shared" si="13"/>
        <v>46.25114671960204</v>
      </c>
      <c r="AG28" s="193">
        <f t="shared" si="49"/>
        <v>102.7381819126612</v>
      </c>
      <c r="AH28" s="115"/>
      <c r="AI28" s="191">
        <f t="shared" si="50"/>
        <v>17.499769379043745</v>
      </c>
      <c r="AJ28" s="192">
        <f t="shared" si="51"/>
        <v>1.0846282170949968</v>
      </c>
      <c r="AK28" s="192">
        <f t="shared" si="52"/>
        <v>4.6151847011353944</v>
      </c>
      <c r="AL28" s="192">
        <f t="shared" si="53"/>
        <v>1.9516975574738491</v>
      </c>
      <c r="AM28" s="192">
        <f t="shared" si="54"/>
        <v>9.2864733539680722E-2</v>
      </c>
      <c r="AN28" s="192">
        <f t="shared" si="55"/>
        <v>3.4553330665319413</v>
      </c>
      <c r="AO28" s="192">
        <f t="shared" si="56"/>
        <v>0.64152985368581605</v>
      </c>
      <c r="AP28" s="192">
        <f t="shared" si="57"/>
        <v>3.0904843524859213</v>
      </c>
      <c r="AQ28" s="192">
        <f t="shared" si="58"/>
        <v>1.8441139089188416</v>
      </c>
      <c r="AR28" s="192">
        <f t="shared" si="59"/>
        <v>0.39848184014635024</v>
      </c>
      <c r="AS28" s="192">
        <f t="shared" si="60"/>
        <v>0.12929161436589198</v>
      </c>
      <c r="AT28" s="192">
        <f t="shared" si="61"/>
        <v>6.7347523882151341</v>
      </c>
      <c r="AU28" s="192">
        <f t="shared" si="62"/>
        <v>1.5366434860999882E-3</v>
      </c>
      <c r="AV28" s="192">
        <f t="shared" si="63"/>
        <v>4.1819047807259511E-3</v>
      </c>
      <c r="AW28" s="192">
        <f t="shared" si="64"/>
        <v>29.167731911293505</v>
      </c>
      <c r="AX28" s="193">
        <f t="shared" si="15"/>
        <v>70.711582072197899</v>
      </c>
      <c r="AY28" s="115"/>
      <c r="AZ28" s="215">
        <f t="shared" si="65"/>
        <v>0.42123609899575998</v>
      </c>
      <c r="BA28" s="216">
        <f t="shared" si="66"/>
        <v>2.610803314796533E-2</v>
      </c>
      <c r="BB28" s="216">
        <f t="shared" si="67"/>
        <v>0.1110918868439064</v>
      </c>
      <c r="BC28" s="216">
        <f t="shared" si="68"/>
        <v>4.6979217138389595E-2</v>
      </c>
      <c r="BD28" s="216">
        <f t="shared" si="69"/>
        <v>2.2353424918490771E-3</v>
      </c>
      <c r="BE28" s="216">
        <f t="shared" si="70"/>
        <v>8.3173154465679397E-2</v>
      </c>
      <c r="BF28" s="216">
        <f t="shared" si="71"/>
        <v>1.5442233957639764E-2</v>
      </c>
      <c r="BG28" s="216">
        <f t="shared" si="72"/>
        <v>7.4390898785646933E-2</v>
      </c>
      <c r="BH28" s="216">
        <f t="shared" si="73"/>
        <v>4.4389576357905289E-2</v>
      </c>
      <c r="BI28" s="216">
        <f t="shared" si="74"/>
        <v>9.591837025287292E-3</v>
      </c>
      <c r="BJ28" s="216">
        <f t="shared" si="75"/>
        <v>3.112172171455698E-3</v>
      </c>
      <c r="BK28" s="216">
        <f t="shared" si="76"/>
        <v>0.1621118977208568</v>
      </c>
      <c r="BL28" s="216">
        <f t="shared" si="77"/>
        <v>3.6988470739914103E-5</v>
      </c>
      <c r="BM28" s="216">
        <f t="shared" si="78"/>
        <v>1.0066242691827849E-4</v>
      </c>
      <c r="BN28" s="217">
        <f t="shared" si="17"/>
        <v>0.99986234910234162</v>
      </c>
      <c r="BO28" s="115"/>
      <c r="BP28" s="87">
        <f>'INPUT 1'!A22</f>
        <v>0</v>
      </c>
      <c r="BQ28" s="226">
        <f t="shared" si="79"/>
        <v>45.339616110671386</v>
      </c>
      <c r="BR28" s="227">
        <f>'INPUT 2'!W22</f>
        <v>5.2141311366523535</v>
      </c>
      <c r="BS28" s="227">
        <f>'INPUT 2'!X22</f>
        <v>18.437328908456148</v>
      </c>
      <c r="BT28" s="227">
        <f t="shared" si="109"/>
        <v>2.5136268417489269</v>
      </c>
      <c r="BU28" s="227">
        <f t="shared" si="80"/>
        <v>28.495297002471165</v>
      </c>
      <c r="BV28" s="228">
        <f t="shared" si="81"/>
        <v>99.999999999999986</v>
      </c>
      <c r="BW28" s="227"/>
      <c r="BX28" s="250">
        <f t="shared" si="82"/>
        <v>2.8485505166979204</v>
      </c>
      <c r="BY28" s="251">
        <f t="shared" si="83"/>
        <v>4.6516928795647745</v>
      </c>
      <c r="BZ28" s="251">
        <f t="shared" si="84"/>
        <v>24.037407913788734</v>
      </c>
      <c r="CA28" s="252"/>
      <c r="CB28" s="253">
        <f t="shared" si="85"/>
        <v>20.995053606208476</v>
      </c>
      <c r="CC28" s="252"/>
      <c r="CD28" s="252"/>
      <c r="CE28" s="251">
        <f t="shared" si="86"/>
        <v>41.864521164231149</v>
      </c>
      <c r="CF28" s="251">
        <f t="shared" si="87"/>
        <v>8.773782174097656</v>
      </c>
      <c r="CG28" s="251">
        <f t="shared" si="88"/>
        <v>36.565833936573725</v>
      </c>
      <c r="CH28" s="254"/>
      <c r="CI28" s="53">
        <f t="shared" si="89"/>
        <v>18.482841974072123</v>
      </c>
      <c r="CJ28" s="50">
        <f t="shared" si="90"/>
        <v>18.007153797502866</v>
      </c>
      <c r="CK28" s="50">
        <f t="shared" si="91"/>
        <v>7.8712410530922344E-2</v>
      </c>
      <c r="CL28" s="255">
        <f t="shared" si="92"/>
        <v>7.4599373251634571E-2</v>
      </c>
      <c r="CM28" s="50">
        <f t="shared" si="93"/>
        <v>0.25707527913144573</v>
      </c>
      <c r="CN28" s="50">
        <f t="shared" si="94"/>
        <v>0.24364207082898165</v>
      </c>
      <c r="CO28" s="50">
        <f t="shared" si="95"/>
        <v>0.66421231033763184</v>
      </c>
      <c r="CP28" s="58">
        <f t="shared" si="96"/>
        <v>0.68175855591938372</v>
      </c>
      <c r="CQ28" s="227"/>
      <c r="CR28" s="256">
        <f t="shared" si="97"/>
        <v>1169.048246321554</v>
      </c>
      <c r="CS28" s="257">
        <f t="shared" si="98"/>
        <v>1402.9729364739705</v>
      </c>
      <c r="CU28" s="256">
        <f>'INPUT 2'!R22</f>
        <v>44.601505139405297</v>
      </c>
      <c r="CV28" s="257">
        <f>'INPUT 2'!S22</f>
        <v>131.41614089002934</v>
      </c>
      <c r="CW28" s="115"/>
      <c r="CX28" s="226">
        <f t="shared" si="18"/>
        <v>36.298913403592479</v>
      </c>
      <c r="CY28" s="227">
        <f t="shared" si="19"/>
        <v>3.9718990925924751</v>
      </c>
      <c r="CZ28" s="227">
        <f t="shared" si="20"/>
        <v>12.972250005086734</v>
      </c>
      <c r="DA28" s="227">
        <f t="shared" si="21"/>
        <v>7.0242932490245602</v>
      </c>
      <c r="DB28" s="227">
        <f t="shared" si="22"/>
        <v>39.73264424970376</v>
      </c>
      <c r="DC28" s="228">
        <f t="shared" si="99"/>
        <v>100</v>
      </c>
      <c r="DD28" s="115"/>
      <c r="DM28" s="215">
        <f t="shared" si="23"/>
        <v>-11609.706658810497</v>
      </c>
      <c r="DN28" s="216">
        <f t="shared" si="24"/>
        <v>-292.94487264034717</v>
      </c>
      <c r="DO28" s="216">
        <f t="shared" si="25"/>
        <v>-2049.6777511010318</v>
      </c>
      <c r="DP28" s="216">
        <f t="shared" si="26"/>
        <v>-656.28416028164702</v>
      </c>
      <c r="DQ28" s="216">
        <f t="shared" si="27"/>
        <v>-2850.6911682855725</v>
      </c>
      <c r="DR28" s="216">
        <f t="shared" si="28"/>
        <v>-582.5441929282797</v>
      </c>
      <c r="DS28" s="216">
        <f t="shared" si="29"/>
        <v>-588.01766500865824</v>
      </c>
      <c r="DT28" s="216">
        <f t="shared" si="30"/>
        <v>-278.30307475797503</v>
      </c>
      <c r="DU28" s="216">
        <f t="shared" si="31"/>
        <v>-2836.1907723911831</v>
      </c>
      <c r="DV28" s="228">
        <f t="shared" si="100"/>
        <v>4084.0091205093672</v>
      </c>
      <c r="DX28" s="215">
        <f t="shared" si="32"/>
        <v>-11793.107380243964</v>
      </c>
      <c r="DY28" s="216">
        <f t="shared" si="33"/>
        <v>-279.74734020815021</v>
      </c>
      <c r="DZ28" s="216">
        <f t="shared" si="34"/>
        <v>-2110.7397399804454</v>
      </c>
      <c r="EA28" s="216">
        <f t="shared" si="35"/>
        <v>-681.78532497027334</v>
      </c>
      <c r="EB28" s="216">
        <f t="shared" si="36"/>
        <v>-2902.3516779872957</v>
      </c>
      <c r="EC28" s="216">
        <f t="shared" si="37"/>
        <v>-656.99185196970006</v>
      </c>
      <c r="ED28" s="216">
        <f t="shared" si="38"/>
        <v>-608.70160956669326</v>
      </c>
      <c r="EE28" s="216">
        <f t="shared" si="39"/>
        <v>-274.17290646958253</v>
      </c>
      <c r="EF28" s="216">
        <f t="shared" si="40"/>
        <v>-2880.0984556650824</v>
      </c>
      <c r="EG28" s="228">
        <f t="shared" si="41"/>
        <v>4127.7296144406146</v>
      </c>
      <c r="EI28" s="191">
        <f t="shared" si="101"/>
        <v>0.68175855591938372</v>
      </c>
      <c r="EJ28" s="192">
        <f t="shared" si="102"/>
        <v>7.4599373251634571E-2</v>
      </c>
      <c r="EK28" s="193">
        <f t="shared" si="42"/>
        <v>0.24364207082898165</v>
      </c>
      <c r="EM28" s="172">
        <f t="shared" si="43"/>
        <v>53.243062501271687</v>
      </c>
      <c r="EN28" s="115"/>
      <c r="EO28" s="29">
        <f>'INPUT 2'!AC22+273.15</f>
        <v>1365.3397162894103</v>
      </c>
      <c r="EP28" s="94">
        <f>'INPUT 2'!AD22</f>
        <v>0.1</v>
      </c>
      <c r="ER28" s="171">
        <f t="shared" si="103"/>
        <v>7.3241845093154133E-5</v>
      </c>
      <c r="ES28" s="96">
        <f t="shared" si="44"/>
        <v>-1.973135306809572E-2</v>
      </c>
      <c r="ET28" s="98">
        <f t="shared" si="45"/>
        <v>-1.9398102672921875E-2</v>
      </c>
      <c r="EV28" s="171">
        <f t="shared" si="110"/>
        <v>5.6789532696030808E-5</v>
      </c>
      <c r="EW28" s="180">
        <f t="shared" si="46"/>
        <v>0.64464265507550889</v>
      </c>
      <c r="EY28" s="181">
        <f t="shared" si="104"/>
        <v>6.7012962798320768</v>
      </c>
      <c r="EZ28" s="182">
        <f t="shared" si="105"/>
        <v>813.45961330876651</v>
      </c>
      <c r="FA28" s="201">
        <v>0.27316977521185698</v>
      </c>
      <c r="FB28" s="202">
        <f t="shared" si="106"/>
        <v>222.21257971147986</v>
      </c>
      <c r="FC28" s="183">
        <f t="shared" si="107"/>
        <v>6.7049714243126246</v>
      </c>
      <c r="FD28" s="1">
        <f t="shared" si="111"/>
        <v>816.4546952250181</v>
      </c>
      <c r="FE28" s="205">
        <v>0.26729908137347302</v>
      </c>
      <c r="FF28" s="202">
        <f t="shared" si="108"/>
        <v>218.23759001670624</v>
      </c>
      <c r="FV28" s="49"/>
      <c r="FW28" s="115"/>
    </row>
    <row r="29" spans="1:179" s="1" customFormat="1" ht="17.5">
      <c r="A29" s="87">
        <f>'INPUT 1'!A23</f>
        <v>0</v>
      </c>
      <c r="B29" s="56">
        <f>'INPUT 2'!B23</f>
        <v>52.977837727220503</v>
      </c>
      <c r="C29" s="52">
        <f>'INPUT 2'!C23</f>
        <v>4.0662733738833801</v>
      </c>
      <c r="D29" s="52">
        <f>'INPUT 2'!D23</f>
        <v>11.7102914040152</v>
      </c>
      <c r="E29" s="52">
        <f>'INPUT 2'!E23</f>
        <v>3.6650955530488001</v>
      </c>
      <c r="F29" s="52">
        <f>'INPUT 2'!F23</f>
        <v>0.31266478532060699</v>
      </c>
      <c r="G29" s="52">
        <f>'INPUT 2'!G23</f>
        <v>11.9931548490963</v>
      </c>
      <c r="H29" s="52">
        <f>'INPUT 2'!H23</f>
        <v>2.2899672004954699</v>
      </c>
      <c r="I29" s="52">
        <f>'INPUT 2'!I23</f>
        <v>8.2037213064903902</v>
      </c>
      <c r="J29" s="52">
        <f>'INPUT 2'!J23</f>
        <v>2.89709129853793</v>
      </c>
      <c r="K29" s="52">
        <f>'INPUT 2'!K23</f>
        <v>1.0452287390849599</v>
      </c>
      <c r="L29" s="52">
        <f>'INPUT 2'!L23</f>
        <v>0.460406808354692</v>
      </c>
      <c r="M29" s="52">
        <f>'INPUT 2'!M23</f>
        <v>3</v>
      </c>
      <c r="N29" s="52">
        <f>'INPUT 2'!N23</f>
        <v>40.839444569672402</v>
      </c>
      <c r="O29" s="52">
        <f>'INPUT 2'!O23</f>
        <v>122.69722731109999</v>
      </c>
      <c r="P29" s="85">
        <f>'INPUT 2'!P23</f>
        <v>102.6380867127363</v>
      </c>
      <c r="R29" s="191">
        <f t="shared" si="1"/>
        <v>24.763691371753545</v>
      </c>
      <c r="S29" s="192">
        <f t="shared" si="2"/>
        <v>2.4370920667879838</v>
      </c>
      <c r="T29" s="192">
        <f t="shared" si="3"/>
        <v>6.1976798428554281</v>
      </c>
      <c r="U29" s="192">
        <f t="shared" si="4"/>
        <v>2.2101841837826908</v>
      </c>
      <c r="V29" s="192">
        <f t="shared" si="5"/>
        <v>0.24214563025120889</v>
      </c>
      <c r="W29" s="192">
        <f t="shared" si="6"/>
        <v>9.3223633588954176</v>
      </c>
      <c r="X29" s="192">
        <f t="shared" si="7"/>
        <v>1.6016675010609316</v>
      </c>
      <c r="Y29" s="192">
        <f t="shared" si="8"/>
        <v>5.8631238702493675</v>
      </c>
      <c r="Z29" s="192">
        <f t="shared" si="9"/>
        <v>2.1492288387761502</v>
      </c>
      <c r="AA29" s="192">
        <f t="shared" si="10"/>
        <v>0.86769431418245979</v>
      </c>
      <c r="AB29" s="192">
        <f t="shared" si="11"/>
        <v>0.2009310432529553</v>
      </c>
      <c r="AC29" s="192">
        <f t="shared" si="12"/>
        <v>0.33569503221709573</v>
      </c>
      <c r="AD29" s="192">
        <f t="shared" si="47"/>
        <v>4.08394445696724E-3</v>
      </c>
      <c r="AE29" s="192">
        <f t="shared" si="48"/>
        <v>1.2269722731109999E-2</v>
      </c>
      <c r="AF29" s="192">
        <f t="shared" si="13"/>
        <v>46.430235991483016</v>
      </c>
      <c r="AG29" s="193">
        <f t="shared" si="49"/>
        <v>102.63808671273634</v>
      </c>
      <c r="AH29" s="115"/>
      <c r="AI29" s="191">
        <f t="shared" si="50"/>
        <v>17.787243864078921</v>
      </c>
      <c r="AJ29" s="192">
        <f t="shared" si="51"/>
        <v>1.0270962957023708</v>
      </c>
      <c r="AK29" s="192">
        <f t="shared" si="52"/>
        <v>4.6338062677691711</v>
      </c>
      <c r="AL29" s="192">
        <f t="shared" si="53"/>
        <v>1.8344601321416762</v>
      </c>
      <c r="AM29" s="192">
        <f t="shared" si="54"/>
        <v>8.8915779517471136E-2</v>
      </c>
      <c r="AN29" s="192">
        <f t="shared" si="55"/>
        <v>3.3675319428620405</v>
      </c>
      <c r="AO29" s="192">
        <f t="shared" si="56"/>
        <v>0.57857286441426481</v>
      </c>
      <c r="AP29" s="192">
        <f t="shared" si="57"/>
        <v>2.9511987966270645</v>
      </c>
      <c r="AQ29" s="192">
        <f t="shared" si="58"/>
        <v>1.8859208825214191</v>
      </c>
      <c r="AR29" s="192">
        <f t="shared" si="59"/>
        <v>0.44769713323584437</v>
      </c>
      <c r="AS29" s="192">
        <f t="shared" si="60"/>
        <v>0.13086651362857896</v>
      </c>
      <c r="AT29" s="192">
        <f t="shared" si="61"/>
        <v>6.7187065088784745</v>
      </c>
      <c r="AU29" s="192">
        <f t="shared" si="62"/>
        <v>1.4036731583746572E-3</v>
      </c>
      <c r="AV29" s="192">
        <f t="shared" si="63"/>
        <v>3.8951300890107967E-3</v>
      </c>
      <c r="AW29" s="192">
        <f t="shared" si="64"/>
        <v>29.210909771884481</v>
      </c>
      <c r="AX29" s="193">
        <f t="shared" si="15"/>
        <v>70.668225556509157</v>
      </c>
      <c r="AY29" s="115"/>
      <c r="AZ29" s="215">
        <f t="shared" si="65"/>
        <v>0.42904957852277775</v>
      </c>
      <c r="BA29" s="216">
        <f t="shared" si="66"/>
        <v>2.4774790076575365E-2</v>
      </c>
      <c r="BB29" s="216">
        <f t="shared" si="67"/>
        <v>0.11177294477631655</v>
      </c>
      <c r="BC29" s="216">
        <f t="shared" si="68"/>
        <v>4.4249370645989203E-2</v>
      </c>
      <c r="BD29" s="216">
        <f t="shared" si="69"/>
        <v>2.1447548601409312E-3</v>
      </c>
      <c r="BE29" s="216">
        <f t="shared" si="70"/>
        <v>8.1228894807293825E-2</v>
      </c>
      <c r="BF29" s="216">
        <f t="shared" si="71"/>
        <v>1.395586890912124E-2</v>
      </c>
      <c r="BG29" s="216">
        <f t="shared" si="72"/>
        <v>7.1186441784095889E-2</v>
      </c>
      <c r="BH29" s="216">
        <f t="shared" si="73"/>
        <v>4.5490665442957899E-2</v>
      </c>
      <c r="BI29" s="216">
        <f t="shared" si="74"/>
        <v>1.0798989870971875E-2</v>
      </c>
      <c r="BJ29" s="216">
        <f t="shared" si="75"/>
        <v>3.1566566998318195E-3</v>
      </c>
      <c r="BK29" s="216">
        <f t="shared" si="76"/>
        <v>0.162063230137303</v>
      </c>
      <c r="BL29" s="216">
        <f t="shared" si="77"/>
        <v>3.3858274029773021E-5</v>
      </c>
      <c r="BM29" s="216">
        <f t="shared" si="78"/>
        <v>9.3955192594870977E-5</v>
      </c>
      <c r="BN29" s="217">
        <f t="shared" si="17"/>
        <v>0.99987218653337528</v>
      </c>
      <c r="BO29" s="115"/>
      <c r="BP29" s="87">
        <f>'INPUT 1'!A23</f>
        <v>0</v>
      </c>
      <c r="BQ29" s="226">
        <f t="shared" si="79"/>
        <v>45.946598710581469</v>
      </c>
      <c r="BR29" s="227">
        <f>'INPUT 2'!W23</f>
        <v>5.0368777854294322</v>
      </c>
      <c r="BS29" s="227">
        <f>'INPUT 2'!X23</f>
        <v>17.857764648874717</v>
      </c>
      <c r="BT29" s="227">
        <f t="shared" si="109"/>
        <v>2.4694281679498844</v>
      </c>
      <c r="BU29" s="227">
        <f t="shared" si="80"/>
        <v>28.68933068716451</v>
      </c>
      <c r="BV29" s="228">
        <f t="shared" si="81"/>
        <v>100.00000000000001</v>
      </c>
      <c r="BW29" s="227"/>
      <c r="BX29" s="250">
        <f t="shared" si="82"/>
        <v>2.7517146082829544</v>
      </c>
      <c r="BY29" s="251">
        <f t="shared" si="83"/>
        <v>4.5054702378290346</v>
      </c>
      <c r="BZ29" s="251">
        <f t="shared" si="84"/>
        <v>24.426914309597709</v>
      </c>
      <c r="CA29" s="252"/>
      <c r="CB29" s="253">
        <f t="shared" si="85"/>
        <v>21.432145841052524</v>
      </c>
      <c r="CC29" s="252"/>
      <c r="CD29" s="252"/>
      <c r="CE29" s="251">
        <f t="shared" si="86"/>
        <v>42.542901246203058</v>
      </c>
      <c r="CF29" s="251">
        <f t="shared" si="87"/>
        <v>8.6195072714526066</v>
      </c>
      <c r="CG29" s="251">
        <f t="shared" si="88"/>
        <v>37.327091439128857</v>
      </c>
      <c r="CH29" s="254"/>
      <c r="CI29" s="53">
        <f t="shared" si="89"/>
        <v>17.768396947636166</v>
      </c>
      <c r="CJ29" s="50">
        <f t="shared" si="90"/>
        <v>17.340570352444811</v>
      </c>
      <c r="CK29" s="50">
        <f t="shared" si="91"/>
        <v>7.6036124618112863E-2</v>
      </c>
      <c r="CL29" s="255">
        <f t="shared" si="92"/>
        <v>7.2140405642409811E-2</v>
      </c>
      <c r="CM29" s="50">
        <f t="shared" si="93"/>
        <v>0.2489927519631355</v>
      </c>
      <c r="CN29" s="50">
        <f t="shared" si="94"/>
        <v>0.23623558169035913</v>
      </c>
      <c r="CO29" s="50">
        <f t="shared" si="95"/>
        <v>0.67497112341875165</v>
      </c>
      <c r="CP29" s="58">
        <f t="shared" si="96"/>
        <v>0.69162401266723095</v>
      </c>
      <c r="CQ29" s="227"/>
      <c r="CR29" s="256">
        <f t="shared" si="97"/>
        <v>1233.3535395978327</v>
      </c>
      <c r="CS29" s="257">
        <f t="shared" si="98"/>
        <v>1455.4427695446091</v>
      </c>
      <c r="CU29" s="256">
        <f>'INPUT 2'!R23</f>
        <v>40.838880529518228</v>
      </c>
      <c r="CV29" s="257">
        <f>'INPUT 2'!S23</f>
        <v>122.69644002877696</v>
      </c>
      <c r="CW29" s="115"/>
      <c r="CX29" s="226">
        <f t="shared" si="18"/>
        <v>36.751716409384038</v>
      </c>
      <c r="CY29" s="227">
        <f t="shared" si="19"/>
        <v>3.8334176969986382</v>
      </c>
      <c r="CZ29" s="227">
        <f t="shared" si="20"/>
        <v>12.553154524823093</v>
      </c>
      <c r="DA29" s="227">
        <f t="shared" si="21"/>
        <v>6.8945622901156174</v>
      </c>
      <c r="DB29" s="227">
        <f t="shared" si="22"/>
        <v>39.967149078678602</v>
      </c>
      <c r="DC29" s="228">
        <f t="shared" si="99"/>
        <v>99.999999999999986</v>
      </c>
      <c r="DD29" s="115"/>
      <c r="DM29" s="215">
        <f t="shared" si="23"/>
        <v>-11825.054311847733</v>
      </c>
      <c r="DN29" s="216">
        <f t="shared" si="24"/>
        <v>-277.98523475673295</v>
      </c>
      <c r="DO29" s="216">
        <f t="shared" si="25"/>
        <v>-2062.243468822915</v>
      </c>
      <c r="DP29" s="216">
        <f t="shared" si="26"/>
        <v>-618.14910563215597</v>
      </c>
      <c r="DQ29" s="216">
        <f t="shared" si="27"/>
        <v>-2784.053274452885</v>
      </c>
      <c r="DR29" s="216">
        <f t="shared" si="28"/>
        <v>-557.45056120431263</v>
      </c>
      <c r="DS29" s="216">
        <f t="shared" si="29"/>
        <v>-602.60351794716803</v>
      </c>
      <c r="DT29" s="216">
        <f t="shared" si="30"/>
        <v>-313.3281015355538</v>
      </c>
      <c r="DU29" s="216">
        <f t="shared" si="31"/>
        <v>-2835.3393200713326</v>
      </c>
      <c r="DV29" s="228">
        <f t="shared" si="100"/>
        <v>4062.5243028904124</v>
      </c>
      <c r="DX29" s="215">
        <f t="shared" si="32"/>
        <v>-12011.856920692029</v>
      </c>
      <c r="DY29" s="216">
        <f t="shared" si="33"/>
        <v>-265.46165269739436</v>
      </c>
      <c r="DZ29" s="216">
        <f t="shared" si="34"/>
        <v>-2123.6798032380516</v>
      </c>
      <c r="EA29" s="216">
        <f t="shared" si="35"/>
        <v>-642.16846050747051</v>
      </c>
      <c r="EB29" s="216">
        <f t="shared" si="36"/>
        <v>-2834.5061655955915</v>
      </c>
      <c r="EC29" s="216">
        <f t="shared" si="37"/>
        <v>-628.69131824348983</v>
      </c>
      <c r="ED29" s="216">
        <f t="shared" si="38"/>
        <v>-623.80053037963046</v>
      </c>
      <c r="EE29" s="216">
        <f t="shared" si="39"/>
        <v>-308.67814288903224</v>
      </c>
      <c r="EF29" s="216">
        <f t="shared" si="40"/>
        <v>-2879.2338218275609</v>
      </c>
      <c r="EG29" s="228">
        <f t="shared" si="41"/>
        <v>4106.0147956608871</v>
      </c>
      <c r="EI29" s="191">
        <f t="shared" si="101"/>
        <v>0.69162401266723106</v>
      </c>
      <c r="EJ29" s="192">
        <f t="shared" si="102"/>
        <v>7.2140405642409824E-2</v>
      </c>
      <c r="EK29" s="193">
        <f t="shared" si="42"/>
        <v>0.23623558169035913</v>
      </c>
      <c r="EM29" s="172">
        <f t="shared" si="43"/>
        <v>53.138288631205768</v>
      </c>
      <c r="EN29" s="115"/>
      <c r="EO29" s="29">
        <f>'INPUT 2'!AC23+273.15</f>
        <v>1360.8184206162809</v>
      </c>
      <c r="EP29" s="94">
        <f>'INPUT 2'!AD23</f>
        <v>0.1</v>
      </c>
      <c r="ER29" s="171">
        <f t="shared" si="103"/>
        <v>7.3485189857080624E-5</v>
      </c>
      <c r="ES29" s="96">
        <f t="shared" si="44"/>
        <v>-1.9796910147497519E-2</v>
      </c>
      <c r="ET29" s="98">
        <f t="shared" si="45"/>
        <v>-1.9462552533647804E-2</v>
      </c>
      <c r="EV29" s="171">
        <f t="shared" si="110"/>
        <v>5.3533505751563693E-5</v>
      </c>
      <c r="EW29" s="180">
        <f t="shared" si="46"/>
        <v>0.60566975152968916</v>
      </c>
      <c r="EY29" s="181">
        <f t="shared" si="104"/>
        <v>6.6159787469950428</v>
      </c>
      <c r="EZ29" s="182">
        <f t="shared" si="105"/>
        <v>746.93543350162668</v>
      </c>
      <c r="FA29" s="201">
        <v>0.27316977521185698</v>
      </c>
      <c r="FB29" s="202">
        <f t="shared" si="106"/>
        <v>204.04018446741031</v>
      </c>
      <c r="FC29" s="183">
        <f t="shared" si="107"/>
        <v>6.6178118995745265</v>
      </c>
      <c r="FD29" s="1">
        <f t="shared" si="111"/>
        <v>748.30593590447347</v>
      </c>
      <c r="FE29" s="205">
        <v>0.26729908137347302</v>
      </c>
      <c r="FF29" s="202">
        <f t="shared" si="108"/>
        <v>200.02148925358276</v>
      </c>
      <c r="FV29" s="49"/>
      <c r="FW29" s="115"/>
    </row>
    <row r="30" spans="1:179" s="1" customFormat="1" ht="17.5">
      <c r="A30" s="87">
        <f>'INPUT 1'!A24</f>
        <v>0</v>
      </c>
      <c r="B30" s="56">
        <f>'INPUT 2'!B24</f>
        <v>53.763306544270598</v>
      </c>
      <c r="C30" s="52">
        <f>'INPUT 2'!C24</f>
        <v>3.8919882571142601</v>
      </c>
      <c r="D30" s="52">
        <f>'INPUT 2'!D24</f>
        <v>11.7702570970275</v>
      </c>
      <c r="E30" s="52">
        <f>'INPUT 2'!E24</f>
        <v>3.4848801534791098</v>
      </c>
      <c r="F30" s="52">
        <f>'INPUT 2'!F24</f>
        <v>0.30216292976688502</v>
      </c>
      <c r="G30" s="52">
        <f>'INPUT 2'!G24</f>
        <v>11.763195641136701</v>
      </c>
      <c r="H30" s="52">
        <f>'INPUT 2'!H24</f>
        <v>2.0984289455320702</v>
      </c>
      <c r="I30" s="52">
        <f>'INPUT 2'!I24</f>
        <v>7.9099186107680701</v>
      </c>
      <c r="J30" s="52">
        <f>'INPUT 2'!J24</f>
        <v>2.9539519713781002</v>
      </c>
      <c r="K30" s="52">
        <f>'INPUT 2'!K24</f>
        <v>1.1390605846892301</v>
      </c>
      <c r="L30" s="52">
        <f>'INPUT 2'!L24</f>
        <v>0.46571412993518502</v>
      </c>
      <c r="M30" s="52">
        <f>'INPUT 2'!M24</f>
        <v>3</v>
      </c>
      <c r="N30" s="52">
        <f>'INPUT 2'!N24</f>
        <v>37.8864180504264</v>
      </c>
      <c r="O30" s="52">
        <f>'INPUT 2'!O24</f>
        <v>115.711344003931</v>
      </c>
      <c r="P30" s="85">
        <f>'INPUT 2'!P24</f>
        <v>102.55822464130314</v>
      </c>
      <c r="R30" s="191">
        <f t="shared" si="1"/>
        <v>25.13084692588766</v>
      </c>
      <c r="S30" s="192">
        <f t="shared" si="2"/>
        <v>2.3326355198756952</v>
      </c>
      <c r="T30" s="192">
        <f t="shared" si="3"/>
        <v>6.2294167274489034</v>
      </c>
      <c r="U30" s="192">
        <f t="shared" si="4"/>
        <v>2.1015078286814779</v>
      </c>
      <c r="V30" s="192">
        <f t="shared" si="5"/>
        <v>0.23401238803381114</v>
      </c>
      <c r="W30" s="192">
        <f t="shared" si="6"/>
        <v>9.1436144540995539</v>
      </c>
      <c r="X30" s="192">
        <f t="shared" si="7"/>
        <v>1.4677002555395009</v>
      </c>
      <c r="Y30" s="192">
        <f t="shared" si="8"/>
        <v>5.6531457963878982</v>
      </c>
      <c r="Z30" s="192">
        <f t="shared" si="9"/>
        <v>2.1914113540189328</v>
      </c>
      <c r="AA30" s="192">
        <f t="shared" si="10"/>
        <v>0.94558861222036883</v>
      </c>
      <c r="AB30" s="192">
        <f t="shared" si="11"/>
        <v>0.2032472680408951</v>
      </c>
      <c r="AC30" s="192">
        <f t="shared" si="12"/>
        <v>0.33569503221709573</v>
      </c>
      <c r="AD30" s="192">
        <f t="shared" si="47"/>
        <v>3.7886418050426399E-3</v>
      </c>
      <c r="AE30" s="192">
        <f t="shared" si="48"/>
        <v>1.1571134400393101E-2</v>
      </c>
      <c r="AF30" s="192">
        <f t="shared" si="13"/>
        <v>46.574042702645919</v>
      </c>
      <c r="AG30" s="193">
        <f t="shared" si="49"/>
        <v>102.55822464130314</v>
      </c>
      <c r="AH30" s="115"/>
      <c r="AI30" s="191">
        <f t="shared" si="50"/>
        <v>18.016499323315394</v>
      </c>
      <c r="AJ30" s="192">
        <f t="shared" si="51"/>
        <v>0.98119679237166668</v>
      </c>
      <c r="AK30" s="192">
        <f t="shared" si="52"/>
        <v>4.6486422798745348</v>
      </c>
      <c r="AL30" s="192">
        <f t="shared" si="53"/>
        <v>1.7409280855220755</v>
      </c>
      <c r="AM30" s="192">
        <f t="shared" si="54"/>
        <v>8.5765191351510353E-2</v>
      </c>
      <c r="AN30" s="192">
        <f t="shared" si="55"/>
        <v>3.2966558453345991</v>
      </c>
      <c r="AO30" s="192">
        <f t="shared" si="56"/>
        <v>0.52916739336641982</v>
      </c>
      <c r="AP30" s="192">
        <f t="shared" si="57"/>
        <v>2.840073568604808</v>
      </c>
      <c r="AQ30" s="192">
        <f t="shared" si="58"/>
        <v>1.919264038054419</v>
      </c>
      <c r="AR30" s="192">
        <f t="shared" si="59"/>
        <v>0.4869560921448487</v>
      </c>
      <c r="AS30" s="192">
        <f t="shared" si="60"/>
        <v>0.13212232837098473</v>
      </c>
      <c r="AT30" s="192">
        <f t="shared" si="61"/>
        <v>6.7058784734439092</v>
      </c>
      <c r="AU30" s="192">
        <f t="shared" si="62"/>
        <v>1.2996898394406046E-3</v>
      </c>
      <c r="AV30" s="192">
        <f t="shared" si="63"/>
        <v>3.6663436078086258E-3</v>
      </c>
      <c r="AW30" s="192">
        <f t="shared" si="64"/>
        <v>29.245438507594844</v>
      </c>
      <c r="AX30" s="193">
        <f t="shared" si="15"/>
        <v>70.633553952797271</v>
      </c>
      <c r="AY30" s="115"/>
      <c r="AZ30" s="215">
        <f t="shared" si="65"/>
        <v>0.43530610489306076</v>
      </c>
      <c r="BA30" s="216">
        <f t="shared" si="66"/>
        <v>2.3707211159946735E-2</v>
      </c>
      <c r="BB30" s="216">
        <f t="shared" si="67"/>
        <v>0.1123182882300912</v>
      </c>
      <c r="BC30" s="216">
        <f t="shared" si="68"/>
        <v>4.2063478049080345E-2</v>
      </c>
      <c r="BD30" s="216">
        <f t="shared" si="69"/>
        <v>2.0722178439137404E-3</v>
      </c>
      <c r="BE30" s="216">
        <f t="shared" si="70"/>
        <v>7.9652233736018943E-2</v>
      </c>
      <c r="BF30" s="216">
        <f t="shared" si="71"/>
        <v>1.2785491382593482E-2</v>
      </c>
      <c r="BG30" s="216">
        <f t="shared" si="72"/>
        <v>6.8620509488165643E-2</v>
      </c>
      <c r="BH30" s="216">
        <f t="shared" si="73"/>
        <v>4.6372346684775037E-2</v>
      </c>
      <c r="BI30" s="216">
        <f t="shared" si="74"/>
        <v>1.1765601958600293E-2</v>
      </c>
      <c r="BJ30" s="216">
        <f t="shared" si="75"/>
        <v>3.1922769845830205E-3</v>
      </c>
      <c r="BK30" s="216">
        <f t="shared" si="76"/>
        <v>0.16202425264620821</v>
      </c>
      <c r="BL30" s="216">
        <f t="shared" si="77"/>
        <v>3.1402488986515581E-5</v>
      </c>
      <c r="BM30" s="216">
        <f t="shared" si="78"/>
        <v>8.8584453975993155E-5</v>
      </c>
      <c r="BN30" s="217">
        <f t="shared" si="17"/>
        <v>0.99988001305703755</v>
      </c>
      <c r="BO30" s="115"/>
      <c r="BP30" s="87">
        <f>'INPUT 1'!A24</f>
        <v>0</v>
      </c>
      <c r="BQ30" s="226">
        <f t="shared" si="79"/>
        <v>46.482959671181341</v>
      </c>
      <c r="BR30" s="227">
        <f>'INPUT 2'!W24</f>
        <v>4.8849513930970039</v>
      </c>
      <c r="BS30" s="227">
        <f>'INPUT 2'!X24</f>
        <v>17.342499299758575</v>
      </c>
      <c r="BT30" s="227">
        <f t="shared" si="109"/>
        <v>2.4337086380651112</v>
      </c>
      <c r="BU30" s="227">
        <f t="shared" si="80"/>
        <v>28.855880997897977</v>
      </c>
      <c r="BV30" s="228">
        <f t="shared" si="81"/>
        <v>100</v>
      </c>
      <c r="BW30" s="227"/>
      <c r="BX30" s="250">
        <f t="shared" si="82"/>
        <v>2.6687151608128925</v>
      </c>
      <c r="BY30" s="251">
        <f t="shared" si="83"/>
        <v>4.3754700535577271</v>
      </c>
      <c r="BZ30" s="251">
        <f t="shared" si="84"/>
        <v>24.768090189918411</v>
      </c>
      <c r="CA30" s="252"/>
      <c r="CB30" s="253">
        <f t="shared" si="85"/>
        <v>21.811695783527369</v>
      </c>
      <c r="CC30" s="252"/>
      <c r="CD30" s="252"/>
      <c r="CE30" s="251">
        <f t="shared" si="86"/>
        <v>43.137106948982591</v>
      </c>
      <c r="CF30" s="251">
        <f t="shared" si="87"/>
        <v>8.4948287116262335</v>
      </c>
      <c r="CG30" s="251">
        <f t="shared" si="88"/>
        <v>37.988130959555086</v>
      </c>
      <c r="CH30" s="254"/>
      <c r="CI30" s="53">
        <f t="shared" si="89"/>
        <v>17.18677243050324</v>
      </c>
      <c r="CJ30" s="50">
        <f t="shared" si="90"/>
        <v>16.796382289833979</v>
      </c>
      <c r="CK30" s="50">
        <f t="shared" si="91"/>
        <v>7.3746378146755262E-2</v>
      </c>
      <c r="CL30" s="255">
        <f t="shared" si="92"/>
        <v>7.0028772553474394E-2</v>
      </c>
      <c r="CM30" s="50">
        <f t="shared" si="93"/>
        <v>0.24182053887023644</v>
      </c>
      <c r="CN30" s="50">
        <f t="shared" si="94"/>
        <v>0.22963019935166121</v>
      </c>
      <c r="CO30" s="50">
        <f t="shared" si="95"/>
        <v>0.6844330829830082</v>
      </c>
      <c r="CP30" s="58">
        <f t="shared" si="96"/>
        <v>0.70034102809486443</v>
      </c>
      <c r="CQ30" s="227"/>
      <c r="CR30" s="256">
        <f t="shared" si="97"/>
        <v>1289.4480014489864</v>
      </c>
      <c r="CS30" s="257">
        <f t="shared" si="98"/>
        <v>1498.7892270442717</v>
      </c>
      <c r="CU30" s="256">
        <f>'INPUT 2'!R24</f>
        <v>37.884051063770364</v>
      </c>
      <c r="CV30" s="257">
        <f>'INPUT 2'!S24</f>
        <v>115.71006107349281</v>
      </c>
      <c r="CW30" s="115"/>
      <c r="CX30" s="226">
        <f t="shared" si="18"/>
        <v>37.149726160783302</v>
      </c>
      <c r="CY30" s="227">
        <f t="shared" si="19"/>
        <v>3.7146898716106054</v>
      </c>
      <c r="CZ30" s="227">
        <f t="shared" si="20"/>
        <v>12.180778623474806</v>
      </c>
      <c r="DA30" s="227">
        <f t="shared" si="21"/>
        <v>6.7891666677870539</v>
      </c>
      <c r="DB30" s="227">
        <f t="shared" si="22"/>
        <v>40.165638676344237</v>
      </c>
      <c r="DC30" s="228">
        <f t="shared" si="99"/>
        <v>100</v>
      </c>
      <c r="DD30" s="115"/>
      <c r="DM30" s="215">
        <f t="shared" si="23"/>
        <v>-11997.490710426264</v>
      </c>
      <c r="DN30" s="216">
        <f t="shared" si="24"/>
        <v>-266.00647833364843</v>
      </c>
      <c r="DO30" s="216">
        <f t="shared" si="25"/>
        <v>-2072.3052147853459</v>
      </c>
      <c r="DP30" s="216">
        <f t="shared" si="26"/>
        <v>-587.61290739789627</v>
      </c>
      <c r="DQ30" s="216">
        <f t="shared" si="27"/>
        <v>-2730.0145185569831</v>
      </c>
      <c r="DR30" s="216">
        <f t="shared" si="28"/>
        <v>-537.35712258693036</v>
      </c>
      <c r="DS30" s="216">
        <f t="shared" si="29"/>
        <v>-614.28292981889047</v>
      </c>
      <c r="DT30" s="216">
        <f t="shared" si="30"/>
        <v>-341.37394044795514</v>
      </c>
      <c r="DU30" s="216">
        <f t="shared" si="31"/>
        <v>-2834.6573984966162</v>
      </c>
      <c r="DV30" s="228">
        <f t="shared" si="100"/>
        <v>4041.7613396230377</v>
      </c>
      <c r="DX30" s="215">
        <f t="shared" si="32"/>
        <v>-12187.017329517339</v>
      </c>
      <c r="DY30" s="216">
        <f t="shared" si="33"/>
        <v>-254.02255421392883</v>
      </c>
      <c r="DZ30" s="216">
        <f t="shared" si="34"/>
        <v>-2134.04129886588</v>
      </c>
      <c r="EA30" s="216">
        <f t="shared" si="35"/>
        <v>-610.44572042554194</v>
      </c>
      <c r="EB30" s="216">
        <f t="shared" si="36"/>
        <v>-2779.4881139750996</v>
      </c>
      <c r="EC30" s="216">
        <f t="shared" si="37"/>
        <v>-606.02998952383552</v>
      </c>
      <c r="ED30" s="216">
        <f t="shared" si="38"/>
        <v>-635.89077396951495</v>
      </c>
      <c r="EE30" s="216">
        <f t="shared" si="39"/>
        <v>-336.30776636939748</v>
      </c>
      <c r="EF30" s="216">
        <f t="shared" si="40"/>
        <v>-2878.5413432773371</v>
      </c>
      <c r="EG30" s="228">
        <f t="shared" si="41"/>
        <v>4085.0295588914851</v>
      </c>
      <c r="EI30" s="191">
        <f t="shared" si="101"/>
        <v>0.70034102809486443</v>
      </c>
      <c r="EJ30" s="192">
        <f t="shared" si="102"/>
        <v>7.0028772553474394E-2</v>
      </c>
      <c r="EK30" s="193">
        <f t="shared" si="42"/>
        <v>0.22963019935166121</v>
      </c>
      <c r="EM30" s="172">
        <f t="shared" si="43"/>
        <v>53.045194655868713</v>
      </c>
      <c r="EN30" s="115"/>
      <c r="EO30" s="29">
        <f>'INPUT 2'!AC24+273.15</f>
        <v>1357.1960910849302</v>
      </c>
      <c r="EP30" s="94">
        <f>'INPUT 2'!AD24</f>
        <v>0.1</v>
      </c>
      <c r="ER30" s="171">
        <f t="shared" si="103"/>
        <v>7.3681320375791029E-5</v>
      </c>
      <c r="ES30" s="96">
        <f t="shared" si="44"/>
        <v>-1.9849747709238103E-2</v>
      </c>
      <c r="ET30" s="98">
        <f t="shared" si="45"/>
        <v>-1.9514497701528254E-2</v>
      </c>
      <c r="EV30" s="171">
        <f t="shared" si="110"/>
        <v>5.0700668759724646E-5</v>
      </c>
      <c r="EW30" s="180">
        <f t="shared" si="46"/>
        <v>0.57209257097793331</v>
      </c>
      <c r="EY30" s="181">
        <f t="shared" si="104"/>
        <v>6.5466326105432229</v>
      </c>
      <c r="EZ30" s="182">
        <f t="shared" si="105"/>
        <v>696.89350638487213</v>
      </c>
      <c r="FA30" s="201">
        <v>0.27316977521185698</v>
      </c>
      <c r="FB30" s="202">
        <f t="shared" si="106"/>
        <v>190.37024248575833</v>
      </c>
      <c r="FC30" s="183">
        <f t="shared" si="107"/>
        <v>6.5468478283845233</v>
      </c>
      <c r="FD30" s="1">
        <f t="shared" si="111"/>
        <v>697.04350644169779</v>
      </c>
      <c r="FE30" s="205">
        <v>0.26729908137347302</v>
      </c>
      <c r="FF30" s="202">
        <f t="shared" si="108"/>
        <v>186.31908894921034</v>
      </c>
      <c r="FV30" s="49"/>
      <c r="FW30" s="115"/>
    </row>
    <row r="31" spans="1:179" s="1" customFormat="1" ht="17.5">
      <c r="A31" s="87">
        <f>'INPUT 1'!A25</f>
        <v>0</v>
      </c>
      <c r="B31" s="56">
        <f>'INPUT 2'!B25</f>
        <v>54.436674500691801</v>
      </c>
      <c r="C31" s="52">
        <f>'INPUT 2'!C25</f>
        <v>3.7425768350870801</v>
      </c>
      <c r="D31" s="52">
        <f>'INPUT 2'!D25</f>
        <v>11.821664581681899</v>
      </c>
      <c r="E31" s="52">
        <f>'INPUT 2'!E25</f>
        <v>3.33038480918316</v>
      </c>
      <c r="F31" s="52">
        <f>'INPUT 2'!F25</f>
        <v>0.29315988233923701</v>
      </c>
      <c r="G31" s="52">
        <f>'INPUT 2'!G25</f>
        <v>11.5629711147265</v>
      </c>
      <c r="H31" s="52">
        <f>'INPUT 2'!H25</f>
        <v>1.93765420117974</v>
      </c>
      <c r="I31" s="52">
        <f>'INPUT 2'!I25</f>
        <v>7.6580469686160697</v>
      </c>
      <c r="J31" s="52">
        <f>'INPUT 2'!J25</f>
        <v>3.0026975794022501</v>
      </c>
      <c r="K31" s="52">
        <f>'INPUT 2'!K25</f>
        <v>1.21950089848688</v>
      </c>
      <c r="L31" s="52">
        <f>'INPUT 2'!L25</f>
        <v>0.47026399901865601</v>
      </c>
      <c r="M31" s="52">
        <f>'INPUT 2'!M25</f>
        <v>3</v>
      </c>
      <c r="N31" s="52">
        <f>'INPUT 2'!N25</f>
        <v>35.398148880028103</v>
      </c>
      <c r="O31" s="52">
        <f>'INPUT 2'!O25</f>
        <v>109.72247485440499</v>
      </c>
      <c r="P31" s="85">
        <f>'INPUT 2'!P25</f>
        <v>102.4901074327867</v>
      </c>
      <c r="R31" s="191">
        <f t="shared" si="1"/>
        <v>25.445602623134157</v>
      </c>
      <c r="S31" s="192">
        <f t="shared" si="2"/>
        <v>2.2430868452468173</v>
      </c>
      <c r="T31" s="192">
        <f t="shared" si="3"/>
        <v>6.2566241743366229</v>
      </c>
      <c r="U31" s="192">
        <f t="shared" si="4"/>
        <v>2.0083415901786581</v>
      </c>
      <c r="V31" s="192">
        <f t="shared" si="5"/>
        <v>0.22703990921335834</v>
      </c>
      <c r="W31" s="192">
        <f t="shared" si="6"/>
        <v>8.9879785257683782</v>
      </c>
      <c r="X31" s="192">
        <f t="shared" si="7"/>
        <v>1.3552498750428759</v>
      </c>
      <c r="Y31" s="192">
        <f t="shared" si="8"/>
        <v>5.4731354593507344</v>
      </c>
      <c r="Z31" s="192">
        <f t="shared" si="9"/>
        <v>2.2275736477588826</v>
      </c>
      <c r="AA31" s="192">
        <f t="shared" si="10"/>
        <v>1.0123659598987129</v>
      </c>
      <c r="AB31" s="192">
        <f t="shared" si="11"/>
        <v>0.20523292491003048</v>
      </c>
      <c r="AC31" s="192">
        <f t="shared" si="12"/>
        <v>0.33569503221709573</v>
      </c>
      <c r="AD31" s="192">
        <f t="shared" si="47"/>
        <v>3.5398148880028102E-3</v>
      </c>
      <c r="AE31" s="192">
        <f t="shared" si="48"/>
        <v>1.09722474854405E-2</v>
      </c>
      <c r="AF31" s="192">
        <f t="shared" si="13"/>
        <v>46.697668803356947</v>
      </c>
      <c r="AG31" s="193">
        <f t="shared" si="49"/>
        <v>102.49010743278671</v>
      </c>
      <c r="AH31" s="115"/>
      <c r="AI31" s="191">
        <f t="shared" si="50"/>
        <v>18.212261226329353</v>
      </c>
      <c r="AJ31" s="192">
        <f t="shared" si="51"/>
        <v>0.94198322561426695</v>
      </c>
      <c r="AK31" s="192">
        <f t="shared" si="52"/>
        <v>4.6612957286392849</v>
      </c>
      <c r="AL31" s="192">
        <f t="shared" si="53"/>
        <v>1.6610214730036217</v>
      </c>
      <c r="AM31" s="192">
        <f t="shared" si="54"/>
        <v>8.3073452953532273E-2</v>
      </c>
      <c r="AN31" s="192">
        <f t="shared" si="55"/>
        <v>3.2352331010065591</v>
      </c>
      <c r="AO31" s="192">
        <f t="shared" si="56"/>
        <v>0.48782373514837496</v>
      </c>
      <c r="AP31" s="192">
        <f t="shared" si="57"/>
        <v>2.7451333521722905</v>
      </c>
      <c r="AQ31" s="192">
        <f t="shared" si="58"/>
        <v>1.9477388880949131</v>
      </c>
      <c r="AR31" s="192">
        <f t="shared" si="59"/>
        <v>0.52049067058988541</v>
      </c>
      <c r="AS31" s="192">
        <f t="shared" si="60"/>
        <v>0.13319452761586065</v>
      </c>
      <c r="AT31" s="192">
        <f t="shared" si="61"/>
        <v>6.6948912085491461</v>
      </c>
      <c r="AU31" s="192">
        <f t="shared" si="62"/>
        <v>1.2123403883208602E-3</v>
      </c>
      <c r="AV31" s="192">
        <f t="shared" si="63"/>
        <v>3.4708885332377275E-3</v>
      </c>
      <c r="AW31" s="192">
        <f t="shared" si="64"/>
        <v>29.275023115424077</v>
      </c>
      <c r="AX31" s="193">
        <f t="shared" si="15"/>
        <v>70.603846934062716</v>
      </c>
      <c r="AY31" s="115"/>
      <c r="AZ31" s="215">
        <f t="shared" si="65"/>
        <v>0.44066730053217512</v>
      </c>
      <c r="BA31" s="216">
        <f t="shared" si="66"/>
        <v>2.2792403426430137E-2</v>
      </c>
      <c r="BB31" s="216">
        <f t="shared" si="67"/>
        <v>0.11278558879619299</v>
      </c>
      <c r="BC31" s="216">
        <f t="shared" si="68"/>
        <v>4.0190388197172147E-2</v>
      </c>
      <c r="BD31" s="216">
        <f t="shared" si="69"/>
        <v>2.0100609036947104E-3</v>
      </c>
      <c r="BE31" s="216">
        <f t="shared" si="70"/>
        <v>7.8280309045415428E-2</v>
      </c>
      <c r="BF31" s="216">
        <f t="shared" si="71"/>
        <v>1.1803474913514819E-2</v>
      </c>
      <c r="BG31" s="216">
        <f t="shared" si="72"/>
        <v>6.642176327636691E-2</v>
      </c>
      <c r="BH31" s="216">
        <f t="shared" si="73"/>
        <v>4.7127856738485588E-2</v>
      </c>
      <c r="BI31" s="216">
        <f t="shared" si="74"/>
        <v>1.2593890232006853E-2</v>
      </c>
      <c r="BJ31" s="216">
        <f t="shared" si="75"/>
        <v>3.2227998599803371E-3</v>
      </c>
      <c r="BK31" s="216">
        <f t="shared" si="76"/>
        <v>0.1619908477901047</v>
      </c>
      <c r="BL31" s="216">
        <f t="shared" si="77"/>
        <v>2.9334016221727409E-5</v>
      </c>
      <c r="BM31" s="216">
        <f t="shared" si="78"/>
        <v>8.3982272238592275E-5</v>
      </c>
      <c r="BN31" s="217">
        <f t="shared" si="17"/>
        <v>0.99988668371153988</v>
      </c>
      <c r="BO31" s="115"/>
      <c r="BP31" s="87">
        <f>'INPUT 1'!A25</f>
        <v>0</v>
      </c>
      <c r="BQ31" s="226">
        <f t="shared" si="79"/>
        <v>46.97865455829492</v>
      </c>
      <c r="BR31" s="227">
        <f>'INPUT 2'!W25</f>
        <v>4.7472939346027605</v>
      </c>
      <c r="BS31" s="227">
        <f>'INPUT 2'!X25</f>
        <v>16.86447396860504</v>
      </c>
      <c r="BT31" s="227">
        <f t="shared" si="109"/>
        <v>2.402654267259158</v>
      </c>
      <c r="BU31" s="227">
        <f t="shared" si="80"/>
        <v>29.006923271238136</v>
      </c>
      <c r="BV31" s="228">
        <f t="shared" si="81"/>
        <v>100.00000000000001</v>
      </c>
      <c r="BW31" s="227"/>
      <c r="BX31" s="250">
        <f t="shared" si="82"/>
        <v>2.593511025311833</v>
      </c>
      <c r="BY31" s="251">
        <f t="shared" si="83"/>
        <v>4.2548654345145298</v>
      </c>
      <c r="BZ31" s="251">
        <f t="shared" si="84"/>
        <v>25.081605202652469</v>
      </c>
      <c r="CA31" s="252"/>
      <c r="CB31" s="253">
        <f t="shared" si="85"/>
        <v>22.158546811411771</v>
      </c>
      <c r="CC31" s="252"/>
      <c r="CD31" s="252"/>
      <c r="CE31" s="251">
        <f t="shared" si="86"/>
        <v>43.683137366779007</v>
      </c>
      <c r="CF31" s="251">
        <f t="shared" si="87"/>
        <v>8.3864338295857817</v>
      </c>
      <c r="CG31" s="251">
        <f t="shared" si="88"/>
        <v>38.592220728709137</v>
      </c>
      <c r="CH31" s="254"/>
      <c r="CI31" s="53">
        <f t="shared" si="89"/>
        <v>16.681721061819498</v>
      </c>
      <c r="CJ31" s="50">
        <f t="shared" si="90"/>
        <v>16.322644612987112</v>
      </c>
      <c r="CK31" s="50">
        <f t="shared" si="91"/>
        <v>7.1673952866511653E-2</v>
      </c>
      <c r="CL31" s="255">
        <f t="shared" si="92"/>
        <v>6.8112204126226539E-2</v>
      </c>
      <c r="CM31" s="50">
        <f t="shared" si="93"/>
        <v>0.23517387944790136</v>
      </c>
      <c r="CN31" s="50">
        <f t="shared" si="94"/>
        <v>0.22348720339095832</v>
      </c>
      <c r="CO31" s="50">
        <f t="shared" si="95"/>
        <v>0.69315216768558707</v>
      </c>
      <c r="CP31" s="58">
        <f t="shared" si="96"/>
        <v>0.70840059248281506</v>
      </c>
      <c r="CQ31" s="227"/>
      <c r="CR31" s="256">
        <f t="shared" si="97"/>
        <v>1341.1802680802707</v>
      </c>
      <c r="CS31" s="257">
        <f t="shared" si="98"/>
        <v>1537.034191678875</v>
      </c>
      <c r="CU31" s="256">
        <f>'INPUT 2'!R25</f>
        <v>35.396389639685864</v>
      </c>
      <c r="CV31" s="257">
        <f>'INPUT 2'!S25</f>
        <v>109.72087712755612</v>
      </c>
      <c r="CW31" s="115"/>
      <c r="CX31" s="226">
        <f t="shared" si="18"/>
        <v>37.516122975613541</v>
      </c>
      <c r="CY31" s="227">
        <f t="shared" si="19"/>
        <v>3.6071480646052616</v>
      </c>
      <c r="CZ31" s="227">
        <f t="shared" si="20"/>
        <v>11.835638613041594</v>
      </c>
      <c r="DA31" s="227">
        <f t="shared" si="21"/>
        <v>6.6972220859831522</v>
      </c>
      <c r="DB31" s="227">
        <f t="shared" si="22"/>
        <v>40.343868260756452</v>
      </c>
      <c r="DC31" s="228">
        <f t="shared" si="99"/>
        <v>100</v>
      </c>
      <c r="DD31" s="115"/>
      <c r="DM31" s="215">
        <f t="shared" si="23"/>
        <v>-12145.250859328502</v>
      </c>
      <c r="DN31" s="216">
        <f t="shared" si="24"/>
        <v>-255.74188913741821</v>
      </c>
      <c r="DO31" s="216">
        <f t="shared" si="25"/>
        <v>-2080.9270466816893</v>
      </c>
      <c r="DP31" s="216">
        <f t="shared" si="26"/>
        <v>-561.44646028638988</v>
      </c>
      <c r="DQ31" s="216">
        <f t="shared" si="27"/>
        <v>-2682.992932996342</v>
      </c>
      <c r="DR31" s="216">
        <f t="shared" si="28"/>
        <v>-520.13906421802767</v>
      </c>
      <c r="DS31" s="216">
        <f t="shared" si="29"/>
        <v>-624.29098337839071</v>
      </c>
      <c r="DT31" s="216">
        <f t="shared" si="30"/>
        <v>-365.40637267833023</v>
      </c>
      <c r="DU31" s="216">
        <f t="shared" si="31"/>
        <v>-2834.0729716533938</v>
      </c>
      <c r="DV31" s="228">
        <f t="shared" si="100"/>
        <v>4021.0669560609881</v>
      </c>
      <c r="DX31" s="215">
        <f t="shared" si="32"/>
        <v>-12337.111673305304</v>
      </c>
      <c r="DY31" s="216">
        <f t="shared" si="33"/>
        <v>-244.22039758256807</v>
      </c>
      <c r="DZ31" s="216">
        <f t="shared" si="34"/>
        <v>-2142.9199839202829</v>
      </c>
      <c r="EA31" s="216">
        <f t="shared" si="35"/>
        <v>-583.26252642680242</v>
      </c>
      <c r="EB31" s="216">
        <f t="shared" si="36"/>
        <v>-2731.614398550631</v>
      </c>
      <c r="EC31" s="216">
        <f t="shared" si="37"/>
        <v>-586.61150729977442</v>
      </c>
      <c r="ED31" s="216">
        <f t="shared" si="38"/>
        <v>-646.25086801568239</v>
      </c>
      <c r="EE31" s="216">
        <f t="shared" si="39"/>
        <v>-359.98354429554996</v>
      </c>
      <c r="EF31" s="216">
        <f t="shared" si="40"/>
        <v>-2877.9478687956484</v>
      </c>
      <c r="EG31" s="228">
        <f t="shared" si="41"/>
        <v>4064.1136359929069</v>
      </c>
      <c r="EI31" s="191">
        <f t="shared" si="101"/>
        <v>0.70840059248281506</v>
      </c>
      <c r="EJ31" s="192">
        <f t="shared" si="102"/>
        <v>6.8112204126226539E-2</v>
      </c>
      <c r="EK31" s="193">
        <f t="shared" si="42"/>
        <v>0.22348720339095834</v>
      </c>
      <c r="EM31" s="172">
        <f t="shared" si="43"/>
        <v>52.958909653260399</v>
      </c>
      <c r="EN31" s="115"/>
      <c r="EO31" s="29">
        <f>'INPUT 2'!AC25+273.15</f>
        <v>1354.0907346645813</v>
      </c>
      <c r="EP31" s="94">
        <f>'INPUT 2'!AD25</f>
        <v>0.1</v>
      </c>
      <c r="ER31" s="171">
        <f t="shared" si="103"/>
        <v>7.3850294843624917E-5</v>
      </c>
      <c r="ES31" s="96">
        <f t="shared" si="44"/>
        <v>-1.989526943087255E-2</v>
      </c>
      <c r="ET31" s="98">
        <f t="shared" si="45"/>
        <v>-1.9559250589334061E-2</v>
      </c>
      <c r="EV31" s="171">
        <f t="shared" si="110"/>
        <v>4.812730375311137E-5</v>
      </c>
      <c r="EW31" s="180">
        <f t="shared" si="46"/>
        <v>0.54181287190610183</v>
      </c>
      <c r="EY31" s="181">
        <f t="shared" si="104"/>
        <v>6.4864534781076291</v>
      </c>
      <c r="EZ31" s="182">
        <f t="shared" si="105"/>
        <v>656.19203219278234</v>
      </c>
      <c r="FA31" s="201">
        <v>0.27316977521185698</v>
      </c>
      <c r="FB31" s="202">
        <f t="shared" si="106"/>
        <v>179.25182992991398</v>
      </c>
      <c r="FC31" s="183">
        <f t="shared" si="107"/>
        <v>6.4851886129248655</v>
      </c>
      <c r="FD31" s="1">
        <f t="shared" si="111"/>
        <v>655.36256243235277</v>
      </c>
      <c r="FE31" s="205">
        <v>0.26729908137347302</v>
      </c>
      <c r="FF31" s="202">
        <f t="shared" si="108"/>
        <v>175.17781090473326</v>
      </c>
      <c r="FV31" s="49"/>
      <c r="FW31" s="115"/>
    </row>
    <row r="32" spans="1:179" s="1" customFormat="1" ht="17.5">
      <c r="A32" s="87">
        <f>'INPUT 1'!A26</f>
        <v>0</v>
      </c>
      <c r="B32" s="56">
        <f>'INPUT 2'!B26</f>
        <v>55.035187389594398</v>
      </c>
      <c r="C32" s="52">
        <f>'INPUT 2'!C26</f>
        <v>3.6097747601148602</v>
      </c>
      <c r="D32" s="52">
        <f>'INPUT 2'!D26</f>
        <v>11.8673573442471</v>
      </c>
      <c r="E32" s="52">
        <f>'INPUT 2'!E26</f>
        <v>3.1930639670569398</v>
      </c>
      <c r="F32" s="52">
        <f>'INPUT 2'!F26</f>
        <v>0.28515766026515998</v>
      </c>
      <c r="G32" s="52">
        <f>'INPUT 2'!G26</f>
        <v>11.38099467392</v>
      </c>
      <c r="H32" s="52">
        <f>'INPUT 2'!H26</f>
        <v>1.7992074597696399</v>
      </c>
      <c r="I32" s="52">
        <f>'INPUT 2'!I26</f>
        <v>7.4341746819420198</v>
      </c>
      <c r="J32" s="52">
        <f>'INPUT 2'!J26</f>
        <v>3.04602437332175</v>
      </c>
      <c r="K32" s="52">
        <f>'INPUT 2'!K26</f>
        <v>1.2909990506281599</v>
      </c>
      <c r="L32" s="52">
        <f>'INPUT 2'!L26</f>
        <v>0.47430808110380501</v>
      </c>
      <c r="M32" s="52">
        <f>'INPUT 2'!M26</f>
        <v>3</v>
      </c>
      <c r="N32" s="52">
        <f>'INPUT 2'!N26</f>
        <v>33.220047655629799</v>
      </c>
      <c r="O32" s="52">
        <f>'INPUT 2'!O26</f>
        <v>104.39935939908599</v>
      </c>
      <c r="P32" s="85">
        <f>'INPUT 2'!P26</f>
        <v>102.43001138266931</v>
      </c>
      <c r="R32" s="191">
        <f t="shared" si="1"/>
        <v>25.725368447838346</v>
      </c>
      <c r="S32" s="192">
        <f t="shared" si="2"/>
        <v>2.1634928648109457</v>
      </c>
      <c r="T32" s="192">
        <f t="shared" si="3"/>
        <v>6.2808071005973334</v>
      </c>
      <c r="U32" s="192">
        <f t="shared" si="4"/>
        <v>1.9255321929942864</v>
      </c>
      <c r="V32" s="192">
        <f t="shared" si="5"/>
        <v>0.22084252722948514</v>
      </c>
      <c r="W32" s="192">
        <f t="shared" si="6"/>
        <v>8.8465269623305431</v>
      </c>
      <c r="X32" s="192">
        <f t="shared" si="7"/>
        <v>1.2584163281272842</v>
      </c>
      <c r="Y32" s="192">
        <f t="shared" si="8"/>
        <v>5.3131360031469415</v>
      </c>
      <c r="Z32" s="192">
        <f t="shared" si="9"/>
        <v>2.2597159537436804</v>
      </c>
      <c r="AA32" s="192">
        <f t="shared" si="10"/>
        <v>1.0717199919566647</v>
      </c>
      <c r="AB32" s="192">
        <f t="shared" si="11"/>
        <v>0.20699784588344836</v>
      </c>
      <c r="AC32" s="192">
        <f t="shared" si="12"/>
        <v>0.33569503221709573</v>
      </c>
      <c r="AD32" s="192">
        <f t="shared" si="47"/>
        <v>3.3220047655629797E-3</v>
      </c>
      <c r="AE32" s="192">
        <f t="shared" si="48"/>
        <v>1.04399359399086E-2</v>
      </c>
      <c r="AF32" s="192">
        <f t="shared" si="13"/>
        <v>46.807998191087783</v>
      </c>
      <c r="AG32" s="193">
        <f t="shared" si="49"/>
        <v>102.43001138266931</v>
      </c>
      <c r="AH32" s="115"/>
      <c r="AI32" s="191">
        <f t="shared" si="50"/>
        <v>18.385620427090586</v>
      </c>
      <c r="AJ32" s="192">
        <f t="shared" si="51"/>
        <v>0.90723146432503343</v>
      </c>
      <c r="AK32" s="192">
        <f t="shared" si="52"/>
        <v>4.6724815999135707</v>
      </c>
      <c r="AL32" s="192">
        <f t="shared" si="53"/>
        <v>1.590208259116352</v>
      </c>
      <c r="AM32" s="192">
        <f t="shared" si="54"/>
        <v>8.0687883201294608E-2</v>
      </c>
      <c r="AN32" s="192">
        <f t="shared" si="55"/>
        <v>3.179668999156827</v>
      </c>
      <c r="AO32" s="192">
        <f t="shared" si="56"/>
        <v>0.45230714873952854</v>
      </c>
      <c r="AP32" s="192">
        <f t="shared" si="57"/>
        <v>2.6609930369749057</v>
      </c>
      <c r="AQ32" s="192">
        <f t="shared" si="58"/>
        <v>1.9729590509878079</v>
      </c>
      <c r="AR32" s="192">
        <f t="shared" si="59"/>
        <v>0.55020217604964783</v>
      </c>
      <c r="AS32" s="192">
        <f t="shared" si="60"/>
        <v>0.13414383844005617</v>
      </c>
      <c r="AT32" s="192">
        <f t="shared" si="61"/>
        <v>6.6851180400684438</v>
      </c>
      <c r="AU32" s="192">
        <f t="shared" si="62"/>
        <v>1.1360823929163525E-3</v>
      </c>
      <c r="AV32" s="192">
        <f t="shared" si="63"/>
        <v>3.2976796296678382E-3</v>
      </c>
      <c r="AW32" s="192">
        <f t="shared" si="64"/>
        <v>29.301352710307981</v>
      </c>
      <c r="AX32" s="193">
        <f t="shared" si="15"/>
        <v>70.577408396394617</v>
      </c>
      <c r="AY32" s="115"/>
      <c r="AZ32" s="215">
        <f t="shared" si="65"/>
        <v>0.44543065274737542</v>
      </c>
      <c r="BA32" s="216">
        <f t="shared" si="66"/>
        <v>2.1979606559907897E-2</v>
      </c>
      <c r="BB32" s="216">
        <f t="shared" si="67"/>
        <v>0.11320077759970108</v>
      </c>
      <c r="BC32" s="216">
        <f t="shared" si="68"/>
        <v>3.8526168081810697E-2</v>
      </c>
      <c r="BD32" s="216">
        <f t="shared" si="69"/>
        <v>1.9548351183297035E-3</v>
      </c>
      <c r="BE32" s="216">
        <f t="shared" si="70"/>
        <v>7.703422592843899E-2</v>
      </c>
      <c r="BF32" s="216">
        <f t="shared" si="71"/>
        <v>1.0958100070884259E-2</v>
      </c>
      <c r="BG32" s="216">
        <f t="shared" si="72"/>
        <v>6.4468200576439164E-2</v>
      </c>
      <c r="BH32" s="216">
        <f t="shared" si="73"/>
        <v>4.7799117870965913E-2</v>
      </c>
      <c r="BI32" s="216">
        <f t="shared" si="74"/>
        <v>1.3329814753474868E-2</v>
      </c>
      <c r="BJ32" s="216">
        <f t="shared" si="75"/>
        <v>3.2499190198852618E-3</v>
      </c>
      <c r="BK32" s="216">
        <f t="shared" si="76"/>
        <v>0.16196116438329811</v>
      </c>
      <c r="BL32" s="216">
        <f t="shared" si="77"/>
        <v>2.7524005722748941E-5</v>
      </c>
      <c r="BM32" s="216">
        <f t="shared" si="78"/>
        <v>7.9893283765953988E-5</v>
      </c>
      <c r="BN32" s="217">
        <f t="shared" si="17"/>
        <v>0.9998925827105114</v>
      </c>
      <c r="BO32" s="115"/>
      <c r="BP32" s="87">
        <f>'INPUT 1'!A26</f>
        <v>0</v>
      </c>
      <c r="BQ32" s="226">
        <f t="shared" si="79"/>
        <v>47.446261645007667</v>
      </c>
      <c r="BR32" s="227">
        <f>'INPUT 2'!W26</f>
        <v>4.618817442749239</v>
      </c>
      <c r="BS32" s="227">
        <f>'INPUT 2'!X26</f>
        <v>16.412650716849868</v>
      </c>
      <c r="BT32" s="227">
        <f t="shared" si="109"/>
        <v>2.3743828244169256</v>
      </c>
      <c r="BU32" s="227">
        <f t="shared" si="80"/>
        <v>29.147887370976314</v>
      </c>
      <c r="BV32" s="228">
        <f t="shared" si="81"/>
        <v>100.00000000000003</v>
      </c>
      <c r="BW32" s="227"/>
      <c r="BX32" s="250">
        <f t="shared" si="82"/>
        <v>2.5233225763331886</v>
      </c>
      <c r="BY32" s="251">
        <f t="shared" si="83"/>
        <v>4.1408715358621384</v>
      </c>
      <c r="BZ32" s="251">
        <f t="shared" si="84"/>
        <v>25.376376330097397</v>
      </c>
      <c r="CA32" s="252"/>
      <c r="CB32" s="253">
        <f t="shared" si="85"/>
        <v>22.483693258780992</v>
      </c>
      <c r="CC32" s="252"/>
      <c r="CD32" s="252"/>
      <c r="CE32" s="251">
        <f t="shared" si="86"/>
        <v>44.196522676367387</v>
      </c>
      <c r="CF32" s="251">
        <f t="shared" si="87"/>
        <v>8.2877527218233364</v>
      </c>
      <c r="CG32" s="251">
        <f t="shared" si="88"/>
        <v>39.158508923184328</v>
      </c>
      <c r="CH32" s="254"/>
      <c r="CI32" s="53">
        <f t="shared" si="89"/>
        <v>16.226934574568773</v>
      </c>
      <c r="CJ32" s="50">
        <f t="shared" si="90"/>
        <v>15.895021391341526</v>
      </c>
      <c r="CK32" s="50">
        <f t="shared" si="91"/>
        <v>6.9740796341303521E-2</v>
      </c>
      <c r="CL32" s="255">
        <f t="shared" si="92"/>
        <v>6.6320588611184894E-2</v>
      </c>
      <c r="CM32" s="50">
        <f t="shared" si="93"/>
        <v>0.22889477640842829</v>
      </c>
      <c r="CN32" s="50">
        <f t="shared" si="94"/>
        <v>0.21766938575150754</v>
      </c>
      <c r="CO32" s="50">
        <f t="shared" si="95"/>
        <v>0.70136442725026815</v>
      </c>
      <c r="CP32" s="58">
        <f t="shared" si="96"/>
        <v>0.71601002563730765</v>
      </c>
      <c r="CQ32" s="227"/>
      <c r="CR32" s="256">
        <f t="shared" si="97"/>
        <v>1390.3709075862037</v>
      </c>
      <c r="CS32" s="257">
        <f t="shared" si="98"/>
        <v>1572.1269131441684</v>
      </c>
      <c r="CU32" s="256">
        <f>'INPUT 2'!R26</f>
        <v>33.220038031203337</v>
      </c>
      <c r="CV32" s="257">
        <f>'INPUT 2'!S26</f>
        <v>104.39774664263878</v>
      </c>
      <c r="CW32" s="115"/>
      <c r="CX32" s="226">
        <f t="shared" si="18"/>
        <v>37.860784720405562</v>
      </c>
      <c r="CY32" s="227">
        <f t="shared" si="19"/>
        <v>3.5068636444073551</v>
      </c>
      <c r="CZ32" s="227">
        <f t="shared" si="20"/>
        <v>11.509802180249441</v>
      </c>
      <c r="DA32" s="227">
        <f t="shared" si="21"/>
        <v>6.6133939901232441</v>
      </c>
      <c r="DB32" s="227">
        <f t="shared" si="22"/>
        <v>40.509155464814398</v>
      </c>
      <c r="DC32" s="228">
        <f t="shared" si="99"/>
        <v>100</v>
      </c>
      <c r="DD32" s="115"/>
      <c r="DM32" s="215">
        <f t="shared" si="23"/>
        <v>-12276.533819319136</v>
      </c>
      <c r="DN32" s="216">
        <f t="shared" si="24"/>
        <v>-246.62191165016782</v>
      </c>
      <c r="DO32" s="216">
        <f t="shared" si="25"/>
        <v>-2088.5874013415441</v>
      </c>
      <c r="DP32" s="216">
        <f t="shared" si="26"/>
        <v>-538.19785446742844</v>
      </c>
      <c r="DQ32" s="216">
        <f t="shared" si="27"/>
        <v>-2640.2844634266294</v>
      </c>
      <c r="DR32" s="216">
        <f t="shared" si="28"/>
        <v>-504.84100188861038</v>
      </c>
      <c r="DS32" s="216">
        <f t="shared" si="29"/>
        <v>-633.18301245633563</v>
      </c>
      <c r="DT32" s="216">
        <f t="shared" si="30"/>
        <v>-386.75890990080308</v>
      </c>
      <c r="DU32" s="216">
        <f t="shared" si="31"/>
        <v>-2833.5536525555262</v>
      </c>
      <c r="DV32" s="228">
        <f t="shared" si="100"/>
        <v>3999.8321893656152</v>
      </c>
      <c r="DX32" s="215">
        <f t="shared" si="32"/>
        <v>-12470.468534926857</v>
      </c>
      <c r="DY32" s="216">
        <f t="shared" si="33"/>
        <v>-235.51128647295408</v>
      </c>
      <c r="DZ32" s="216">
        <f t="shared" si="34"/>
        <v>-2150.8085483515524</v>
      </c>
      <c r="EA32" s="216">
        <f t="shared" si="35"/>
        <v>-559.11055197326073</v>
      </c>
      <c r="EB32" s="216">
        <f t="shared" si="36"/>
        <v>-2688.1319618353018</v>
      </c>
      <c r="EC32" s="216">
        <f t="shared" si="37"/>
        <v>-569.35839170208931</v>
      </c>
      <c r="ED32" s="216">
        <f t="shared" si="38"/>
        <v>-655.45568061596236</v>
      </c>
      <c r="EE32" s="216">
        <f t="shared" si="39"/>
        <v>-381.01919830647483</v>
      </c>
      <c r="EF32" s="216">
        <f t="shared" si="40"/>
        <v>-2877.4205100064141</v>
      </c>
      <c r="EG32" s="228">
        <f t="shared" si="41"/>
        <v>4042.6515450039192</v>
      </c>
      <c r="EI32" s="191">
        <f t="shared" si="101"/>
        <v>0.71601002563730753</v>
      </c>
      <c r="EJ32" s="192">
        <f t="shared" si="102"/>
        <v>6.6320588611184894E-2</v>
      </c>
      <c r="EK32" s="193">
        <f t="shared" si="42"/>
        <v>0.21766938575150754</v>
      </c>
      <c r="EM32" s="172">
        <f t="shared" si="43"/>
        <v>52.877450545062359</v>
      </c>
      <c r="EN32" s="115"/>
      <c r="EO32" s="29">
        <f>'INPUT 2'!AC26+273.15</f>
        <v>1351.3305857378446</v>
      </c>
      <c r="EP32" s="94">
        <f>'INPUT 2'!AD26</f>
        <v>0.1</v>
      </c>
      <c r="ER32" s="171">
        <f t="shared" si="103"/>
        <v>7.4001137142469593E-5</v>
      </c>
      <c r="ES32" s="96">
        <f t="shared" si="44"/>
        <v>-1.9935906346181306E-2</v>
      </c>
      <c r="ET32" s="98">
        <f t="shared" si="45"/>
        <v>-1.9599201172183073E-2</v>
      </c>
      <c r="EV32" s="171">
        <f t="shared" si="110"/>
        <v>4.5744486161660667E-5</v>
      </c>
      <c r="EW32" s="180">
        <f t="shared" si="46"/>
        <v>0.51393758614255081</v>
      </c>
      <c r="EY32" s="181">
        <f t="shared" si="104"/>
        <v>6.4323523917298573</v>
      </c>
      <c r="EZ32" s="182">
        <f t="shared" si="105"/>
        <v>621.63455736822186</v>
      </c>
      <c r="FA32" s="201">
        <v>0.27316977521185698</v>
      </c>
      <c r="FB32" s="202">
        <f t="shared" si="106"/>
        <v>169.81177230019938</v>
      </c>
      <c r="FC32" s="183">
        <f t="shared" si="107"/>
        <v>6.4297092155234328</v>
      </c>
      <c r="FD32" s="1">
        <f t="shared" si="111"/>
        <v>619.99363727291211</v>
      </c>
      <c r="FE32" s="205">
        <v>0.26729908137347302</v>
      </c>
      <c r="FF32" s="202">
        <f t="shared" si="108"/>
        <v>165.72372970044765</v>
      </c>
      <c r="FV32" s="49"/>
      <c r="FW32" s="115"/>
    </row>
    <row r="33" spans="1:179" s="1" customFormat="1" ht="17.5">
      <c r="A33" s="87">
        <f>'INPUT 1'!A27</f>
        <v>0</v>
      </c>
      <c r="B33" s="56">
        <f>'INPUT 2'!B27</f>
        <v>55.584286514913899</v>
      </c>
      <c r="C33" s="52">
        <f>'INPUT 2'!C27</f>
        <v>3.4879369441547801</v>
      </c>
      <c r="D33" s="52">
        <f>'INPUT 2'!D27</f>
        <v>11.909277671149299</v>
      </c>
      <c r="E33" s="52">
        <f>'INPUT 2'!E27</f>
        <v>3.0670804574321302</v>
      </c>
      <c r="F33" s="52">
        <f>'INPUT 2'!F27</f>
        <v>0.27781610885840002</v>
      </c>
      <c r="G33" s="52">
        <f>'INPUT 2'!G27</f>
        <v>11.2028307832125</v>
      </c>
      <c r="H33" s="52">
        <f>'INPUT 2'!H27</f>
        <v>1.68464831464136</v>
      </c>
      <c r="I33" s="52">
        <f>'INPUT 2'!I27</f>
        <v>7.2287854930452298</v>
      </c>
      <c r="J33" s="52">
        <f>'INPUT 2'!J27</f>
        <v>3.0857740680822201</v>
      </c>
      <c r="K33" s="52">
        <f>'INPUT 2'!K27</f>
        <v>1.3565942508831099</v>
      </c>
      <c r="L33" s="52">
        <f>'INPUT 2'!L27</f>
        <v>0.47801828012683301</v>
      </c>
      <c r="M33" s="52">
        <f>'INPUT 2'!M27</f>
        <v>3</v>
      </c>
      <c r="N33" s="52">
        <f>'INPUT 2'!N27</f>
        <v>31.249552656611399</v>
      </c>
      <c r="O33" s="52">
        <f>'INPUT 2'!O27</f>
        <v>99.515725153798698</v>
      </c>
      <c r="P33" s="85">
        <f>'INPUT 2'!P27</f>
        <v>102.37612541428081</v>
      </c>
      <c r="R33" s="191">
        <f t="shared" si="1"/>
        <v>25.982036553885361</v>
      </c>
      <c r="S33" s="192">
        <f t="shared" si="2"/>
        <v>2.0904702351426625</v>
      </c>
      <c r="T33" s="192">
        <f t="shared" si="3"/>
        <v>6.3029934626684421</v>
      </c>
      <c r="U33" s="192">
        <f t="shared" si="4"/>
        <v>1.8495596142825081</v>
      </c>
      <c r="V33" s="192">
        <f t="shared" si="5"/>
        <v>0.21515680668827145</v>
      </c>
      <c r="W33" s="192">
        <f t="shared" si="6"/>
        <v>8.708038920817847</v>
      </c>
      <c r="X33" s="192">
        <f t="shared" si="7"/>
        <v>1.1782904382623165</v>
      </c>
      <c r="Y33" s="192">
        <f t="shared" si="8"/>
        <v>5.1663462462643901</v>
      </c>
      <c r="Z33" s="192">
        <f t="shared" si="9"/>
        <v>2.2892045619745862</v>
      </c>
      <c r="AA33" s="192">
        <f t="shared" si="10"/>
        <v>1.1261737016285851</v>
      </c>
      <c r="AB33" s="192">
        <f t="shared" si="11"/>
        <v>0.20861705339047285</v>
      </c>
      <c r="AC33" s="192">
        <f t="shared" si="12"/>
        <v>0.33569503221709573</v>
      </c>
      <c r="AD33" s="192">
        <f t="shared" si="47"/>
        <v>3.1249552656611398E-3</v>
      </c>
      <c r="AE33" s="192">
        <f t="shared" si="48"/>
        <v>9.9515725153798695E-3</v>
      </c>
      <c r="AF33" s="192">
        <f t="shared" si="13"/>
        <v>46.910466259277221</v>
      </c>
      <c r="AG33" s="193">
        <f t="shared" si="49"/>
        <v>102.37612541428081</v>
      </c>
      <c r="AH33" s="115"/>
      <c r="AI33" s="191">
        <f t="shared" si="50"/>
        <v>18.543932441042813</v>
      </c>
      <c r="AJ33" s="192">
        <f t="shared" si="51"/>
        <v>0.87542427601427963</v>
      </c>
      <c r="AK33" s="192">
        <f t="shared" si="52"/>
        <v>4.6826420624207632</v>
      </c>
      <c r="AL33" s="192">
        <f t="shared" si="53"/>
        <v>1.5253992038207631</v>
      </c>
      <c r="AM33" s="192">
        <f t="shared" si="54"/>
        <v>7.8504158824107134E-2</v>
      </c>
      <c r="AN33" s="192">
        <f t="shared" si="55"/>
        <v>3.1256578004452735</v>
      </c>
      <c r="AO33" s="192">
        <f t="shared" si="56"/>
        <v>0.42293480002025463</v>
      </c>
      <c r="AP33" s="192">
        <f t="shared" si="57"/>
        <v>2.5839748064021992</v>
      </c>
      <c r="AQ33" s="192">
        <f t="shared" si="58"/>
        <v>1.9960011317114845</v>
      </c>
      <c r="AR33" s="192">
        <f t="shared" si="59"/>
        <v>0.57737545004574709</v>
      </c>
      <c r="AS33" s="192">
        <f t="shared" si="60"/>
        <v>0.13501022806604368</v>
      </c>
      <c r="AT33" s="192">
        <f t="shared" si="61"/>
        <v>6.6760724458370575</v>
      </c>
      <c r="AU33" s="192">
        <f t="shared" si="62"/>
        <v>1.0672479849519968E-3</v>
      </c>
      <c r="AV33" s="192">
        <f t="shared" si="63"/>
        <v>3.1391661339592904E-3</v>
      </c>
      <c r="AW33" s="192">
        <f t="shared" si="64"/>
        <v>29.325762444435249</v>
      </c>
      <c r="AX33" s="193">
        <f t="shared" si="15"/>
        <v>70.552897663204945</v>
      </c>
      <c r="AY33" s="115"/>
      <c r="AZ33" s="215">
        <f t="shared" si="65"/>
        <v>0.44979920003270607</v>
      </c>
      <c r="BA33" s="216">
        <f t="shared" si="66"/>
        <v>2.123417674715658E-2</v>
      </c>
      <c r="BB33" s="216">
        <f t="shared" si="67"/>
        <v>0.1135815534495075</v>
      </c>
      <c r="BC33" s="216">
        <f t="shared" si="68"/>
        <v>3.6999883589444421E-2</v>
      </c>
      <c r="BD33" s="216">
        <f t="shared" si="69"/>
        <v>1.9041866093175966E-3</v>
      </c>
      <c r="BE33" s="216">
        <f t="shared" si="70"/>
        <v>7.5815546820295163E-2</v>
      </c>
      <c r="BF33" s="216">
        <f t="shared" si="71"/>
        <v>1.0258651196013806E-2</v>
      </c>
      <c r="BG33" s="216">
        <f t="shared" si="72"/>
        <v>6.2676554960476111E-2</v>
      </c>
      <c r="BH33" s="216">
        <f t="shared" si="73"/>
        <v>4.8414742404967168E-2</v>
      </c>
      <c r="BI33" s="216">
        <f t="shared" si="74"/>
        <v>1.4004743404603148E-2</v>
      </c>
      <c r="BJ33" s="216">
        <f t="shared" si="75"/>
        <v>3.2747904347371886E-3</v>
      </c>
      <c r="BK33" s="216">
        <f t="shared" si="76"/>
        <v>0.16193394012004031</v>
      </c>
      <c r="BL33" s="216">
        <f t="shared" si="77"/>
        <v>2.5887027543599615E-5</v>
      </c>
      <c r="BM33" s="216">
        <f t="shared" si="78"/>
        <v>7.6143203191331754E-5</v>
      </c>
      <c r="BN33" s="217">
        <f t="shared" si="17"/>
        <v>0.99989796976926493</v>
      </c>
      <c r="BO33" s="115"/>
      <c r="BP33" s="87">
        <f>'INPUT 1'!A27</f>
        <v>0</v>
      </c>
      <c r="BQ33" s="226">
        <f t="shared" si="79"/>
        <v>47.886589271486386</v>
      </c>
      <c r="BR33" s="227">
        <f>'INPUT 2'!W27</f>
        <v>4.4971701068544059</v>
      </c>
      <c r="BS33" s="227">
        <f>'INPUT 2'!X27</f>
        <v>15.986701051110808</v>
      </c>
      <c r="BT33" s="227">
        <f t="shared" si="109"/>
        <v>2.346130204177733</v>
      </c>
      <c r="BU33" s="227">
        <f t="shared" si="80"/>
        <v>29.283409366370662</v>
      </c>
      <c r="BV33" s="228">
        <f t="shared" si="81"/>
        <v>99.999999999999986</v>
      </c>
      <c r="BW33" s="227"/>
      <c r="BX33" s="250">
        <f t="shared" si="82"/>
        <v>2.4568649878229327</v>
      </c>
      <c r="BY33" s="251">
        <f t="shared" si="83"/>
        <v>4.0334054795256034</v>
      </c>
      <c r="BZ33" s="251">
        <f t="shared" si="84"/>
        <v>25.655143733459344</v>
      </c>
      <c r="CA33" s="252"/>
      <c r="CB33" s="253">
        <f t="shared" si="85"/>
        <v>22.793138899022125</v>
      </c>
      <c r="CC33" s="252"/>
      <c r="CD33" s="252"/>
      <c r="CE33" s="251">
        <f t="shared" si="86"/>
        <v>44.682035253255911</v>
      </c>
      <c r="CF33" s="251">
        <f t="shared" si="87"/>
        <v>8.1891373141148058</v>
      </c>
      <c r="CG33" s="251">
        <f t="shared" si="88"/>
        <v>39.697451957371584</v>
      </c>
      <c r="CH33" s="254"/>
      <c r="CI33" s="53">
        <f t="shared" si="89"/>
        <v>15.79820401811028</v>
      </c>
      <c r="CJ33" s="50">
        <f t="shared" si="90"/>
        <v>15.490683228068775</v>
      </c>
      <c r="CK33" s="50">
        <f t="shared" si="91"/>
        <v>6.7908931511064877E-2</v>
      </c>
      <c r="CL33" s="255">
        <f t="shared" si="92"/>
        <v>6.4622400068450672E-2</v>
      </c>
      <c r="CM33" s="50">
        <f t="shared" si="93"/>
        <v>0.22297053995479743</v>
      </c>
      <c r="CN33" s="50">
        <f t="shared" si="94"/>
        <v>0.21217962226499826</v>
      </c>
      <c r="CO33" s="50">
        <f t="shared" si="95"/>
        <v>0.70912052853413776</v>
      </c>
      <c r="CP33" s="58">
        <f t="shared" si="96"/>
        <v>0.72319797766655114</v>
      </c>
      <c r="CQ33" s="227"/>
      <c r="CR33" s="256">
        <f t="shared" si="97"/>
        <v>1439.0758254332136</v>
      </c>
      <c r="CS33" s="257">
        <f t="shared" si="98"/>
        <v>1606.4696579070626</v>
      </c>
      <c r="CU33" s="256">
        <f>'INPUT 2'!R27</f>
        <v>31.250404095285223</v>
      </c>
      <c r="CV33" s="257">
        <f>'INPUT 2'!S27</f>
        <v>99.51449112296693</v>
      </c>
      <c r="CW33" s="115"/>
      <c r="CX33" s="226">
        <f t="shared" si="18"/>
        <v>38.185442050924323</v>
      </c>
      <c r="CY33" s="227">
        <f t="shared" si="19"/>
        <v>3.4121153393811583</v>
      </c>
      <c r="CZ33" s="227">
        <f t="shared" si="20"/>
        <v>11.203256812926014</v>
      </c>
      <c r="DA33" s="227">
        <f t="shared" si="21"/>
        <v>6.5301336577209668</v>
      </c>
      <c r="DB33" s="227">
        <f t="shared" si="22"/>
        <v>40.669052139047537</v>
      </c>
      <c r="DC33" s="228">
        <f t="shared" si="99"/>
        <v>100</v>
      </c>
      <c r="DM33" s="215">
        <f t="shared" si="23"/>
        <v>-12396.935543266214</v>
      </c>
      <c r="DN33" s="216">
        <f t="shared" si="24"/>
        <v>-238.25782538134942</v>
      </c>
      <c r="DO33" s="216">
        <f t="shared" si="25"/>
        <v>-2095.6128269570208</v>
      </c>
      <c r="DP33" s="216">
        <f t="shared" si="26"/>
        <v>-516.87616378295399</v>
      </c>
      <c r="DQ33" s="216">
        <f t="shared" si="27"/>
        <v>-2598.5152436239432</v>
      </c>
      <c r="DR33" s="216">
        <f t="shared" si="28"/>
        <v>-490.81088844190924</v>
      </c>
      <c r="DS33" s="216">
        <f t="shared" si="29"/>
        <v>-641.33803736774121</v>
      </c>
      <c r="DT33" s="216">
        <f t="shared" si="30"/>
        <v>-406.34167786861337</v>
      </c>
      <c r="DU33" s="216">
        <f t="shared" si="31"/>
        <v>-2833.077356828177</v>
      </c>
      <c r="DV33" s="228">
        <f t="shared" si="100"/>
        <v>3975.1626064454249</v>
      </c>
      <c r="DX33" s="215">
        <f t="shared" si="32"/>
        <v>-12592.772267570854</v>
      </c>
      <c r="DY33" s="216">
        <f t="shared" si="33"/>
        <v>-227.52401273819203</v>
      </c>
      <c r="DZ33" s="216">
        <f t="shared" si="34"/>
        <v>-2158.0432685552028</v>
      </c>
      <c r="EA33" s="216">
        <f t="shared" si="35"/>
        <v>-536.96036659320907</v>
      </c>
      <c r="EB33" s="216">
        <f t="shared" si="36"/>
        <v>-2645.605796064965</v>
      </c>
      <c r="EC33" s="216">
        <f t="shared" si="37"/>
        <v>-553.53526561382023</v>
      </c>
      <c r="ED33" s="216">
        <f t="shared" si="38"/>
        <v>-663.89756439772941</v>
      </c>
      <c r="EE33" s="216">
        <f t="shared" si="39"/>
        <v>-400.31134739653851</v>
      </c>
      <c r="EF33" s="216">
        <f t="shared" si="40"/>
        <v>-2876.9368406418102</v>
      </c>
      <c r="EG33" s="228">
        <f t="shared" si="41"/>
        <v>4017.7178670931148</v>
      </c>
      <c r="EI33" s="191">
        <f t="shared" si="101"/>
        <v>0.72319797766655103</v>
      </c>
      <c r="EJ33" s="192">
        <f t="shared" si="102"/>
        <v>6.4622400068450672E-2</v>
      </c>
      <c r="EK33" s="193">
        <f t="shared" si="42"/>
        <v>0.21217962226499826</v>
      </c>
      <c r="EM33" s="172">
        <f t="shared" si="43"/>
        <v>52.800814203231496</v>
      </c>
      <c r="EN33" s="115"/>
      <c r="EO33" s="29">
        <f>'INPUT 2'!AC27+273.15</f>
        <v>1348.7983171943856</v>
      </c>
      <c r="EP33" s="94">
        <f>'INPUT 2'!AD27</f>
        <v>0.1</v>
      </c>
      <c r="ER33" s="171">
        <f t="shared" si="103"/>
        <v>7.4140068774706394E-5</v>
      </c>
      <c r="ES33" s="96">
        <f t="shared" si="44"/>
        <v>-1.9973334527905902E-2</v>
      </c>
      <c r="ET33" s="98">
        <f t="shared" si="45"/>
        <v>-1.963599721498099E-2</v>
      </c>
      <c r="EV33" s="171">
        <f t="shared" si="110"/>
        <v>4.3543758760810001E-5</v>
      </c>
      <c r="EW33" s="180">
        <f t="shared" si="46"/>
        <v>0.48829575736903275</v>
      </c>
      <c r="EY33" s="181">
        <f t="shared" si="104"/>
        <v>6.3819426961173349</v>
      </c>
      <c r="EZ33" s="182">
        <f t="shared" si="105"/>
        <v>591.0748718605762</v>
      </c>
      <c r="FA33" s="201">
        <v>0.27316977521185698</v>
      </c>
      <c r="FB33" s="202">
        <f t="shared" si="106"/>
        <v>161.46378987953076</v>
      </c>
      <c r="FC33" s="183">
        <f t="shared" si="107"/>
        <v>6.3780202744428385</v>
      </c>
      <c r="FD33" s="1">
        <f t="shared" si="111"/>
        <v>588.76096799197592</v>
      </c>
      <c r="FE33" s="205">
        <v>0.26729908137347302</v>
      </c>
      <c r="FF33" s="202">
        <f t="shared" si="108"/>
        <v>157.37526589281191</v>
      </c>
      <c r="FV33" s="49"/>
      <c r="FW33" s="115"/>
    </row>
    <row r="34" spans="1:179" s="1" customFormat="1" ht="17.5">
      <c r="A34" s="87">
        <f>'INPUT 1'!A28</f>
        <v>0</v>
      </c>
      <c r="B34" s="56">
        <f>'INPUT 2'!B28</f>
        <v>57.156177807149497</v>
      </c>
      <c r="C34" s="52">
        <f>'INPUT 2'!C28</f>
        <v>3.13915510651987</v>
      </c>
      <c r="D34" s="52">
        <f>'INPUT 2'!D28</f>
        <v>12.029281863082501</v>
      </c>
      <c r="E34" s="52">
        <f>'INPUT 2'!E28</f>
        <v>2.7064308540853701</v>
      </c>
      <c r="F34" s="52">
        <f>'INPUT 2'!F28</f>
        <v>0.25679964717477999</v>
      </c>
      <c r="G34" s="52">
        <f>'INPUT 2'!G28</f>
        <v>10.640358383324999</v>
      </c>
      <c r="H34" s="52">
        <f>'INPUT 2'!H28</f>
        <v>1.41497778894878</v>
      </c>
      <c r="I34" s="52">
        <f>'INPUT 2'!I28</f>
        <v>6.6408233881004399</v>
      </c>
      <c r="J34" s="52">
        <f>'INPUT 2'!J28</f>
        <v>3.1995644497854498</v>
      </c>
      <c r="K34" s="52">
        <f>'INPUT 2'!K28</f>
        <v>1.5443718657777099</v>
      </c>
      <c r="L34" s="52">
        <f>'INPUT 2'!L28</f>
        <v>0.48863936704509098</v>
      </c>
      <c r="M34" s="52">
        <f>'INPUT 2'!M28</f>
        <v>3</v>
      </c>
      <c r="N34" s="52">
        <f>'INPUT 2'!N28</f>
        <v>25.755647234928102</v>
      </c>
      <c r="O34" s="52">
        <f>'INPUT 2'!O28</f>
        <v>85.535476796704003</v>
      </c>
      <c r="P34" s="85">
        <f>'INPUT 2'!P28</f>
        <v>102.22770963339764</v>
      </c>
      <c r="R34" s="191">
        <f t="shared" si="1"/>
        <v>26.716793435268404</v>
      </c>
      <c r="S34" s="192">
        <f t="shared" si="2"/>
        <v>1.8814303179056193</v>
      </c>
      <c r="T34" s="192">
        <f t="shared" si="3"/>
        <v>6.3665057644329854</v>
      </c>
      <c r="U34" s="192">
        <f t="shared" si="4"/>
        <v>1.6320749572886564</v>
      </c>
      <c r="V34" s="192">
        <f t="shared" si="5"/>
        <v>0.1988804474724031</v>
      </c>
      <c r="W34" s="192">
        <f t="shared" si="6"/>
        <v>8.2708251803902133</v>
      </c>
      <c r="X34" s="192">
        <f t="shared" si="7"/>
        <v>0.98967528390448589</v>
      </c>
      <c r="Y34" s="192">
        <f t="shared" si="8"/>
        <v>4.7461351586965419</v>
      </c>
      <c r="Z34" s="192">
        <f t="shared" si="9"/>
        <v>2.3736208073498526</v>
      </c>
      <c r="AA34" s="192">
        <f t="shared" si="10"/>
        <v>1.2820568711991303</v>
      </c>
      <c r="AB34" s="192">
        <f t="shared" si="11"/>
        <v>0.21325231515515511</v>
      </c>
      <c r="AC34" s="192">
        <f t="shared" si="12"/>
        <v>0.33569503221709573</v>
      </c>
      <c r="AD34" s="192">
        <f t="shared" si="47"/>
        <v>2.5755647234928102E-3</v>
      </c>
      <c r="AE34" s="192">
        <f t="shared" si="48"/>
        <v>8.5535476796703997E-3</v>
      </c>
      <c r="AF34" s="192">
        <f t="shared" si="13"/>
        <v>47.209634949713951</v>
      </c>
      <c r="AG34" s="193">
        <f t="shared" si="49"/>
        <v>102.22770963339765</v>
      </c>
      <c r="AH34" s="115"/>
      <c r="AI34" s="191">
        <f t="shared" si="50"/>
        <v>18.993384689546644</v>
      </c>
      <c r="AJ34" s="192">
        <f t="shared" si="51"/>
        <v>0.78478757822042433</v>
      </c>
      <c r="AK34" s="192">
        <f t="shared" si="52"/>
        <v>4.7112334703578496</v>
      </c>
      <c r="AL34" s="192">
        <f t="shared" si="53"/>
        <v>1.3407403114363201</v>
      </c>
      <c r="AM34" s="192">
        <f t="shared" si="54"/>
        <v>7.2280150440502261E-2</v>
      </c>
      <c r="AN34" s="192">
        <f t="shared" si="55"/>
        <v>2.9570542628692942</v>
      </c>
      <c r="AO34" s="192">
        <f t="shared" si="56"/>
        <v>0.3538369453225545</v>
      </c>
      <c r="AP34" s="192">
        <f t="shared" si="57"/>
        <v>2.3644724195583557</v>
      </c>
      <c r="AQ34" s="192">
        <f t="shared" si="58"/>
        <v>2.0614694621953289</v>
      </c>
      <c r="AR34" s="192">
        <f t="shared" si="59"/>
        <v>0.6547109548601443</v>
      </c>
      <c r="AS34" s="192">
        <f t="shared" si="60"/>
        <v>0.13746749017427537</v>
      </c>
      <c r="AT34" s="192">
        <f t="shared" si="61"/>
        <v>6.6498282048197206</v>
      </c>
      <c r="AU34" s="192">
        <f t="shared" si="62"/>
        <v>8.7615993868399029E-4</v>
      </c>
      <c r="AV34" s="192">
        <f t="shared" si="63"/>
        <v>2.687560527390314E-3</v>
      </c>
      <c r="AW34" s="192">
        <f t="shared" si="64"/>
        <v>29.396768324762711</v>
      </c>
      <c r="AX34" s="193">
        <f t="shared" si="15"/>
        <v>70.481597985030191</v>
      </c>
      <c r="AY34" s="115"/>
      <c r="AZ34" s="215">
        <f t="shared" si="65"/>
        <v>0.46229678561658627</v>
      </c>
      <c r="BA34" s="216">
        <f t="shared" si="66"/>
        <v>1.9101638846013774E-2</v>
      </c>
      <c r="BB34" s="216">
        <f t="shared" si="67"/>
        <v>0.11467087753108081</v>
      </c>
      <c r="BC34" s="216">
        <f t="shared" si="68"/>
        <v>3.2633464043126593E-2</v>
      </c>
      <c r="BD34" s="216">
        <f t="shared" si="69"/>
        <v>1.759290498176345E-3</v>
      </c>
      <c r="BE34" s="216">
        <f t="shared" si="70"/>
        <v>7.1974358597110516E-2</v>
      </c>
      <c r="BF34" s="216">
        <f t="shared" si="71"/>
        <v>8.6123503066326407E-3</v>
      </c>
      <c r="BG34" s="216">
        <f t="shared" si="72"/>
        <v>5.7550985098643377E-2</v>
      </c>
      <c r="BH34" s="216">
        <f t="shared" si="73"/>
        <v>5.0175928176938375E-2</v>
      </c>
      <c r="BI34" s="216">
        <f t="shared" si="74"/>
        <v>1.5935588884607336E-2</v>
      </c>
      <c r="BJ34" s="216">
        <f t="shared" si="75"/>
        <v>3.345942804460939E-3</v>
      </c>
      <c r="BK34" s="216">
        <f t="shared" si="76"/>
        <v>0.16185604905283732</v>
      </c>
      <c r="BL34" s="216">
        <f t="shared" si="77"/>
        <v>2.1325631526989418E-5</v>
      </c>
      <c r="BM34" s="216">
        <f t="shared" si="78"/>
        <v>6.5414912258706843E-5</v>
      </c>
      <c r="BN34" s="217">
        <f t="shared" si="17"/>
        <v>0.99991325945621456</v>
      </c>
      <c r="BO34" s="115"/>
      <c r="BP34" s="87">
        <f>'INPUT 1'!A28</f>
        <v>0</v>
      </c>
      <c r="BQ34" s="226">
        <f t="shared" si="79"/>
        <v>49.237300474294493</v>
      </c>
      <c r="BR34" s="227">
        <f>'INPUT 2'!W28</f>
        <v>4.1217761933972614</v>
      </c>
      <c r="BS34" s="227">
        <f>'INPUT 2'!X28</f>
        <v>14.678952300828119</v>
      </c>
      <c r="BT34" s="227">
        <f t="shared" si="109"/>
        <v>2.2545925592664742</v>
      </c>
      <c r="BU34" s="227">
        <f t="shared" si="80"/>
        <v>29.707378472213652</v>
      </c>
      <c r="BV34" s="228">
        <f t="shared" si="81"/>
        <v>99.999999999999986</v>
      </c>
      <c r="BW34" s="227"/>
      <c r="BX34" s="250">
        <f t="shared" si="82"/>
        <v>2.2517822044945972</v>
      </c>
      <c r="BY34" s="251">
        <f t="shared" si="83"/>
        <v>3.7034636761248039</v>
      </c>
      <c r="BZ34" s="251">
        <f t="shared" si="84"/>
        <v>26.513447620095008</v>
      </c>
      <c r="CA34" s="252"/>
      <c r="CB34" s="253">
        <f t="shared" si="85"/>
        <v>23.75213259159425</v>
      </c>
      <c r="CC34" s="252"/>
      <c r="CD34" s="252"/>
      <c r="CE34" s="251">
        <f t="shared" si="86"/>
        <v>46.17689199306222</v>
      </c>
      <c r="CF34" s="251">
        <f t="shared" si="87"/>
        <v>7.8696263414270371</v>
      </c>
      <c r="CG34" s="251">
        <f t="shared" si="88"/>
        <v>41.367674132867457</v>
      </c>
      <c r="CH34" s="254"/>
      <c r="CI34" s="53">
        <f t="shared" si="89"/>
        <v>14.516584993941706</v>
      </c>
      <c r="CJ34" s="50">
        <f t="shared" si="90"/>
        <v>14.275653085002</v>
      </c>
      <c r="CK34" s="50">
        <f t="shared" si="91"/>
        <v>6.2251808579898524E-2</v>
      </c>
      <c r="CL34" s="255">
        <f t="shared" si="92"/>
        <v>5.9367794298581716E-2</v>
      </c>
      <c r="CM34" s="50">
        <f t="shared" si="93"/>
        <v>0.20476874840608658</v>
      </c>
      <c r="CN34" s="50">
        <f t="shared" si="94"/>
        <v>0.19528218073452153</v>
      </c>
      <c r="CO34" s="50">
        <f t="shared" si="95"/>
        <v>0.73297944301401496</v>
      </c>
      <c r="CP34" s="58">
        <f t="shared" si="96"/>
        <v>0.74535002496689684</v>
      </c>
      <c r="CQ34" s="227"/>
      <c r="CR34" s="256">
        <f t="shared" si="97"/>
        <v>1600.3378153573294</v>
      </c>
      <c r="CS34" s="257">
        <f t="shared" si="98"/>
        <v>1716.1291679002454</v>
      </c>
      <c r="CU34" s="256">
        <f>'INPUT 2'!R28</f>
        <v>25.755663297107905</v>
      </c>
      <c r="CV34" s="257">
        <f>'INPUT 2'!S28</f>
        <v>85.535241608814445</v>
      </c>
      <c r="CW34" s="115"/>
      <c r="CX34" s="226">
        <f t="shared" si="18"/>
        <v>39.180305103982228</v>
      </c>
      <c r="CY34" s="227">
        <f t="shared" si="19"/>
        <v>3.120746248143206</v>
      </c>
      <c r="CZ34" s="227">
        <f t="shared" si="20"/>
        <v>10.265264863832755</v>
      </c>
      <c r="DA34" s="227">
        <f t="shared" si="21"/>
        <v>6.26221092832699</v>
      </c>
      <c r="DB34" s="227">
        <f t="shared" si="22"/>
        <v>41.171472855714825</v>
      </c>
      <c r="DC34" s="228">
        <f t="shared" si="99"/>
        <v>100</v>
      </c>
      <c r="DM34" s="215">
        <f t="shared" si="23"/>
        <v>-12741.382049437301</v>
      </c>
      <c r="DN34" s="216">
        <f t="shared" si="24"/>
        <v>-214.32970945203138</v>
      </c>
      <c r="DO34" s="216">
        <f t="shared" si="25"/>
        <v>-2115.7111743446803</v>
      </c>
      <c r="DP34" s="216">
        <f t="shared" si="26"/>
        <v>-455.87872363934429</v>
      </c>
      <c r="DQ34" s="216">
        <f t="shared" si="27"/>
        <v>-2466.8616900957618</v>
      </c>
      <c r="DR34" s="216">
        <f t="shared" si="28"/>
        <v>-450.6733043126668</v>
      </c>
      <c r="DS34" s="216">
        <f t="shared" si="29"/>
        <v>-664.66802675378665</v>
      </c>
      <c r="DT34" s="216">
        <f t="shared" si="30"/>
        <v>-462.36433886160592</v>
      </c>
      <c r="DU34" s="216">
        <f t="shared" si="31"/>
        <v>-2831.714631888437</v>
      </c>
      <c r="DV34" s="228">
        <f t="shared" si="100"/>
        <v>3878.6145753858559</v>
      </c>
      <c r="DX34" s="215">
        <f t="shared" si="32"/>
        <v>-12942.660060036551</v>
      </c>
      <c r="DY34" s="216">
        <f t="shared" si="33"/>
        <v>-204.67388832028797</v>
      </c>
      <c r="DZ34" s="216">
        <f t="shared" si="34"/>
        <v>-2178.7403661922713</v>
      </c>
      <c r="EA34" s="216">
        <f t="shared" si="35"/>
        <v>-473.59275532430615</v>
      </c>
      <c r="EB34" s="216">
        <f t="shared" si="36"/>
        <v>-2511.566403707599</v>
      </c>
      <c r="EC34" s="216">
        <f t="shared" si="37"/>
        <v>-508.26820081294045</v>
      </c>
      <c r="ED34" s="216">
        <f t="shared" si="38"/>
        <v>-688.0482029508255</v>
      </c>
      <c r="EE34" s="216">
        <f t="shared" si="39"/>
        <v>-455.50260177260503</v>
      </c>
      <c r="EF34" s="216">
        <f t="shared" si="40"/>
        <v>-2875.5530190622999</v>
      </c>
      <c r="EG34" s="228">
        <f t="shared" si="41"/>
        <v>3920.1362615528192</v>
      </c>
      <c r="EI34" s="191">
        <f t="shared" si="101"/>
        <v>0.74535002496689684</v>
      </c>
      <c r="EJ34" s="192">
        <f t="shared" si="102"/>
        <v>5.9367794298581716E-2</v>
      </c>
      <c r="EK34" s="193">
        <f t="shared" si="42"/>
        <v>0.1952821807345215</v>
      </c>
      <c r="EM34" s="172">
        <f t="shared" si="43"/>
        <v>52.566316215958189</v>
      </c>
      <c r="EN34" s="115"/>
      <c r="EO34" s="29">
        <f>'INPUT 2'!AC28+273.15</f>
        <v>1341.5492601671158</v>
      </c>
      <c r="EP34" s="94">
        <f>'INPUT 2'!AD28</f>
        <v>0.1</v>
      </c>
      <c r="ER34" s="171">
        <f t="shared" si="103"/>
        <v>7.454068439316428E-5</v>
      </c>
      <c r="ES34" s="96">
        <f t="shared" si="44"/>
        <v>-2.0081260375518457E-2</v>
      </c>
      <c r="ET34" s="98">
        <f t="shared" si="45"/>
        <v>-1.974210026152956E-2</v>
      </c>
      <c r="EV34" s="171">
        <f t="shared" si="110"/>
        <v>3.706804060423483E-5</v>
      </c>
      <c r="EW34" s="180">
        <f t="shared" si="46"/>
        <v>0.41344360075646192</v>
      </c>
      <c r="EY34" s="181">
        <f t="shared" si="104"/>
        <v>6.2338169728147497</v>
      </c>
      <c r="EZ34" s="182">
        <f t="shared" si="105"/>
        <v>509.69727589970324</v>
      </c>
      <c r="FA34" s="201">
        <v>0.27316977521185698</v>
      </c>
      <c r="FB34" s="202">
        <f t="shared" si="106"/>
        <v>139.2338902836178</v>
      </c>
      <c r="FC34" s="183">
        <f t="shared" si="107"/>
        <v>6.2260909869716485</v>
      </c>
      <c r="FD34" s="1">
        <f t="shared" si="111"/>
        <v>505.77453499481146</v>
      </c>
      <c r="FE34" s="205">
        <v>0.26729908137347302</v>
      </c>
      <c r="FF34" s="202">
        <f t="shared" si="108"/>
        <v>135.1930685862086</v>
      </c>
      <c r="FV34" s="49"/>
      <c r="FW34" s="115"/>
    </row>
    <row r="35" spans="1:179" s="1" customFormat="1" ht="17.5">
      <c r="A35" s="87">
        <f>'INPUT 1'!A29</f>
        <v>0</v>
      </c>
      <c r="B35" s="56">
        <f>'INPUT 2'!B29</f>
        <v>58.798364769253901</v>
      </c>
      <c r="C35" s="52">
        <f>'INPUT 2'!C29</f>
        <v>2.7747755917200401</v>
      </c>
      <c r="D35" s="52">
        <f>'INPUT 2'!D29</f>
        <v>12.154652695254001</v>
      </c>
      <c r="E35" s="52">
        <f>'INPUT 2'!E29</f>
        <v>2.3296528418719</v>
      </c>
      <c r="F35" s="52">
        <f>'INPUT 2'!F29</f>
        <v>0.23484332008213199</v>
      </c>
      <c r="G35" s="52">
        <f>'INPUT 2'!G29</f>
        <v>10.0396372529656</v>
      </c>
      <c r="H35" s="52">
        <f>'INPUT 2'!H29</f>
        <v>1.1477971501886799</v>
      </c>
      <c r="I35" s="52">
        <f>'INPUT 2'!I29</f>
        <v>6.0265673592508699</v>
      </c>
      <c r="J35" s="52">
        <f>'INPUT 2'!J29</f>
        <v>3.3184435874007301</v>
      </c>
      <c r="K35" s="52">
        <f>'INPUT 2'!K29</f>
        <v>1.7405469781904801</v>
      </c>
      <c r="L35" s="52">
        <f>'INPUT 2'!L29</f>
        <v>0.49973543364123202</v>
      </c>
      <c r="M35" s="52">
        <f>'INPUT 2'!M29</f>
        <v>3</v>
      </c>
      <c r="N35" s="52">
        <f>'INPUT 2'!N29</f>
        <v>20.248737257587901</v>
      </c>
      <c r="O35" s="52">
        <f>'INPUT 2'!O29</f>
        <v>70.930025584901998</v>
      </c>
      <c r="P35" s="85">
        <f>'INPUT 2'!P29</f>
        <v>102.07413485610384</v>
      </c>
      <c r="R35" s="191">
        <f t="shared" si="1"/>
        <v>27.484408967515314</v>
      </c>
      <c r="S35" s="192">
        <f t="shared" si="2"/>
        <v>1.6630420436389941</v>
      </c>
      <c r="T35" s="192">
        <f t="shared" si="3"/>
        <v>6.4328583642636694</v>
      </c>
      <c r="U35" s="192">
        <f t="shared" si="4"/>
        <v>1.404864290789505</v>
      </c>
      <c r="V35" s="192">
        <f t="shared" si="5"/>
        <v>0.1818762023144482</v>
      </c>
      <c r="W35" s="192">
        <f t="shared" si="6"/>
        <v>7.8038804335708489</v>
      </c>
      <c r="X35" s="192">
        <f t="shared" si="7"/>
        <v>0.80280162653412579</v>
      </c>
      <c r="Y35" s="192">
        <f t="shared" si="8"/>
        <v>4.307132046493888</v>
      </c>
      <c r="Z35" s="192">
        <f t="shared" si="9"/>
        <v>2.4618121843425422</v>
      </c>
      <c r="AA35" s="192">
        <f t="shared" si="10"/>
        <v>1.4449112046665431</v>
      </c>
      <c r="AB35" s="192">
        <f t="shared" si="11"/>
        <v>0.21809486786443058</v>
      </c>
      <c r="AC35" s="192">
        <f t="shared" si="12"/>
        <v>0.33569503221709573</v>
      </c>
      <c r="AD35" s="192">
        <f t="shared" si="47"/>
        <v>2.0248737257587903E-3</v>
      </c>
      <c r="AE35" s="192">
        <f t="shared" si="48"/>
        <v>7.0930025584901996E-3</v>
      </c>
      <c r="AF35" s="192">
        <f t="shared" si="13"/>
        <v>47.523639715608155</v>
      </c>
      <c r="AG35" s="193">
        <f t="shared" si="49"/>
        <v>102.07413485610383</v>
      </c>
      <c r="AH35" s="115"/>
      <c r="AI35" s="191">
        <f t="shared" si="50"/>
        <v>19.458824050284903</v>
      </c>
      <c r="AJ35" s="192">
        <f t="shared" si="51"/>
        <v>0.69084301069706888</v>
      </c>
      <c r="AK35" s="192">
        <f t="shared" si="52"/>
        <v>4.7407781945998151</v>
      </c>
      <c r="AL35" s="192">
        <f t="shared" si="53"/>
        <v>1.1493468160436706</v>
      </c>
      <c r="AM35" s="192">
        <f t="shared" si="54"/>
        <v>6.5828656821113218E-2</v>
      </c>
      <c r="AN35" s="192">
        <f t="shared" si="55"/>
        <v>2.7786459713538716</v>
      </c>
      <c r="AO35" s="192">
        <f t="shared" si="56"/>
        <v>0.2858451669466025</v>
      </c>
      <c r="AP35" s="192">
        <f t="shared" si="57"/>
        <v>2.1369506573121662</v>
      </c>
      <c r="AQ35" s="192">
        <f t="shared" si="58"/>
        <v>2.1292793352071451</v>
      </c>
      <c r="AR35" s="192">
        <f t="shared" si="59"/>
        <v>0.73484481314274164</v>
      </c>
      <c r="AS35" s="192">
        <f t="shared" si="60"/>
        <v>0.14001154627852397</v>
      </c>
      <c r="AT35" s="192">
        <f t="shared" si="61"/>
        <v>6.6225093900795606</v>
      </c>
      <c r="AU35" s="192">
        <f t="shared" si="62"/>
        <v>6.859951193653388E-4</v>
      </c>
      <c r="AV35" s="192">
        <f t="shared" si="63"/>
        <v>2.2194953880345985E-3</v>
      </c>
      <c r="AW35" s="192">
        <f t="shared" si="64"/>
        <v>29.470723604536609</v>
      </c>
      <c r="AX35" s="193">
        <f t="shared" si="15"/>
        <v>70.407336703811197</v>
      </c>
      <c r="AY35" s="115"/>
      <c r="AZ35" s="215">
        <f t="shared" si="65"/>
        <v>0.47534035126686436</v>
      </c>
      <c r="BA35" s="216">
        <f t="shared" si="66"/>
        <v>1.6875920072374304E-2</v>
      </c>
      <c r="BB35" s="216">
        <f t="shared" si="67"/>
        <v>0.1158077778223383</v>
      </c>
      <c r="BC35" s="216">
        <f t="shared" si="68"/>
        <v>2.8076255679882749E-2</v>
      </c>
      <c r="BD35" s="216">
        <f t="shared" si="69"/>
        <v>1.608063096511512E-3</v>
      </c>
      <c r="BE35" s="216">
        <f t="shared" si="70"/>
        <v>6.7876791971417647E-2</v>
      </c>
      <c r="BF35" s="216">
        <f t="shared" si="71"/>
        <v>6.9826286374352689E-3</v>
      </c>
      <c r="BG35" s="216">
        <f t="shared" si="72"/>
        <v>5.220145233143466E-2</v>
      </c>
      <c r="BH35" s="216">
        <f t="shared" si="73"/>
        <v>5.2014057197244702E-2</v>
      </c>
      <c r="BI35" s="216">
        <f t="shared" si="74"/>
        <v>1.7950796548817649E-2</v>
      </c>
      <c r="BJ35" s="216">
        <f t="shared" si="75"/>
        <v>3.4202034725976153E-3</v>
      </c>
      <c r="BK35" s="216">
        <f t="shared" si="76"/>
        <v>0.16177472655149661</v>
      </c>
      <c r="BL35" s="216">
        <f t="shared" si="77"/>
        <v>1.6757495733751723E-5</v>
      </c>
      <c r="BM35" s="216">
        <f t="shared" si="78"/>
        <v>5.4217855850754998E-5</v>
      </c>
      <c r="BN35" s="217">
        <f t="shared" si="17"/>
        <v>0.99992902464841538</v>
      </c>
      <c r="BO35" s="115"/>
      <c r="BP35" s="87">
        <f>'INPUT 1'!A29</f>
        <v>0</v>
      </c>
      <c r="BQ35" s="226">
        <f t="shared" si="79"/>
        <v>50.940306835556299</v>
      </c>
      <c r="BR35" s="227">
        <f>'INPUT 2'!W29</f>
        <v>3.6517860050617461</v>
      </c>
      <c r="BS35" s="227">
        <f>'INPUT 2'!X29</f>
        <v>13.041496008303369</v>
      </c>
      <c r="BT35" s="227">
        <f t="shared" si="109"/>
        <v>2.158479336772571</v>
      </c>
      <c r="BU35" s="227">
        <f t="shared" si="80"/>
        <v>30.207931814306022</v>
      </c>
      <c r="BV35" s="228">
        <f t="shared" si="81"/>
        <v>100.00000000000001</v>
      </c>
      <c r="BW35" s="227"/>
      <c r="BX35" s="250">
        <f t="shared" si="82"/>
        <v>1.9950201939622665</v>
      </c>
      <c r="BY35" s="251">
        <f t="shared" si="83"/>
        <v>3.2903374681824782</v>
      </c>
      <c r="BZ35" s="251">
        <f t="shared" si="84"/>
        <v>27.579053361659668</v>
      </c>
      <c r="CA35" s="252"/>
      <c r="CB35" s="253">
        <f t="shared" si="85"/>
        <v>24.922574152161278</v>
      </c>
      <c r="CC35" s="252"/>
      <c r="CD35" s="252"/>
      <c r="CE35" s="251">
        <f t="shared" si="86"/>
        <v>48.032794022118736</v>
      </c>
      <c r="CF35" s="251">
        <f t="shared" si="87"/>
        <v>7.5341443740140228</v>
      </c>
      <c r="CG35" s="251">
        <f t="shared" si="88"/>
        <v>43.40616246154228</v>
      </c>
      <c r="CH35" s="254"/>
      <c r="CI35" s="53">
        <f t="shared" si="89"/>
        <v>13.161458265872467</v>
      </c>
      <c r="CJ35" s="50">
        <f t="shared" si="90"/>
        <v>12.983274521797533</v>
      </c>
      <c r="CK35" s="50">
        <f t="shared" si="91"/>
        <v>5.5180032421036758E-2</v>
      </c>
      <c r="CL35" s="255">
        <f t="shared" si="92"/>
        <v>5.274460151260122E-2</v>
      </c>
      <c r="CM35" s="50">
        <f t="shared" si="93"/>
        <v>0.1820141256914968</v>
      </c>
      <c r="CN35" s="50">
        <f t="shared" si="94"/>
        <v>0.17398073375546841</v>
      </c>
      <c r="CO35" s="50">
        <f t="shared" si="95"/>
        <v>0.76280584188746636</v>
      </c>
      <c r="CP35" s="58">
        <f t="shared" si="96"/>
        <v>0.77327466473193029</v>
      </c>
      <c r="CQ35" s="227"/>
      <c r="CR35" s="256">
        <f t="shared" si="97"/>
        <v>1803.4484088631727</v>
      </c>
      <c r="CS35" s="257">
        <f t="shared" si="98"/>
        <v>1838.6114059311035</v>
      </c>
      <c r="CU35" s="256">
        <f>'INPUT 2'!R29</f>
        <v>20.248907521361797</v>
      </c>
      <c r="CV35" s="257">
        <f>'INPUT 2'!S29</f>
        <v>70.9312254140996</v>
      </c>
      <c r="CW35" s="115"/>
      <c r="CX35" s="226">
        <f t="shared" si="18"/>
        <v>40.421890791519509</v>
      </c>
      <c r="CY35" s="227">
        <f t="shared" si="19"/>
        <v>2.7571529489120019</v>
      </c>
      <c r="CZ35" s="227">
        <f t="shared" si="20"/>
        <v>9.094608346091313</v>
      </c>
      <c r="DA35" s="227">
        <f t="shared" si="21"/>
        <v>5.9784555691243746</v>
      </c>
      <c r="DB35" s="227">
        <f t="shared" si="22"/>
        <v>41.747892344352799</v>
      </c>
      <c r="DC35" s="228">
        <f t="shared" si="99"/>
        <v>100</v>
      </c>
      <c r="DM35" s="215">
        <f t="shared" si="23"/>
        <v>-13100.876336241505</v>
      </c>
      <c r="DN35" s="216">
        <f t="shared" si="24"/>
        <v>-189.35605866103501</v>
      </c>
      <c r="DO35" s="216">
        <f t="shared" si="25"/>
        <v>-2136.687316693266</v>
      </c>
      <c r="DP35" s="216">
        <f t="shared" si="26"/>
        <v>-392.21602668358764</v>
      </c>
      <c r="DQ35" s="216">
        <f t="shared" si="27"/>
        <v>-2326.4209785901712</v>
      </c>
      <c r="DR35" s="216">
        <f t="shared" si="28"/>
        <v>-408.78189959397213</v>
      </c>
      <c r="DS35" s="216">
        <f t="shared" si="29"/>
        <v>-689.01726419165846</v>
      </c>
      <c r="DT35" s="216">
        <f t="shared" si="30"/>
        <v>-520.83473277541088</v>
      </c>
      <c r="DU35" s="216">
        <f t="shared" si="31"/>
        <v>-2830.2918730956958</v>
      </c>
      <c r="DV35" s="228">
        <f t="shared" si="100"/>
        <v>3761.0052452390396</v>
      </c>
      <c r="DX35" s="215">
        <f t="shared" si="32"/>
        <v>-13307.83334575853</v>
      </c>
      <c r="DY35" s="216">
        <f t="shared" si="33"/>
        <v>-180.82533169221</v>
      </c>
      <c r="DZ35" s="216">
        <f t="shared" si="34"/>
        <v>-2200.3414091966474</v>
      </c>
      <c r="EA35" s="216">
        <f t="shared" si="35"/>
        <v>-407.45632363923022</v>
      </c>
      <c r="EB35" s="216">
        <f t="shared" si="36"/>
        <v>-2368.5806116194585</v>
      </c>
      <c r="EC35" s="216">
        <f t="shared" si="37"/>
        <v>-461.02318163353567</v>
      </c>
      <c r="ED35" s="216">
        <f t="shared" si="38"/>
        <v>-713.25394233951545</v>
      </c>
      <c r="EE35" s="216">
        <f t="shared" si="39"/>
        <v>-513.10526338786235</v>
      </c>
      <c r="EF35" s="216">
        <f t="shared" si="40"/>
        <v>-2874.1082342327159</v>
      </c>
      <c r="EG35" s="228">
        <f t="shared" si="41"/>
        <v>3801.2678896523689</v>
      </c>
      <c r="EI35" s="191">
        <f t="shared" si="101"/>
        <v>0.77327466473193041</v>
      </c>
      <c r="EJ35" s="192">
        <f t="shared" si="102"/>
        <v>5.2744601512601227E-2</v>
      </c>
      <c r="EK35" s="193">
        <f t="shared" si="42"/>
        <v>0.17398073375546841</v>
      </c>
      <c r="EM35" s="172">
        <f t="shared" si="43"/>
        <v>52.273652086522823</v>
      </c>
      <c r="EN35" s="115"/>
      <c r="EO35" s="29">
        <f>'INPUT 2'!AC29+273.15</f>
        <v>1333.9760221216252</v>
      </c>
      <c r="EP35" s="94">
        <f>'INPUT 2'!AD29</f>
        <v>0.1</v>
      </c>
      <c r="ER35" s="171">
        <f t="shared" si="103"/>
        <v>7.4963866172762821E-5</v>
      </c>
      <c r="ES35" s="96">
        <f t="shared" si="44"/>
        <v>-2.0195265546942301E-2</v>
      </c>
      <c r="ET35" s="98">
        <f t="shared" si="45"/>
        <v>-1.9854179955856234E-2</v>
      </c>
      <c r="EU35" s="26"/>
      <c r="EV35" s="171">
        <f t="shared" si="110"/>
        <v>2.9570126851423171E-5</v>
      </c>
      <c r="EW35" s="180">
        <f t="shared" si="46"/>
        <v>0.3279527153470872</v>
      </c>
      <c r="EY35" s="181">
        <f t="shared" si="104"/>
        <v>6.0758520084363266</v>
      </c>
      <c r="EZ35" s="182">
        <f t="shared" si="105"/>
        <v>435.22015583846115</v>
      </c>
      <c r="FA35" s="201">
        <v>0.27316977521185698</v>
      </c>
      <c r="FB35" s="202">
        <f t="shared" si="106"/>
        <v>118.88899213806179</v>
      </c>
      <c r="FC35" s="183">
        <f t="shared" si="107"/>
        <v>6.0636537692703882</v>
      </c>
      <c r="FD35" s="1">
        <f t="shared" si="111"/>
        <v>429.94348476484163</v>
      </c>
      <c r="FE35" s="205">
        <v>0.26729908137347302</v>
      </c>
      <c r="FF35" s="202">
        <f t="shared" si="108"/>
        <v>114.92349852015197</v>
      </c>
      <c r="FV35" s="49"/>
      <c r="FW35" s="115"/>
    </row>
    <row r="36" spans="1:179" s="1" customFormat="1" ht="17.5">
      <c r="A36" s="87">
        <f>'INPUT 1'!A30</f>
        <v>0</v>
      </c>
      <c r="B36" s="56">
        <f>'INPUT 2'!B30</f>
        <v>59.843167943221502</v>
      </c>
      <c r="C36" s="52">
        <f>'INPUT 2'!C30</f>
        <v>2.5429476194021201</v>
      </c>
      <c r="D36" s="52">
        <f>'INPUT 2'!D30</f>
        <v>12.234416964730199</v>
      </c>
      <c r="E36" s="52">
        <f>'INPUT 2'!E30</f>
        <v>2.0899366145932801</v>
      </c>
      <c r="F36" s="52">
        <f>'INPUT 2'!F30</f>
        <v>0.22087411878871099</v>
      </c>
      <c r="G36" s="52">
        <f>'INPUT 2'!G30</f>
        <v>9.6427218655210805</v>
      </c>
      <c r="H36" s="52">
        <f>'INPUT 2'!H30</f>
        <v>0.99416587120798505</v>
      </c>
      <c r="I36" s="52">
        <f>'INPUT 2'!I30</f>
        <v>5.6357612796871299</v>
      </c>
      <c r="J36" s="52">
        <f>'INPUT 2'!J30</f>
        <v>3.3940776675421298</v>
      </c>
      <c r="K36" s="52">
        <f>'INPUT 2'!K30</f>
        <v>1.86535882046674</v>
      </c>
      <c r="L36" s="52">
        <f>'INPUT 2'!L30</f>
        <v>0.50679504735497605</v>
      </c>
      <c r="M36" s="52">
        <f>'INPUT 2'!M30</f>
        <v>3</v>
      </c>
      <c r="N36" s="52">
        <f>'INPUT 2'!N30</f>
        <v>16.868857054827501</v>
      </c>
      <c r="O36" s="52">
        <f>'INPUT 2'!O30</f>
        <v>61.637647715963602</v>
      </c>
      <c r="P36" s="85">
        <f>'INPUT 2'!P30</f>
        <v>101.97807446299294</v>
      </c>
      <c r="R36" s="191">
        <f t="shared" si="1"/>
        <v>27.972786456184853</v>
      </c>
      <c r="S36" s="192">
        <f t="shared" si="2"/>
        <v>1.5240975949395272</v>
      </c>
      <c r="T36" s="192">
        <f t="shared" si="3"/>
        <v>6.475073659174539</v>
      </c>
      <c r="U36" s="192">
        <f t="shared" si="4"/>
        <v>1.2603068006889986</v>
      </c>
      <c r="V36" s="192">
        <f t="shared" si="5"/>
        <v>0.17105764771504575</v>
      </c>
      <c r="W36" s="192">
        <f t="shared" si="6"/>
        <v>7.4953553197828464</v>
      </c>
      <c r="X36" s="192">
        <f t="shared" si="7"/>
        <v>0.69534758673977237</v>
      </c>
      <c r="Y36" s="192">
        <f t="shared" si="8"/>
        <v>4.0278265498632386</v>
      </c>
      <c r="Z36" s="192">
        <f t="shared" si="9"/>
        <v>2.5179218921436872</v>
      </c>
      <c r="AA36" s="192">
        <f t="shared" si="10"/>
        <v>1.548523478072418</v>
      </c>
      <c r="AB36" s="192">
        <f t="shared" si="11"/>
        <v>0.22117582914198983</v>
      </c>
      <c r="AC36" s="192">
        <f t="shared" si="12"/>
        <v>0.33569503221709573</v>
      </c>
      <c r="AD36" s="192">
        <f t="shared" si="47"/>
        <v>1.6868857054827501E-3</v>
      </c>
      <c r="AE36" s="192">
        <f t="shared" si="48"/>
        <v>6.1637647715963601E-3</v>
      </c>
      <c r="AF36" s="192">
        <f t="shared" si="13"/>
        <v>47.725055965851837</v>
      </c>
      <c r="AG36" s="193">
        <f t="shared" si="49"/>
        <v>101.97807446299294</v>
      </c>
      <c r="AH36" s="115"/>
      <c r="AI36" s="191">
        <f t="shared" si="50"/>
        <v>19.752561920448706</v>
      </c>
      <c r="AJ36" s="192">
        <f t="shared" si="51"/>
        <v>0.63146085038341626</v>
      </c>
      <c r="AK36" s="192">
        <f t="shared" si="52"/>
        <v>4.7593525171276578</v>
      </c>
      <c r="AL36" s="192">
        <f t="shared" si="53"/>
        <v>1.0283726460481959</v>
      </c>
      <c r="AM36" s="192">
        <f t="shared" si="54"/>
        <v>6.1750307566356542E-2</v>
      </c>
      <c r="AN36" s="192">
        <f t="shared" si="55"/>
        <v>2.6617811699459768</v>
      </c>
      <c r="AO36" s="192">
        <f t="shared" si="56"/>
        <v>0.24693467273876027</v>
      </c>
      <c r="AP36" s="192">
        <f t="shared" si="57"/>
        <v>1.9931252048429451</v>
      </c>
      <c r="AQ36" s="192">
        <f t="shared" si="58"/>
        <v>2.1720883651870779</v>
      </c>
      <c r="AR36" s="192">
        <f t="shared" si="59"/>
        <v>0.78547032413477635</v>
      </c>
      <c r="AS36" s="192">
        <f t="shared" si="60"/>
        <v>0.14161641072836079</v>
      </c>
      <c r="AT36" s="192">
        <f t="shared" si="61"/>
        <v>6.6051106256756924</v>
      </c>
      <c r="AU36" s="192">
        <f t="shared" si="62"/>
        <v>5.6998870780377632E-4</v>
      </c>
      <c r="AV36" s="192">
        <f t="shared" si="63"/>
        <v>1.923657277266225E-3</v>
      </c>
      <c r="AW36" s="192">
        <f t="shared" si="64"/>
        <v>29.51787327921998</v>
      </c>
      <c r="AX36" s="193">
        <f t="shared" si="15"/>
        <v>70.35999194003297</v>
      </c>
      <c r="AY36" s="115"/>
      <c r="AZ36" s="215">
        <f t="shared" si="65"/>
        <v>0.48363215641407964</v>
      </c>
      <c r="BA36" s="216">
        <f t="shared" si="66"/>
        <v>1.5461020904120909E-2</v>
      </c>
      <c r="BB36" s="216">
        <f t="shared" si="67"/>
        <v>0.11653050020870098</v>
      </c>
      <c r="BC36" s="216">
        <f t="shared" si="68"/>
        <v>2.5179218898722173E-2</v>
      </c>
      <c r="BD36" s="216">
        <f t="shared" si="69"/>
        <v>1.5119271377467608E-3</v>
      </c>
      <c r="BE36" s="216">
        <f t="shared" si="70"/>
        <v>6.5172455720322139E-2</v>
      </c>
      <c r="BF36" s="216">
        <f t="shared" si="71"/>
        <v>6.0460789213584078E-3</v>
      </c>
      <c r="BG36" s="216">
        <f t="shared" si="72"/>
        <v>4.8800729986500431E-2</v>
      </c>
      <c r="BH36" s="216">
        <f t="shared" si="73"/>
        <v>5.3182558505985238E-2</v>
      </c>
      <c r="BI36" s="216">
        <f t="shared" si="74"/>
        <v>1.9231870184257017E-2</v>
      </c>
      <c r="BJ36" s="216">
        <f t="shared" si="75"/>
        <v>3.4674109809155976E-3</v>
      </c>
      <c r="BK36" s="216">
        <f t="shared" si="76"/>
        <v>0.16172301639222098</v>
      </c>
      <c r="BL36" s="216">
        <f t="shared" si="77"/>
        <v>1.3955904504794129E-5</v>
      </c>
      <c r="BM36" s="216">
        <f t="shared" si="78"/>
        <v>4.7099840565125409E-5</v>
      </c>
      <c r="BN36" s="217">
        <f t="shared" si="17"/>
        <v>0.99993894425493024</v>
      </c>
      <c r="BO36" s="115"/>
      <c r="BP36" s="87">
        <f>'INPUT 1'!A30</f>
        <v>0</v>
      </c>
      <c r="BQ36" s="226">
        <f t="shared" si="79"/>
        <v>52.192903832700623</v>
      </c>
      <c r="BR36" s="227">
        <f>'INPUT 2'!W30</f>
        <v>3.3004790480464292</v>
      </c>
      <c r="BS36" s="227">
        <f>'INPUT 2'!X30</f>
        <v>11.850371438746757</v>
      </c>
      <c r="BT36" s="227">
        <f t="shared" si="109"/>
        <v>2.0956684234847383</v>
      </c>
      <c r="BU36" s="227">
        <f t="shared" si="80"/>
        <v>30.560577257021443</v>
      </c>
      <c r="BV36" s="228">
        <f t="shared" si="81"/>
        <v>100</v>
      </c>
      <c r="BW36" s="227"/>
      <c r="BX36" s="250">
        <f t="shared" si="82"/>
        <v>1.803096441433087</v>
      </c>
      <c r="BY36" s="251">
        <f t="shared" si="83"/>
        <v>2.989819659643524</v>
      </c>
      <c r="BZ36" s="251">
        <f t="shared" si="84"/>
        <v>28.356008926918463</v>
      </c>
      <c r="CA36" s="252"/>
      <c r="CB36" s="253">
        <f t="shared" si="85"/>
        <v>25.767661155944833</v>
      </c>
      <c r="CC36" s="252"/>
      <c r="CD36" s="252"/>
      <c r="CE36" s="251">
        <f t="shared" si="86"/>
        <v>49.385971237486686</v>
      </c>
      <c r="CF36" s="251">
        <f t="shared" si="87"/>
        <v>7.3149036887259298</v>
      </c>
      <c r="CG36" s="251">
        <f t="shared" si="88"/>
        <v>44.878000143974695</v>
      </c>
      <c r="CH36" s="254"/>
      <c r="CI36" s="53">
        <f t="shared" si="89"/>
        <v>12.289312804566338</v>
      </c>
      <c r="CJ36" s="50">
        <f t="shared" si="90"/>
        <v>12.146979233764908</v>
      </c>
      <c r="CK36" s="50">
        <f t="shared" si="91"/>
        <v>4.9893720908624796E-2</v>
      </c>
      <c r="CL36" s="255">
        <f t="shared" si="92"/>
        <v>4.7763631818043085E-2</v>
      </c>
      <c r="CM36" s="50">
        <f t="shared" si="93"/>
        <v>0.16546339312478689</v>
      </c>
      <c r="CN36" s="50">
        <f t="shared" si="94"/>
        <v>0.15839934253551091</v>
      </c>
      <c r="CO36" s="50">
        <f t="shared" si="95"/>
        <v>0.78464288596658849</v>
      </c>
      <c r="CP36" s="58">
        <f t="shared" si="96"/>
        <v>0.79383702564644598</v>
      </c>
      <c r="CQ36" s="227"/>
      <c r="CR36" s="256">
        <f t="shared" si="97"/>
        <v>1956.5568000879955</v>
      </c>
      <c r="CS36" s="257">
        <f t="shared" si="98"/>
        <v>1922.5153050202721</v>
      </c>
      <c r="CU36" s="256">
        <f>'INPUT 2'!R30</f>
        <v>16.868812844574666</v>
      </c>
      <c r="CV36" s="257">
        <f>'INPUT 2'!S30</f>
        <v>61.639932893131373</v>
      </c>
      <c r="CW36" s="115"/>
      <c r="CX36" s="226">
        <f t="shared" si="18"/>
        <v>41.328451155065643</v>
      </c>
      <c r="CY36" s="227">
        <f t="shared" si="19"/>
        <v>2.4866526261773272</v>
      </c>
      <c r="CZ36" s="227">
        <f t="shared" si="20"/>
        <v>8.2465282916760394</v>
      </c>
      <c r="DA36" s="227">
        <f t="shared" si="21"/>
        <v>5.7922364460225602</v>
      </c>
      <c r="DB36" s="227">
        <f t="shared" si="22"/>
        <v>42.146131481058433</v>
      </c>
      <c r="DC36" s="228">
        <f t="shared" si="99"/>
        <v>100</v>
      </c>
      <c r="DM36" s="215">
        <f t="shared" si="23"/>
        <v>-13329.407142743332</v>
      </c>
      <c r="DN36" s="216">
        <f t="shared" si="24"/>
        <v>-173.4801995224378</v>
      </c>
      <c r="DO36" s="216">
        <f t="shared" si="25"/>
        <v>-2150.0217557565943</v>
      </c>
      <c r="DP36" s="216">
        <f t="shared" si="26"/>
        <v>-351.74537887291217</v>
      </c>
      <c r="DQ36" s="216">
        <f t="shared" si="27"/>
        <v>-2233.7320873656163</v>
      </c>
      <c r="DR36" s="216">
        <f t="shared" si="28"/>
        <v>-382.15134281697686</v>
      </c>
      <c r="DS36" s="216">
        <f t="shared" si="29"/>
        <v>-704.49611007171848</v>
      </c>
      <c r="DT36" s="216">
        <f t="shared" si="30"/>
        <v>-558.00453985138904</v>
      </c>
      <c r="DU36" s="216">
        <f t="shared" si="31"/>
        <v>-2829.3871901042662</v>
      </c>
      <c r="DV36" s="228">
        <f t="shared" si="100"/>
        <v>3674.1527081821732</v>
      </c>
      <c r="DX36" s="215">
        <f t="shared" si="32"/>
        <v>-13539.974296427989</v>
      </c>
      <c r="DY36" s="216">
        <f t="shared" si="33"/>
        <v>-165.66469983846741</v>
      </c>
      <c r="DZ36" s="216">
        <f t="shared" si="34"/>
        <v>-2214.0730947878073</v>
      </c>
      <c r="EA36" s="216">
        <f t="shared" si="35"/>
        <v>-365.41311211707875</v>
      </c>
      <c r="EB36" s="216">
        <f t="shared" si="36"/>
        <v>-2274.2120030626229</v>
      </c>
      <c r="EC36" s="216">
        <f t="shared" si="37"/>
        <v>-430.989307760457</v>
      </c>
      <c r="ED36" s="216">
        <f t="shared" si="38"/>
        <v>-729.27726776340137</v>
      </c>
      <c r="EE36" s="216">
        <f t="shared" si="39"/>
        <v>-549.72345040500943</v>
      </c>
      <c r="EF36" s="216">
        <f t="shared" si="40"/>
        <v>-2873.189545648067</v>
      </c>
      <c r="EG36" s="228">
        <f t="shared" si="41"/>
        <v>3713.4855711706182</v>
      </c>
      <c r="EI36" s="191">
        <f t="shared" si="101"/>
        <v>0.79383702564644598</v>
      </c>
      <c r="EJ36" s="192">
        <f t="shared" si="102"/>
        <v>4.7763631818043092E-2</v>
      </c>
      <c r="EK36" s="193">
        <f t="shared" si="42"/>
        <v>0.15839934253551091</v>
      </c>
      <c r="EM36" s="172">
        <f t="shared" si="43"/>
        <v>52.061632072919011</v>
      </c>
      <c r="EN36" s="115"/>
      <c r="EO36" s="29">
        <f>'INPUT 2'!AC30+273.15</f>
        <v>1329.1577259533251</v>
      </c>
      <c r="EP36" s="94">
        <f>'INPUT 2'!AD30</f>
        <v>0.1</v>
      </c>
      <c r="ER36" s="171">
        <f t="shared" si="103"/>
        <v>7.523561579441296E-5</v>
      </c>
      <c r="ES36" s="96">
        <f t="shared" si="44"/>
        <v>-2.0268474895014849E-2</v>
      </c>
      <c r="ET36" s="98">
        <f t="shared" si="45"/>
        <v>-1.9926152843150274E-2</v>
      </c>
      <c r="EU36" s="26"/>
      <c r="EV36" s="171">
        <f t="shared" si="110"/>
        <v>2.4569002575932894E-5</v>
      </c>
      <c r="EW36" s="180">
        <f t="shared" si="46"/>
        <v>0.27150264573427607</v>
      </c>
      <c r="EY36" s="181">
        <f t="shared" si="104"/>
        <v>5.9736663496887283</v>
      </c>
      <c r="EZ36" s="182">
        <f t="shared" si="105"/>
        <v>392.94370199583426</v>
      </c>
      <c r="FA36" s="201">
        <v>0.27316977521185698</v>
      </c>
      <c r="FB36" s="202">
        <f t="shared" si="106"/>
        <v>107.34034274511696</v>
      </c>
      <c r="FC36" s="183">
        <f t="shared" si="107"/>
        <v>5.9584429273769759</v>
      </c>
      <c r="FD36" s="1">
        <f t="shared" si="111"/>
        <v>387.00705675670162</v>
      </c>
      <c r="FE36" s="205">
        <v>0.26729908137347302</v>
      </c>
      <c r="FF36" s="202">
        <f t="shared" si="108"/>
        <v>103.44663075611788</v>
      </c>
      <c r="FV36" s="49"/>
      <c r="FW36" s="115"/>
    </row>
    <row r="37" spans="1:179" s="1" customFormat="1" ht="17.5">
      <c r="A37" s="87">
        <f>'INPUT 1'!A31</f>
        <v>0</v>
      </c>
      <c r="B37" s="56">
        <f>'INPUT 2'!B31</f>
        <v>60.766441535190303</v>
      </c>
      <c r="C37" s="52">
        <f>'INPUT 2'!C31</f>
        <v>2.3380854500922399</v>
      </c>
      <c r="D37" s="52">
        <f>'INPUT 2'!D31</f>
        <v>12.3049032012052</v>
      </c>
      <c r="E37" s="52">
        <f>'INPUT 2'!E31</f>
        <v>1.8781037376196299</v>
      </c>
      <c r="F37" s="52">
        <f>'INPUT 2'!F31</f>
        <v>0.20852978927625801</v>
      </c>
      <c r="G37" s="52">
        <f>'INPUT 2'!G31</f>
        <v>9.2830342561911898</v>
      </c>
      <c r="H37" s="52">
        <f>'INPUT 2'!H31</f>
        <v>0.86833878891561</v>
      </c>
      <c r="I37" s="52">
        <f>'INPUT 2'!I31</f>
        <v>5.2904130439310197</v>
      </c>
      <c r="J37" s="52">
        <f>'INPUT 2'!J31</f>
        <v>3.4609141307031601</v>
      </c>
      <c r="K37" s="52">
        <f>'INPUT 2'!K31</f>
        <v>1.97565277899393</v>
      </c>
      <c r="L37" s="52">
        <f>'INPUT 2'!L31</f>
        <v>0.51303349979635804</v>
      </c>
      <c r="M37" s="52">
        <f>'INPUT 2'!M31</f>
        <v>3</v>
      </c>
      <c r="N37" s="52">
        <f>'INPUT 2'!N31</f>
        <v>13.962223802092501</v>
      </c>
      <c r="O37" s="52">
        <f>'INPUT 2'!O31</f>
        <v>53.426142136011002</v>
      </c>
      <c r="P37" s="85">
        <f>'INPUT 2'!P31</f>
        <v>101.89418904850871</v>
      </c>
      <c r="R37" s="191">
        <f t="shared" si="1"/>
        <v>28.404356774341835</v>
      </c>
      <c r="S37" s="192">
        <f t="shared" si="2"/>
        <v>1.4013149087540004</v>
      </c>
      <c r="T37" s="192">
        <f t="shared" si="3"/>
        <v>6.5123785486882246</v>
      </c>
      <c r="U37" s="192">
        <f t="shared" si="4"/>
        <v>1.1325639717461393</v>
      </c>
      <c r="V37" s="192">
        <f t="shared" si="5"/>
        <v>0.16149748747264281</v>
      </c>
      <c r="W37" s="192">
        <f t="shared" si="6"/>
        <v>7.215767618960462</v>
      </c>
      <c r="X37" s="192">
        <f t="shared" si="7"/>
        <v>0.60734058453580553</v>
      </c>
      <c r="Y37" s="192">
        <f t="shared" si="8"/>
        <v>3.7810093544755539</v>
      </c>
      <c r="Z37" s="192">
        <f t="shared" si="9"/>
        <v>2.5675050220160456</v>
      </c>
      <c r="AA37" s="192">
        <f t="shared" si="10"/>
        <v>1.6400837625576115</v>
      </c>
      <c r="AB37" s="192">
        <f t="shared" si="11"/>
        <v>0.22389841867495164</v>
      </c>
      <c r="AC37" s="192">
        <f t="shared" si="12"/>
        <v>0.33569503221709573</v>
      </c>
      <c r="AD37" s="192">
        <f t="shared" si="47"/>
        <v>1.3962223802092501E-3</v>
      </c>
      <c r="AE37" s="192">
        <f t="shared" si="48"/>
        <v>5.3426142136011002E-3</v>
      </c>
      <c r="AF37" s="192">
        <f t="shared" si="13"/>
        <v>47.904038727474536</v>
      </c>
      <c r="AG37" s="193">
        <f t="shared" si="49"/>
        <v>101.89418904850871</v>
      </c>
      <c r="AH37" s="115"/>
      <c r="AI37" s="191">
        <f t="shared" si="50"/>
        <v>20.010604506945732</v>
      </c>
      <c r="AJ37" s="192">
        <f t="shared" si="51"/>
        <v>0.57923786291898671</v>
      </c>
      <c r="AK37" s="192">
        <f t="shared" si="52"/>
        <v>4.7756264066349763</v>
      </c>
      <c r="AL37" s="192">
        <f t="shared" si="53"/>
        <v>0.92198642388724739</v>
      </c>
      <c r="AM37" s="192">
        <f t="shared" si="54"/>
        <v>5.8163421633580806E-2</v>
      </c>
      <c r="AN37" s="192">
        <f t="shared" si="55"/>
        <v>2.5565259712856139</v>
      </c>
      <c r="AO37" s="192">
        <f t="shared" si="56"/>
        <v>0.21517904397332288</v>
      </c>
      <c r="AP37" s="192">
        <f t="shared" si="57"/>
        <v>1.8666337780289639</v>
      </c>
      <c r="AQ37" s="192">
        <f t="shared" si="58"/>
        <v>2.2097039135709906</v>
      </c>
      <c r="AR37" s="192">
        <f t="shared" si="59"/>
        <v>0.82997605652595752</v>
      </c>
      <c r="AS37" s="192">
        <f t="shared" si="60"/>
        <v>0.1430258353294652</v>
      </c>
      <c r="AT37" s="192">
        <f t="shared" si="61"/>
        <v>6.5897303452704641</v>
      </c>
      <c r="AU37" s="192">
        <f t="shared" si="62"/>
        <v>4.7067673967863052E-4</v>
      </c>
      <c r="AV37" s="192">
        <f t="shared" si="63"/>
        <v>1.6635007703327425E-3</v>
      </c>
      <c r="AW37" s="192">
        <f t="shared" si="64"/>
        <v>29.559582448788429</v>
      </c>
      <c r="AX37" s="193">
        <f t="shared" si="15"/>
        <v>70.318110192303749</v>
      </c>
      <c r="AY37" s="115"/>
      <c r="AZ37" s="215">
        <f t="shared" si="65"/>
        <v>0.49095503725915174</v>
      </c>
      <c r="BA37" s="216">
        <f t="shared" si="66"/>
        <v>1.4211452056463042E-2</v>
      </c>
      <c r="BB37" s="216">
        <f t="shared" si="67"/>
        <v>0.11716876617052928</v>
      </c>
      <c r="BC37" s="216">
        <f t="shared" si="68"/>
        <v>2.2620699886146782E-2</v>
      </c>
      <c r="BD37" s="216">
        <f t="shared" si="69"/>
        <v>1.427024597149111E-3</v>
      </c>
      <c r="BE37" s="216">
        <f t="shared" si="70"/>
        <v>6.2723707474746981E-2</v>
      </c>
      <c r="BF37" s="216">
        <f t="shared" si="71"/>
        <v>5.279362525736909E-3</v>
      </c>
      <c r="BG37" s="216">
        <f t="shared" si="72"/>
        <v>4.5797379870423448E-2</v>
      </c>
      <c r="BH37" s="216">
        <f t="shared" si="73"/>
        <v>5.4214517449604267E-2</v>
      </c>
      <c r="BI37" s="216">
        <f t="shared" si="74"/>
        <v>2.0363249176928545E-2</v>
      </c>
      <c r="BJ37" s="216">
        <f t="shared" si="75"/>
        <v>3.509102100779894E-3</v>
      </c>
      <c r="BK37" s="216">
        <f t="shared" si="76"/>
        <v>0.16167733993578534</v>
      </c>
      <c r="BL37" s="216">
        <f t="shared" si="77"/>
        <v>1.1547932806614076E-5</v>
      </c>
      <c r="BM37" s="216">
        <f t="shared" si="78"/>
        <v>4.0813563747954701E-5</v>
      </c>
      <c r="BN37" s="217">
        <f t="shared" si="17"/>
        <v>0.99994763850344548</v>
      </c>
      <c r="BO37" s="115"/>
      <c r="BP37" s="87">
        <f>'INPUT 1'!A31</f>
        <v>0</v>
      </c>
      <c r="BQ37" s="226">
        <f t="shared" si="79"/>
        <v>53.42754431650625</v>
      </c>
      <c r="BR37" s="227">
        <f>'INPUT 2'!W31</f>
        <v>2.9466921342017902</v>
      </c>
      <c r="BS37" s="227">
        <f>'INPUT 2'!X31</f>
        <v>10.690177991719157</v>
      </c>
      <c r="BT37" s="227">
        <f t="shared" si="109"/>
        <v>2.0394637254679537</v>
      </c>
      <c r="BU37" s="227">
        <f t="shared" si="80"/>
        <v>30.89612183210485</v>
      </c>
      <c r="BV37" s="228">
        <f t="shared" si="81"/>
        <v>100</v>
      </c>
      <c r="BW37" s="227"/>
      <c r="BX37" s="250">
        <f t="shared" si="82"/>
        <v>1.6098178548726161</v>
      </c>
      <c r="BY37" s="251">
        <f t="shared" si="83"/>
        <v>2.6971056974827268</v>
      </c>
      <c r="BZ37" s="251">
        <f t="shared" si="84"/>
        <v>29.116975945864677</v>
      </c>
      <c r="CA37" s="252"/>
      <c r="CB37" s="253">
        <f t="shared" si="85"/>
        <v>26.589198279749507</v>
      </c>
      <c r="CC37" s="252"/>
      <c r="CD37" s="252"/>
      <c r="CE37" s="251">
        <f t="shared" si="86"/>
        <v>50.711302154373151</v>
      </c>
      <c r="CF37" s="251">
        <f t="shared" si="87"/>
        <v>7.1187219129070902</v>
      </c>
      <c r="CG37" s="251">
        <f t="shared" si="88"/>
        <v>46.308822403599159</v>
      </c>
      <c r="CH37" s="254"/>
      <c r="CI37" s="53">
        <f t="shared" si="89"/>
        <v>11.516049236129247</v>
      </c>
      <c r="CJ37" s="50">
        <f t="shared" si="90"/>
        <v>11.402523347661475</v>
      </c>
      <c r="CK37" s="50">
        <f t="shared" si="91"/>
        <v>4.4567360353087108E-2</v>
      </c>
      <c r="CL37" s="255">
        <f t="shared" si="92"/>
        <v>4.2722730774781316E-2</v>
      </c>
      <c r="CM37" s="50">
        <f t="shared" si="93"/>
        <v>0.14933724478983199</v>
      </c>
      <c r="CN37" s="50">
        <f t="shared" si="94"/>
        <v>0.14315622135250977</v>
      </c>
      <c r="CO37" s="50">
        <f t="shared" si="95"/>
        <v>0.80609539485708093</v>
      </c>
      <c r="CP37" s="58">
        <f t="shared" si="96"/>
        <v>0.814121047872709</v>
      </c>
      <c r="CQ37" s="227"/>
      <c r="CR37" s="256">
        <f t="shared" si="97"/>
        <v>2110.5660407075197</v>
      </c>
      <c r="CS37" s="257">
        <f t="shared" si="98"/>
        <v>2000.8052894289162</v>
      </c>
      <c r="CU37" s="256">
        <f>'INPUT 2'!R31</f>
        <v>13.961620140604452</v>
      </c>
      <c r="CV37" s="257">
        <f>'INPUT 2'!S31</f>
        <v>53.429376902389244</v>
      </c>
      <c r="CW37" s="115"/>
      <c r="CX37" s="226">
        <f t="shared" si="18"/>
        <v>42.216957418908123</v>
      </c>
      <c r="CY37" s="227">
        <f t="shared" si="19"/>
        <v>2.2154244883500693</v>
      </c>
      <c r="CZ37" s="227">
        <f t="shared" si="20"/>
        <v>7.4234907903224165</v>
      </c>
      <c r="DA37" s="227">
        <f t="shared" si="21"/>
        <v>5.625015780135695</v>
      </c>
      <c r="DB37" s="227">
        <f t="shared" si="22"/>
        <v>42.519111522283708</v>
      </c>
      <c r="DC37" s="228">
        <f t="shared" si="99"/>
        <v>100.00000000000001</v>
      </c>
      <c r="DM37" s="215">
        <f t="shared" si="23"/>
        <v>-13531.233383921121</v>
      </c>
      <c r="DN37" s="216">
        <f t="shared" si="24"/>
        <v>-159.45942726211888</v>
      </c>
      <c r="DO37" s="216">
        <f t="shared" si="25"/>
        <v>-2161.7979491259871</v>
      </c>
      <c r="DP37" s="216">
        <f t="shared" si="26"/>
        <v>-316.0037125785081</v>
      </c>
      <c r="DQ37" s="216">
        <f t="shared" si="27"/>
        <v>-2149.8032639145786</v>
      </c>
      <c r="DR37" s="216">
        <f t="shared" si="28"/>
        <v>-358.63254955044505</v>
      </c>
      <c r="DS37" s="216">
        <f t="shared" si="29"/>
        <v>-718.1662132400628</v>
      </c>
      <c r="DT37" s="216">
        <f t="shared" si="30"/>
        <v>-590.8310204876816</v>
      </c>
      <c r="DU37" s="216">
        <f t="shared" si="31"/>
        <v>-2828.5880683489872</v>
      </c>
      <c r="DV37" s="228">
        <f t="shared" si="100"/>
        <v>3589.6440757690343</v>
      </c>
      <c r="DX37" s="215">
        <f t="shared" si="32"/>
        <v>-13744.988824728271</v>
      </c>
      <c r="DY37" s="216">
        <f t="shared" si="33"/>
        <v>-152.275580881933</v>
      </c>
      <c r="DZ37" s="216">
        <f t="shared" si="34"/>
        <v>-2226.2001129579171</v>
      </c>
      <c r="EA37" s="216">
        <f t="shared" si="35"/>
        <v>-328.28263564930654</v>
      </c>
      <c r="EB37" s="216">
        <f t="shared" si="36"/>
        <v>-2188.7622131012936</v>
      </c>
      <c r="EC37" s="216">
        <f t="shared" si="37"/>
        <v>-404.46487282170966</v>
      </c>
      <c r="ED37" s="216">
        <f t="shared" si="38"/>
        <v>-743.42822664895016</v>
      </c>
      <c r="EE37" s="216">
        <f t="shared" si="39"/>
        <v>-582.06276829808951</v>
      </c>
      <c r="EF37" s="216">
        <f t="shared" si="40"/>
        <v>-2872.3780525159154</v>
      </c>
      <c r="EG37" s="228">
        <f t="shared" si="41"/>
        <v>3628.072249506909</v>
      </c>
      <c r="EI37" s="191">
        <f t="shared" si="101"/>
        <v>0.814121047872709</v>
      </c>
      <c r="EJ37" s="192">
        <f t="shared" si="102"/>
        <v>4.2722730774781316E-2</v>
      </c>
      <c r="EK37" s="193">
        <f t="shared" si="42"/>
        <v>0.14315622135250974</v>
      </c>
      <c r="EM37" s="172">
        <f t="shared" si="43"/>
        <v>51.855872697580608</v>
      </c>
      <c r="EN37" s="115"/>
      <c r="EO37" s="29">
        <f>'INPUT 2'!AC31+273.15</f>
        <v>1324.8998851261545</v>
      </c>
      <c r="EP37" s="94">
        <f>'INPUT 2'!AD31</f>
        <v>0.1</v>
      </c>
      <c r="ER37" s="171">
        <f t="shared" si="103"/>
        <v>7.5477401064517557E-5</v>
      </c>
      <c r="ES37" s="96">
        <f t="shared" si="44"/>
        <v>-2.0333611846781029E-2</v>
      </c>
      <c r="ET37" s="98">
        <f t="shared" si="45"/>
        <v>-1.9990189671937476E-2</v>
      </c>
      <c r="EU37" s="26"/>
      <c r="EV37" s="171">
        <f t="shared" si="110"/>
        <v>2.0084331438351143E-5</v>
      </c>
      <c r="EW37" s="180">
        <f t="shared" si="46"/>
        <v>0.22123328204652554</v>
      </c>
      <c r="EY37" s="181">
        <f t="shared" si="104"/>
        <v>5.8825183768103688</v>
      </c>
      <c r="EZ37" s="182">
        <f t="shared" si="105"/>
        <v>358.71147581158141</v>
      </c>
      <c r="FA37" s="201">
        <v>0.27316977521185698</v>
      </c>
      <c r="FB37" s="202">
        <f t="shared" si="106"/>
        <v>97.989133213363161</v>
      </c>
      <c r="FC37" s="183">
        <f t="shared" si="107"/>
        <v>5.8645490859165381</v>
      </c>
      <c r="FD37" s="1">
        <f t="shared" si="111"/>
        <v>352.32325276792017</v>
      </c>
      <c r="FE37" s="205">
        <v>0.26729908137347302</v>
      </c>
      <c r="FF37" s="202">
        <f t="shared" si="108"/>
        <v>94.175681811378993</v>
      </c>
      <c r="FV37" s="49"/>
      <c r="FW37" s="115"/>
    </row>
    <row r="38" spans="1:179" s="1" customFormat="1" ht="17.5">
      <c r="A38" s="87">
        <f>'INPUT 1'!A32</f>
        <v>0</v>
      </c>
      <c r="B38" s="56">
        <f>'INPUT 2'!B32</f>
        <v>61.8463283833822</v>
      </c>
      <c r="C38" s="52">
        <f>'INPUT 2'!C32</f>
        <v>2.09847287560277</v>
      </c>
      <c r="D38" s="52">
        <f>'INPUT 2'!D32</f>
        <v>12.3873458925266</v>
      </c>
      <c r="E38" s="52">
        <f>'INPUT 2'!E32</f>
        <v>1.6303380267313801</v>
      </c>
      <c r="F38" s="52">
        <f>'INPUT 2'!F32</f>
        <v>0.19409151311824599</v>
      </c>
      <c r="G38" s="52">
        <f>'INPUT 2'!G32</f>
        <v>8.8520724283102901</v>
      </c>
      <c r="H38" s="52">
        <f>'INPUT 2'!H32</f>
        <v>0.73256903733516998</v>
      </c>
      <c r="I38" s="52">
        <f>'INPUT 2'!I32</f>
        <v>4.8864840015720397</v>
      </c>
      <c r="J38" s="52">
        <f>'INPUT 2'!J32</f>
        <v>3.53908794415899</v>
      </c>
      <c r="K38" s="52">
        <f>'INPUT 2'!K32</f>
        <v>2.1046557054120298</v>
      </c>
      <c r="L38" s="52">
        <f>'INPUT 2'!L32</f>
        <v>0.52033016982257696</v>
      </c>
      <c r="M38" s="52">
        <f>'INPUT 2'!M32</f>
        <v>3</v>
      </c>
      <c r="N38" s="52">
        <f>'INPUT 2'!N32</f>
        <v>10.657907402793899</v>
      </c>
      <c r="O38" s="52">
        <f>'INPUT 2'!O32</f>
        <v>43.821733478837203</v>
      </c>
      <c r="P38" s="85">
        <f>'INPUT 2'!P32</f>
        <v>101.79722394206046</v>
      </c>
      <c r="R38" s="191">
        <f t="shared" si="1"/>
        <v>28.909133597486875</v>
      </c>
      <c r="S38" s="192">
        <f t="shared" si="2"/>
        <v>1.2577048140315104</v>
      </c>
      <c r="T38" s="192">
        <f t="shared" si="3"/>
        <v>6.5560114002172822</v>
      </c>
      <c r="U38" s="192">
        <f t="shared" si="4"/>
        <v>0.98315235407812029</v>
      </c>
      <c r="V38" s="192">
        <f t="shared" si="5"/>
        <v>0.15031565426287519</v>
      </c>
      <c r="W38" s="192">
        <f t="shared" si="6"/>
        <v>6.880777968291337</v>
      </c>
      <c r="X38" s="192">
        <f t="shared" si="7"/>
        <v>0.51237939963915879</v>
      </c>
      <c r="Y38" s="192">
        <f t="shared" si="8"/>
        <v>3.4923249975035255</v>
      </c>
      <c r="Z38" s="192">
        <f t="shared" si="9"/>
        <v>2.6254988499638112</v>
      </c>
      <c r="AA38" s="192">
        <f t="shared" si="10"/>
        <v>1.7471752551469526</v>
      </c>
      <c r="AB38" s="192">
        <f t="shared" si="11"/>
        <v>0.22708283622490075</v>
      </c>
      <c r="AC38" s="192">
        <f t="shared" si="12"/>
        <v>0.33569503221709573</v>
      </c>
      <c r="AD38" s="192">
        <f t="shared" si="47"/>
        <v>1.0657907402793899E-3</v>
      </c>
      <c r="AE38" s="192">
        <f t="shared" si="48"/>
        <v>4.3821733478837206E-3</v>
      </c>
      <c r="AF38" s="192">
        <f t="shared" si="13"/>
        <v>48.11452381890885</v>
      </c>
      <c r="AG38" s="193">
        <f t="shared" si="49"/>
        <v>101.79722394206044</v>
      </c>
      <c r="AH38" s="115"/>
      <c r="AI38" s="191">
        <f t="shared" si="50"/>
        <v>20.310611211500039</v>
      </c>
      <c r="AJ38" s="192">
        <f t="shared" si="51"/>
        <v>0.51845681845780778</v>
      </c>
      <c r="AK38" s="192">
        <f t="shared" si="52"/>
        <v>4.7944972641577497</v>
      </c>
      <c r="AL38" s="192">
        <f t="shared" si="53"/>
        <v>0.79816976912329241</v>
      </c>
      <c r="AM38" s="192">
        <f t="shared" si="54"/>
        <v>5.3988474455127701E-2</v>
      </c>
      <c r="AN38" s="192">
        <f t="shared" si="55"/>
        <v>2.4311842961182828</v>
      </c>
      <c r="AO38" s="192">
        <f t="shared" si="56"/>
        <v>0.18103894004395132</v>
      </c>
      <c r="AP38" s="192">
        <f t="shared" si="57"/>
        <v>1.7194069915616208</v>
      </c>
      <c r="AQ38" s="192">
        <f t="shared" si="58"/>
        <v>2.2534466605165537</v>
      </c>
      <c r="AR38" s="192">
        <f t="shared" si="59"/>
        <v>0.88175650515995796</v>
      </c>
      <c r="AS38" s="192">
        <f t="shared" si="60"/>
        <v>0.14466399145957631</v>
      </c>
      <c r="AT38" s="192">
        <f t="shared" si="61"/>
        <v>6.5717390568646454</v>
      </c>
      <c r="AU38" s="192">
        <f t="shared" si="62"/>
        <v>3.5830490323508887E-4</v>
      </c>
      <c r="AV38" s="192">
        <f t="shared" si="63"/>
        <v>1.3607282820644084E-3</v>
      </c>
      <c r="AW38" s="192">
        <f t="shared" si="64"/>
        <v>29.608405807133792</v>
      </c>
      <c r="AX38" s="193">
        <f t="shared" si="15"/>
        <v>70.269084819737685</v>
      </c>
      <c r="AY38" s="115"/>
      <c r="AZ38" s="215">
        <f t="shared" si="65"/>
        <v>0.49951480655805591</v>
      </c>
      <c r="BA38" s="216">
        <f t="shared" si="66"/>
        <v>1.2750815555664917E-2</v>
      </c>
      <c r="BB38" s="216">
        <f t="shared" si="67"/>
        <v>0.11791483518195954</v>
      </c>
      <c r="BC38" s="216">
        <f t="shared" si="68"/>
        <v>1.9630015742626378E-2</v>
      </c>
      <c r="BD38" s="216">
        <f t="shared" si="69"/>
        <v>1.3277809364273649E-3</v>
      </c>
      <c r="BE38" s="216">
        <f t="shared" si="70"/>
        <v>5.9792024018208614E-2</v>
      </c>
      <c r="BF38" s="216">
        <f t="shared" si="71"/>
        <v>4.4524327787992257E-3</v>
      </c>
      <c r="BG38" s="216">
        <f t="shared" si="72"/>
        <v>4.2286725979874644E-2</v>
      </c>
      <c r="BH38" s="216">
        <f t="shared" si="73"/>
        <v>5.5420782811276617E-2</v>
      </c>
      <c r="BI38" s="216">
        <f t="shared" si="74"/>
        <v>2.168572996251817E-2</v>
      </c>
      <c r="BJ38" s="216">
        <f t="shared" si="75"/>
        <v>3.5578351117730657E-3</v>
      </c>
      <c r="BK38" s="216">
        <f t="shared" si="76"/>
        <v>0.16162393783014678</v>
      </c>
      <c r="BL38" s="216">
        <f t="shared" si="77"/>
        <v>8.8120737758467443E-6</v>
      </c>
      <c r="BM38" s="216">
        <f t="shared" si="78"/>
        <v>3.3465458893163424E-5</v>
      </c>
      <c r="BN38" s="217">
        <f t="shared" si="17"/>
        <v>0.99995772246733128</v>
      </c>
      <c r="BO38" s="115"/>
      <c r="BP38" s="87">
        <f>'INPUT 1'!A32</f>
        <v>0</v>
      </c>
      <c r="BQ38" s="226">
        <f t="shared" si="79"/>
        <v>55.045809373808993</v>
      </c>
      <c r="BR38" s="227">
        <f>'INPUT 2'!W32</f>
        <v>2.4686955413717282</v>
      </c>
      <c r="BS38" s="227">
        <f>'INPUT 2'!X32</f>
        <v>9.1931370774028185</v>
      </c>
      <c r="BT38" s="227">
        <f t="shared" si="109"/>
        <v>1.9732907113890339</v>
      </c>
      <c r="BU38" s="227">
        <f t="shared" si="80"/>
        <v>31.319067296027402</v>
      </c>
      <c r="BV38" s="228">
        <f t="shared" si="81"/>
        <v>99.999999999999986</v>
      </c>
      <c r="BW38" s="227"/>
      <c r="BX38" s="250">
        <f t="shared" si="82"/>
        <v>1.3486818370393343</v>
      </c>
      <c r="BY38" s="251">
        <f t="shared" si="83"/>
        <v>2.3194059451965607</v>
      </c>
      <c r="BZ38" s="251">
        <f t="shared" si="84"/>
        <v>30.108099398165354</v>
      </c>
      <c r="CA38" s="252"/>
      <c r="CB38" s="253">
        <f t="shared" si="85"/>
        <v>27.650979513791508</v>
      </c>
      <c r="CC38" s="252"/>
      <c r="CD38" s="252"/>
      <c r="CE38" s="251">
        <f t="shared" si="86"/>
        <v>52.437482818029721</v>
      </c>
      <c r="CF38" s="251">
        <f t="shared" si="87"/>
        <v>6.8877458580333366</v>
      </c>
      <c r="CG38" s="251">
        <f t="shared" si="88"/>
        <v>48.158063515775659</v>
      </c>
      <c r="CH38" s="254"/>
      <c r="CI38" s="53">
        <f t="shared" si="89"/>
        <v>10.612453495157549</v>
      </c>
      <c r="CJ38" s="50">
        <f t="shared" si="90"/>
        <v>10.529038449812909</v>
      </c>
      <c r="CK38" s="50">
        <f t="shared" si="91"/>
        <v>3.7364168870877852E-2</v>
      </c>
      <c r="CL38" s="255">
        <f t="shared" si="92"/>
        <v>3.587566737816679E-2</v>
      </c>
      <c r="CM38" s="50">
        <f t="shared" si="93"/>
        <v>0.12851463263817181</v>
      </c>
      <c r="CN38" s="50">
        <f t="shared" si="94"/>
        <v>0.12339490889486568</v>
      </c>
      <c r="CO38" s="50">
        <f t="shared" si="95"/>
        <v>0.83412119849095034</v>
      </c>
      <c r="CP38" s="58">
        <f t="shared" si="96"/>
        <v>0.84072942372696757</v>
      </c>
      <c r="CQ38" s="227"/>
      <c r="CR38" s="256">
        <f t="shared" si="97"/>
        <v>2317.0952990645615</v>
      </c>
      <c r="CS38" s="257">
        <f t="shared" si="98"/>
        <v>2097.6924106502265</v>
      </c>
      <c r="CU38" s="256">
        <f>'INPUT 2'!R32</f>
        <v>10.654268481613032</v>
      </c>
      <c r="CV38" s="257">
        <f>'INPUT 2'!S32</f>
        <v>43.825000418212888</v>
      </c>
      <c r="CW38" s="115"/>
      <c r="CX38" s="226">
        <f t="shared" si="18"/>
        <v>43.374519919814389</v>
      </c>
      <c r="CY38" s="227">
        <f t="shared" si="19"/>
        <v>1.8508806821970833</v>
      </c>
      <c r="CZ38" s="227">
        <f t="shared" si="20"/>
        <v>6.3661325306513765</v>
      </c>
      <c r="DA38" s="227">
        <f t="shared" si="21"/>
        <v>5.4273463015703012</v>
      </c>
      <c r="DB38" s="227">
        <f t="shared" si="22"/>
        <v>42.981120565766858</v>
      </c>
      <c r="DC38" s="228">
        <f t="shared" si="99"/>
        <v>100.00000000000001</v>
      </c>
      <c r="DM38" s="215">
        <f t="shared" si="23"/>
        <v>-13767.149562198068</v>
      </c>
      <c r="DN38" s="216">
        <f t="shared" si="24"/>
        <v>-143.07037293255152</v>
      </c>
      <c r="DO38" s="216">
        <f t="shared" si="25"/>
        <v>-2175.5631402390268</v>
      </c>
      <c r="DP38" s="216">
        <f t="shared" si="26"/>
        <v>-274.22484201929541</v>
      </c>
      <c r="DQ38" s="216">
        <f t="shared" si="27"/>
        <v>-2049.322235012261</v>
      </c>
      <c r="DR38" s="216">
        <f t="shared" si="28"/>
        <v>-331.14113499967931</v>
      </c>
      <c r="DS38" s="216">
        <f t="shared" si="29"/>
        <v>-734.1453101260613</v>
      </c>
      <c r="DT38" s="216">
        <f t="shared" si="30"/>
        <v>-629.20223842723067</v>
      </c>
      <c r="DU38" s="216">
        <f t="shared" si="31"/>
        <v>-2827.6537843058809</v>
      </c>
      <c r="DV38" s="228">
        <f t="shared" si="100"/>
        <v>3481.5254087149856</v>
      </c>
      <c r="DX38" s="215">
        <f t="shared" si="32"/>
        <v>-13984.63181528096</v>
      </c>
      <c r="DY38" s="216">
        <f t="shared" si="33"/>
        <v>-136.62487392160958</v>
      </c>
      <c r="DZ38" s="216">
        <f t="shared" si="34"/>
        <v>-2240.3753831412964</v>
      </c>
      <c r="EA38" s="216">
        <f t="shared" si="35"/>
        <v>-284.8803679046764</v>
      </c>
      <c r="EB38" s="216">
        <f t="shared" si="36"/>
        <v>-2086.4602569704512</v>
      </c>
      <c r="EC38" s="216">
        <f t="shared" si="37"/>
        <v>-373.4601257514766</v>
      </c>
      <c r="ED38" s="216">
        <f t="shared" si="38"/>
        <v>-759.96939976793499</v>
      </c>
      <c r="EE38" s="216">
        <f t="shared" si="39"/>
        <v>-619.86453659121003</v>
      </c>
      <c r="EF38" s="216">
        <f t="shared" si="40"/>
        <v>-2871.4293046193006</v>
      </c>
      <c r="EG38" s="228">
        <f t="shared" si="41"/>
        <v>3518.7961409811815</v>
      </c>
      <c r="EI38" s="191">
        <f t="shared" si="101"/>
        <v>0.84072942372696746</v>
      </c>
      <c r="EJ38" s="192">
        <f t="shared" si="102"/>
        <v>3.5875667378166783E-2</v>
      </c>
      <c r="EK38" s="193">
        <f t="shared" si="42"/>
        <v>0.12339490889486567</v>
      </c>
      <c r="EM38" s="172">
        <f t="shared" si="43"/>
        <v>51.591533132662853</v>
      </c>
      <c r="EN38" s="115"/>
      <c r="EO38" s="29">
        <f>'INPUT 2'!AC32+273.15</f>
        <v>1319.9197943373006</v>
      </c>
      <c r="EP38" s="94">
        <f>'INPUT 2'!AD32</f>
        <v>0.1</v>
      </c>
      <c r="ER38" s="171">
        <f t="shared" si="103"/>
        <v>7.5762179208932589E-5</v>
      </c>
      <c r="ES38" s="96">
        <f t="shared" si="44"/>
        <v>-2.0410331078886439E-2</v>
      </c>
      <c r="ET38" s="98">
        <f t="shared" si="45"/>
        <v>-2.0065613163485797E-2</v>
      </c>
      <c r="EU38" s="26"/>
      <c r="EV38" s="171">
        <f t="shared" si="110"/>
        <v>1.488967612513984E-5</v>
      </c>
      <c r="EW38" s="180">
        <f t="shared" si="46"/>
        <v>0.16339652396088561</v>
      </c>
      <c r="EY38" s="181">
        <f t="shared" si="104"/>
        <v>5.775209209317155</v>
      </c>
      <c r="EZ38" s="182">
        <f t="shared" si="105"/>
        <v>322.21183738607635</v>
      </c>
      <c r="FA38" s="201">
        <v>0.27316977521185698</v>
      </c>
      <c r="FB38" s="202">
        <f t="shared" si="106"/>
        <v>88.018535189353898</v>
      </c>
      <c r="FC38" s="183">
        <f t="shared" si="107"/>
        <v>5.7540100301935935</v>
      </c>
      <c r="FD38" s="1">
        <f t="shared" si="111"/>
        <v>315.45310384667363</v>
      </c>
      <c r="FE38" s="205">
        <v>0.26729908137347302</v>
      </c>
      <c r="FF38" s="202">
        <f t="shared" si="108"/>
        <v>84.32032487462665</v>
      </c>
      <c r="FV38" s="49"/>
      <c r="FW38" s="115"/>
    </row>
    <row r="39" spans="1:179" s="1" customFormat="1" ht="17.5">
      <c r="A39" s="87">
        <f>'INPUT 1'!A33</f>
        <v>0</v>
      </c>
      <c r="B39" s="56">
        <f>'INPUT 2'!B33</f>
        <v>62.562992656045701</v>
      </c>
      <c r="C39" s="52">
        <f>'INPUT 2'!C33</f>
        <v>1.93945457502337</v>
      </c>
      <c r="D39" s="52">
        <f>'INPUT 2'!D33</f>
        <v>12.4420587835218</v>
      </c>
      <c r="E39" s="52">
        <f>'INPUT 2'!E33</f>
        <v>1.4659089170686499</v>
      </c>
      <c r="F39" s="52">
        <f>'INPUT 2'!F33</f>
        <v>0.18450958636488199</v>
      </c>
      <c r="G39" s="52">
        <f>'INPUT 2'!G33</f>
        <v>8.5600895456193005</v>
      </c>
      <c r="H39" s="52">
        <f>'INPUT 2'!H33</f>
        <v>0.64910589607316505</v>
      </c>
      <c r="I39" s="52">
        <f>'INPUT 2'!I33</f>
        <v>4.6184174779038001</v>
      </c>
      <c r="J39" s="52">
        <f>'INPUT 2'!J33</f>
        <v>3.59096780477166</v>
      </c>
      <c r="K39" s="52">
        <f>'INPUT 2'!K33</f>
        <v>2.19026818285603</v>
      </c>
      <c r="L39" s="52">
        <f>'INPUT 2'!L33</f>
        <v>0.52517258708690495</v>
      </c>
      <c r="M39" s="52">
        <f>'INPUT 2'!M33</f>
        <v>3</v>
      </c>
      <c r="N39" s="52">
        <f>'INPUT 2'!N33</f>
        <v>8.5217662594517591</v>
      </c>
      <c r="O39" s="52">
        <f>'INPUT 2'!O33</f>
        <v>37.4477911012807</v>
      </c>
      <c r="P39" s="85">
        <f>'INPUT 2'!P33</f>
        <v>101.73354296807133</v>
      </c>
      <c r="R39" s="191">
        <f t="shared" si="1"/>
        <v>29.244127504878502</v>
      </c>
      <c r="S39" s="192">
        <f t="shared" si="2"/>
        <v>1.1623983249731884</v>
      </c>
      <c r="T39" s="192">
        <f t="shared" si="3"/>
        <v>6.584968235702096</v>
      </c>
      <c r="U39" s="192">
        <f t="shared" si="4"/>
        <v>0.88399569846849313</v>
      </c>
      <c r="V39" s="192">
        <f t="shared" si="5"/>
        <v>0.14289485792875944</v>
      </c>
      <c r="W39" s="192">
        <f t="shared" si="6"/>
        <v>6.6538176262235247</v>
      </c>
      <c r="X39" s="192">
        <f t="shared" si="7"/>
        <v>0.45400292993824465</v>
      </c>
      <c r="Y39" s="192">
        <f t="shared" si="8"/>
        <v>3.3007403281790615</v>
      </c>
      <c r="Z39" s="192">
        <f t="shared" si="9"/>
        <v>2.6639863124185528</v>
      </c>
      <c r="AA39" s="192">
        <f t="shared" si="10"/>
        <v>1.8182462629784688</v>
      </c>
      <c r="AB39" s="192">
        <f t="shared" si="11"/>
        <v>0.22919616716425986</v>
      </c>
      <c r="AC39" s="192">
        <f t="shared" si="12"/>
        <v>0.33569503221709573</v>
      </c>
      <c r="AD39" s="192">
        <f t="shared" si="47"/>
        <v>8.5217662594517596E-4</v>
      </c>
      <c r="AE39" s="192">
        <f t="shared" si="48"/>
        <v>3.74477911012807E-3</v>
      </c>
      <c r="AF39" s="192">
        <f t="shared" si="13"/>
        <v>48.254876731265021</v>
      </c>
      <c r="AG39" s="193">
        <f t="shared" si="49"/>
        <v>101.73354296807135</v>
      </c>
      <c r="AH39" s="115"/>
      <c r="AI39" s="191">
        <f t="shared" si="50"/>
        <v>20.508639026816546</v>
      </c>
      <c r="AJ39" s="192">
        <f t="shared" si="51"/>
        <v>0.47829858740709874</v>
      </c>
      <c r="AK39" s="192">
        <f t="shared" si="52"/>
        <v>4.8069246555518017</v>
      </c>
      <c r="AL39" s="192">
        <f t="shared" si="53"/>
        <v>0.7163658240494144</v>
      </c>
      <c r="AM39" s="192">
        <f t="shared" si="54"/>
        <v>5.1229922737361745E-2</v>
      </c>
      <c r="AN39" s="192">
        <f t="shared" si="55"/>
        <v>2.346721144581069</v>
      </c>
      <c r="AO39" s="192">
        <f t="shared" si="56"/>
        <v>0.16012135216764734</v>
      </c>
      <c r="AP39" s="192">
        <f t="shared" si="57"/>
        <v>1.6221299792164432</v>
      </c>
      <c r="AQ39" s="192">
        <f t="shared" si="58"/>
        <v>2.2823260906344043</v>
      </c>
      <c r="AR39" s="192">
        <f t="shared" si="59"/>
        <v>0.91595715883077078</v>
      </c>
      <c r="AS39" s="192">
        <f t="shared" si="60"/>
        <v>0.1457450253267191</v>
      </c>
      <c r="AT39" s="192">
        <f t="shared" si="61"/>
        <v>6.5597995122231261</v>
      </c>
      <c r="AU39" s="192">
        <f t="shared" si="62"/>
        <v>2.8597013611147753E-4</v>
      </c>
      <c r="AV39" s="192">
        <f t="shared" si="63"/>
        <v>1.1606955497927402E-3</v>
      </c>
      <c r="AW39" s="192">
        <f t="shared" si="64"/>
        <v>29.640825769509259</v>
      </c>
      <c r="AX39" s="193">
        <f t="shared" si="15"/>
        <v>70.236530714737569</v>
      </c>
      <c r="AY39" s="115"/>
      <c r="AZ39" s="215">
        <f t="shared" si="65"/>
        <v>0.50519233634412275</v>
      </c>
      <c r="BA39" s="216">
        <f t="shared" si="66"/>
        <v>1.1781999796589783E-2</v>
      </c>
      <c r="BB39" s="216">
        <f t="shared" si="67"/>
        <v>0.11840968550828963</v>
      </c>
      <c r="BC39" s="216">
        <f t="shared" si="68"/>
        <v>1.7646345223366233E-2</v>
      </c>
      <c r="BD39" s="216">
        <f t="shared" si="69"/>
        <v>1.2619542586212291E-3</v>
      </c>
      <c r="BE39" s="216">
        <f t="shared" si="70"/>
        <v>5.7807128802105132E-2</v>
      </c>
      <c r="BF39" s="216">
        <f t="shared" si="71"/>
        <v>3.9442929340353355E-3</v>
      </c>
      <c r="BG39" s="216">
        <f t="shared" si="72"/>
        <v>3.9958167530407949E-2</v>
      </c>
      <c r="BH39" s="216">
        <f t="shared" si="73"/>
        <v>5.6220875920586104E-2</v>
      </c>
      <c r="BI39" s="216">
        <f t="shared" si="74"/>
        <v>2.2562908072826411E-2</v>
      </c>
      <c r="BJ39" s="216">
        <f t="shared" si="75"/>
        <v>3.5901587501278318E-3</v>
      </c>
      <c r="BK39" s="216">
        <f t="shared" si="76"/>
        <v>0.16158851092926216</v>
      </c>
      <c r="BL39" s="216">
        <f t="shared" si="77"/>
        <v>7.0443446294948744E-6</v>
      </c>
      <c r="BM39" s="216">
        <f t="shared" si="78"/>
        <v>2.8591585029961908E-5</v>
      </c>
      <c r="BN39" s="217">
        <f t="shared" si="17"/>
        <v>0.99996436407034062</v>
      </c>
      <c r="BO39" s="115"/>
      <c r="BP39" s="87">
        <f>'INPUT 1'!A33</f>
        <v>0</v>
      </c>
      <c r="BQ39" s="226">
        <f t="shared" si="79"/>
        <v>56.235920334458676</v>
      </c>
      <c r="BR39" s="227">
        <f>'INPUT 2'!W33</f>
        <v>2.1060773235991133</v>
      </c>
      <c r="BS39" s="227">
        <f>'INPUT 2'!X33</f>
        <v>8.1095959786628846</v>
      </c>
      <c r="BT39" s="227">
        <f t="shared" si="109"/>
        <v>1.92927406744826</v>
      </c>
      <c r="BU39" s="227">
        <f t="shared" si="80"/>
        <v>31.619132295831083</v>
      </c>
      <c r="BV39" s="228">
        <f t="shared" si="81"/>
        <v>100.00000000000001</v>
      </c>
      <c r="BW39" s="227"/>
      <c r="BX39" s="250">
        <f t="shared" si="82"/>
        <v>1.150578589436045</v>
      </c>
      <c r="BY39" s="251">
        <f t="shared" si="83"/>
        <v>2.0460311825750273</v>
      </c>
      <c r="BZ39" s="251">
        <f t="shared" si="84"/>
        <v>30.833108121265859</v>
      </c>
      <c r="CA39" s="252"/>
      <c r="CB39" s="253">
        <f t="shared" si="85"/>
        <v>28.42252252382001</v>
      </c>
      <c r="CC39" s="252"/>
      <c r="CD39" s="252"/>
      <c r="CE39" s="251">
        <f t="shared" si="86"/>
        <v>53.700187313512458</v>
      </c>
      <c r="CF39" s="251">
        <f t="shared" si="87"/>
        <v>6.7341063282682656</v>
      </c>
      <c r="CG39" s="251">
        <f t="shared" si="88"/>
        <v>49.501814006190408</v>
      </c>
      <c r="CH39" s="254"/>
      <c r="CI39" s="53">
        <f t="shared" si="89"/>
        <v>10.015585885796424</v>
      </c>
      <c r="CJ39" s="50">
        <f t="shared" si="90"/>
        <v>9.9499561226538802</v>
      </c>
      <c r="CK39" s="50">
        <f t="shared" si="91"/>
        <v>3.1893408145645646E-2</v>
      </c>
      <c r="CL39" s="255">
        <f t="shared" si="92"/>
        <v>3.0656185695386216E-2</v>
      </c>
      <c r="CM39" s="50">
        <f t="shared" si="93"/>
        <v>0.11342972689343714</v>
      </c>
      <c r="CN39" s="50">
        <f t="shared" si="94"/>
        <v>0.10902951340736239</v>
      </c>
      <c r="CO39" s="50">
        <f t="shared" si="95"/>
        <v>0.85467686496091733</v>
      </c>
      <c r="CP39" s="58">
        <f t="shared" si="96"/>
        <v>0.86031430089725147</v>
      </c>
      <c r="CQ39" s="227"/>
      <c r="CR39" s="256">
        <f t="shared" si="97"/>
        <v>2472.5188301922994</v>
      </c>
      <c r="CS39" s="257">
        <f t="shared" si="98"/>
        <v>2165.4209641980251</v>
      </c>
      <c r="CU39" s="256">
        <f>'INPUT 2'!R33</f>
        <v>8.5179425041438961</v>
      </c>
      <c r="CV39" s="257">
        <f>'INPUT 2'!S33</f>
        <v>37.450436255780481</v>
      </c>
      <c r="CW39" s="115"/>
      <c r="CX39" s="226">
        <f t="shared" si="18"/>
        <v>44.221065354347495</v>
      </c>
      <c r="CY39" s="227">
        <f t="shared" si="19"/>
        <v>1.5757603816847325</v>
      </c>
      <c r="CZ39" s="227">
        <f t="shared" si="20"/>
        <v>5.6042323519570374</v>
      </c>
      <c r="DA39" s="227">
        <f t="shared" si="21"/>
        <v>5.2953584519360124</v>
      </c>
      <c r="DB39" s="227">
        <f t="shared" si="22"/>
        <v>43.303583460074726</v>
      </c>
      <c r="DC39" s="228">
        <f t="shared" si="99"/>
        <v>100</v>
      </c>
      <c r="DM39" s="215">
        <f t="shared" si="23"/>
        <v>-13923.628210443167</v>
      </c>
      <c r="DN39" s="216">
        <f t="shared" si="24"/>
        <v>-132.19978733363808</v>
      </c>
      <c r="DO39" s="216">
        <f t="shared" si="25"/>
        <v>-2184.6932732561122</v>
      </c>
      <c r="DP39" s="216">
        <f t="shared" si="26"/>
        <v>-246.51361947650256</v>
      </c>
      <c r="DQ39" s="216">
        <f t="shared" si="27"/>
        <v>-1981.2915910037627</v>
      </c>
      <c r="DR39" s="216">
        <f t="shared" si="28"/>
        <v>-312.90653607999769</v>
      </c>
      <c r="DS39" s="216">
        <f t="shared" si="29"/>
        <v>-744.7439443218999</v>
      </c>
      <c r="DT39" s="216">
        <f t="shared" si="30"/>
        <v>-654.65318849712742</v>
      </c>
      <c r="DU39" s="216">
        <f t="shared" si="31"/>
        <v>-2827.0339812513485</v>
      </c>
      <c r="DV39" s="228">
        <f t="shared" si="100"/>
        <v>3404.2081016872971</v>
      </c>
      <c r="DX39" s="215">
        <f t="shared" si="32"/>
        <v>-14143.582386187025</v>
      </c>
      <c r="DY39" s="216">
        <f t="shared" si="33"/>
        <v>-126.24402178246136</v>
      </c>
      <c r="DZ39" s="216">
        <f t="shared" si="34"/>
        <v>-2249.7775121248001</v>
      </c>
      <c r="EA39" s="216">
        <f t="shared" si="35"/>
        <v>-256.09237329795974</v>
      </c>
      <c r="EB39" s="216">
        <f t="shared" si="36"/>
        <v>-2017.1967548453265</v>
      </c>
      <c r="EC39" s="216">
        <f t="shared" si="37"/>
        <v>-352.89519169223132</v>
      </c>
      <c r="ED39" s="216">
        <f t="shared" si="38"/>
        <v>-770.94084854935988</v>
      </c>
      <c r="EE39" s="216">
        <f t="shared" si="39"/>
        <v>-644.93778078423293</v>
      </c>
      <c r="EF39" s="216">
        <f t="shared" si="40"/>
        <v>-2870.7999062595177</v>
      </c>
      <c r="EG39" s="228">
        <f t="shared" si="41"/>
        <v>3440.6511299124545</v>
      </c>
      <c r="EI39" s="191">
        <f t="shared" si="101"/>
        <v>0.86031430089725147</v>
      </c>
      <c r="EJ39" s="192">
        <f t="shared" si="102"/>
        <v>3.065618569538622E-2</v>
      </c>
      <c r="EK39" s="193">
        <f t="shared" si="42"/>
        <v>0.10902951340736237</v>
      </c>
      <c r="EM39" s="172">
        <f t="shared" si="43"/>
        <v>51.401058087989263</v>
      </c>
      <c r="EN39" s="115"/>
      <c r="EO39" s="29">
        <f>'INPUT 2'!AC33+273.15</f>
        <v>1316.6147692330796</v>
      </c>
      <c r="EP39" s="94">
        <f>'INPUT 2'!AD33</f>
        <v>0.1</v>
      </c>
      <c r="ER39" s="171">
        <f t="shared" si="103"/>
        <v>7.5952360809570298E-5</v>
      </c>
      <c r="ES39" s="96">
        <f t="shared" si="44"/>
        <v>-2.0461566002098235E-2</v>
      </c>
      <c r="ET39" s="98">
        <f t="shared" si="45"/>
        <v>-2.0115982760414694E-2</v>
      </c>
      <c r="EU39" s="26"/>
      <c r="EV39" s="171">
        <f t="shared" si="110"/>
        <v>1.1567441106566973E-5</v>
      </c>
      <c r="EW39" s="180">
        <f t="shared" si="46"/>
        <v>0.12662108765930524</v>
      </c>
      <c r="EY39" s="181">
        <f t="shared" si="104"/>
        <v>5.7037542794542366</v>
      </c>
      <c r="EZ39" s="182">
        <f t="shared" si="105"/>
        <v>299.99154155865494</v>
      </c>
      <c r="FA39" s="201">
        <v>0.27316977521185698</v>
      </c>
      <c r="FB39" s="202">
        <f t="shared" si="106"/>
        <v>81.948621973036225</v>
      </c>
      <c r="FC39" s="183">
        <f t="shared" si="107"/>
        <v>5.6804515764486387</v>
      </c>
      <c r="FD39" s="1">
        <f t="shared" si="111"/>
        <v>293.08174885955498</v>
      </c>
      <c r="FE39" s="205">
        <v>0.26729908137347302</v>
      </c>
      <c r="FF39" s="202">
        <f t="shared" si="108"/>
        <v>78.340482237489965</v>
      </c>
      <c r="FV39" s="49"/>
      <c r="FW39" s="115"/>
    </row>
    <row r="40" spans="1:179" s="1" customFormat="1" ht="17.5">
      <c r="A40" s="87">
        <f>'INPUT 1'!A34</f>
        <v>0</v>
      </c>
      <c r="B40" s="56">
        <f>'INPUT 2'!B34</f>
        <v>63.212486111672199</v>
      </c>
      <c r="C40" s="52">
        <f>'INPUT 2'!C34</f>
        <v>1.79534058819475</v>
      </c>
      <c r="D40" s="52">
        <f>'INPUT 2'!D34</f>
        <v>12.491643597493001</v>
      </c>
      <c r="E40" s="52">
        <f>'INPUT 2'!E34</f>
        <v>1.3168912602465499</v>
      </c>
      <c r="F40" s="52">
        <f>'INPUT 2'!F34</f>
        <v>0.17582574519128299</v>
      </c>
      <c r="G40" s="52">
        <f>'INPUT 2'!G34</f>
        <v>8.2913991763158208</v>
      </c>
      <c r="H40" s="52">
        <f>'INPUT 2'!H34</f>
        <v>0.57799236561184897</v>
      </c>
      <c r="I40" s="52">
        <f>'INPUT 2'!I34</f>
        <v>4.3754760345582397</v>
      </c>
      <c r="J40" s="52">
        <f>'INPUT 2'!J34</f>
        <v>3.6379851198967899</v>
      </c>
      <c r="K40" s="52">
        <f>'INPUT 2'!K34</f>
        <v>2.2678564566696302</v>
      </c>
      <c r="L40" s="52">
        <f>'INPUT 2'!L34</f>
        <v>0.52956113894104695</v>
      </c>
      <c r="M40" s="52">
        <f>'INPUT 2'!M34</f>
        <v>3</v>
      </c>
      <c r="N40" s="52">
        <f>'INPUT 2'!N34</f>
        <v>6.6249562911998696</v>
      </c>
      <c r="O40" s="52">
        <f>'INPUT 2'!O34</f>
        <v>31.671259441096801</v>
      </c>
      <c r="P40" s="85">
        <f>'INPUT 2'!P34</f>
        <v>101.6762872163644</v>
      </c>
      <c r="R40" s="191">
        <f t="shared" si="1"/>
        <v>29.547723426741584</v>
      </c>
      <c r="S40" s="192">
        <f t="shared" si="2"/>
        <v>1.076024630506651</v>
      </c>
      <c r="T40" s="192">
        <f t="shared" si="3"/>
        <v>6.6112110328673044</v>
      </c>
      <c r="U40" s="192">
        <f t="shared" si="4"/>
        <v>0.79413270214399401</v>
      </c>
      <c r="V40" s="192">
        <f t="shared" si="5"/>
        <v>0.13616959082896002</v>
      </c>
      <c r="W40" s="192">
        <f t="shared" si="6"/>
        <v>6.4449627181363853</v>
      </c>
      <c r="X40" s="192">
        <f t="shared" si="7"/>
        <v>0.40426412555670049</v>
      </c>
      <c r="Y40" s="192">
        <f t="shared" si="8"/>
        <v>3.127112321773569</v>
      </c>
      <c r="Z40" s="192">
        <f t="shared" si="9"/>
        <v>2.6988664591504667</v>
      </c>
      <c r="AA40" s="192">
        <f t="shared" si="10"/>
        <v>1.8826559960042086</v>
      </c>
      <c r="AB40" s="192">
        <f t="shared" si="11"/>
        <v>0.23111142186167327</v>
      </c>
      <c r="AC40" s="192">
        <f t="shared" si="12"/>
        <v>0.33569503221709573</v>
      </c>
      <c r="AD40" s="192">
        <f t="shared" si="47"/>
        <v>6.6249562911998693E-4</v>
      </c>
      <c r="AE40" s="192">
        <f t="shared" si="48"/>
        <v>3.16712594410968E-3</v>
      </c>
      <c r="AF40" s="192">
        <f t="shared" si="13"/>
        <v>48.382528137002573</v>
      </c>
      <c r="AG40" s="193">
        <f t="shared" si="49"/>
        <v>101.67628721636441</v>
      </c>
      <c r="AH40" s="115"/>
      <c r="AI40" s="191">
        <f t="shared" si="50"/>
        <v>20.68737026212623</v>
      </c>
      <c r="AJ40" s="192">
        <f t="shared" si="51"/>
        <v>0.44202763855545346</v>
      </c>
      <c r="AK40" s="192">
        <f t="shared" si="52"/>
        <v>4.8181214248424791</v>
      </c>
      <c r="AL40" s="192">
        <f t="shared" si="53"/>
        <v>0.64248187045760485</v>
      </c>
      <c r="AM40" s="192">
        <f t="shared" si="54"/>
        <v>4.8738293873827644E-2</v>
      </c>
      <c r="AN40" s="192">
        <f t="shared" si="55"/>
        <v>2.2693113884890388</v>
      </c>
      <c r="AO40" s="192">
        <f t="shared" si="56"/>
        <v>0.14234390860039875</v>
      </c>
      <c r="AP40" s="192">
        <f t="shared" si="57"/>
        <v>1.5342667102619632</v>
      </c>
      <c r="AQ40" s="192">
        <f t="shared" si="58"/>
        <v>2.3083953553164736</v>
      </c>
      <c r="AR40" s="192">
        <f t="shared" si="59"/>
        <v>0.94683983125111981</v>
      </c>
      <c r="AS40" s="192">
        <f t="shared" si="60"/>
        <v>0.14672053053530795</v>
      </c>
      <c r="AT40" s="192">
        <f t="shared" si="61"/>
        <v>6.5489798785267563</v>
      </c>
      <c r="AU40" s="192">
        <f t="shared" si="62"/>
        <v>2.2195103336678472E-4</v>
      </c>
      <c r="AV40" s="192">
        <f t="shared" si="63"/>
        <v>9.8003263441384159E-4</v>
      </c>
      <c r="AW40" s="192">
        <f t="shared" si="64"/>
        <v>29.670217896627953</v>
      </c>
      <c r="AX40" s="193">
        <f t="shared" si="15"/>
        <v>70.207016973132397</v>
      </c>
      <c r="AY40" s="115"/>
      <c r="AZ40" s="215">
        <f t="shared" si="65"/>
        <v>0.51033556505246735</v>
      </c>
      <c r="BA40" s="216">
        <f t="shared" si="66"/>
        <v>1.0904354774564759E-2</v>
      </c>
      <c r="BB40" s="216">
        <f t="shared" si="67"/>
        <v>0.11885796448183582</v>
      </c>
      <c r="BC40" s="216">
        <f t="shared" si="68"/>
        <v>1.5849348865584065E-2</v>
      </c>
      <c r="BD40" s="216">
        <f t="shared" si="69"/>
        <v>1.2023222105387418E-3</v>
      </c>
      <c r="BE40" s="216">
        <f t="shared" si="70"/>
        <v>5.5981514085663361E-2</v>
      </c>
      <c r="BF40" s="216">
        <f t="shared" si="71"/>
        <v>3.5114738174505445E-3</v>
      </c>
      <c r="BG40" s="216">
        <f t="shared" si="72"/>
        <v>3.7848738558916968E-2</v>
      </c>
      <c r="BH40" s="216">
        <f t="shared" si="73"/>
        <v>5.6945674249214318E-2</v>
      </c>
      <c r="BI40" s="216">
        <f t="shared" si="74"/>
        <v>2.3357538158456086E-2</v>
      </c>
      <c r="BJ40" s="216">
        <f t="shared" si="75"/>
        <v>3.6194404560262565E-3</v>
      </c>
      <c r="BK40" s="216">
        <f t="shared" si="76"/>
        <v>0.16155641362227377</v>
      </c>
      <c r="BL40" s="216">
        <f t="shared" si="77"/>
        <v>5.4752974685519737E-6</v>
      </c>
      <c r="BM40" s="216">
        <f t="shared" si="78"/>
        <v>2.4176369539297912E-5</v>
      </c>
      <c r="BN40" s="217">
        <f t="shared" si="17"/>
        <v>0.99997034833299214</v>
      </c>
      <c r="BO40" s="115"/>
      <c r="BP40" s="87">
        <f>'INPUT 1'!A34</f>
        <v>0</v>
      </c>
      <c r="BQ40" s="226">
        <f t="shared" si="79"/>
        <v>57.403494383530919</v>
      </c>
      <c r="BR40" s="227">
        <f>'INPUT 2'!W34</f>
        <v>1.7406740904062155</v>
      </c>
      <c r="BS40" s="227">
        <f>'INPUT 2'!X34</f>
        <v>7.0611605904611725</v>
      </c>
      <c r="BT40" s="227">
        <f t="shared" si="109"/>
        <v>1.8894195301516801</v>
      </c>
      <c r="BU40" s="227">
        <f t="shared" si="80"/>
        <v>31.905251405450002</v>
      </c>
      <c r="BV40" s="228">
        <f t="shared" si="81"/>
        <v>100</v>
      </c>
      <c r="BW40" s="227"/>
      <c r="BX40" s="250">
        <f t="shared" si="82"/>
        <v>0.9509538501582</v>
      </c>
      <c r="BY40" s="251">
        <f t="shared" si="83"/>
        <v>1.7815135046512565</v>
      </c>
      <c r="BZ40" s="251">
        <f t="shared" si="84"/>
        <v>31.541613406840874</v>
      </c>
      <c r="CA40" s="252"/>
      <c r="CB40" s="253">
        <f t="shared" si="85"/>
        <v>29.172784050640544</v>
      </c>
      <c r="CC40" s="252"/>
      <c r="CD40" s="252"/>
      <c r="CE40" s="251">
        <f t="shared" si="86"/>
        <v>54.93414875516649</v>
      </c>
      <c r="CF40" s="251">
        <f t="shared" si="87"/>
        <v>6.5949945782336625</v>
      </c>
      <c r="CG40" s="251">
        <f t="shared" si="88"/>
        <v>50.808499805297259</v>
      </c>
      <c r="CH40" s="254"/>
      <c r="CI40" s="53">
        <f t="shared" si="89"/>
        <v>9.4779972332154916</v>
      </c>
      <c r="CJ40" s="50">
        <f t="shared" si="90"/>
        <v>9.426952941297408</v>
      </c>
      <c r="CK40" s="50">
        <f t="shared" si="91"/>
        <v>2.6374654738307392E-2</v>
      </c>
      <c r="CL40" s="255">
        <f t="shared" si="92"/>
        <v>2.5376755206274238E-2</v>
      </c>
      <c r="CM40" s="50">
        <f t="shared" si="93"/>
        <v>9.8820365654951975E-2</v>
      </c>
      <c r="CN40" s="50">
        <f t="shared" si="94"/>
        <v>9.5081442904270674E-2</v>
      </c>
      <c r="CO40" s="50">
        <f t="shared" si="95"/>
        <v>0.87480497960674053</v>
      </c>
      <c r="CP40" s="58">
        <f t="shared" si="96"/>
        <v>0.87954180188945508</v>
      </c>
      <c r="CQ40" s="227"/>
      <c r="CR40" s="256">
        <f t="shared" si="97"/>
        <v>2627.9919312569859</v>
      </c>
      <c r="CS40" s="257">
        <f t="shared" si="98"/>
        <v>2229.3715949654597</v>
      </c>
      <c r="CU40" s="256">
        <f>'INPUT 2'!R34</f>
        <v>6.6235899345917675</v>
      </c>
      <c r="CV40" s="257">
        <f>'INPUT 2'!S34</f>
        <v>31.673322681634748</v>
      </c>
      <c r="CW40" s="115"/>
      <c r="CX40" s="226">
        <f t="shared" si="18"/>
        <v>45.047894803911682</v>
      </c>
      <c r="CY40" s="227">
        <f t="shared" si="19"/>
        <v>1.2997328797119967</v>
      </c>
      <c r="CZ40" s="227">
        <f t="shared" si="20"/>
        <v>4.8698297551684249</v>
      </c>
      <c r="DA40" s="227">
        <f t="shared" si="21"/>
        <v>5.1754797366111802</v>
      </c>
      <c r="DB40" s="227">
        <f t="shared" si="22"/>
        <v>43.607062824596724</v>
      </c>
      <c r="DC40" s="228">
        <f t="shared" si="99"/>
        <v>100</v>
      </c>
      <c r="DM40" s="215">
        <f t="shared" si="23"/>
        <v>-14065.380963175916</v>
      </c>
      <c r="DN40" s="216">
        <f t="shared" si="24"/>
        <v>-122.35218189574658</v>
      </c>
      <c r="DO40" s="216">
        <f t="shared" si="25"/>
        <v>-2192.9641512154999</v>
      </c>
      <c r="DP40" s="216">
        <f t="shared" si="26"/>
        <v>-221.41017336708376</v>
      </c>
      <c r="DQ40" s="216">
        <f t="shared" si="27"/>
        <v>-1918.7201545554769</v>
      </c>
      <c r="DR40" s="216">
        <f t="shared" si="28"/>
        <v>-296.3879078903106</v>
      </c>
      <c r="DS40" s="216">
        <f t="shared" si="29"/>
        <v>-754.34516730645407</v>
      </c>
      <c r="DT40" s="216">
        <f t="shared" si="30"/>
        <v>-677.70904271388599</v>
      </c>
      <c r="DU40" s="216">
        <f t="shared" si="31"/>
        <v>-2826.472430327703</v>
      </c>
      <c r="DV40" s="228">
        <f t="shared" si="100"/>
        <v>3330.262165935344</v>
      </c>
      <c r="DX40" s="215">
        <f t="shared" si="32"/>
        <v>-14287.574433837413</v>
      </c>
      <c r="DY40" s="216">
        <f t="shared" si="33"/>
        <v>-116.84006327026843</v>
      </c>
      <c r="DZ40" s="216">
        <f t="shared" si="34"/>
        <v>-2258.2947879668341</v>
      </c>
      <c r="EA40" s="216">
        <f t="shared" si="35"/>
        <v>-230.01348521960236</v>
      </c>
      <c r="EB40" s="216">
        <f t="shared" si="36"/>
        <v>-1953.4913925843643</v>
      </c>
      <c r="EC40" s="216">
        <f t="shared" si="37"/>
        <v>-334.26552503674804</v>
      </c>
      <c r="ED40" s="216">
        <f t="shared" si="38"/>
        <v>-780.87980146231496</v>
      </c>
      <c r="EE40" s="216">
        <f t="shared" si="39"/>
        <v>-667.6514736431601</v>
      </c>
      <c r="EF40" s="216">
        <f t="shared" si="40"/>
        <v>-2870.2296618444689</v>
      </c>
      <c r="EG40" s="228">
        <f t="shared" si="41"/>
        <v>3365.9135816200082</v>
      </c>
      <c r="EI40" s="191">
        <f t="shared" si="101"/>
        <v>0.87954180188945508</v>
      </c>
      <c r="EJ40" s="192">
        <f t="shared" si="102"/>
        <v>2.5376755206274238E-2</v>
      </c>
      <c r="EK40" s="193">
        <f t="shared" si="42"/>
        <v>9.5081442904270674E-2</v>
      </c>
      <c r="EM40" s="172">
        <f t="shared" si="43"/>
        <v>51.217457438792103</v>
      </c>
      <c r="EN40" s="115"/>
      <c r="EO40" s="29">
        <f>'INPUT 2'!AC34+273.15</f>
        <v>1313.6195143309556</v>
      </c>
      <c r="EP40" s="94">
        <f>'INPUT 2'!AD34</f>
        <v>0.1</v>
      </c>
      <c r="ER40" s="171">
        <f t="shared" si="103"/>
        <v>7.6125543895357999E-5</v>
      </c>
      <c r="ES40" s="96">
        <f t="shared" si="44"/>
        <v>-2.0508221525409442E-2</v>
      </c>
      <c r="ET40" s="98">
        <f t="shared" si="45"/>
        <v>-2.0161850300685569E-2</v>
      </c>
      <c r="EU40" s="26"/>
      <c r="EV40" s="171">
        <f t="shared" si="110"/>
        <v>8.7189168256475279E-6</v>
      </c>
      <c r="EW40" s="180">
        <f t="shared" si="46"/>
        <v>9.5223062823796528E-2</v>
      </c>
      <c r="EY40" s="181">
        <f t="shared" si="104"/>
        <v>5.638963131501991</v>
      </c>
      <c r="EZ40" s="182">
        <f t="shared" si="105"/>
        <v>281.17102989661112</v>
      </c>
      <c r="FA40" s="201">
        <v>0.27316977521185698</v>
      </c>
      <c r="FB40" s="202">
        <f t="shared" si="106"/>
        <v>76.807427032943579</v>
      </c>
      <c r="FC40" s="183">
        <f t="shared" si="107"/>
        <v>5.6138225213668189</v>
      </c>
      <c r="FD40" s="1">
        <f t="shared" si="111"/>
        <v>274.19033578253783</v>
      </c>
      <c r="FE40" s="205">
        <v>0.26729908137347302</v>
      </c>
      <c r="FF40" s="202">
        <f t="shared" si="108"/>
        <v>73.290824876156478</v>
      </c>
      <c r="FV40" s="49"/>
      <c r="FW40" s="115"/>
    </row>
    <row r="41" spans="1:179" s="1" customFormat="1" ht="17.5">
      <c r="A41" s="87">
        <f>'INPUT 1'!A35</f>
        <v>0</v>
      </c>
      <c r="B41" s="56">
        <f>'INPUT 2'!B35</f>
        <v>63.803583881926201</v>
      </c>
      <c r="C41" s="52">
        <f>'INPUT 2'!C35</f>
        <v>1.66418382974114</v>
      </c>
      <c r="D41" s="52">
        <f>'INPUT 2'!D35</f>
        <v>12.5367702615462</v>
      </c>
      <c r="E41" s="52">
        <f>'INPUT 2'!E35</f>
        <v>1.1812717187208399</v>
      </c>
      <c r="F41" s="52">
        <f>'INPUT 2'!F35</f>
        <v>0.167922664551305</v>
      </c>
      <c r="G41" s="52">
        <f>'INPUT 2'!G35</f>
        <v>8.0435067287802298</v>
      </c>
      <c r="H41" s="52">
        <f>'INPUT 2'!H35</f>
        <v>0.51700586050402397</v>
      </c>
      <c r="I41" s="52">
        <f>'INPUT 2'!I35</f>
        <v>4.15437735493364</v>
      </c>
      <c r="J41" s="52">
        <f>'INPUT 2'!J35</f>
        <v>3.6807751278530398</v>
      </c>
      <c r="K41" s="52">
        <f>'INPUT 2'!K35</f>
        <v>2.33846880118484</v>
      </c>
      <c r="L41" s="52">
        <f>'INPUT 2'!L35</f>
        <v>0.53355511793060295</v>
      </c>
      <c r="M41" s="52">
        <f>'INPUT 2'!M35</f>
        <v>3</v>
      </c>
      <c r="N41" s="52">
        <f>'INPUT 2'!N35</f>
        <v>4.93101564888181</v>
      </c>
      <c r="O41" s="52">
        <f>'INPUT 2'!O35</f>
        <v>26.414093330250498</v>
      </c>
      <c r="P41" s="85">
        <f>'INPUT 2'!P35</f>
        <v>101.62455585856996</v>
      </c>
      <c r="R41" s="191">
        <f t="shared" si="1"/>
        <v>29.824023166049006</v>
      </c>
      <c r="S41" s="192">
        <f t="shared" si="2"/>
        <v>0.99741675884069469</v>
      </c>
      <c r="T41" s="192">
        <f t="shared" si="3"/>
        <v>6.6350943510981315</v>
      </c>
      <c r="U41" s="192">
        <f t="shared" si="4"/>
        <v>0.71234925029302043</v>
      </c>
      <c r="V41" s="192">
        <f t="shared" si="5"/>
        <v>0.13004898968568995</v>
      </c>
      <c r="W41" s="192">
        <f t="shared" si="6"/>
        <v>6.2522741804721838</v>
      </c>
      <c r="X41" s="192">
        <f t="shared" si="7"/>
        <v>0.36160844768788419</v>
      </c>
      <c r="Y41" s="192">
        <f t="shared" si="8"/>
        <v>2.9690951369184453</v>
      </c>
      <c r="Z41" s="192">
        <f t="shared" si="9"/>
        <v>2.7306105464553596</v>
      </c>
      <c r="AA41" s="192">
        <f t="shared" si="10"/>
        <v>1.94127467683055</v>
      </c>
      <c r="AB41" s="192">
        <f t="shared" si="11"/>
        <v>0.23285447680903543</v>
      </c>
      <c r="AC41" s="192">
        <f t="shared" si="12"/>
        <v>0.33569503221709573</v>
      </c>
      <c r="AD41" s="192">
        <f t="shared" si="47"/>
        <v>4.9310156488818096E-4</v>
      </c>
      <c r="AE41" s="192">
        <f t="shared" si="48"/>
        <v>2.6414093330250498E-3</v>
      </c>
      <c r="AF41" s="192">
        <f t="shared" si="13"/>
        <v>48.499076334314971</v>
      </c>
      <c r="AG41" s="193">
        <f t="shared" si="49"/>
        <v>101.62455585856999</v>
      </c>
      <c r="AH41" s="115"/>
      <c r="AI41" s="191">
        <f t="shared" si="50"/>
        <v>20.849424309006906</v>
      </c>
      <c r="AJ41" s="192">
        <f t="shared" si="51"/>
        <v>0.40911975562948949</v>
      </c>
      <c r="AK41" s="192">
        <f t="shared" si="52"/>
        <v>4.8282572463699545</v>
      </c>
      <c r="AL41" s="192">
        <f t="shared" si="53"/>
        <v>0.57544967070220177</v>
      </c>
      <c r="AM41" s="192">
        <f t="shared" si="54"/>
        <v>4.6477605994806825E-2</v>
      </c>
      <c r="AN41" s="192">
        <f t="shared" si="55"/>
        <v>2.1981548112438016</v>
      </c>
      <c r="AO41" s="192">
        <f t="shared" si="56"/>
        <v>0.12713315605290601</v>
      </c>
      <c r="AP41" s="192">
        <f t="shared" si="57"/>
        <v>1.4545480499853873</v>
      </c>
      <c r="AQ41" s="192">
        <f t="shared" si="58"/>
        <v>2.3320353887557603</v>
      </c>
      <c r="AR41" s="192">
        <f t="shared" si="59"/>
        <v>0.97485295951310746</v>
      </c>
      <c r="AS41" s="192">
        <f t="shared" si="60"/>
        <v>0.147604857147068</v>
      </c>
      <c r="AT41" s="192">
        <f t="shared" si="61"/>
        <v>6.5391339489500782</v>
      </c>
      <c r="AU41" s="192">
        <f t="shared" si="62"/>
        <v>1.6495182026171246E-4</v>
      </c>
      <c r="AV41" s="192">
        <f t="shared" si="63"/>
        <v>8.1612651784461173E-4</v>
      </c>
      <c r="AW41" s="192">
        <f t="shared" si="64"/>
        <v>29.696975658838902</v>
      </c>
      <c r="AX41" s="193">
        <f t="shared" si="15"/>
        <v>70.180148496528474</v>
      </c>
      <c r="AY41" s="115"/>
      <c r="AZ41" s="215">
        <f t="shared" si="65"/>
        <v>0.5150145813076249</v>
      </c>
      <c r="BA41" s="216">
        <f t="shared" si="66"/>
        <v>1.0105921224845342E-2</v>
      </c>
      <c r="BB41" s="216">
        <f t="shared" si="67"/>
        <v>0.11926578150699883</v>
      </c>
      <c r="BC41" s="216">
        <f t="shared" si="68"/>
        <v>1.421453977951209E-2</v>
      </c>
      <c r="BD41" s="216">
        <f t="shared" si="69"/>
        <v>1.1480722170950117E-3</v>
      </c>
      <c r="BE41" s="216">
        <f t="shared" si="70"/>
        <v>5.4297987463999699E-2</v>
      </c>
      <c r="BF41" s="216">
        <f t="shared" si="71"/>
        <v>3.1403950614894952E-3</v>
      </c>
      <c r="BG41" s="216">
        <f t="shared" si="72"/>
        <v>3.5929694933180052E-2</v>
      </c>
      <c r="BH41" s="216">
        <f t="shared" si="73"/>
        <v>5.7605054774379008E-2</v>
      </c>
      <c r="BI41" s="216">
        <f t="shared" si="74"/>
        <v>2.4080448521700989E-2</v>
      </c>
      <c r="BJ41" s="216">
        <f t="shared" si="75"/>
        <v>3.6460792670294073E-3</v>
      </c>
      <c r="BK41" s="216">
        <f t="shared" si="76"/>
        <v>0.16152720971667978</v>
      </c>
      <c r="BL41" s="216">
        <f t="shared" si="77"/>
        <v>4.0745773786817267E-6</v>
      </c>
      <c r="BM41" s="216">
        <f t="shared" si="78"/>
        <v>2.0159648086792329E-5</v>
      </c>
      <c r="BN41" s="217">
        <f t="shared" si="17"/>
        <v>0.99997576577453462</v>
      </c>
      <c r="BO41" s="115"/>
      <c r="BP41" s="87">
        <f>'INPUT 1'!A35</f>
        <v>0</v>
      </c>
      <c r="BQ41" s="226">
        <f t="shared" si="79"/>
        <v>58.547539578406173</v>
      </c>
      <c r="BR41" s="227">
        <f>'INPUT 2'!W35</f>
        <v>1.3723947462265496</v>
      </c>
      <c r="BS41" s="227">
        <f>'INPUT 2'!X35</f>
        <v>6.0488540027262934</v>
      </c>
      <c r="BT41" s="227">
        <f t="shared" si="109"/>
        <v>1.8533076979028256</v>
      </c>
      <c r="BU41" s="227">
        <f t="shared" si="80"/>
        <v>32.177903974738172</v>
      </c>
      <c r="BV41" s="228">
        <f t="shared" si="81"/>
        <v>100</v>
      </c>
      <c r="BW41" s="227"/>
      <c r="BX41" s="250">
        <f t="shared" si="82"/>
        <v>0.74975785246304205</v>
      </c>
      <c r="BY41" s="251">
        <f t="shared" si="83"/>
        <v>1.5261110345058586</v>
      </c>
      <c r="BZ41" s="251">
        <f t="shared" si="84"/>
        <v>32.233417691158962</v>
      </c>
      <c r="CA41" s="252"/>
      <c r="CB41" s="253">
        <f t="shared" si="85"/>
        <v>29.902035087769274</v>
      </c>
      <c r="CC41" s="252"/>
      <c r="CD41" s="252"/>
      <c r="CE41" s="251">
        <f t="shared" si="86"/>
        <v>56.139023058012043</v>
      </c>
      <c r="CF41" s="251">
        <f t="shared" si="87"/>
        <v>6.4689466920491903</v>
      </c>
      <c r="CG41" s="251">
        <f t="shared" si="88"/>
        <v>52.078592886356979</v>
      </c>
      <c r="CH41" s="254"/>
      <c r="CI41" s="53">
        <f t="shared" si="89"/>
        <v>8.9922504013898337</v>
      </c>
      <c r="CJ41" s="50">
        <f t="shared" si="90"/>
        <v>8.9532211812799183</v>
      </c>
      <c r="CK41" s="50">
        <f t="shared" si="91"/>
        <v>2.080614901277468E-2</v>
      </c>
      <c r="CL41" s="255">
        <f t="shared" si="92"/>
        <v>2.0037197773420053E-2</v>
      </c>
      <c r="CM41" s="50">
        <f t="shared" si="93"/>
        <v>8.4700662993146297E-2</v>
      </c>
      <c r="CN41" s="50">
        <f t="shared" si="94"/>
        <v>8.1570305725073816E-2</v>
      </c>
      <c r="CO41" s="50">
        <f t="shared" si="95"/>
        <v>0.89449318799407906</v>
      </c>
      <c r="CP41" s="58">
        <f t="shared" si="96"/>
        <v>0.89839249650150621</v>
      </c>
      <c r="CQ41" s="227"/>
      <c r="CR41" s="256">
        <f t="shared" si="97"/>
        <v>2783.1020377459977</v>
      </c>
      <c r="CS41" s="257">
        <f t="shared" si="98"/>
        <v>2289.8609748897243</v>
      </c>
      <c r="CU41" s="256">
        <f>'INPUT 2'!R35</f>
        <v>4.9311693484944463</v>
      </c>
      <c r="CV41" s="257">
        <f>'INPUT 2'!S35</f>
        <v>26.415813313808695</v>
      </c>
      <c r="CW41" s="115"/>
      <c r="CX41" s="226">
        <f t="shared" si="18"/>
        <v>45.85472072213593</v>
      </c>
      <c r="CY41" s="227">
        <f t="shared" si="19"/>
        <v>1.0227156966830699</v>
      </c>
      <c r="CZ41" s="227">
        <f t="shared" si="20"/>
        <v>4.1634181082413289</v>
      </c>
      <c r="DA41" s="227">
        <f t="shared" si="21"/>
        <v>5.0665108400166847</v>
      </c>
      <c r="DB41" s="227">
        <f t="shared" si="22"/>
        <v>43.892634632922977</v>
      </c>
      <c r="DC41" s="228">
        <f t="shared" si="99"/>
        <v>100</v>
      </c>
      <c r="DM41" s="215">
        <f t="shared" si="23"/>
        <v>-14194.339536061028</v>
      </c>
      <c r="DN41" s="216">
        <f t="shared" si="24"/>
        <v>-113.39336783232245</v>
      </c>
      <c r="DO41" s="216">
        <f t="shared" si="25"/>
        <v>-2200.4884944123287</v>
      </c>
      <c r="DP41" s="216">
        <f t="shared" si="26"/>
        <v>-198.57242992165666</v>
      </c>
      <c r="DQ41" s="216">
        <f t="shared" si="27"/>
        <v>-1861.0186701909442</v>
      </c>
      <c r="DR41" s="216">
        <f t="shared" si="28"/>
        <v>-281.36015935657781</v>
      </c>
      <c r="DS41" s="216">
        <f t="shared" si="29"/>
        <v>-763.07981693755994</v>
      </c>
      <c r="DT41" s="216">
        <f t="shared" si="30"/>
        <v>-698.68397966653254</v>
      </c>
      <c r="DU41" s="216">
        <f t="shared" si="31"/>
        <v>-2825.961500231097</v>
      </c>
      <c r="DV41" s="228">
        <f t="shared" si="100"/>
        <v>3259.7268228388361</v>
      </c>
      <c r="DX41" s="215">
        <f t="shared" si="32"/>
        <v>-14418.570189572811</v>
      </c>
      <c r="DY41" s="216">
        <f t="shared" si="33"/>
        <v>-108.28485497092682</v>
      </c>
      <c r="DZ41" s="216">
        <f t="shared" si="34"/>
        <v>-2266.043289014995</v>
      </c>
      <c r="EA41" s="216">
        <f t="shared" si="35"/>
        <v>-206.28833797569186</v>
      </c>
      <c r="EB41" s="216">
        <f t="shared" si="36"/>
        <v>-1894.744236164584</v>
      </c>
      <c r="EC41" s="216">
        <f t="shared" si="37"/>
        <v>-317.31726864699186</v>
      </c>
      <c r="ED41" s="216">
        <f t="shared" si="38"/>
        <v>-789.92169868044869</v>
      </c>
      <c r="EE41" s="216">
        <f t="shared" si="39"/>
        <v>-688.31513117667623</v>
      </c>
      <c r="EF41" s="216">
        <f t="shared" si="40"/>
        <v>-2869.710821928441</v>
      </c>
      <c r="EG41" s="228">
        <f t="shared" si="41"/>
        <v>3294.6231373597193</v>
      </c>
      <c r="EI41" s="191">
        <f t="shared" si="101"/>
        <v>0.8983924965015061</v>
      </c>
      <c r="EJ41" s="192">
        <f t="shared" si="102"/>
        <v>2.003719777342005E-2</v>
      </c>
      <c r="EK41" s="193">
        <f t="shared" si="42"/>
        <v>8.1570305725073802E-2</v>
      </c>
      <c r="EM41" s="172">
        <f t="shared" si="43"/>
        <v>51.040854527060333</v>
      </c>
      <c r="EN41" s="115"/>
      <c r="EO41" s="29">
        <f>'INPUT 2'!AC35+273.15</f>
        <v>1310.8935615462888</v>
      </c>
      <c r="EP41" s="94">
        <f>'INPUT 2'!AD35</f>
        <v>0.1</v>
      </c>
      <c r="ER41" s="171">
        <f t="shared" si="103"/>
        <v>7.6283844038445921E-5</v>
      </c>
      <c r="ES41" s="96">
        <f t="shared" si="44"/>
        <v>-2.0550867583957331E-2</v>
      </c>
      <c r="ET41" s="98">
        <f t="shared" si="45"/>
        <v>-2.0203776093582405E-2</v>
      </c>
      <c r="EU41" s="26"/>
      <c r="EV41" s="171">
        <f t="shared" si="110"/>
        <v>6.3225233287111451E-6</v>
      </c>
      <c r="EW41" s="180">
        <f t="shared" si="46"/>
        <v>6.890772170370997E-2</v>
      </c>
      <c r="EY41" s="181">
        <f t="shared" si="104"/>
        <v>5.5800897097043061</v>
      </c>
      <c r="EZ41" s="182">
        <f t="shared" si="105"/>
        <v>265.09538634825952</v>
      </c>
      <c r="FA41" s="201">
        <v>0.27316977521185698</v>
      </c>
      <c r="FB41" s="202">
        <f t="shared" si="106"/>
        <v>72.416047098454428</v>
      </c>
      <c r="FC41" s="183">
        <f t="shared" si="107"/>
        <v>5.5533663866150453</v>
      </c>
      <c r="FD41" s="1">
        <f t="shared" si="111"/>
        <v>258.10497618770216</v>
      </c>
      <c r="FE41" s="205">
        <v>0.26729908137347302</v>
      </c>
      <c r="FF41" s="202">
        <f t="shared" si="108"/>
        <v>68.991223032894922</v>
      </c>
      <c r="FV41" s="48"/>
      <c r="FW41" s="115"/>
    </row>
    <row r="42" spans="1:179" s="1" customFormat="1" ht="17.5">
      <c r="A42" s="87">
        <f>'INPUT 1'!A36</f>
        <v>0</v>
      </c>
      <c r="B42" s="56">
        <f>'INPUT 2'!B36</f>
        <v>64.512793729744402</v>
      </c>
      <c r="C42" s="52">
        <f>'INPUT 2'!C36</f>
        <v>1.5068195672042499</v>
      </c>
      <c r="D42" s="52">
        <f>'INPUT 2'!D36</f>
        <v>12.5909140532441</v>
      </c>
      <c r="E42" s="52">
        <f>'INPUT 2'!E36</f>
        <v>1.01855292794398</v>
      </c>
      <c r="F42" s="52">
        <f>'INPUT 2'!F36</f>
        <v>0.15844040476276799</v>
      </c>
      <c r="G42" s="52">
        <f>'INPUT 2'!G36</f>
        <v>7.7418382325266002</v>
      </c>
      <c r="H42" s="52">
        <f>'INPUT 2'!H36</f>
        <v>0.44854717444752401</v>
      </c>
      <c r="I42" s="52">
        <f>'INPUT 2'!I36</f>
        <v>3.8890991407018398</v>
      </c>
      <c r="J42" s="52">
        <f>'INPUT 2'!J36</f>
        <v>3.73211535709761</v>
      </c>
      <c r="K42" s="52">
        <f>'INPUT 2'!K36</f>
        <v>2.4231907754974999</v>
      </c>
      <c r="L42" s="52">
        <f>'INPUT 2'!L36</f>
        <v>0.53834716651193204</v>
      </c>
      <c r="M42" s="52">
        <f>'INPUT 2'!M36</f>
        <v>3</v>
      </c>
      <c r="N42" s="52">
        <f>'INPUT 2'!N36</f>
        <v>2.9392495815974602</v>
      </c>
      <c r="O42" s="52">
        <f>'INPUT 2'!O36</f>
        <v>20.106449882659</v>
      </c>
      <c r="P42" s="85">
        <f>'INPUT 2'!P36</f>
        <v>101.56296309962894</v>
      </c>
      <c r="R42" s="191">
        <f t="shared" si="1"/>
        <v>30.155532614954929</v>
      </c>
      <c r="S42" s="192">
        <f t="shared" si="2"/>
        <v>0.90310160573569453</v>
      </c>
      <c r="T42" s="192">
        <f t="shared" si="3"/>
        <v>6.6637499903853641</v>
      </c>
      <c r="U42" s="192">
        <f t="shared" si="4"/>
        <v>0.61422397836659104</v>
      </c>
      <c r="V42" s="192">
        <f t="shared" si="5"/>
        <v>0.12270538119346215</v>
      </c>
      <c r="W42" s="192">
        <f t="shared" si="6"/>
        <v>6.0177851430676652</v>
      </c>
      <c r="X42" s="192">
        <f t="shared" si="7"/>
        <v>0.31372651619196362</v>
      </c>
      <c r="Y42" s="192">
        <f t="shared" si="8"/>
        <v>2.77950324660288</v>
      </c>
      <c r="Z42" s="192">
        <f t="shared" si="9"/>
        <v>2.7686976793453364</v>
      </c>
      <c r="AA42" s="192">
        <f t="shared" si="10"/>
        <v>2.0116064354671939</v>
      </c>
      <c r="AB42" s="192">
        <f t="shared" si="11"/>
        <v>0.23494582581450779</v>
      </c>
      <c r="AC42" s="192">
        <f t="shared" si="12"/>
        <v>0.33569503221709573</v>
      </c>
      <c r="AD42" s="192">
        <f t="shared" si="47"/>
        <v>2.9392495815974603E-4</v>
      </c>
      <c r="AE42" s="192">
        <f t="shared" si="48"/>
        <v>2.0106449882658999E-3</v>
      </c>
      <c r="AF42" s="192">
        <f t="shared" si="13"/>
        <v>48.639385080339835</v>
      </c>
      <c r="AG42" s="193">
        <f t="shared" si="49"/>
        <v>101.56296309962894</v>
      </c>
      <c r="AH42" s="115"/>
      <c r="AI42" s="191">
        <f t="shared" si="50"/>
        <v>21.043095879516962</v>
      </c>
      <c r="AJ42" s="192">
        <f t="shared" si="51"/>
        <v>0.3697644845706492</v>
      </c>
      <c r="AK42" s="192">
        <f t="shared" si="52"/>
        <v>4.8403501956164954</v>
      </c>
      <c r="AL42" s="192">
        <f t="shared" si="53"/>
        <v>0.49528586253686346</v>
      </c>
      <c r="AM42" s="192">
        <f t="shared" si="54"/>
        <v>4.3773892494707874E-2</v>
      </c>
      <c r="AN42" s="192">
        <f t="shared" si="55"/>
        <v>2.1118921174566441</v>
      </c>
      <c r="AO42" s="192">
        <f t="shared" si="56"/>
        <v>0.11009973617057273</v>
      </c>
      <c r="AP42" s="192">
        <f t="shared" si="57"/>
        <v>1.3592080410036975</v>
      </c>
      <c r="AQ42" s="192">
        <f t="shared" si="58"/>
        <v>2.360291816885927</v>
      </c>
      <c r="AR42" s="192">
        <f t="shared" si="59"/>
        <v>1.0083468179641604</v>
      </c>
      <c r="AS42" s="192">
        <f t="shared" si="60"/>
        <v>0.14866152411716207</v>
      </c>
      <c r="AT42" s="192">
        <f t="shared" si="61"/>
        <v>6.5273218027492987</v>
      </c>
      <c r="AU42" s="192">
        <f t="shared" si="62"/>
        <v>9.8145860561341483E-5</v>
      </c>
      <c r="AV42" s="192">
        <f t="shared" si="63"/>
        <v>6.2011461594620426E-4</v>
      </c>
      <c r="AW42" s="192">
        <f t="shared" si="64"/>
        <v>29.729090421996084</v>
      </c>
      <c r="AX42" s="193">
        <f t="shared" si="15"/>
        <v>70.14790085355574</v>
      </c>
      <c r="AY42" s="115"/>
      <c r="AZ42" s="215">
        <f t="shared" si="65"/>
        <v>0.52062630381338926</v>
      </c>
      <c r="BA42" s="216">
        <f t="shared" si="66"/>
        <v>9.1483267474376535E-3</v>
      </c>
      <c r="BB42" s="216">
        <f t="shared" si="67"/>
        <v>0.11975488996175586</v>
      </c>
      <c r="BC42" s="216">
        <f t="shared" si="68"/>
        <v>1.2253845604276776E-2</v>
      </c>
      <c r="BD42" s="216">
        <f t="shared" si="69"/>
        <v>1.083007936832513E-3</v>
      </c>
      <c r="BE42" s="216">
        <f t="shared" si="70"/>
        <v>5.2250229408227343E-2</v>
      </c>
      <c r="BF42" s="216">
        <f t="shared" si="71"/>
        <v>2.7239726997161972E-3</v>
      </c>
      <c r="BG42" s="216">
        <f t="shared" si="72"/>
        <v>3.3628105985583544E-2</v>
      </c>
      <c r="BH42" s="216">
        <f t="shared" si="73"/>
        <v>5.8395875377939714E-2</v>
      </c>
      <c r="BI42" s="216">
        <f t="shared" si="74"/>
        <v>2.4947463995051846E-2</v>
      </c>
      <c r="BJ42" s="216">
        <f t="shared" si="75"/>
        <v>3.6780281886050954E-3</v>
      </c>
      <c r="BK42" s="216">
        <f t="shared" si="76"/>
        <v>0.16149217983052422</v>
      </c>
      <c r="BL42" s="216">
        <f t="shared" si="77"/>
        <v>2.4282223923321511E-6</v>
      </c>
      <c r="BM42" s="216">
        <f t="shared" si="78"/>
        <v>1.5342228267609008E-5</v>
      </c>
      <c r="BN42" s="217">
        <f t="shared" si="17"/>
        <v>0.99998222954934002</v>
      </c>
      <c r="BO42" s="115"/>
      <c r="BP42" s="87">
        <f>'INPUT 1'!A36</f>
        <v>0</v>
      </c>
      <c r="BQ42" s="226">
        <f t="shared" si="79"/>
        <v>60.034504177862651</v>
      </c>
      <c r="BR42" s="227">
        <f>'INPUT 2'!W36</f>
        <v>0.8773018493596193</v>
      </c>
      <c r="BS42" s="227">
        <f>'INPUT 2'!X36</f>
        <v>4.7566048936979684</v>
      </c>
      <c r="BT42" s="227">
        <f t="shared" si="109"/>
        <v>1.8103731433574437</v>
      </c>
      <c r="BU42" s="227">
        <f t="shared" si="80"/>
        <v>32.521215935722324</v>
      </c>
      <c r="BV42" s="228">
        <f t="shared" si="81"/>
        <v>100</v>
      </c>
      <c r="BW42" s="227"/>
      <c r="BX42" s="250">
        <f t="shared" si="82"/>
        <v>0.47928189199665028</v>
      </c>
      <c r="BY42" s="251">
        <f t="shared" si="83"/>
        <v>1.2000797525920226</v>
      </c>
      <c r="BZ42" s="251">
        <f t="shared" si="84"/>
        <v>33.129322811078644</v>
      </c>
      <c r="CA42" s="252"/>
      <c r="CB42" s="253">
        <f t="shared" si="85"/>
        <v>30.841854291133664</v>
      </c>
      <c r="CC42" s="252"/>
      <c r="CD42" s="252"/>
      <c r="CE42" s="251">
        <f t="shared" si="86"/>
        <v>57.699367625468724</v>
      </c>
      <c r="CF42" s="251">
        <f t="shared" si="87"/>
        <v>6.3190841814066019</v>
      </c>
      <c r="CG42" s="251">
        <f t="shared" si="88"/>
        <v>53.715419996456042</v>
      </c>
      <c r="CH42" s="254"/>
      <c r="CI42" s="53">
        <f t="shared" si="89"/>
        <v>8.4147215759059772</v>
      </c>
      <c r="CJ42" s="50">
        <f t="shared" si="90"/>
        <v>8.3885487189441381</v>
      </c>
      <c r="CK42" s="50">
        <f t="shared" si="91"/>
        <v>1.3310145530812672E-2</v>
      </c>
      <c r="CL42" s="255">
        <f t="shared" si="92"/>
        <v>1.2832339728841707E-2</v>
      </c>
      <c r="CM42" s="50">
        <f t="shared" si="93"/>
        <v>6.66548702227754E-2</v>
      </c>
      <c r="CN42" s="50">
        <f t="shared" si="94"/>
        <v>6.4262102717090638E-2</v>
      </c>
      <c r="CO42" s="50">
        <f t="shared" si="95"/>
        <v>0.92003498424641206</v>
      </c>
      <c r="CP42" s="58">
        <f t="shared" si="96"/>
        <v>0.92290555755406767</v>
      </c>
      <c r="CQ42" s="227"/>
      <c r="CR42" s="256">
        <f t="shared" si="97"/>
        <v>2988.573516890473</v>
      </c>
      <c r="CS42" s="257">
        <f t="shared" si="98"/>
        <v>2365.5578311200388</v>
      </c>
      <c r="CU42" s="256">
        <f>'INPUT 2'!R36</f>
        <v>2.9355203892471997</v>
      </c>
      <c r="CV42" s="257">
        <f>'INPUT 2'!S36</f>
        <v>20.10775146192821</v>
      </c>
      <c r="CW42" s="115"/>
      <c r="CX42" s="226">
        <f t="shared" si="18"/>
        <v>46.898730639111328</v>
      </c>
      <c r="CY42" s="227">
        <f t="shared" si="19"/>
        <v>0.65209320659796433</v>
      </c>
      <c r="CZ42" s="227">
        <f t="shared" si="20"/>
        <v>3.2655682057209581</v>
      </c>
      <c r="DA42" s="227">
        <f t="shared" si="21"/>
        <v>4.9364449822330227</v>
      </c>
      <c r="DB42" s="227">
        <f t="shared" si="22"/>
        <v>44.247162966336731</v>
      </c>
      <c r="DC42" s="228">
        <f t="shared" si="99"/>
        <v>100</v>
      </c>
      <c r="DM42" s="215">
        <f t="shared" si="23"/>
        <v>-14349.004466958189</v>
      </c>
      <c r="DN42" s="216">
        <f t="shared" si="24"/>
        <v>-102.64869048970321</v>
      </c>
      <c r="DO42" s="216">
        <f t="shared" si="25"/>
        <v>-2209.5126882222644</v>
      </c>
      <c r="DP42" s="216">
        <f t="shared" si="26"/>
        <v>-171.18217932269715</v>
      </c>
      <c r="DQ42" s="216">
        <f t="shared" si="27"/>
        <v>-1790.833454277501</v>
      </c>
      <c r="DR42" s="216">
        <f t="shared" si="28"/>
        <v>-263.33675464152486</v>
      </c>
      <c r="DS42" s="216">
        <f t="shared" si="29"/>
        <v>-773.55562055859832</v>
      </c>
      <c r="DT42" s="216">
        <f t="shared" si="30"/>
        <v>-723.8400651442314</v>
      </c>
      <c r="DU42" s="216">
        <f t="shared" si="31"/>
        <v>-2825.348643054856</v>
      </c>
      <c r="DV42" s="228">
        <f t="shared" si="100"/>
        <v>3170.9708962017871</v>
      </c>
      <c r="DX42" s="215">
        <f t="shared" si="32"/>
        <v>-14575.678391496589</v>
      </c>
      <c r="DY42" s="216">
        <f t="shared" si="33"/>
        <v>-98.024238763853731</v>
      </c>
      <c r="DZ42" s="216">
        <f t="shared" si="34"/>
        <v>-2275.3363227544132</v>
      </c>
      <c r="EA42" s="216">
        <f t="shared" si="35"/>
        <v>-177.83378728591944</v>
      </c>
      <c r="EB42" s="216">
        <f t="shared" si="36"/>
        <v>-1823.2871167675391</v>
      </c>
      <c r="EC42" s="216">
        <f t="shared" si="37"/>
        <v>-296.99051887197538</v>
      </c>
      <c r="ED42" s="216">
        <f t="shared" si="38"/>
        <v>-800.76599623320465</v>
      </c>
      <c r="EE42" s="216">
        <f t="shared" si="39"/>
        <v>-713.09788672767411</v>
      </c>
      <c r="EF42" s="216">
        <f t="shared" si="40"/>
        <v>-2869.0884769775944</v>
      </c>
      <c r="EG42" s="228">
        <f t="shared" si="41"/>
        <v>3204.9170529641065</v>
      </c>
      <c r="EI42" s="191">
        <f t="shared" si="101"/>
        <v>0.92290555755406767</v>
      </c>
      <c r="EJ42" s="192">
        <f t="shared" si="102"/>
        <v>1.2832339728841707E-2</v>
      </c>
      <c r="EK42" s="193">
        <f t="shared" si="42"/>
        <v>6.4262102717090624E-2</v>
      </c>
      <c r="EM42" s="172">
        <f t="shared" si="43"/>
        <v>50.816392051430249</v>
      </c>
      <c r="EN42" s="115"/>
      <c r="EO42" s="29">
        <f>'INPUT 2'!AC36+273.15</f>
        <v>1307.6229138516742</v>
      </c>
      <c r="EP42" s="94">
        <f>'INPUT 2'!AD36</f>
        <v>0.1</v>
      </c>
      <c r="ER42" s="171">
        <f t="shared" si="103"/>
        <v>7.6474646429561708E-5</v>
      </c>
      <c r="ES42" s="96">
        <f t="shared" si="44"/>
        <v>-2.0602269748123923E-2</v>
      </c>
      <c r="ET42" s="98">
        <f t="shared" si="45"/>
        <v>-2.0254310106869421E-2</v>
      </c>
      <c r="EV42" s="171">
        <f t="shared" si="110"/>
        <v>3.7887459197119143E-6</v>
      </c>
      <c r="EW42" s="180">
        <f t="shared" si="46"/>
        <v>4.1189642642543156E-2</v>
      </c>
      <c r="EY42" s="181">
        <f t="shared" si="104"/>
        <v>5.5097509885550329</v>
      </c>
      <c r="EZ42" s="182">
        <f t="shared" si="105"/>
        <v>247.08959127022425</v>
      </c>
      <c r="FA42" s="201">
        <v>0.27316977521185698</v>
      </c>
      <c r="FB42" s="202">
        <f t="shared" si="106"/>
        <v>67.497408104476776</v>
      </c>
      <c r="FC42" s="183">
        <f t="shared" si="107"/>
        <v>5.4812931438595873</v>
      </c>
      <c r="FD42" s="1">
        <f t="shared" si="111"/>
        <v>240.15706429596352</v>
      </c>
      <c r="FE42" s="205">
        <v>0.26729908137347302</v>
      </c>
      <c r="FF42" s="202">
        <f t="shared" si="108"/>
        <v>64.193762671661148</v>
      </c>
      <c r="FV42" s="48"/>
      <c r="FW42" s="115"/>
    </row>
    <row r="43" spans="1:179" s="1" customFormat="1" ht="17.5">
      <c r="A43" s="87">
        <f>'INPUT 1'!A37</f>
        <v>0</v>
      </c>
      <c r="B43" s="56">
        <f>'INPUT 2'!B37</f>
        <v>64.992645330929193</v>
      </c>
      <c r="C43" s="52">
        <f>'INPUT 2'!C37</f>
        <v>1.4003468587669801</v>
      </c>
      <c r="D43" s="52">
        <f>'INPUT 2'!D37</f>
        <v>12.6275477593614</v>
      </c>
      <c r="E43" s="52">
        <f>'INPUT 2'!E37</f>
        <v>0.908457344052503</v>
      </c>
      <c r="F43" s="52">
        <f>'INPUT 2'!F37</f>
        <v>0.152024704873126</v>
      </c>
      <c r="G43" s="52">
        <f>'INPUT 2'!G37</f>
        <v>7.5350791894967397</v>
      </c>
      <c r="H43" s="52">
        <f>'INPUT 2'!H37</f>
        <v>0.405172498650892</v>
      </c>
      <c r="I43" s="52">
        <f>'INPUT 2'!I37</f>
        <v>3.7096118193537402</v>
      </c>
      <c r="J43" s="52">
        <f>'INPUT 2'!J37</f>
        <v>3.7668521719966099</v>
      </c>
      <c r="K43" s="52">
        <f>'INPUT 2'!K37</f>
        <v>2.48051368937768</v>
      </c>
      <c r="L43" s="52">
        <f>'INPUT 2'!L37</f>
        <v>0.54158946805608099</v>
      </c>
      <c r="M43" s="52">
        <f>'INPUT 2'!M37</f>
        <v>3</v>
      </c>
      <c r="N43" s="52">
        <f>'INPUT 2'!N37</f>
        <v>1.61677370679072</v>
      </c>
      <c r="O43" s="52">
        <f>'INPUT 2'!O37</f>
        <v>15.838696385804701</v>
      </c>
      <c r="P43" s="85">
        <f>'INPUT 2'!P37</f>
        <v>101.52158638192421</v>
      </c>
      <c r="R43" s="191">
        <f t="shared" ref="R43:R60" si="112">B43/B$7*B$3</f>
        <v>30.37983201005607</v>
      </c>
      <c r="S43" s="192">
        <f t="shared" ref="S43:S60" si="113">C43/C$7*C$3</f>
        <v>0.83928794413377239</v>
      </c>
      <c r="T43" s="192">
        <f t="shared" ref="T43:T60" si="114">D43/D$7*D$3</f>
        <v>6.683138404741511</v>
      </c>
      <c r="U43" s="192">
        <f t="shared" ref="U43:U60" si="115">E43/E$7*E$3</f>
        <v>0.54783238919810451</v>
      </c>
      <c r="V43" s="192">
        <f t="shared" ref="V43:V60" si="116">F43/F$7*F$3</f>
        <v>0.11773669342874642</v>
      </c>
      <c r="W43" s="192">
        <f t="shared" ref="W43:W60" si="117">G43/G$7*G$3</f>
        <v>5.8570698891487112</v>
      </c>
      <c r="X43" s="192">
        <f t="shared" ref="X43:X60" si="118">H43/H$7*H$3</f>
        <v>0.28338904735071191</v>
      </c>
      <c r="Y43" s="192">
        <f t="shared" ref="Y43:Y60" si="119">I43/I$7*I$3</f>
        <v>2.6512253152974141</v>
      </c>
      <c r="Z43" s="192">
        <f t="shared" ref="Z43:Z60" si="120">J43/J$7*J$3</f>
        <v>2.7944674451741993</v>
      </c>
      <c r="AA43" s="192">
        <f t="shared" ref="AA43:AA60" si="121">K43/K$7*K$3</f>
        <v>2.0591929249945933</v>
      </c>
      <c r="AB43" s="192">
        <f t="shared" ref="AB43:AB60" si="122">L43/L$7*L$3</f>
        <v>0.23636083319490395</v>
      </c>
      <c r="AC43" s="192">
        <f t="shared" ref="AC43:AC60" si="123">M43/M$7*M$3</f>
        <v>0.33569503221709573</v>
      </c>
      <c r="AD43" s="192">
        <f t="shared" si="47"/>
        <v>1.6167737067907201E-4</v>
      </c>
      <c r="AE43" s="192">
        <f t="shared" si="48"/>
        <v>1.5838696385804701E-3</v>
      </c>
      <c r="AF43" s="192">
        <f t="shared" ref="AF43:AF60" si="124">Q$3/Q$4*(B43/B$7*B$4+C43/C$7*C$4+D43/D$7*D$4+E43/E$7*E$4+F43/F$7*F$4+G43/G$7*G$4+H43/H$7*H$4+I43/I$7*I$4+J43/J$7*J$4+K43/K$7*K$4+L43/L$7*L$4+M43/M$7*M$4)</f>
        <v>48.73461290597912</v>
      </c>
      <c r="AG43" s="193">
        <f t="shared" ref="AG43:AG60" si="125">SUM(R43:AF43)</f>
        <v>101.52158638192421</v>
      </c>
      <c r="AH43" s="115"/>
      <c r="AI43" s="191">
        <f t="shared" si="50"/>
        <v>21.173661213631057</v>
      </c>
      <c r="AJ43" s="192">
        <f t="shared" si="51"/>
        <v>0.34321600123059337</v>
      </c>
      <c r="AK43" s="192">
        <f t="shared" si="52"/>
        <v>4.8484900133388233</v>
      </c>
      <c r="AL43" s="192">
        <f t="shared" si="53"/>
        <v>0.44120947629895874</v>
      </c>
      <c r="AM43" s="192">
        <f t="shared" si="54"/>
        <v>4.1949940981803074E-2</v>
      </c>
      <c r="AN43" s="192">
        <f t="shared" si="55"/>
        <v>2.0529738573700533</v>
      </c>
      <c r="AO43" s="192">
        <f t="shared" si="56"/>
        <v>9.9331289652849847E-2</v>
      </c>
      <c r="AP43" s="192">
        <f t="shared" si="57"/>
        <v>1.2948914069607738</v>
      </c>
      <c r="AQ43" s="192">
        <f t="shared" si="58"/>
        <v>2.3793436938141994</v>
      </c>
      <c r="AR43" s="192">
        <f t="shared" si="59"/>
        <v>1.0309364967956349</v>
      </c>
      <c r="AS43" s="192">
        <f t="shared" si="60"/>
        <v>0.14937376277015399</v>
      </c>
      <c r="AT43" s="192">
        <f t="shared" si="61"/>
        <v>6.5193303109643193</v>
      </c>
      <c r="AU43" s="192">
        <f t="shared" si="62"/>
        <v>5.3920352343454501E-5</v>
      </c>
      <c r="AV43" s="192">
        <f t="shared" si="63"/>
        <v>4.8789230357277935E-4</v>
      </c>
      <c r="AW43" s="192">
        <f t="shared" si="64"/>
        <v>29.750826032313231</v>
      </c>
      <c r="AX43" s="193">
        <f t="shared" ref="AX43:AX60" si="126">SUM(AI43:AW43)</f>
        <v>70.126075308778368</v>
      </c>
      <c r="AY43" s="115"/>
      <c r="AZ43" s="215">
        <f t="shared" si="65"/>
        <v>0.52442180774282565</v>
      </c>
      <c r="BA43" s="216">
        <f t="shared" si="66"/>
        <v>8.5006534295419232E-3</v>
      </c>
      <c r="BB43" s="216">
        <f t="shared" si="67"/>
        <v>0.12008569854613936</v>
      </c>
      <c r="BC43" s="216">
        <f t="shared" si="68"/>
        <v>1.0927721418580595E-2</v>
      </c>
      <c r="BD43" s="216">
        <f t="shared" si="69"/>
        <v>1.0390014113487054E-3</v>
      </c>
      <c r="BE43" s="216">
        <f t="shared" si="70"/>
        <v>5.084733578516229E-2</v>
      </c>
      <c r="BF43" s="216">
        <f t="shared" si="71"/>
        <v>2.4602025110158363E-3</v>
      </c>
      <c r="BG43" s="216">
        <f t="shared" si="72"/>
        <v>3.2071415784807801E-2</v>
      </c>
      <c r="BH43" s="216">
        <f t="shared" si="73"/>
        <v>5.8930749319264925E-2</v>
      </c>
      <c r="BI43" s="216">
        <f t="shared" si="74"/>
        <v>2.5533873233485428E-2</v>
      </c>
      <c r="BJ43" s="216">
        <f t="shared" si="75"/>
        <v>3.6996369173434292E-3</v>
      </c>
      <c r="BK43" s="216">
        <f t="shared" si="76"/>
        <v>0.16146848447483045</v>
      </c>
      <c r="BL43" s="216">
        <f t="shared" si="77"/>
        <v>1.3354803576379367E-6</v>
      </c>
      <c r="BM43" s="216">
        <f t="shared" si="78"/>
        <v>1.2083945296089438E-5</v>
      </c>
      <c r="BN43" s="217">
        <f t="shared" ref="BN43:BN60" si="127">SUM(AZ43:BK43)</f>
        <v>0.99998658057434631</v>
      </c>
      <c r="BO43" s="115"/>
      <c r="BP43" s="87">
        <f>'INPUT 1'!A37</f>
        <v>0</v>
      </c>
      <c r="BQ43" s="226">
        <f t="shared" si="79"/>
        <v>61.118058420036512</v>
      </c>
      <c r="BR43" s="227">
        <f>'INPUT 2'!W37</f>
        <v>0.50479150163027964</v>
      </c>
      <c r="BS43" s="227">
        <f>'INPUT 2'!X37</f>
        <v>3.8314743961167745</v>
      </c>
      <c r="BT43" s="227">
        <f t="shared" si="109"/>
        <v>1.7816356209458493</v>
      </c>
      <c r="BU43" s="227">
        <f t="shared" si="80"/>
        <v>32.764040061270592</v>
      </c>
      <c r="BV43" s="228">
        <f t="shared" si="81"/>
        <v>100</v>
      </c>
      <c r="BW43" s="227"/>
      <c r="BX43" s="250">
        <f t="shared" si="82"/>
        <v>0.27577443971170384</v>
      </c>
      <c r="BY43" s="251">
        <f t="shared" si="83"/>
        <v>0.96667159625691901</v>
      </c>
      <c r="BZ43" s="251">
        <f t="shared" si="84"/>
        <v>33.780093281417571</v>
      </c>
      <c r="CA43" s="252"/>
      <c r="CB43" s="253">
        <f t="shared" si="85"/>
        <v>31.521594025301969</v>
      </c>
      <c r="CC43" s="252"/>
      <c r="CD43" s="252"/>
      <c r="CE43" s="251">
        <f t="shared" si="86"/>
        <v>58.832775779387532</v>
      </c>
      <c r="CF43" s="251">
        <f t="shared" si="87"/>
        <v>6.2187762288995589</v>
      </c>
      <c r="CG43" s="251">
        <f t="shared" si="88"/>
        <v>54.899282191136955</v>
      </c>
      <c r="CH43" s="254"/>
      <c r="CI43" s="53">
        <f t="shared" si="89"/>
        <v>8.0278509577407853</v>
      </c>
      <c r="CJ43" s="50">
        <f t="shared" si="90"/>
        <v>8.0094255889237544</v>
      </c>
      <c r="CK43" s="50">
        <f t="shared" si="91"/>
        <v>7.6626975893811762E-3</v>
      </c>
      <c r="CL43" s="255">
        <f t="shared" si="92"/>
        <v>7.3931481035904119E-3</v>
      </c>
      <c r="CM43" s="50">
        <f t="shared" si="93"/>
        <v>5.3720077307416854E-2</v>
      </c>
      <c r="CN43" s="50">
        <f t="shared" si="94"/>
        <v>5.1830374752154754E-2</v>
      </c>
      <c r="CO43" s="50">
        <f t="shared" si="95"/>
        <v>0.93861722510320211</v>
      </c>
      <c r="CP43" s="58">
        <f t="shared" si="96"/>
        <v>0.94077647714425494</v>
      </c>
      <c r="CQ43" s="227"/>
      <c r="CR43" s="256">
        <f t="shared" si="97"/>
        <v>3141.042223834359</v>
      </c>
      <c r="CS43" s="257">
        <f t="shared" si="98"/>
        <v>2418.8701110708157</v>
      </c>
      <c r="CU43" s="256">
        <f>'INPUT 2'!R37</f>
        <v>1.607082826839769</v>
      </c>
      <c r="CV43" s="257">
        <f>'INPUT 2'!S37</f>
        <v>15.839934432943195</v>
      </c>
      <c r="CW43" s="115"/>
      <c r="CX43" s="226">
        <f t="shared" ref="CX43:CX60" si="128">IF(BQ43=0,0,(BQ43/BQ$3)/($BQ43/$BQ$3+$BR43/$BR$3+$BS43/$BS$3+$BT43/$BT$3+$BU43/$BU$3)*100)</f>
        <v>47.656335286516352</v>
      </c>
      <c r="CY43" s="227">
        <f t="shared" ref="CY43:CY60" si="129">IF(BR43=0,0,(BR43/BR$3)/($BQ43/$BQ$3+$BR43/$BR$3+$BS43/$BS$3+$BT43/$BT$3+$BU43/$BU$3)*100)</f>
        <v>0.37451015560793227</v>
      </c>
      <c r="CZ43" s="227">
        <f t="shared" ref="CZ43:CZ60" si="130">IF(BS43=0,0,(BS43/BS$3)/($BQ43/$BQ$3+$BR43/$BR$3+$BS43/$BS$3+$BT43/$BT$3+$BU43/$BU$3)*100)</f>
        <v>2.6255394105009411</v>
      </c>
      <c r="DA43" s="227">
        <f t="shared" ref="DA43:DA60" si="131">IF(BT43=0,0,(BT43/BT$3)/($BQ43/$BQ$3+$BR43/$BR$3+$BS43/$BS$3+$BT43/$BT$3+$BU43/$BU$3)*100)</f>
        <v>4.8490428638861554</v>
      </c>
      <c r="DB43" s="227">
        <f t="shared" ref="DB43:DB60" si="132">IF(BU43=0,0,(BU43/BU$3)/($BQ43/$BQ$3+$BR43/$BR$3+$BS43/$BS$3+$BT43/$BT$3+$BU43/$BU$3)*100)</f>
        <v>44.494572283488601</v>
      </c>
      <c r="DC43" s="228">
        <f t="shared" si="99"/>
        <v>99.999999999999972</v>
      </c>
      <c r="DM43" s="215">
        <f t="shared" ref="DM43:DM60" si="133">AZ43*DG$14</f>
        <v>-14453.612517759559</v>
      </c>
      <c r="DN43" s="216">
        <f t="shared" ref="DN43:DN60" si="134">BA43*DG$15</f>
        <v>-95.381479798333984</v>
      </c>
      <c r="DO43" s="216">
        <f t="shared" ref="DO43:DO60" si="135">BB43*DG$16</f>
        <v>-2215.6162032002467</v>
      </c>
      <c r="DP43" s="216">
        <f t="shared" ref="DP43:DP60" si="136">BC43*DG$17</f>
        <v>-152.65666206950277</v>
      </c>
      <c r="DQ43" s="216">
        <f t="shared" ref="DQ43:DQ60" si="137">BE43*DG$19</f>
        <v>-1742.7504341370789</v>
      </c>
      <c r="DR43" s="216">
        <f t="shared" ref="DR43:DR60" si="138">BG43*DG$18</f>
        <v>-251.14654251270952</v>
      </c>
      <c r="DS43" s="216">
        <f t="shared" ref="DS43:DS60" si="139">BH43*DG$20</f>
        <v>-780.64096247572195</v>
      </c>
      <c r="DT43" s="216">
        <f t="shared" ref="DT43:DT60" si="140">BI43*DG$21</f>
        <v>-740.85447997345545</v>
      </c>
      <c r="DU43" s="216">
        <f t="shared" ref="DU43:DU60" si="141">BK43*DG$22</f>
        <v>-2824.934086504029</v>
      </c>
      <c r="DV43" s="228">
        <f t="shared" ref="DV43:DV60" si="142">AZ43*BE43*DG$23</f>
        <v>3108.3283802082747</v>
      </c>
      <c r="DX43" s="215">
        <f t="shared" ref="DX43:DX60" si="143">AZ43*DJ$14</f>
        <v>-14681.938955367285</v>
      </c>
      <c r="DY43" s="216">
        <f t="shared" ref="DY43:DY60" si="144">BA43*DJ$15</f>
        <v>-91.084424991660839</v>
      </c>
      <c r="DZ43" s="216">
        <f t="shared" ref="DZ43:DZ60" si="145">BB43*DJ$16</f>
        <v>-2281.621667663228</v>
      </c>
      <c r="EA43" s="216">
        <f t="shared" ref="EA43:EA60" si="146">BC43*DJ$17</f>
        <v>-158.58842595449386</v>
      </c>
      <c r="EB43" s="216">
        <f t="shared" ref="EB43:EB60" si="147">BE43*DJ$19</f>
        <v>-1774.3327313399591</v>
      </c>
      <c r="EC43" s="216">
        <f t="shared" ref="EC43:EC60" si="148">BG43*DJ$18</f>
        <v>-283.24242878776113</v>
      </c>
      <c r="ED43" s="216">
        <f t="shared" ref="ED43:ED60" si="149">BH43*DJ$20</f>
        <v>-808.10057015152393</v>
      </c>
      <c r="EE43" s="216">
        <f t="shared" ref="EE43:EE60" si="150">BI43*DJ$21</f>
        <v>-729.8597984301025</v>
      </c>
      <c r="EF43" s="216">
        <f t="shared" ref="EF43:EF60" si="151">BK43*DJ$22</f>
        <v>-2868.6675025870682</v>
      </c>
      <c r="EG43" s="228">
        <f t="shared" ref="EG43:EG60" si="152">AZ43*BE43*DJ$23</f>
        <v>3141.603930794281</v>
      </c>
      <c r="EI43" s="191">
        <f t="shared" ref="EI43:EI60" si="153">IF(CX43=0,0,CX43/($CX43+$CY43+$CZ43))</f>
        <v>0.94077647714425483</v>
      </c>
      <c r="EJ43" s="192">
        <f t="shared" ref="EJ43:EJ60" si="154">IF(CY43=0,0,CY43/($CX43+$CY43+$CZ43))</f>
        <v>7.3931481035904127E-3</v>
      </c>
      <c r="EK43" s="193">
        <f t="shared" ref="EK43:EK60" si="155">IF(CZ43=0,0,CZ43/($CX43+$CY43+$CZ43))</f>
        <v>5.1830374752154761E-2</v>
      </c>
      <c r="EM43" s="172">
        <f t="shared" ref="EM43:EM60" si="156">CX43+CY43+CZ43</f>
        <v>50.656384852625223</v>
      </c>
      <c r="EN43" s="115"/>
      <c r="EO43" s="29">
        <f>'INPUT 2'!AC37+273.15</f>
        <v>1305.4099926154554</v>
      </c>
      <c r="EP43" s="94">
        <f>'INPUT 2'!AD37</f>
        <v>0.1</v>
      </c>
      <c r="ER43" s="171">
        <f t="shared" si="103"/>
        <v>7.6604285677057612E-5</v>
      </c>
      <c r="ES43" s="96">
        <f t="shared" ref="ES43:ES60" si="157">DG$13*ER43</f>
        <v>-2.063719456139932E-2</v>
      </c>
      <c r="ET43" s="98">
        <f t="shared" ref="ET43:ET60" si="158">DJ$13*ER43</f>
        <v>-2.0288645061568709E-2</v>
      </c>
      <c r="EV43" s="171">
        <f t="shared" ref="EV43:EV60" si="159">(EK43^2+EK43*EJ43)/(EO43)</f>
        <v>2.3514278281308545E-6</v>
      </c>
      <c r="EW43" s="180">
        <f t="shared" ref="EW43:EW60" si="160">EV43*8.314*EO43</f>
        <v>2.552046636854801E-2</v>
      </c>
      <c r="EY43" s="181">
        <f t="shared" ref="EY43:EY60" si="161">(122175-80.28*EO43+8.474*EO43*LN(EO43))/(8.314*EO43)+DG$12+(DM43+DN43+DO43+DP43+DQ43+DR43+DS43+DT43+DU43+DV43)/EO43+LN(EI43)-LN(BE43)+DG$13*ER43</f>
        <v>5.4624477268382314</v>
      </c>
      <c r="EZ43" s="182">
        <f t="shared" si="105"/>
        <v>235.67358349287133</v>
      </c>
      <c r="FA43" s="201">
        <v>0.27316977521185698</v>
      </c>
      <c r="FB43" s="202">
        <f t="shared" si="106"/>
        <v>64.378899826120474</v>
      </c>
      <c r="FC43" s="183">
        <f t="shared" ref="FC43:FC60" si="162">(122175-80.28*EO43+8.474*EO43*LN(EO43))/(8.314*EO43)+DJ$12+(DX43+DY43+DZ43+EA43+EB43+EC43+ED43+EE43+EF43+EG43)/EO43+LN(EI43)-LN(BE43)+DJ$13*ER43+EV43*DJ$24</f>
        <v>5.4329536690383087</v>
      </c>
      <c r="FD43" s="1">
        <f t="shared" si="111"/>
        <v>228.82411897223642</v>
      </c>
      <c r="FE43" s="205">
        <v>0.26729908137347302</v>
      </c>
      <c r="FF43" s="202">
        <f t="shared" si="108"/>
        <v>61.164476797373098</v>
      </c>
      <c r="FV43" s="48"/>
      <c r="FW43" s="115"/>
    </row>
    <row r="44" spans="1:179" s="1" customFormat="1" ht="17.5">
      <c r="A44" s="87">
        <f>'INPUT 1'!A38</f>
        <v>0</v>
      </c>
      <c r="B44" s="56">
        <f>'INPUT 2'!B38</f>
        <v>65.453473503324204</v>
      </c>
      <c r="C44" s="52">
        <f>'INPUT 2'!C38</f>
        <v>1.2980951969657999</v>
      </c>
      <c r="D44" s="52">
        <f>'INPUT 2'!D38</f>
        <v>12.662729144182</v>
      </c>
      <c r="E44" s="52">
        <f>'INPUT 2'!E38</f>
        <v>0.80272643352056905</v>
      </c>
      <c r="F44" s="52">
        <f>'INPUT 2'!F38</f>
        <v>0.14586335155581201</v>
      </c>
      <c r="G44" s="52">
        <f>'INPUT 2'!G38</f>
        <v>7.32380598849391</v>
      </c>
      <c r="H44" s="52">
        <f>'INPUT 2'!H38</f>
        <v>0.377640700799176</v>
      </c>
      <c r="I44" s="52">
        <f>'INPUT 2'!I38</f>
        <v>3.5372401651575398</v>
      </c>
      <c r="J44" s="52">
        <f>'INPUT 2'!J38</f>
        <v>3.80021186671306</v>
      </c>
      <c r="K44" s="52">
        <f>'INPUT 2'!K38</f>
        <v>2.5355640707342202</v>
      </c>
      <c r="L44" s="52">
        <f>'INPUT 2'!L38</f>
        <v>0.54470323050108405</v>
      </c>
      <c r="M44" s="52">
        <f>'INPUT 2'!M38</f>
        <v>3</v>
      </c>
      <c r="N44" s="52">
        <f>'INPUT 2'!N38</f>
        <v>0.36583703722837602</v>
      </c>
      <c r="O44" s="52">
        <f>'INPUT 2'!O38</f>
        <v>11.740135415429799</v>
      </c>
      <c r="P44" s="85">
        <f>'INPUT 2'!P38</f>
        <v>101.48326424919266</v>
      </c>
      <c r="R44" s="191">
        <f t="shared" si="112"/>
        <v>30.595239190231258</v>
      </c>
      <c r="S44" s="192">
        <f t="shared" si="113"/>
        <v>0.77800413685409719</v>
      </c>
      <c r="T44" s="192">
        <f t="shared" si="114"/>
        <v>6.7017581770446677</v>
      </c>
      <c r="U44" s="192">
        <f t="shared" si="115"/>
        <v>0.48407285474333894</v>
      </c>
      <c r="V44" s="192">
        <f t="shared" si="116"/>
        <v>0.11296498630895829</v>
      </c>
      <c r="W44" s="192">
        <f t="shared" si="117"/>
        <v>5.6928457485845847</v>
      </c>
      <c r="X44" s="192">
        <f t="shared" si="118"/>
        <v>0.26413253317211072</v>
      </c>
      <c r="Y44" s="192">
        <f t="shared" si="119"/>
        <v>2.5280328856042522</v>
      </c>
      <c r="Z44" s="192">
        <f t="shared" si="120"/>
        <v>2.8192155841001445</v>
      </c>
      <c r="AA44" s="192">
        <f t="shared" si="121"/>
        <v>2.1048928766993877</v>
      </c>
      <c r="AB44" s="192">
        <f t="shared" si="122"/>
        <v>0.23771974345679206</v>
      </c>
      <c r="AC44" s="192">
        <f t="shared" si="123"/>
        <v>0.33569503221709573</v>
      </c>
      <c r="AD44" s="192">
        <f t="shared" si="47"/>
        <v>3.6583703722837604E-5</v>
      </c>
      <c r="AE44" s="192">
        <f t="shared" si="48"/>
        <v>1.17401354154298E-3</v>
      </c>
      <c r="AF44" s="192">
        <f t="shared" si="124"/>
        <v>48.827479902930691</v>
      </c>
      <c r="AG44" s="193">
        <f t="shared" si="125"/>
        <v>101.48326424919264</v>
      </c>
      <c r="AH44" s="115"/>
      <c r="AI44" s="191">
        <f t="shared" si="50"/>
        <v>21.298381660218439</v>
      </c>
      <c r="AJ44" s="192">
        <f t="shared" si="51"/>
        <v>0.31777564511252487</v>
      </c>
      <c r="AK44" s="192">
        <f t="shared" si="52"/>
        <v>4.8562044607400292</v>
      </c>
      <c r="AL44" s="192">
        <f t="shared" si="53"/>
        <v>0.38939468231428848</v>
      </c>
      <c r="AM44" s="192">
        <f t="shared" si="54"/>
        <v>4.0201803265839955E-2</v>
      </c>
      <c r="AN44" s="192">
        <f t="shared" si="55"/>
        <v>1.9930334594820769</v>
      </c>
      <c r="AO44" s="192">
        <f t="shared" si="56"/>
        <v>9.2471322708974096E-2</v>
      </c>
      <c r="AP44" s="192">
        <f t="shared" si="57"/>
        <v>1.233251324271651</v>
      </c>
      <c r="AQ44" s="192">
        <f t="shared" si="58"/>
        <v>2.3975549704188683</v>
      </c>
      <c r="AR44" s="192">
        <f t="shared" si="59"/>
        <v>1.0525604226798804</v>
      </c>
      <c r="AS44" s="192">
        <f t="shared" si="60"/>
        <v>0.15005353195410134</v>
      </c>
      <c r="AT44" s="192">
        <f t="shared" si="61"/>
        <v>6.5115614925730663</v>
      </c>
      <c r="AU44" s="192">
        <f t="shared" si="62"/>
        <v>1.218634068972099E-5</v>
      </c>
      <c r="AV44" s="192">
        <f t="shared" si="63"/>
        <v>3.6121002912689788E-4</v>
      </c>
      <c r="AW44" s="192">
        <f t="shared" si="64"/>
        <v>29.77199778378764</v>
      </c>
      <c r="AX44" s="193">
        <f t="shared" si="126"/>
        <v>70.104815955897209</v>
      </c>
      <c r="AY44" s="115"/>
      <c r="AZ44" s="215">
        <f t="shared" si="65"/>
        <v>0.5280657941960134</v>
      </c>
      <c r="BA44" s="216">
        <f t="shared" si="66"/>
        <v>7.8788356359454463E-3</v>
      </c>
      <c r="BB44" s="216">
        <f t="shared" si="67"/>
        <v>0.12040330135170495</v>
      </c>
      <c r="BC44" s="216">
        <f t="shared" si="68"/>
        <v>9.6545369245622844E-3</v>
      </c>
      <c r="BD44" s="216">
        <f t="shared" si="69"/>
        <v>9.9675165504898439E-4</v>
      </c>
      <c r="BE44" s="216">
        <f t="shared" si="70"/>
        <v>4.9414683868043568E-2</v>
      </c>
      <c r="BF44" s="216">
        <f t="shared" si="71"/>
        <v>2.2927067063446284E-3</v>
      </c>
      <c r="BG44" s="216">
        <f t="shared" si="72"/>
        <v>3.0576869660063906E-2</v>
      </c>
      <c r="BH44" s="216">
        <f t="shared" si="73"/>
        <v>5.9444270920716247E-2</v>
      </c>
      <c r="BI44" s="216">
        <f t="shared" si="74"/>
        <v>2.6096872730002624E-2</v>
      </c>
      <c r="BJ44" s="216">
        <f t="shared" si="75"/>
        <v>3.7203830219298796E-3</v>
      </c>
      <c r="BK44" s="216">
        <f t="shared" si="76"/>
        <v>0.16144573545014165</v>
      </c>
      <c r="BL44" s="216">
        <f t="shared" si="77"/>
        <v>3.0214453742654496E-7</v>
      </c>
      <c r="BM44" s="216">
        <f t="shared" si="78"/>
        <v>8.955734944816656E-6</v>
      </c>
      <c r="BN44" s="217">
        <f t="shared" si="127"/>
        <v>0.99999074212051764</v>
      </c>
      <c r="BO44" s="115"/>
      <c r="BP44" s="87">
        <f>'INPUT 1'!A38</f>
        <v>0</v>
      </c>
      <c r="BQ44" s="226">
        <f t="shared" si="79"/>
        <v>62.214005438405891</v>
      </c>
      <c r="BR44" s="227">
        <f>'INPUT 2'!W38</f>
        <v>0.11967357431270415</v>
      </c>
      <c r="BS44" s="227">
        <f>'INPUT 2'!X38</f>
        <v>2.9052292185073849</v>
      </c>
      <c r="BT44" s="227">
        <f t="shared" si="109"/>
        <v>1.7515209673714145</v>
      </c>
      <c r="BU44" s="227">
        <f t="shared" si="80"/>
        <v>33.009570801402603</v>
      </c>
      <c r="BV44" s="228">
        <f t="shared" si="81"/>
        <v>100</v>
      </c>
      <c r="BW44" s="227"/>
      <c r="BX44" s="250">
        <f t="shared" si="82"/>
        <v>6.5379295803903989E-2</v>
      </c>
      <c r="BY44" s="251">
        <f t="shared" si="83"/>
        <v>0.73298220888363774</v>
      </c>
      <c r="BZ44" s="251">
        <f t="shared" si="84"/>
        <v>34.438878872939974</v>
      </c>
      <c r="CA44" s="252"/>
      <c r="CB44" s="253">
        <f t="shared" si="85"/>
        <v>32.211209296715062</v>
      </c>
      <c r="CC44" s="252"/>
      <c r="CD44" s="252"/>
      <c r="CE44" s="251">
        <f t="shared" si="86"/>
        <v>59.980143392313863</v>
      </c>
      <c r="CF44" s="251">
        <f t="shared" si="87"/>
        <v>6.1136614177740292</v>
      </c>
      <c r="CG44" s="251">
        <f t="shared" si="88"/>
        <v>56.100344020631866</v>
      </c>
      <c r="CH44" s="254"/>
      <c r="CI44" s="53">
        <f t="shared" si="89"/>
        <v>7.6494630547785905</v>
      </c>
      <c r="CJ44" s="50">
        <f t="shared" si="90"/>
        <v>7.6377699809234567</v>
      </c>
      <c r="CK44" s="50">
        <f t="shared" si="91"/>
        <v>1.8175949744726138E-3</v>
      </c>
      <c r="CL44" s="255">
        <f t="shared" si="92"/>
        <v>1.7550149748930799E-3</v>
      </c>
      <c r="CM44" s="50">
        <f t="shared" si="93"/>
        <v>4.0754944294312277E-2</v>
      </c>
      <c r="CN44" s="50">
        <f t="shared" si="94"/>
        <v>3.935174697443522E-2</v>
      </c>
      <c r="CO44" s="50">
        <f t="shared" si="95"/>
        <v>0.9574274607312151</v>
      </c>
      <c r="CP44" s="58">
        <f t="shared" si="96"/>
        <v>0.95889323805067161</v>
      </c>
      <c r="CQ44" s="227"/>
      <c r="CR44" s="256">
        <f t="shared" si="97"/>
        <v>3303.5606312100872</v>
      </c>
      <c r="CS44" s="257">
        <f t="shared" si="98"/>
        <v>2474.6420115105398</v>
      </c>
      <c r="CU44" s="256">
        <f>'INPUT 2'!R38</f>
        <v>0.36225632786060885</v>
      </c>
      <c r="CV44" s="257">
        <f>'INPUT 2'!S38</f>
        <v>11.739997967358565</v>
      </c>
      <c r="CW44" s="115"/>
      <c r="CX44" s="226">
        <f t="shared" si="128"/>
        <v>48.421024882387229</v>
      </c>
      <c r="CY44" s="227">
        <f t="shared" si="129"/>
        <v>8.8622612399493594E-2</v>
      </c>
      <c r="CZ44" s="227">
        <f t="shared" si="130"/>
        <v>1.9871366736177176</v>
      </c>
      <c r="DA44" s="227">
        <f t="shared" si="131"/>
        <v>4.7582493611604413</v>
      </c>
      <c r="DB44" s="227">
        <f t="shared" si="132"/>
        <v>44.744966470435131</v>
      </c>
      <c r="DC44" s="228">
        <f t="shared" si="99"/>
        <v>100.00000000000001</v>
      </c>
      <c r="DM44" s="215">
        <f t="shared" si="133"/>
        <v>-14554.044588731271</v>
      </c>
      <c r="DN44" s="216">
        <f t="shared" si="134"/>
        <v>-88.404380707098241</v>
      </c>
      <c r="DO44" s="216">
        <f t="shared" si="135"/>
        <v>-2221.4760677029512</v>
      </c>
      <c r="DP44" s="216">
        <f t="shared" si="136"/>
        <v>-134.87069483895002</v>
      </c>
      <c r="DQ44" s="216">
        <f t="shared" si="137"/>
        <v>-1693.6474730483183</v>
      </c>
      <c r="DR44" s="216">
        <f t="shared" si="138"/>
        <v>-239.44297150812042</v>
      </c>
      <c r="DS44" s="216">
        <f t="shared" si="139"/>
        <v>-787.4434552632689</v>
      </c>
      <c r="DT44" s="216">
        <f t="shared" si="140"/>
        <v>-757.18967109011589</v>
      </c>
      <c r="DU44" s="216">
        <f t="shared" si="141"/>
        <v>-2824.5360862658581</v>
      </c>
      <c r="DV44" s="228">
        <f t="shared" si="142"/>
        <v>3041.7394193853229</v>
      </c>
      <c r="DX44" s="215">
        <f t="shared" si="143"/>
        <v>-14783.95757066889</v>
      </c>
      <c r="DY44" s="216">
        <f t="shared" si="144"/>
        <v>-84.421652929634732</v>
      </c>
      <c r="DZ44" s="216">
        <f t="shared" si="145"/>
        <v>-2287.6561035008194</v>
      </c>
      <c r="EA44" s="216">
        <f t="shared" si="146"/>
        <v>-140.11135126326704</v>
      </c>
      <c r="EB44" s="216">
        <f t="shared" si="147"/>
        <v>-1724.3399214924375</v>
      </c>
      <c r="EC44" s="216">
        <f t="shared" si="148"/>
        <v>-270.04317131973494</v>
      </c>
      <c r="ED44" s="216">
        <f t="shared" si="149"/>
        <v>-815.14234551856953</v>
      </c>
      <c r="EE44" s="216">
        <f t="shared" si="150"/>
        <v>-745.95256646755865</v>
      </c>
      <c r="EF44" s="216">
        <f t="shared" si="151"/>
        <v>-2868.2633408210581</v>
      </c>
      <c r="EG44" s="228">
        <f t="shared" si="152"/>
        <v>3074.3021159664427</v>
      </c>
      <c r="EI44" s="191">
        <f t="shared" si="153"/>
        <v>0.95889323805067173</v>
      </c>
      <c r="EJ44" s="192">
        <f t="shared" si="154"/>
        <v>1.7550149748930799E-3</v>
      </c>
      <c r="EK44" s="193">
        <f t="shared" si="155"/>
        <v>3.935174697443522E-2</v>
      </c>
      <c r="EM44" s="172">
        <f t="shared" si="156"/>
        <v>50.496784168404439</v>
      </c>
      <c r="EN44" s="115"/>
      <c r="EO44" s="29">
        <f>'INPUT 2'!AC38+273.15</f>
        <v>1303.2848013137636</v>
      </c>
      <c r="EP44" s="94">
        <f>'INPUT 2'!AD38</f>
        <v>0.1</v>
      </c>
      <c r="ER44" s="171">
        <f t="shared" si="103"/>
        <v>7.6729199864216923E-5</v>
      </c>
      <c r="ES44" s="96">
        <f t="shared" si="157"/>
        <v>-2.0670846443420036E-2</v>
      </c>
      <c r="ET44" s="98">
        <f t="shared" si="158"/>
        <v>-2.0321728584037854E-2</v>
      </c>
      <c r="EV44" s="171">
        <f t="shared" si="159"/>
        <v>1.2411891042830237E-6</v>
      </c>
      <c r="EW44" s="180">
        <f t="shared" si="160"/>
        <v>1.3448916750429319E-2</v>
      </c>
      <c r="EY44" s="181">
        <f t="shared" si="161"/>
        <v>5.417153404238821</v>
      </c>
      <c r="EZ44" s="182">
        <f t="shared" si="105"/>
        <v>225.23705024303058</v>
      </c>
      <c r="FA44" s="201">
        <v>0.27316977521185698</v>
      </c>
      <c r="FB44" s="202">
        <f t="shared" si="106"/>
        <v>61.527954384270402</v>
      </c>
      <c r="FC44" s="183">
        <f t="shared" si="162"/>
        <v>5.3867988277282883</v>
      </c>
      <c r="FD44" s="1">
        <f t="shared" si="111"/>
        <v>218.50279970052912</v>
      </c>
      <c r="FE44" s="205">
        <v>0.26729908137347302</v>
      </c>
      <c r="FF44" s="202">
        <f>FD44*FE44</f>
        <v>58.40559763748341</v>
      </c>
      <c r="FV44" s="48"/>
      <c r="FW44" s="115"/>
    </row>
    <row r="45" spans="1:179" s="1" customFormat="1" ht="17.5">
      <c r="A45" s="87">
        <f>'INPUT 1'!A39</f>
        <v>0</v>
      </c>
      <c r="B45" s="56">
        <f>'INPUT 2'!B39</f>
        <v>66.013694206004104</v>
      </c>
      <c r="C45" s="52">
        <f>'INPUT 2'!C39</f>
        <v>1.1737896504391601</v>
      </c>
      <c r="D45" s="52">
        <f>'INPUT 2'!D39</f>
        <v>12.7054985348272</v>
      </c>
      <c r="E45" s="52">
        <f>'INPUT 2'!E39</f>
        <v>0.67419122551595201</v>
      </c>
      <c r="F45" s="52">
        <f>'INPUT 2'!F39</f>
        <v>0.13837310271328601</v>
      </c>
      <c r="G45" s="52">
        <f>'INPUT 2'!G39</f>
        <v>7.0610102755533299</v>
      </c>
      <c r="H45" s="52">
        <f>'INPUT 2'!H39</f>
        <v>0.35078699298580801</v>
      </c>
      <c r="I45" s="52">
        <f>'INPUT 2'!I39</f>
        <v>3.3276909773680501</v>
      </c>
      <c r="J45" s="52">
        <f>'INPUT 2'!J39</f>
        <v>3.8407666607442299</v>
      </c>
      <c r="K45" s="52">
        <f>'INPUT 2'!K39</f>
        <v>2.60248785094945</v>
      </c>
      <c r="L45" s="52">
        <f>'INPUT 2'!L39</f>
        <v>0.54848857673078899</v>
      </c>
      <c r="M45" s="52">
        <f>'INPUT 2'!M39</f>
        <v>3</v>
      </c>
      <c r="N45" s="52">
        <f>'INPUT 2'!N39</f>
        <v>-1.12968753948345</v>
      </c>
      <c r="O45" s="52">
        <f>'INPUT 2'!O39</f>
        <v>6.7575869421749299</v>
      </c>
      <c r="P45" s="85">
        <f>'INPUT 2'!P39</f>
        <v>101.43734084377162</v>
      </c>
      <c r="R45" s="191">
        <f t="shared" si="112"/>
        <v>30.857105909908718</v>
      </c>
      <c r="S45" s="192">
        <f t="shared" si="113"/>
        <v>0.70350249039728241</v>
      </c>
      <c r="T45" s="192">
        <f t="shared" si="114"/>
        <v>6.7243939066903096</v>
      </c>
      <c r="U45" s="192">
        <f t="shared" si="115"/>
        <v>0.40656151031066617</v>
      </c>
      <c r="V45" s="192">
        <f t="shared" si="116"/>
        <v>0.10716410590328022</v>
      </c>
      <c r="W45" s="192">
        <f t="shared" si="117"/>
        <v>5.4885727982210142</v>
      </c>
      <c r="X45" s="192">
        <f t="shared" si="118"/>
        <v>0.24535029424818575</v>
      </c>
      <c r="Y45" s="192">
        <f t="shared" si="119"/>
        <v>2.378270015923647</v>
      </c>
      <c r="Z45" s="192">
        <f t="shared" si="120"/>
        <v>2.8493014612440248</v>
      </c>
      <c r="AA45" s="192">
        <f t="shared" si="121"/>
        <v>2.160449504071869</v>
      </c>
      <c r="AB45" s="192">
        <f t="shared" si="122"/>
        <v>0.23937174675736508</v>
      </c>
      <c r="AC45" s="192">
        <f t="shared" si="123"/>
        <v>0.33569503221709573</v>
      </c>
      <c r="AD45" s="192">
        <f t="shared" si="47"/>
        <v>-1.1296875394834501E-4</v>
      </c>
      <c r="AE45" s="192">
        <f t="shared" si="48"/>
        <v>6.75758694217493E-4</v>
      </c>
      <c r="AF45" s="192">
        <f t="shared" si="124"/>
        <v>48.941039277937904</v>
      </c>
      <c r="AG45" s="193">
        <f t="shared" si="125"/>
        <v>101.43734084377164</v>
      </c>
      <c r="AH45" s="115"/>
      <c r="AI45" s="191">
        <f t="shared" si="50"/>
        <v>21.449428832684401</v>
      </c>
      <c r="AJ45" s="192">
        <f t="shared" si="51"/>
        <v>0.28692747104143368</v>
      </c>
      <c r="AK45" s="192">
        <f t="shared" si="52"/>
        <v>4.8655186895674971</v>
      </c>
      <c r="AL45" s="192">
        <f t="shared" si="53"/>
        <v>0.32656778191670732</v>
      </c>
      <c r="AM45" s="192">
        <f t="shared" si="54"/>
        <v>3.8081917982356737E-2</v>
      </c>
      <c r="AN45" s="192">
        <f t="shared" si="55"/>
        <v>1.9187234824848594</v>
      </c>
      <c r="AO45" s="192">
        <f t="shared" si="56"/>
        <v>8.5770816624888155E-2</v>
      </c>
      <c r="AP45" s="192">
        <f t="shared" si="57"/>
        <v>1.1585047544003173</v>
      </c>
      <c r="AQ45" s="192">
        <f t="shared" si="58"/>
        <v>2.4196161536100815</v>
      </c>
      <c r="AR45" s="192">
        <f t="shared" si="59"/>
        <v>1.078770213174659</v>
      </c>
      <c r="AS45" s="192">
        <f t="shared" si="60"/>
        <v>0.15087651599541249</v>
      </c>
      <c r="AT45" s="192">
        <f t="shared" si="61"/>
        <v>6.5020893738285697</v>
      </c>
      <c r="AU45" s="192">
        <f t="shared" si="62"/>
        <v>-3.7576105906400648E-5</v>
      </c>
      <c r="AV45" s="192">
        <f t="shared" si="63"/>
        <v>2.0760897506405356E-4</v>
      </c>
      <c r="AW45" s="192">
        <f t="shared" si="64"/>
        <v>29.797830408505742</v>
      </c>
      <c r="AX45" s="193">
        <f t="shared" si="126"/>
        <v>70.078876444686088</v>
      </c>
      <c r="AY45" s="115"/>
      <c r="AZ45" s="215">
        <f t="shared" si="65"/>
        <v>0.53249433526176482</v>
      </c>
      <c r="BA45" s="216">
        <f t="shared" si="66"/>
        <v>7.1231385298116644E-3</v>
      </c>
      <c r="BB45" s="216">
        <f t="shared" si="67"/>
        <v>0.12078928350562938</v>
      </c>
      <c r="BC45" s="216">
        <f t="shared" si="68"/>
        <v>8.1072319130785445E-3</v>
      </c>
      <c r="BD45" s="216">
        <f t="shared" si="69"/>
        <v>9.4540538863245116E-4</v>
      </c>
      <c r="BE45" s="216">
        <f t="shared" si="70"/>
        <v>4.7633407552561222E-2</v>
      </c>
      <c r="BF45" s="216">
        <f t="shared" si="71"/>
        <v>2.129309565294034E-3</v>
      </c>
      <c r="BG45" s="216">
        <f t="shared" si="72"/>
        <v>2.8760542945179497E-2</v>
      </c>
      <c r="BH45" s="216">
        <f t="shared" si="73"/>
        <v>6.0068354516831256E-2</v>
      </c>
      <c r="BI45" s="216">
        <f t="shared" si="74"/>
        <v>2.6781087368131153E-2</v>
      </c>
      <c r="BJ45" s="216">
        <f t="shared" si="75"/>
        <v>3.7455957787167573E-3</v>
      </c>
      <c r="BK45" s="216">
        <f t="shared" si="76"/>
        <v>0.16141808651116971</v>
      </c>
      <c r="BL45" s="216">
        <f t="shared" si="77"/>
        <v>-9.328483146304063E-7</v>
      </c>
      <c r="BM45" s="216">
        <f t="shared" si="78"/>
        <v>5.1540115139408154E-6</v>
      </c>
      <c r="BN45" s="217">
        <f t="shared" si="127"/>
        <v>0.99999577883680024</v>
      </c>
      <c r="BO45" s="115"/>
      <c r="BP45" s="87">
        <f>'INPUT 1'!A39</f>
        <v>0</v>
      </c>
      <c r="BQ45" s="226">
        <f t="shared" si="79"/>
        <v>63.237864142848835</v>
      </c>
      <c r="BR45" s="227">
        <f>'INPUT 2'!W39</f>
        <v>0</v>
      </c>
      <c r="BS45" s="227">
        <f>'INPUT 2'!X39</f>
        <v>1.7203750293338398</v>
      </c>
      <c r="BT45" s="227">
        <f t="shared" si="109"/>
        <v>1.6946424661327992</v>
      </c>
      <c r="BU45" s="227">
        <f t="shared" si="80"/>
        <v>33.347118361684529</v>
      </c>
      <c r="BV45" s="228">
        <f t="shared" si="81"/>
        <v>100</v>
      </c>
      <c r="BW45" s="227"/>
      <c r="BX45" s="250">
        <f t="shared" si="82"/>
        <v>0</v>
      </c>
      <c r="BY45" s="251">
        <f t="shared" si="83"/>
        <v>0.43404640194181826</v>
      </c>
      <c r="BZ45" s="251">
        <f t="shared" si="84"/>
        <v>35.070586016600913</v>
      </c>
      <c r="CA45" s="252"/>
      <c r="CB45" s="253">
        <f t="shared" si="85"/>
        <v>32.913071959742709</v>
      </c>
      <c r="CC45" s="252"/>
      <c r="CD45" s="252"/>
      <c r="CE45" s="251">
        <f t="shared" si="86"/>
        <v>61.080350085990638</v>
      </c>
      <c r="CF45" s="251">
        <f t="shared" si="87"/>
        <v>5.9151277404722959</v>
      </c>
      <c r="CG45" s="251">
        <f t="shared" si="88"/>
        <v>57.322736402376542</v>
      </c>
      <c r="CH45" s="254"/>
      <c r="CI45" s="53">
        <f t="shared" si="89"/>
        <v>7.2357895679624944</v>
      </c>
      <c r="CJ45" s="50">
        <f t="shared" si="90"/>
        <v>7.2298265458817887</v>
      </c>
      <c r="CK45" s="50">
        <f t="shared" si="91"/>
        <v>0</v>
      </c>
      <c r="CL45" s="255">
        <f t="shared" si="92"/>
        <v>0</v>
      </c>
      <c r="CM45" s="50">
        <f t="shared" si="93"/>
        <v>2.4154833521282251E-2</v>
      </c>
      <c r="CN45" s="50">
        <f t="shared" si="94"/>
        <v>2.3349975169821863E-2</v>
      </c>
      <c r="CO45" s="50">
        <f t="shared" si="95"/>
        <v>0.97584516647871777</v>
      </c>
      <c r="CP45" s="58">
        <f t="shared" si="96"/>
        <v>0.97665002483017815</v>
      </c>
      <c r="CQ45" s="227"/>
      <c r="CR45" s="256">
        <f t="shared" si="97"/>
        <v>3523.42560710425</v>
      </c>
      <c r="CS45" s="257">
        <f t="shared" si="98"/>
        <v>2546.1941594713207</v>
      </c>
      <c r="CU45" s="256">
        <f>'INPUT 2'!R39</f>
        <v>0</v>
      </c>
      <c r="CV45" s="257">
        <f>'INPUT 2'!S39</f>
        <v>6.7566529556844559</v>
      </c>
      <c r="CW45" s="115"/>
      <c r="CX45" s="226">
        <f t="shared" si="128"/>
        <v>49.11923446780488</v>
      </c>
      <c r="CY45" s="227">
        <f t="shared" si="129"/>
        <v>0</v>
      </c>
      <c r="CZ45" s="227">
        <f t="shared" si="130"/>
        <v>1.1743540429268233</v>
      </c>
      <c r="DA45" s="227">
        <f t="shared" si="131"/>
        <v>4.5945028398643615</v>
      </c>
      <c r="DB45" s="227">
        <f t="shared" si="132"/>
        <v>45.111908649403929</v>
      </c>
      <c r="DC45" s="228">
        <f t="shared" si="99"/>
        <v>100</v>
      </c>
      <c r="DM45" s="215">
        <f t="shared" si="133"/>
        <v>-14676.099803900253</v>
      </c>
      <c r="DN45" s="216">
        <f t="shared" si="134"/>
        <v>-79.925090396089416</v>
      </c>
      <c r="DO45" s="216">
        <f t="shared" si="135"/>
        <v>-2228.5975511496458</v>
      </c>
      <c r="DP45" s="216">
        <f t="shared" si="136"/>
        <v>-113.25535443917595</v>
      </c>
      <c r="DQ45" s="216">
        <f t="shared" si="137"/>
        <v>-1632.5956986693975</v>
      </c>
      <c r="DR45" s="216">
        <f t="shared" si="138"/>
        <v>-225.21958400388769</v>
      </c>
      <c r="DS45" s="216">
        <f t="shared" si="139"/>
        <v>-795.71053526418893</v>
      </c>
      <c r="DT45" s="216">
        <f t="shared" si="140"/>
        <v>-777.04186802419395</v>
      </c>
      <c r="DU45" s="216">
        <f t="shared" si="141"/>
        <v>-2824.0523607239261</v>
      </c>
      <c r="DV45" s="228">
        <f t="shared" si="142"/>
        <v>2956.6818196402205</v>
      </c>
      <c r="DX45" s="215">
        <f t="shared" si="143"/>
        <v>-14907.940915046865</v>
      </c>
      <c r="DY45" s="216">
        <f t="shared" si="144"/>
        <v>-76.324365238685218</v>
      </c>
      <c r="DZ45" s="216">
        <f t="shared" si="145"/>
        <v>-2294.9897431963655</v>
      </c>
      <c r="EA45" s="216">
        <f t="shared" si="146"/>
        <v>-117.65610585176941</v>
      </c>
      <c r="EB45" s="216">
        <f t="shared" si="147"/>
        <v>-1662.1817607684443</v>
      </c>
      <c r="EC45" s="216">
        <f t="shared" si="148"/>
        <v>-254.00207124333437</v>
      </c>
      <c r="ED45" s="216">
        <f t="shared" si="149"/>
        <v>-823.70022600826974</v>
      </c>
      <c r="EE45" s="216">
        <f t="shared" si="150"/>
        <v>-765.51014605217563</v>
      </c>
      <c r="EF45" s="216">
        <f t="shared" si="151"/>
        <v>-2867.7721266193034</v>
      </c>
      <c r="EG45" s="228">
        <f t="shared" si="152"/>
        <v>2988.3339501173646</v>
      </c>
      <c r="EI45" s="191">
        <f t="shared" si="153"/>
        <v>0.97665002483017815</v>
      </c>
      <c r="EJ45" s="192">
        <f t="shared" si="154"/>
        <v>0</v>
      </c>
      <c r="EK45" s="193">
        <f t="shared" si="155"/>
        <v>2.3349975169821863E-2</v>
      </c>
      <c r="EM45" s="172">
        <f t="shared" si="156"/>
        <v>50.293588510731702</v>
      </c>
      <c r="EN45" s="115"/>
      <c r="EO45" s="29">
        <f>'INPUT 2'!AC39+273.15</f>
        <v>1300.7012436328705</v>
      </c>
      <c r="EP45" s="94">
        <f>'INPUT 2'!AD39</f>
        <v>0.1</v>
      </c>
      <c r="ER45" s="171">
        <f t="shared" si="103"/>
        <v>7.6881605587382308E-5</v>
      </c>
      <c r="ES45" s="96">
        <f t="shared" si="157"/>
        <v>-2.0711904545240793E-2</v>
      </c>
      <c r="ET45" s="98">
        <f t="shared" si="158"/>
        <v>-2.0362093239818205E-2</v>
      </c>
      <c r="EV45" s="171">
        <f t="shared" si="159"/>
        <v>4.191749205286291E-7</v>
      </c>
      <c r="EW45" s="180">
        <f t="shared" si="160"/>
        <v>4.5329702243458074E-3</v>
      </c>
      <c r="EY45" s="181">
        <f t="shared" si="161"/>
        <v>5.3567281191176308</v>
      </c>
      <c r="EZ45" s="182">
        <f t="shared" si="105"/>
        <v>212.03007315527569</v>
      </c>
      <c r="FA45" s="201">
        <v>0.27316977521185698</v>
      </c>
      <c r="FB45" s="202">
        <f t="shared" si="106"/>
        <v>57.920207421980251</v>
      </c>
      <c r="FC45" s="183">
        <f t="shared" si="162"/>
        <v>5.3255997063550566</v>
      </c>
      <c r="FD45" s="1">
        <f t="shared" si="111"/>
        <v>205.53158210864405</v>
      </c>
      <c r="FE45" s="205">
        <v>0.26729908137347302</v>
      </c>
      <c r="FF45" s="202">
        <f t="shared" si="108"/>
        <v>54.938403090877095</v>
      </c>
      <c r="FV45" s="48"/>
      <c r="FW45" s="115"/>
    </row>
    <row r="46" spans="1:179" s="1" customFormat="1" ht="17.5">
      <c r="A46" s="87">
        <f>'INPUT 1'!A40</f>
        <v>0</v>
      </c>
      <c r="B46" s="56">
        <f>'INPUT 2'!B40</f>
        <v>66.385926189554496</v>
      </c>
      <c r="C46" s="52">
        <f>'INPUT 2'!C40</f>
        <v>1.09119630833562</v>
      </c>
      <c r="D46" s="52">
        <f>'INPUT 2'!D40</f>
        <v>12.733916147812399</v>
      </c>
      <c r="E46" s="52">
        <f>'INPUT 2'!E40</f>
        <v>0.58878753514402604</v>
      </c>
      <c r="F46" s="52">
        <f>'INPUT 2'!F40</f>
        <v>0.133396295946593</v>
      </c>
      <c r="G46" s="52">
        <f>'INPUT 2'!G40</f>
        <v>6.8847541289493899</v>
      </c>
      <c r="H46" s="52">
        <f>'INPUT 2'!H40</f>
        <v>0.33477176480166898</v>
      </c>
      <c r="I46" s="52">
        <f>'INPUT 2'!I40</f>
        <v>3.1884585115753401</v>
      </c>
      <c r="J46" s="52">
        <f>'INPUT 2'!J40</f>
        <v>3.8677128113461001</v>
      </c>
      <c r="K46" s="52">
        <f>'INPUT 2'!K40</f>
        <v>2.6469545608318898</v>
      </c>
      <c r="L46" s="52">
        <f>'INPUT 2'!L40</f>
        <v>0.55100370501642304</v>
      </c>
      <c r="M46" s="52">
        <f>'INPUT 2'!M40</f>
        <v>3</v>
      </c>
      <c r="N46" s="52">
        <f>'INPUT 2'!N40</f>
        <v>-2.1080696857983701</v>
      </c>
      <c r="O46" s="52">
        <f>'INPUT 2'!O40</f>
        <v>3.4469918633721801</v>
      </c>
      <c r="P46" s="85">
        <f>'INPUT 2'!P40</f>
        <v>101.40701185153171</v>
      </c>
      <c r="R46" s="191">
        <f t="shared" si="112"/>
        <v>31.031100137585575</v>
      </c>
      <c r="S46" s="192">
        <f t="shared" si="113"/>
        <v>0.65400075740931818</v>
      </c>
      <c r="T46" s="192">
        <f t="shared" si="114"/>
        <v>6.7394339480611034</v>
      </c>
      <c r="U46" s="192">
        <f t="shared" si="115"/>
        <v>0.35506001929505343</v>
      </c>
      <c r="V46" s="192">
        <f t="shared" si="116"/>
        <v>0.10330977990387598</v>
      </c>
      <c r="W46" s="192">
        <f t="shared" si="117"/>
        <v>5.3515676595769079</v>
      </c>
      <c r="X46" s="192">
        <f t="shared" si="118"/>
        <v>0.23414879297818481</v>
      </c>
      <c r="Y46" s="192">
        <f t="shared" si="119"/>
        <v>2.2787618581980706</v>
      </c>
      <c r="Z46" s="192">
        <f t="shared" si="120"/>
        <v>2.869291664520246</v>
      </c>
      <c r="AA46" s="192">
        <f t="shared" si="121"/>
        <v>2.1973634444301986</v>
      </c>
      <c r="AB46" s="192">
        <f t="shared" si="122"/>
        <v>0.2404694007042158</v>
      </c>
      <c r="AC46" s="192">
        <f t="shared" si="123"/>
        <v>0.33569503221709573</v>
      </c>
      <c r="AD46" s="192">
        <f t="shared" si="47"/>
        <v>-2.1080696857983701E-4</v>
      </c>
      <c r="AE46" s="192">
        <f t="shared" si="48"/>
        <v>3.4469918633721802E-4</v>
      </c>
      <c r="AF46" s="192">
        <f t="shared" si="124"/>
        <v>49.016675464434115</v>
      </c>
      <c r="AG46" s="193">
        <f t="shared" si="125"/>
        <v>101.40701185153171</v>
      </c>
      <c r="AH46" s="115"/>
      <c r="AI46" s="191">
        <f t="shared" si="50"/>
        <v>21.549499404561882</v>
      </c>
      <c r="AJ46" s="192">
        <f t="shared" si="51"/>
        <v>0.266479751604909</v>
      </c>
      <c r="AK46" s="192">
        <f t="shared" si="52"/>
        <v>4.8716815597514316</v>
      </c>
      <c r="AL46" s="192">
        <f t="shared" si="53"/>
        <v>0.28492353243167295</v>
      </c>
      <c r="AM46" s="192">
        <f t="shared" si="54"/>
        <v>3.6676710477650046E-2</v>
      </c>
      <c r="AN46" s="192">
        <f t="shared" si="55"/>
        <v>1.8690178738404311</v>
      </c>
      <c r="AO46" s="192">
        <f t="shared" si="56"/>
        <v>8.1775716398022474E-2</v>
      </c>
      <c r="AP46" s="192">
        <f t="shared" si="57"/>
        <v>1.1089579375369989</v>
      </c>
      <c r="AQ46" s="192">
        <f t="shared" si="58"/>
        <v>2.4342335473408472</v>
      </c>
      <c r="AR46" s="192">
        <f t="shared" si="59"/>
        <v>1.0961404229174545</v>
      </c>
      <c r="AS46" s="192">
        <f t="shared" si="60"/>
        <v>0.15142167682647725</v>
      </c>
      <c r="AT46" s="192">
        <f t="shared" si="61"/>
        <v>6.4957964417546918</v>
      </c>
      <c r="AU46" s="192">
        <f t="shared" si="62"/>
        <v>-7.0051569180049024E-5</v>
      </c>
      <c r="AV46" s="192">
        <f t="shared" si="63"/>
        <v>1.0579720949800521E-4</v>
      </c>
      <c r="AW46" s="192">
        <f t="shared" si="64"/>
        <v>29.814997749785377</v>
      </c>
      <c r="AX46" s="193">
        <f t="shared" si="126"/>
        <v>70.06163807086817</v>
      </c>
      <c r="AY46" s="115"/>
      <c r="AZ46" s="215">
        <f t="shared" si="65"/>
        <v>0.5354359825476761</v>
      </c>
      <c r="BA46" s="216">
        <f t="shared" si="66"/>
        <v>6.6211676174449847E-3</v>
      </c>
      <c r="BB46" s="216">
        <f t="shared" si="67"/>
        <v>0.12104567041834423</v>
      </c>
      <c r="BC46" s="216">
        <f t="shared" si="68"/>
        <v>7.0794364488212611E-3</v>
      </c>
      <c r="BD46" s="216">
        <f t="shared" si="69"/>
        <v>9.1129868692262799E-4</v>
      </c>
      <c r="BE46" s="216">
        <f t="shared" si="70"/>
        <v>4.6439102964362593E-2</v>
      </c>
      <c r="BF46" s="216">
        <f t="shared" si="71"/>
        <v>2.031864417641467E-3</v>
      </c>
      <c r="BG46" s="216">
        <f t="shared" si="72"/>
        <v>2.7554049945284067E-2</v>
      </c>
      <c r="BH46" s="216">
        <f t="shared" si="73"/>
        <v>6.0482900632719362E-2</v>
      </c>
      <c r="BI46" s="216">
        <f t="shared" si="74"/>
        <v>2.7235575793968882E-2</v>
      </c>
      <c r="BJ46" s="216">
        <f t="shared" si="75"/>
        <v>3.7623432817858477E-3</v>
      </c>
      <c r="BK46" s="216">
        <f t="shared" si="76"/>
        <v>0.16139971908045042</v>
      </c>
      <c r="BL46" s="216">
        <f t="shared" si="77"/>
        <v>-1.7405569414288035E-6</v>
      </c>
      <c r="BM46" s="216">
        <f t="shared" si="78"/>
        <v>2.6287215194602076E-6</v>
      </c>
      <c r="BN46" s="217">
        <f t="shared" si="127"/>
        <v>0.99999911183542189</v>
      </c>
      <c r="BO46" s="115"/>
      <c r="BP46" s="87">
        <f>'INPUT 1'!A40</f>
        <v>0</v>
      </c>
      <c r="BQ46" s="226">
        <f t="shared" si="79"/>
        <v>63.868026186823293</v>
      </c>
      <c r="BR46" s="227">
        <f>'INPUT 2'!W40</f>
        <v>0</v>
      </c>
      <c r="BS46" s="227">
        <f>'INPUT 2'!X40</f>
        <v>0.89432571684938433</v>
      </c>
      <c r="BT46" s="227">
        <f t="shared" si="109"/>
        <v>1.6523409909478535</v>
      </c>
      <c r="BU46" s="227">
        <f t="shared" si="80"/>
        <v>33.585307105379485</v>
      </c>
      <c r="BV46" s="228">
        <f t="shared" si="81"/>
        <v>100.00000000000001</v>
      </c>
      <c r="BW46" s="227"/>
      <c r="BX46" s="250">
        <f t="shared" si="82"/>
        <v>0</v>
      </c>
      <c r="BY46" s="251">
        <f t="shared" si="83"/>
        <v>0.22563618568261973</v>
      </c>
      <c r="BZ46" s="251">
        <f t="shared" si="84"/>
        <v>35.463329352633622</v>
      </c>
      <c r="CA46" s="252"/>
      <c r="CB46" s="253">
        <f t="shared" si="85"/>
        <v>33.359670919696867</v>
      </c>
      <c r="CC46" s="252"/>
      <c r="CD46" s="252"/>
      <c r="CE46" s="251">
        <f t="shared" si="86"/>
        <v>61.764367753886539</v>
      </c>
      <c r="CF46" s="251">
        <f t="shared" si="87"/>
        <v>5.7674749851979783</v>
      </c>
      <c r="CG46" s="251">
        <f t="shared" si="88"/>
        <v>58.100551201625315</v>
      </c>
      <c r="CH46" s="254"/>
      <c r="CI46" s="53">
        <f t="shared" si="89"/>
        <v>6.9723629174853956</v>
      </c>
      <c r="CJ46" s="50">
        <f t="shared" si="90"/>
        <v>6.9694772957149018</v>
      </c>
      <c r="CK46" s="50">
        <f t="shared" si="91"/>
        <v>0</v>
      </c>
      <c r="CL46" s="255">
        <f t="shared" si="92"/>
        <v>0</v>
      </c>
      <c r="CM46" s="50">
        <f t="shared" si="93"/>
        <v>1.2565150376251848E-2</v>
      </c>
      <c r="CN46" s="50">
        <f t="shared" si="94"/>
        <v>1.2156315770998148E-2</v>
      </c>
      <c r="CO46" s="50">
        <f t="shared" si="95"/>
        <v>0.98743484962374817</v>
      </c>
      <c r="CP46" s="58">
        <f t="shared" si="96"/>
        <v>0.98784368422900193</v>
      </c>
      <c r="CQ46" s="227"/>
      <c r="CR46" s="256">
        <f t="shared" si="97"/>
        <v>3683.3717831597864</v>
      </c>
      <c r="CS46" s="257">
        <f t="shared" si="98"/>
        <v>2595.4335113914431</v>
      </c>
      <c r="CU46" s="256">
        <f>'INPUT 2'!R40</f>
        <v>0</v>
      </c>
      <c r="CV46" s="257">
        <f>'INPUT 2'!S40</f>
        <v>3.4457662387580315</v>
      </c>
      <c r="CW46" s="115"/>
      <c r="CX46" s="226">
        <f t="shared" si="128"/>
        <v>49.542748535289633</v>
      </c>
      <c r="CY46" s="227">
        <f t="shared" si="129"/>
        <v>0</v>
      </c>
      <c r="CZ46" s="227">
        <f t="shared" si="130"/>
        <v>0.60966861961383112</v>
      </c>
      <c r="DA46" s="227">
        <f t="shared" si="131"/>
        <v>4.4738592991650572</v>
      </c>
      <c r="DB46" s="227">
        <f t="shared" si="132"/>
        <v>45.373723545931483</v>
      </c>
      <c r="DC46" s="228">
        <f t="shared" si="99"/>
        <v>100</v>
      </c>
      <c r="DM46" s="215">
        <f t="shared" si="133"/>
        <v>-14757.174674179734</v>
      </c>
      <c r="DN46" s="216">
        <f t="shared" si="134"/>
        <v>-74.292731797530038</v>
      </c>
      <c r="DO46" s="216">
        <f t="shared" si="135"/>
        <v>-2233.3279645542134</v>
      </c>
      <c r="DP46" s="216">
        <f t="shared" si="136"/>
        <v>-98.897390976004914</v>
      </c>
      <c r="DQ46" s="216">
        <f t="shared" si="137"/>
        <v>-1591.6618954044793</v>
      </c>
      <c r="DR46" s="216">
        <f t="shared" si="138"/>
        <v>-215.77171467617757</v>
      </c>
      <c r="DS46" s="216">
        <f t="shared" si="139"/>
        <v>-801.20192443937583</v>
      </c>
      <c r="DT46" s="216">
        <f t="shared" si="140"/>
        <v>-790.22865654229463</v>
      </c>
      <c r="DU46" s="216">
        <f t="shared" si="141"/>
        <v>-2823.7310176377555</v>
      </c>
      <c r="DV46" s="228">
        <f t="shared" si="142"/>
        <v>2898.4734302872298</v>
      </c>
      <c r="DX46" s="215">
        <f t="shared" si="143"/>
        <v>-14990.296540313218</v>
      </c>
      <c r="DY46" s="216">
        <f t="shared" si="144"/>
        <v>-70.945751430414461</v>
      </c>
      <c r="DZ46" s="216">
        <f t="shared" si="145"/>
        <v>-2299.8610804366672</v>
      </c>
      <c r="EA46" s="216">
        <f t="shared" si="146"/>
        <v>-102.74023651028116</v>
      </c>
      <c r="EB46" s="216">
        <f t="shared" si="147"/>
        <v>-1620.5061510377043</v>
      </c>
      <c r="EC46" s="216">
        <f t="shared" si="148"/>
        <v>-243.34678836156988</v>
      </c>
      <c r="ED46" s="216">
        <f t="shared" si="149"/>
        <v>-829.38477874980026</v>
      </c>
      <c r="EE46" s="216">
        <f t="shared" si="150"/>
        <v>-778.50123549001808</v>
      </c>
      <c r="EF46" s="216">
        <f t="shared" si="151"/>
        <v>-2867.4458087512576</v>
      </c>
      <c r="EG46" s="228">
        <f t="shared" si="152"/>
        <v>2929.5024231908869</v>
      </c>
      <c r="EI46" s="191">
        <f t="shared" si="153"/>
        <v>0.98784368422900193</v>
      </c>
      <c r="EJ46" s="192">
        <f t="shared" si="154"/>
        <v>0</v>
      </c>
      <c r="EK46" s="193">
        <f t="shared" si="155"/>
        <v>1.215631577099815E-2</v>
      </c>
      <c r="EM46" s="172">
        <f t="shared" si="156"/>
        <v>50.152417154903461</v>
      </c>
      <c r="EN46" s="115"/>
      <c r="EO46" s="29">
        <f>'INPUT 2'!AC40+273.15</f>
        <v>1298.9846294563949</v>
      </c>
      <c r="EP46" s="94">
        <f>'INPUT 2'!AD40</f>
        <v>0.1</v>
      </c>
      <c r="ER46" s="171">
        <f t="shared" si="103"/>
        <v>7.6983204983609749E-5</v>
      </c>
      <c r="ES46" s="96">
        <f t="shared" si="157"/>
        <v>-2.0739275422584465E-2</v>
      </c>
      <c r="ET46" s="98">
        <f t="shared" si="158"/>
        <v>-2.0389001839909042E-2</v>
      </c>
      <c r="EV46" s="171">
        <f t="shared" si="159"/>
        <v>1.1376271110002305E-7</v>
      </c>
      <c r="EW46" s="180">
        <f t="shared" si="160"/>
        <v>1.2286097731147513E-3</v>
      </c>
      <c r="EY46" s="181">
        <f t="shared" si="161"/>
        <v>5.315528007428866</v>
      </c>
      <c r="EZ46" s="182">
        <f t="shared" si="105"/>
        <v>203.47191945572138</v>
      </c>
      <c r="FA46" s="201">
        <v>0.27316977521185698</v>
      </c>
      <c r="FB46" s="202">
        <f t="shared" si="106"/>
        <v>55.582378499644477</v>
      </c>
      <c r="FC46" s="183">
        <f t="shared" si="162"/>
        <v>5.2840074327914115</v>
      </c>
      <c r="FD46" s="1">
        <f t="shared" si="111"/>
        <v>197.15839334068326</v>
      </c>
      <c r="FE46" s="205">
        <v>0.26729908137347302</v>
      </c>
      <c r="FF46" s="202">
        <f t="shared" si="108"/>
        <v>52.700257425034501</v>
      </c>
      <c r="FV46" s="48"/>
      <c r="FW46" s="115"/>
    </row>
    <row r="47" spans="1:179" s="1" customFormat="1" ht="17.5">
      <c r="A47" s="87">
        <f>'INPUT 1'!A41</f>
        <v>0</v>
      </c>
      <c r="B47" s="56">
        <f>'INPUT 2'!B41</f>
        <v>66.720925672324299</v>
      </c>
      <c r="C47" s="52">
        <f>'INPUT 2'!C41</f>
        <v>1.0168643645273301</v>
      </c>
      <c r="D47" s="52">
        <f>'INPUT 2'!D41</f>
        <v>12.759491289316401</v>
      </c>
      <c r="E47" s="52">
        <f>'INPUT 2'!E41</f>
        <v>0.511926348127412</v>
      </c>
      <c r="F47" s="52">
        <f>'INPUT 2'!F41</f>
        <v>0.12891729423162601</v>
      </c>
      <c r="G47" s="52">
        <f>'INPUT 2'!G41</f>
        <v>6.7249166092320403</v>
      </c>
      <c r="H47" s="52">
        <f>'INPUT 2'!H41</f>
        <v>0.321704450080806</v>
      </c>
      <c r="I47" s="52">
        <f>'INPUT 2'!I41</f>
        <v>3.0631527719114802</v>
      </c>
      <c r="J47" s="52">
        <f>'INPUT 2'!J41</f>
        <v>3.8919636734782701</v>
      </c>
      <c r="K47" s="52">
        <f>'INPUT 2'!K41</f>
        <v>2.6869734884613998</v>
      </c>
      <c r="L47" s="52">
        <f>'INPUT 2'!L41</f>
        <v>0.55326725761808504</v>
      </c>
      <c r="M47" s="52">
        <f>'INPUT 2'!M41</f>
        <v>3</v>
      </c>
      <c r="N47" s="52">
        <f>'INPUT 2'!N41</f>
        <v>-2.9781444749077601</v>
      </c>
      <c r="O47" s="52">
        <f>'INPUT 2'!O41</f>
        <v>0.46753902731781999</v>
      </c>
      <c r="P47" s="85">
        <f>'INPUT 2'!P41</f>
        <v>101.37985215876441</v>
      </c>
      <c r="R47" s="191">
        <f t="shared" si="112"/>
        <v>31.187690594216196</v>
      </c>
      <c r="S47" s="192">
        <f t="shared" si="113"/>
        <v>0.60945043481477312</v>
      </c>
      <c r="T47" s="192">
        <f t="shared" si="114"/>
        <v>6.752969609430143</v>
      </c>
      <c r="U47" s="192">
        <f t="shared" si="115"/>
        <v>0.30870996445144322</v>
      </c>
      <c r="V47" s="192">
        <f t="shared" si="116"/>
        <v>9.9840982827624478E-2</v>
      </c>
      <c r="W47" s="192">
        <f t="shared" si="117"/>
        <v>5.2273248347373684</v>
      </c>
      <c r="X47" s="192">
        <f t="shared" si="118"/>
        <v>0.22500914534043129</v>
      </c>
      <c r="Y47" s="192">
        <f t="shared" si="119"/>
        <v>2.1892070030470081</v>
      </c>
      <c r="Z47" s="192">
        <f t="shared" si="120"/>
        <v>2.8872823478949634</v>
      </c>
      <c r="AA47" s="192">
        <f t="shared" si="121"/>
        <v>2.2305850682387862</v>
      </c>
      <c r="AB47" s="192">
        <f t="shared" si="122"/>
        <v>0.24145726182498251</v>
      </c>
      <c r="AC47" s="192">
        <f t="shared" si="123"/>
        <v>0.33569503221709573</v>
      </c>
      <c r="AD47" s="192">
        <f t="shared" si="47"/>
        <v>-2.9781444749077602E-4</v>
      </c>
      <c r="AE47" s="192">
        <f t="shared" si="48"/>
        <v>4.6753902731781997E-5</v>
      </c>
      <c r="AF47" s="192">
        <f t="shared" si="124"/>
        <v>49.084880940268334</v>
      </c>
      <c r="AG47" s="193">
        <f t="shared" si="125"/>
        <v>101.37985215876439</v>
      </c>
      <c r="AH47" s="115"/>
      <c r="AI47" s="191">
        <f t="shared" si="50"/>
        <v>21.639359365421797</v>
      </c>
      <c r="AJ47" s="192">
        <f t="shared" si="51"/>
        <v>0.24811071708357707</v>
      </c>
      <c r="AK47" s="192">
        <f t="shared" si="52"/>
        <v>4.8772097777022392</v>
      </c>
      <c r="AL47" s="192">
        <f t="shared" si="53"/>
        <v>0.24751319972073077</v>
      </c>
      <c r="AM47" s="192">
        <f t="shared" si="54"/>
        <v>3.541432408892848E-2</v>
      </c>
      <c r="AN47" s="192">
        <f t="shared" si="55"/>
        <v>1.8240346830089613</v>
      </c>
      <c r="AO47" s="192">
        <f t="shared" si="56"/>
        <v>7.8515205783221895E-2</v>
      </c>
      <c r="AP47" s="192">
        <f t="shared" si="57"/>
        <v>1.0644472149398827</v>
      </c>
      <c r="AQ47" s="192">
        <f t="shared" si="58"/>
        <v>2.4473606418594693</v>
      </c>
      <c r="AR47" s="192">
        <f t="shared" si="59"/>
        <v>1.1117426278474503</v>
      </c>
      <c r="AS47" s="192">
        <f t="shared" si="60"/>
        <v>0.15191115670421199</v>
      </c>
      <c r="AT47" s="192">
        <f t="shared" si="61"/>
        <v>6.4901326918531135</v>
      </c>
      <c r="AU47" s="192">
        <f t="shared" si="62"/>
        <v>-9.8878037111766199E-5</v>
      </c>
      <c r="AV47" s="192">
        <f t="shared" si="63"/>
        <v>1.4337485535571752E-5</v>
      </c>
      <c r="AW47" s="192">
        <f t="shared" si="64"/>
        <v>29.83045240457967</v>
      </c>
      <c r="AX47" s="193">
        <f t="shared" si="126"/>
        <v>70.046119470041674</v>
      </c>
      <c r="AY47" s="115"/>
      <c r="AZ47" s="215">
        <f t="shared" si="65"/>
        <v>0.5380828155901981</v>
      </c>
      <c r="BA47" s="216">
        <f t="shared" si="66"/>
        <v>6.1695039567467311E-3</v>
      </c>
      <c r="BB47" s="216">
        <f t="shared" si="67"/>
        <v>0.12127636151759574</v>
      </c>
      <c r="BC47" s="216">
        <f t="shared" si="68"/>
        <v>6.154646131266088E-3</v>
      </c>
      <c r="BD47" s="216">
        <f t="shared" si="69"/>
        <v>8.8061013712098751E-4</v>
      </c>
      <c r="BE47" s="216">
        <f t="shared" si="70"/>
        <v>4.5356320461869888E-2</v>
      </c>
      <c r="BF47" s="216">
        <f t="shared" si="71"/>
        <v>1.9523536848317573E-3</v>
      </c>
      <c r="BG47" s="216">
        <f t="shared" si="72"/>
        <v>2.6468470937140082E-2</v>
      </c>
      <c r="BH47" s="216">
        <f t="shared" si="73"/>
        <v>6.0855900708440817E-2</v>
      </c>
      <c r="BI47" s="216">
        <f t="shared" si="74"/>
        <v>2.7644515408330409E-2</v>
      </c>
      <c r="BJ47" s="216">
        <f t="shared" si="75"/>
        <v>3.7774123317893741E-3</v>
      </c>
      <c r="BK47" s="216">
        <f t="shared" si="76"/>
        <v>0.16138319131418721</v>
      </c>
      <c r="BL47" s="216">
        <f t="shared" si="77"/>
        <v>-2.4586944424125832E-6</v>
      </c>
      <c r="BM47" s="216">
        <f t="shared" si="78"/>
        <v>3.565149251965302E-7</v>
      </c>
      <c r="BN47" s="217">
        <f t="shared" si="127"/>
        <v>1.0000021021795173</v>
      </c>
      <c r="BO47" s="115"/>
      <c r="BP47" s="87">
        <f>'INPUT 1'!A41</f>
        <v>0</v>
      </c>
      <c r="BQ47" s="226">
        <f t="shared" si="79"/>
        <v>64.456854605566321</v>
      </c>
      <c r="BR47" s="227">
        <f>'INPUT 2'!W41</f>
        <v>0</v>
      </c>
      <c r="BS47" s="227">
        <f>'INPUT 2'!X41</f>
        <v>0.12339348319174516</v>
      </c>
      <c r="BT47" s="227">
        <f t="shared" si="109"/>
        <v>1.6139799862156896</v>
      </c>
      <c r="BU47" s="227">
        <f t="shared" si="80"/>
        <v>33.805771925026264</v>
      </c>
      <c r="BV47" s="228">
        <f t="shared" si="81"/>
        <v>100.00000000000003</v>
      </c>
      <c r="BW47" s="227"/>
      <c r="BX47" s="250">
        <f t="shared" si="82"/>
        <v>0</v>
      </c>
      <c r="BY47" s="251">
        <f t="shared" si="83"/>
        <v>3.1131873277179586E-2</v>
      </c>
      <c r="BZ47" s="251">
        <f t="shared" si="84"/>
        <v>35.82945962421887</v>
      </c>
      <c r="CA47" s="252"/>
      <c r="CB47" s="253">
        <f t="shared" si="85"/>
        <v>33.774640051749081</v>
      </c>
      <c r="CC47" s="252"/>
      <c r="CD47" s="252"/>
      <c r="CE47" s="251">
        <f t="shared" si="86"/>
        <v>62.402035033096517</v>
      </c>
      <c r="CF47" s="251">
        <f t="shared" si="87"/>
        <v>5.633576391377523</v>
      </c>
      <c r="CG47" s="251">
        <f t="shared" si="88"/>
        <v>58.823278214188797</v>
      </c>
      <c r="CH47" s="254"/>
      <c r="CI47" s="53">
        <f t="shared" si="89"/>
        <v>6.7366030401117678</v>
      </c>
      <c r="CJ47" s="50">
        <f t="shared" si="90"/>
        <v>6.7362304884715902</v>
      </c>
      <c r="CK47" s="50">
        <f t="shared" si="91"/>
        <v>0</v>
      </c>
      <c r="CL47" s="255">
        <f t="shared" si="92"/>
        <v>0</v>
      </c>
      <c r="CM47" s="50">
        <f t="shared" si="93"/>
        <v>1.7347661440258615E-3</v>
      </c>
      <c r="CN47" s="50">
        <f t="shared" si="94"/>
        <v>1.6795564312879151E-3</v>
      </c>
      <c r="CO47" s="50">
        <f t="shared" si="95"/>
        <v>0.99826523385597421</v>
      </c>
      <c r="CP47" s="58">
        <f t="shared" si="96"/>
        <v>0.99832044356871208</v>
      </c>
      <c r="CQ47" s="227"/>
      <c r="CR47" s="256">
        <f t="shared" si="97"/>
        <v>3837.5480762769948</v>
      </c>
      <c r="CS47" s="257">
        <f t="shared" si="98"/>
        <v>2640.9830707922456</v>
      </c>
      <c r="CU47" s="256">
        <f>'INPUT 2'!R41</f>
        <v>0</v>
      </c>
      <c r="CV47" s="257">
        <f>'INPUT 2'!S41</f>
        <v>0.46722557428105521</v>
      </c>
      <c r="CW47" s="115"/>
      <c r="CX47" s="226">
        <f t="shared" si="128"/>
        <v>49.936990176688212</v>
      </c>
      <c r="CY47" s="227">
        <f t="shared" si="129"/>
        <v>0</v>
      </c>
      <c r="CZ47" s="227">
        <f t="shared" si="130"/>
        <v>8.4013097749054966E-2</v>
      </c>
      <c r="DA47" s="227">
        <f t="shared" si="131"/>
        <v>4.3645295855244477</v>
      </c>
      <c r="DB47" s="227">
        <f t="shared" si="132"/>
        <v>45.614467140038293</v>
      </c>
      <c r="DC47" s="228">
        <f t="shared" si="99"/>
        <v>100</v>
      </c>
      <c r="DM47" s="215">
        <f t="shared" si="133"/>
        <v>-14830.124156125337</v>
      </c>
      <c r="DN47" s="216">
        <f t="shared" si="134"/>
        <v>-69.224845112629211</v>
      </c>
      <c r="DO47" s="216">
        <f t="shared" si="135"/>
        <v>-2237.5842826972048</v>
      </c>
      <c r="DP47" s="216">
        <f t="shared" si="136"/>
        <v>-85.978375420563935</v>
      </c>
      <c r="DQ47" s="216">
        <f t="shared" si="137"/>
        <v>-1554.5504195098888</v>
      </c>
      <c r="DR47" s="216">
        <f t="shared" si="138"/>
        <v>-207.27070504351622</v>
      </c>
      <c r="DS47" s="216">
        <f t="shared" si="139"/>
        <v>-806.14296356543912</v>
      </c>
      <c r="DT47" s="216">
        <f t="shared" si="140"/>
        <v>-802.09386565365833</v>
      </c>
      <c r="DU47" s="216">
        <f t="shared" si="141"/>
        <v>-2823.441859970595</v>
      </c>
      <c r="DV47" s="228">
        <f t="shared" si="142"/>
        <v>2844.8861151096971</v>
      </c>
      <c r="DX47" s="215">
        <f t="shared" si="143"/>
        <v>-15064.398418956705</v>
      </c>
      <c r="DY47" s="216">
        <f t="shared" si="144"/>
        <v>-66.106179371005609</v>
      </c>
      <c r="DZ47" s="216">
        <f t="shared" si="145"/>
        <v>-2304.2441986344356</v>
      </c>
      <c r="EA47" s="216">
        <f t="shared" si="146"/>
        <v>-89.319228124245527</v>
      </c>
      <c r="EB47" s="216">
        <f t="shared" si="147"/>
        <v>-1582.7221372751656</v>
      </c>
      <c r="EC47" s="216">
        <f t="shared" si="148"/>
        <v>-233.75937142398135</v>
      </c>
      <c r="ED47" s="216">
        <f t="shared" si="149"/>
        <v>-834.49962248314705</v>
      </c>
      <c r="EE47" s="216">
        <f t="shared" si="150"/>
        <v>-790.19035847495445</v>
      </c>
      <c r="EF47" s="216">
        <f t="shared" si="151"/>
        <v>-2867.15217457166</v>
      </c>
      <c r="EG47" s="228">
        <f t="shared" si="152"/>
        <v>2875.3414403698989</v>
      </c>
      <c r="EI47" s="191">
        <f t="shared" si="153"/>
        <v>0.99832044356871208</v>
      </c>
      <c r="EJ47" s="192">
        <f t="shared" si="154"/>
        <v>0</v>
      </c>
      <c r="EK47" s="193">
        <f t="shared" si="155"/>
        <v>1.6795564312879149E-3</v>
      </c>
      <c r="EM47" s="172">
        <f t="shared" si="156"/>
        <v>50.02100327443727</v>
      </c>
      <c r="EN47" s="115"/>
      <c r="EO47" s="29">
        <f>'INPUT 2'!AC41+273.15</f>
        <v>1297.4397195973611</v>
      </c>
      <c r="EP47" s="94">
        <f>'INPUT 2'!AD41</f>
        <v>0.1</v>
      </c>
      <c r="ER47" s="171">
        <f t="shared" si="103"/>
        <v>7.7074871756688119E-5</v>
      </c>
      <c r="ES47" s="96">
        <f t="shared" si="157"/>
        <v>-2.0763970451251779E-2</v>
      </c>
      <c r="ET47" s="98">
        <f t="shared" si="158"/>
        <v>-2.0413279784758851E-2</v>
      </c>
      <c r="EV47" s="171">
        <f t="shared" si="159"/>
        <v>2.1742126152543095E-9</v>
      </c>
      <c r="EW47" s="180">
        <f t="shared" si="160"/>
        <v>2.3453044126091277E-5</v>
      </c>
      <c r="EY47" s="181">
        <f t="shared" si="161"/>
        <v>5.2786025175442237</v>
      </c>
      <c r="EZ47" s="182">
        <f t="shared" si="105"/>
        <v>196.09564355784192</v>
      </c>
      <c r="FA47" s="201">
        <v>0.27316977521185698</v>
      </c>
      <c r="FB47" s="202">
        <f t="shared" si="106"/>
        <v>53.567402870720109</v>
      </c>
      <c r="FC47" s="183">
        <f t="shared" si="162"/>
        <v>5.2468115808232128</v>
      </c>
      <c r="FD47" s="1">
        <f t="shared" si="111"/>
        <v>189.95963093510824</v>
      </c>
      <c r="FE47" s="205">
        <v>0.26729908137347302</v>
      </c>
      <c r="FF47" s="202">
        <f t="shared" si="108"/>
        <v>50.7760348469984</v>
      </c>
      <c r="FV47" s="48"/>
      <c r="FW47" s="115"/>
    </row>
    <row r="48" spans="1:179" s="1" customFormat="1" ht="17.5">
      <c r="A48" s="87">
        <f>'INPUT 1'!A42</f>
        <v>0</v>
      </c>
      <c r="B48" s="56">
        <f>'INPUT 2'!B42</f>
        <v>67.118173459420007</v>
      </c>
      <c r="C48" s="52">
        <f>'INPUT 2'!C42</f>
        <v>0.92872034727625996</v>
      </c>
      <c r="D48" s="52">
        <f>'INPUT 2'!D42</f>
        <v>12.789818704401201</v>
      </c>
      <c r="E48" s="52">
        <f>'INPUT 2'!E42</f>
        <v>0.42078311350673903</v>
      </c>
      <c r="F48" s="52">
        <f>'INPUT 2'!F42</f>
        <v>0.123606021793362</v>
      </c>
      <c r="G48" s="52">
        <f>'INPUT 2'!G42</f>
        <v>6.5337501322090201</v>
      </c>
      <c r="H48" s="52">
        <f>'INPUT 2'!H42</f>
        <v>0.308018537430991</v>
      </c>
      <c r="I48" s="52">
        <f>'INPUT 2'!I42</f>
        <v>2.9145632058014499</v>
      </c>
      <c r="J48" s="52">
        <f>'INPUT 2'!J42</f>
        <v>3.9207207367355399</v>
      </c>
      <c r="K48" s="52">
        <f>'INPUT 2'!K42</f>
        <v>2.73442857797773</v>
      </c>
      <c r="L48" s="52">
        <f>'INPUT 2'!L42</f>
        <v>0.55595141478319599</v>
      </c>
      <c r="M48" s="52">
        <f>'INPUT 2'!M42</f>
        <v>3</v>
      </c>
      <c r="N48" s="52">
        <f>'INPUT 2'!N42</f>
        <v>-3.9970696094855001</v>
      </c>
      <c r="O48" s="52">
        <f>'INPUT 2'!O42</f>
        <v>-3.0655441765498401</v>
      </c>
      <c r="P48" s="85">
        <f>'INPUT 2'!P42</f>
        <v>101.3478279899569</v>
      </c>
      <c r="R48" s="191">
        <f t="shared" si="112"/>
        <v>31.373378082037082</v>
      </c>
      <c r="S48" s="192">
        <f t="shared" si="113"/>
        <v>0.55662194409963639</v>
      </c>
      <c r="T48" s="192">
        <f t="shared" si="114"/>
        <v>6.7690204148859765</v>
      </c>
      <c r="U48" s="192">
        <f t="shared" si="115"/>
        <v>0.25374732222241969</v>
      </c>
      <c r="V48" s="192">
        <f t="shared" si="116"/>
        <v>9.5727627335158175E-2</v>
      </c>
      <c r="W48" s="192">
        <f t="shared" si="117"/>
        <v>5.078729791708902</v>
      </c>
      <c r="X48" s="192">
        <f t="shared" si="118"/>
        <v>0.21543683290345642</v>
      </c>
      <c r="Y48" s="192">
        <f t="shared" si="119"/>
        <v>2.0830114121216483</v>
      </c>
      <c r="Z48" s="192">
        <f t="shared" si="120"/>
        <v>2.9086159902631636</v>
      </c>
      <c r="AA48" s="192">
        <f t="shared" si="121"/>
        <v>2.2699798053069489</v>
      </c>
      <c r="AB48" s="192">
        <f t="shared" si="122"/>
        <v>0.24262868346700381</v>
      </c>
      <c r="AC48" s="192">
        <f t="shared" si="123"/>
        <v>0.33569503221709573</v>
      </c>
      <c r="AD48" s="192">
        <f t="shared" si="47"/>
        <v>-3.9970696094855001E-4</v>
      </c>
      <c r="AE48" s="192">
        <f t="shared" si="48"/>
        <v>-3.0655441765498401E-4</v>
      </c>
      <c r="AF48" s="192">
        <f t="shared" si="124"/>
        <v>49.165941312767004</v>
      </c>
      <c r="AG48" s="193">
        <f t="shared" si="125"/>
        <v>101.3478279899569</v>
      </c>
      <c r="AH48" s="115"/>
      <c r="AI48" s="191">
        <f t="shared" si="50"/>
        <v>21.745665864662037</v>
      </c>
      <c r="AJ48" s="192">
        <f t="shared" si="51"/>
        <v>0.2263693905315505</v>
      </c>
      <c r="AK48" s="192">
        <f t="shared" si="52"/>
        <v>4.8837419624328948</v>
      </c>
      <c r="AL48" s="192">
        <f t="shared" si="53"/>
        <v>0.20323543421409715</v>
      </c>
      <c r="AM48" s="192">
        <f t="shared" si="54"/>
        <v>3.3920141062826342E-2</v>
      </c>
      <c r="AN48" s="192">
        <f t="shared" si="55"/>
        <v>1.7703492671731669</v>
      </c>
      <c r="AO48" s="192">
        <f t="shared" si="56"/>
        <v>7.5097210305494183E-2</v>
      </c>
      <c r="AP48" s="192">
        <f t="shared" si="57"/>
        <v>1.0117639373010887</v>
      </c>
      <c r="AQ48" s="192">
        <f t="shared" si="58"/>
        <v>2.4628918872762791</v>
      </c>
      <c r="AR48" s="192">
        <f t="shared" si="59"/>
        <v>1.1302062540989304</v>
      </c>
      <c r="AS48" s="192">
        <f t="shared" si="60"/>
        <v>0.15249014803013913</v>
      </c>
      <c r="AT48" s="192">
        <f t="shared" si="61"/>
        <v>6.4834149955856404</v>
      </c>
      <c r="AU48" s="192">
        <f t="shared" si="62"/>
        <v>-1.3257023641001183E-4</v>
      </c>
      <c r="AV48" s="192">
        <f t="shared" si="63"/>
        <v>-9.3910239430387423E-5</v>
      </c>
      <c r="AW48" s="192">
        <f t="shared" si="64"/>
        <v>29.848787998030087</v>
      </c>
      <c r="AX48" s="193">
        <f t="shared" si="126"/>
        <v>70.027708010228395</v>
      </c>
      <c r="AY48" s="115"/>
      <c r="AZ48" s="215">
        <f t="shared" si="65"/>
        <v>0.54122076596533852</v>
      </c>
      <c r="BA48" s="216">
        <f t="shared" si="66"/>
        <v>5.6340337287021361E-3</v>
      </c>
      <c r="BB48" s="216">
        <f t="shared" si="67"/>
        <v>0.12154985651556072</v>
      </c>
      <c r="BC48" s="216">
        <f t="shared" si="68"/>
        <v>5.0582602556861894E-3</v>
      </c>
      <c r="BD48" s="216">
        <f t="shared" si="69"/>
        <v>8.442272976109911E-4</v>
      </c>
      <c r="BE48" s="216">
        <f t="shared" si="70"/>
        <v>4.4061643932581801E-2</v>
      </c>
      <c r="BF48" s="216">
        <f t="shared" si="71"/>
        <v>1.869069907371694E-3</v>
      </c>
      <c r="BG48" s="216">
        <f t="shared" si="72"/>
        <v>2.5181461746456042E-2</v>
      </c>
      <c r="BH48" s="216">
        <f t="shared" si="73"/>
        <v>6.1298110713989974E-2</v>
      </c>
      <c r="BI48" s="216">
        <f t="shared" si="74"/>
        <v>2.8129333833657056E-2</v>
      </c>
      <c r="BJ48" s="216">
        <f t="shared" si="75"/>
        <v>3.7952774236799593E-3</v>
      </c>
      <c r="BK48" s="216">
        <f t="shared" si="76"/>
        <v>0.1613635954778595</v>
      </c>
      <c r="BL48" s="216">
        <f t="shared" si="77"/>
        <v>-3.2994972580090149E-6</v>
      </c>
      <c r="BM48" s="216">
        <f t="shared" si="78"/>
        <v>-2.3373012366155264E-6</v>
      </c>
      <c r="BN48" s="217">
        <f t="shared" si="127"/>
        <v>1.0000056367984946</v>
      </c>
      <c r="BO48" s="115"/>
      <c r="BP48" s="87">
        <f>'INPUT 1'!A42</f>
        <v>0</v>
      </c>
      <c r="BQ48" s="226">
        <f t="shared" si="79"/>
        <v>64.5257515320274</v>
      </c>
      <c r="BR48" s="227">
        <f>'INPUT 2'!W42</f>
        <v>0</v>
      </c>
      <c r="BS48" s="227">
        <f>'INPUT 2'!X42</f>
        <v>0</v>
      </c>
      <c r="BT48" s="227">
        <f t="shared" si="109"/>
        <v>1.5681000317301648</v>
      </c>
      <c r="BU48" s="227">
        <f t="shared" si="80"/>
        <v>33.906148436242439</v>
      </c>
      <c r="BV48" s="228">
        <f t="shared" si="81"/>
        <v>100</v>
      </c>
      <c r="BW48" s="227"/>
      <c r="BX48" s="250">
        <f t="shared" si="82"/>
        <v>0</v>
      </c>
      <c r="BY48" s="251">
        <f t="shared" si="83"/>
        <v>0</v>
      </c>
      <c r="BZ48" s="251">
        <f t="shared" si="84"/>
        <v>35.902556486099783</v>
      </c>
      <c r="CA48" s="252"/>
      <c r="CB48" s="253">
        <f t="shared" si="85"/>
        <v>33.906148436242439</v>
      </c>
      <c r="CC48" s="252"/>
      <c r="CD48" s="252"/>
      <c r="CE48" s="251">
        <f t="shared" si="86"/>
        <v>62.529343482170049</v>
      </c>
      <c r="CF48" s="251">
        <f t="shared" si="87"/>
        <v>5.4734330001120828</v>
      </c>
      <c r="CG48" s="251">
        <f t="shared" si="88"/>
        <v>59.052318531915319</v>
      </c>
      <c r="CH48" s="254"/>
      <c r="CI48" s="53">
        <f t="shared" si="89"/>
        <v>6.5337501322090201</v>
      </c>
      <c r="CJ48" s="50">
        <f t="shared" si="90"/>
        <v>6.5337501322090201</v>
      </c>
      <c r="CK48" s="50">
        <f t="shared" si="91"/>
        <v>0</v>
      </c>
      <c r="CL48" s="255">
        <f t="shared" si="92"/>
        <v>0</v>
      </c>
      <c r="CM48" s="50">
        <f t="shared" si="93"/>
        <v>0</v>
      </c>
      <c r="CN48" s="50">
        <f t="shared" si="94"/>
        <v>0</v>
      </c>
      <c r="CO48" s="50">
        <f t="shared" si="95"/>
        <v>1</v>
      </c>
      <c r="CP48" s="58">
        <f t="shared" si="96"/>
        <v>1</v>
      </c>
      <c r="CQ48" s="227"/>
      <c r="CR48" s="256">
        <f t="shared" si="97"/>
        <v>3989.3734539358129</v>
      </c>
      <c r="CS48" s="257">
        <f t="shared" si="98"/>
        <v>2721.8746363266737</v>
      </c>
      <c r="CU48" s="256">
        <f>'INPUT 2'!R42</f>
        <v>0</v>
      </c>
      <c r="CV48" s="257">
        <f>'INPUT 2'!S42</f>
        <v>0</v>
      </c>
      <c r="CW48" s="115"/>
      <c r="CX48" s="226">
        <f t="shared" si="128"/>
        <v>50</v>
      </c>
      <c r="CY48" s="227">
        <f t="shared" si="129"/>
        <v>0</v>
      </c>
      <c r="CZ48" s="227">
        <f t="shared" si="130"/>
        <v>0</v>
      </c>
      <c r="DA48" s="227">
        <f t="shared" si="131"/>
        <v>4.2412779937908516</v>
      </c>
      <c r="DB48" s="227">
        <f t="shared" si="132"/>
        <v>45.758722006209148</v>
      </c>
      <c r="DC48" s="228">
        <f t="shared" si="99"/>
        <v>100</v>
      </c>
      <c r="DM48" s="215">
        <f t="shared" si="133"/>
        <v>-14916.609344484399</v>
      </c>
      <c r="DN48" s="216">
        <f t="shared" si="134"/>
        <v>-63.216607844497567</v>
      </c>
      <c r="DO48" s="216">
        <f t="shared" si="135"/>
        <v>-2242.6303452701977</v>
      </c>
      <c r="DP48" s="216">
        <f t="shared" si="136"/>
        <v>-70.662226546051684</v>
      </c>
      <c r="DQ48" s="216">
        <f t="shared" si="137"/>
        <v>-1510.1764508713529</v>
      </c>
      <c r="DR48" s="216">
        <f t="shared" si="138"/>
        <v>-197.19232526162054</v>
      </c>
      <c r="DS48" s="216">
        <f t="shared" si="139"/>
        <v>-812.00080939865745</v>
      </c>
      <c r="DT48" s="216">
        <f t="shared" si="140"/>
        <v>-816.16066621668017</v>
      </c>
      <c r="DU48" s="216">
        <f t="shared" si="141"/>
        <v>-2823.0990256015489</v>
      </c>
      <c r="DV48" s="228">
        <f t="shared" si="142"/>
        <v>2779.7970916503878</v>
      </c>
      <c r="DX48" s="215">
        <f t="shared" si="143"/>
        <v>-15152.249830115748</v>
      </c>
      <c r="DY48" s="216">
        <f t="shared" si="144"/>
        <v>-60.368620696739832</v>
      </c>
      <c r="DZ48" s="216">
        <f t="shared" si="145"/>
        <v>-2309.4405885535452</v>
      </c>
      <c r="EA48" s="216">
        <f t="shared" si="146"/>
        <v>-73.407941261522751</v>
      </c>
      <c r="EB48" s="216">
        <f t="shared" si="147"/>
        <v>-1537.5440191507582</v>
      </c>
      <c r="EC48" s="216">
        <f t="shared" si="148"/>
        <v>-222.39300046338911</v>
      </c>
      <c r="ED48" s="216">
        <f t="shared" si="149"/>
        <v>-840.56352225939099</v>
      </c>
      <c r="EE48" s="216">
        <f t="shared" si="150"/>
        <v>-804.04840010257817</v>
      </c>
      <c r="EF48" s="216">
        <f t="shared" si="151"/>
        <v>-2866.8040327095364</v>
      </c>
      <c r="EG48" s="228">
        <f t="shared" si="152"/>
        <v>2809.5556201672002</v>
      </c>
      <c r="EI48" s="191">
        <f t="shared" si="153"/>
        <v>1</v>
      </c>
      <c r="EJ48" s="192">
        <f t="shared" si="154"/>
        <v>0</v>
      </c>
      <c r="EK48" s="193">
        <f t="shared" si="155"/>
        <v>0</v>
      </c>
      <c r="EM48" s="172">
        <f t="shared" si="156"/>
        <v>50</v>
      </c>
      <c r="EN48" s="115"/>
      <c r="EO48" s="29">
        <f>'INPUT 2'!AC42+273.15</f>
        <v>1295.6077405814854</v>
      </c>
      <c r="EP48" s="94">
        <f>'INPUT 2'!AD42</f>
        <v>0.1</v>
      </c>
      <c r="ER48" s="171">
        <f t="shared" si="103"/>
        <v>7.7183855010868281E-5</v>
      </c>
      <c r="ES48" s="96">
        <f t="shared" si="157"/>
        <v>-2.0793330539927914E-2</v>
      </c>
      <c r="ET48" s="98">
        <f t="shared" si="158"/>
        <v>-2.0442143999628466E-2</v>
      </c>
      <c r="EV48" s="171">
        <f t="shared" si="159"/>
        <v>0</v>
      </c>
      <c r="EW48" s="180">
        <f t="shared" si="160"/>
        <v>0</v>
      </c>
      <c r="EY48" s="181">
        <f t="shared" si="161"/>
        <v>5.2238573401401203</v>
      </c>
      <c r="EZ48" s="182">
        <f t="shared" si="105"/>
        <v>185.6489157175032</v>
      </c>
      <c r="FA48" s="201">
        <v>0.27316977521185698</v>
      </c>
      <c r="FB48" s="202">
        <f t="shared" si="106"/>
        <v>50.713672574875332</v>
      </c>
      <c r="FC48" s="183">
        <f t="shared" si="162"/>
        <v>5.1918086167906781</v>
      </c>
      <c r="FD48" s="1">
        <f t="shared" si="111"/>
        <v>179.79343647642008</v>
      </c>
      <c r="FE48" s="205">
        <v>0.26729908137347302</v>
      </c>
      <c r="FF48" s="202">
        <f t="shared" si="108"/>
        <v>48.058620407126966</v>
      </c>
      <c r="FV48" s="48"/>
      <c r="FW48" s="115"/>
    </row>
    <row r="49" spans="1:179" s="1" customFormat="1" ht="17.5">
      <c r="A49" s="87">
        <f>'INPUT 1'!A43</f>
        <v>0</v>
      </c>
      <c r="B49" s="56">
        <f>'INPUT 2'!B43</f>
        <v>67.380552094668403</v>
      </c>
      <c r="C49" s="52">
        <f>'INPUT 2'!C43</f>
        <v>0.870502006726809</v>
      </c>
      <c r="D49" s="52">
        <f>'INPUT 2'!D43</f>
        <v>12.809849692713801</v>
      </c>
      <c r="E49" s="52">
        <f>'INPUT 2'!E43</f>
        <v>0.360583816522005</v>
      </c>
      <c r="F49" s="52">
        <f>'INPUT 2'!F43</f>
        <v>0.12009797351958</v>
      </c>
      <c r="G49" s="52">
        <f>'INPUT 2'!G43</f>
        <v>6.4063922714085297</v>
      </c>
      <c r="H49" s="52">
        <f>'INPUT 2'!H43</f>
        <v>0.30019477974769199</v>
      </c>
      <c r="I49" s="52">
        <f>'INPUT 2'!I43</f>
        <v>2.8164211170735398</v>
      </c>
      <c r="J49" s="52">
        <f>'INPUT 2'!J43</f>
        <v>3.9397145216131402</v>
      </c>
      <c r="K49" s="52">
        <f>'INPUT 2'!K43</f>
        <v>2.7657722431342302</v>
      </c>
      <c r="L49" s="52">
        <f>'INPUT 2'!L43</f>
        <v>0.55772427675159797</v>
      </c>
      <c r="M49" s="52">
        <f>'INPUT 2'!M43</f>
        <v>3</v>
      </c>
      <c r="N49" s="52">
        <f>'INPUT 2'!N43</f>
        <v>-4.6624307537393799</v>
      </c>
      <c r="O49" s="52">
        <f>'INPUT 2'!O43</f>
        <v>-5.3991142538747603</v>
      </c>
      <c r="P49" s="85">
        <f>'INPUT 2'!P43</f>
        <v>101.32679863937858</v>
      </c>
      <c r="R49" s="191">
        <f t="shared" si="112"/>
        <v>31.496023018572394</v>
      </c>
      <c r="S49" s="192">
        <f t="shared" si="113"/>
        <v>0.52172919517480787</v>
      </c>
      <c r="T49" s="192">
        <f t="shared" si="114"/>
        <v>6.7796218293353983</v>
      </c>
      <c r="U49" s="192">
        <f t="shared" si="115"/>
        <v>0.21744498517698638</v>
      </c>
      <c r="V49" s="192">
        <f t="shared" si="116"/>
        <v>9.301079256486075E-2</v>
      </c>
      <c r="W49" s="192">
        <f t="shared" si="117"/>
        <v>4.9797336334892615</v>
      </c>
      <c r="X49" s="192">
        <f t="shared" si="118"/>
        <v>0.20996467661457835</v>
      </c>
      <c r="Y49" s="192">
        <f t="shared" si="119"/>
        <v>2.0128701674841083</v>
      </c>
      <c r="Z49" s="192">
        <f t="shared" si="120"/>
        <v>2.9227066715741223</v>
      </c>
      <c r="AA49" s="192">
        <f t="shared" si="121"/>
        <v>2.2959996792588875</v>
      </c>
      <c r="AB49" s="192">
        <f t="shared" si="122"/>
        <v>0.24340239705765959</v>
      </c>
      <c r="AC49" s="192">
        <f t="shared" si="123"/>
        <v>0.33569503221709573</v>
      </c>
      <c r="AD49" s="192">
        <f t="shared" si="47"/>
        <v>-4.6624307537393797E-4</v>
      </c>
      <c r="AE49" s="192">
        <f t="shared" si="48"/>
        <v>-5.3991142538747602E-4</v>
      </c>
      <c r="AF49" s="192">
        <f t="shared" si="124"/>
        <v>49.219602715359166</v>
      </c>
      <c r="AG49" s="193">
        <f t="shared" si="125"/>
        <v>101.32679863937855</v>
      </c>
      <c r="AH49" s="115"/>
      <c r="AI49" s="191">
        <f t="shared" si="50"/>
        <v>21.815727431913558</v>
      </c>
      <c r="AJ49" s="192">
        <f t="shared" si="51"/>
        <v>0.21203378693769917</v>
      </c>
      <c r="AK49" s="192">
        <f t="shared" si="52"/>
        <v>4.8880417571529078</v>
      </c>
      <c r="AL49" s="192">
        <f t="shared" si="53"/>
        <v>0.17404033492671353</v>
      </c>
      <c r="AM49" s="192">
        <f t="shared" si="54"/>
        <v>3.2934892658280028E-2</v>
      </c>
      <c r="AN49" s="192">
        <f t="shared" si="55"/>
        <v>1.7346526084949729</v>
      </c>
      <c r="AO49" s="192">
        <f t="shared" si="56"/>
        <v>7.3139609623271873E-2</v>
      </c>
      <c r="AP49" s="192">
        <f t="shared" si="57"/>
        <v>0.97702541709406221</v>
      </c>
      <c r="AQ49" s="192">
        <f t="shared" si="58"/>
        <v>2.4731288523272879</v>
      </c>
      <c r="AR49" s="192">
        <f t="shared" si="59"/>
        <v>1.1423786765336192</v>
      </c>
      <c r="AS49" s="192">
        <f t="shared" si="60"/>
        <v>0.15287168325377271</v>
      </c>
      <c r="AT49" s="192">
        <f t="shared" si="61"/>
        <v>6.4789760344229714</v>
      </c>
      <c r="AU49" s="192">
        <f t="shared" si="62"/>
        <v>-1.5453229917836877E-4</v>
      </c>
      <c r="AV49" s="192">
        <f t="shared" si="63"/>
        <v>-1.6528385710775877E-4</v>
      </c>
      <c r="AW49" s="192">
        <f t="shared" si="64"/>
        <v>29.860907296798267</v>
      </c>
      <c r="AX49" s="193">
        <f t="shared" si="126"/>
        <v>70.015538565981089</v>
      </c>
      <c r="AY49" s="115"/>
      <c r="AZ49" s="215">
        <f t="shared" si="65"/>
        <v>0.54329293390016298</v>
      </c>
      <c r="BA49" s="216">
        <f t="shared" si="66"/>
        <v>5.2804316771407431E-3</v>
      </c>
      <c r="BB49" s="216">
        <f t="shared" si="67"/>
        <v>0.1217304605385406</v>
      </c>
      <c r="BC49" s="216">
        <f t="shared" si="68"/>
        <v>4.3342530967351448E-3</v>
      </c>
      <c r="BD49" s="216">
        <f t="shared" si="69"/>
        <v>8.2020159611218566E-4</v>
      </c>
      <c r="BE49" s="216">
        <f t="shared" si="70"/>
        <v>4.3199316085520974E-2</v>
      </c>
      <c r="BF49" s="216">
        <f t="shared" si="71"/>
        <v>1.8214489166385097E-3</v>
      </c>
      <c r="BG49" s="216">
        <f t="shared" si="72"/>
        <v>2.4331574869768328E-2</v>
      </c>
      <c r="BH49" s="216">
        <f t="shared" si="73"/>
        <v>6.1590127319269439E-2</v>
      </c>
      <c r="BI49" s="216">
        <f t="shared" si="74"/>
        <v>2.8449487404715684E-2</v>
      </c>
      <c r="BJ49" s="216">
        <f t="shared" si="75"/>
        <v>3.8070747612890172E-3</v>
      </c>
      <c r="BK49" s="216">
        <f t="shared" si="76"/>
        <v>0.16135065444855282</v>
      </c>
      <c r="BL49" s="216">
        <f t="shared" si="77"/>
        <v>-3.8484302879644806E-6</v>
      </c>
      <c r="BM49" s="216">
        <f t="shared" si="78"/>
        <v>-4.1161841581797302E-6</v>
      </c>
      <c r="BN49" s="217">
        <f t="shared" si="127"/>
        <v>1.0000079646144464</v>
      </c>
      <c r="BO49" s="115"/>
      <c r="BP49" s="87">
        <f>'INPUT 1'!A43</f>
        <v>0</v>
      </c>
      <c r="BQ49" s="226">
        <f t="shared" si="79"/>
        <v>64.506254062437463</v>
      </c>
      <c r="BR49" s="227">
        <f>'INPUT 2'!W43</f>
        <v>0</v>
      </c>
      <c r="BS49" s="227">
        <f>'INPUT 2'!X43</f>
        <v>0</v>
      </c>
      <c r="BT49" s="227">
        <f t="shared" si="109"/>
        <v>1.5375341451380471</v>
      </c>
      <c r="BU49" s="227">
        <f t="shared" si="80"/>
        <v>33.95621179242449</v>
      </c>
      <c r="BV49" s="228">
        <f t="shared" si="81"/>
        <v>100</v>
      </c>
      <c r="BW49" s="227"/>
      <c r="BX49" s="250">
        <f t="shared" si="82"/>
        <v>0</v>
      </c>
      <c r="BY49" s="251">
        <f t="shared" si="83"/>
        <v>0</v>
      </c>
      <c r="BZ49" s="251">
        <f t="shared" si="84"/>
        <v>35.913705244482735</v>
      </c>
      <c r="CA49" s="252"/>
      <c r="CB49" s="253">
        <f t="shared" si="85"/>
        <v>33.95621179242449</v>
      </c>
      <c r="CC49" s="252"/>
      <c r="CD49" s="252"/>
      <c r="CE49" s="251">
        <f t="shared" si="86"/>
        <v>62.548760610379219</v>
      </c>
      <c r="CF49" s="251">
        <f t="shared" si="87"/>
        <v>5.3667431659397122</v>
      </c>
      <c r="CG49" s="251">
        <f t="shared" si="88"/>
        <v>59.139510896497747</v>
      </c>
      <c r="CH49" s="254"/>
      <c r="CI49" s="53">
        <f t="shared" si="89"/>
        <v>6.4063922714085297</v>
      </c>
      <c r="CJ49" s="50">
        <f t="shared" si="90"/>
        <v>6.4063922714085297</v>
      </c>
      <c r="CK49" s="50">
        <f t="shared" si="91"/>
        <v>0</v>
      </c>
      <c r="CL49" s="255">
        <f t="shared" si="92"/>
        <v>0</v>
      </c>
      <c r="CM49" s="50">
        <f t="shared" si="93"/>
        <v>0</v>
      </c>
      <c r="CN49" s="50">
        <f t="shared" si="94"/>
        <v>0</v>
      </c>
      <c r="CO49" s="50">
        <f t="shared" si="95"/>
        <v>1</v>
      </c>
      <c r="CP49" s="58">
        <f t="shared" si="96"/>
        <v>1</v>
      </c>
      <c r="CQ49" s="227"/>
      <c r="CR49" s="256">
        <f t="shared" si="97"/>
        <v>4091.049100441564</v>
      </c>
      <c r="CS49" s="257">
        <f t="shared" si="98"/>
        <v>2780.259033233247</v>
      </c>
      <c r="CU49" s="256">
        <f>'INPUT 2'!R43</f>
        <v>0</v>
      </c>
      <c r="CV49" s="257">
        <f>'INPUT 2'!S43</f>
        <v>0</v>
      </c>
      <c r="CW49" s="115"/>
      <c r="CX49" s="226">
        <f t="shared" si="128"/>
        <v>50</v>
      </c>
      <c r="CY49" s="227">
        <f t="shared" si="129"/>
        <v>0</v>
      </c>
      <c r="CZ49" s="227">
        <f t="shared" si="130"/>
        <v>0</v>
      </c>
      <c r="DA49" s="227">
        <f t="shared" si="131"/>
        <v>4.1598626706373985</v>
      </c>
      <c r="DB49" s="227">
        <f t="shared" si="132"/>
        <v>45.840137329362605</v>
      </c>
      <c r="DC49" s="228">
        <f t="shared" si="99"/>
        <v>100</v>
      </c>
      <c r="DM49" s="215">
        <f t="shared" si="133"/>
        <v>-14973.720456111485</v>
      </c>
      <c r="DN49" s="216">
        <f t="shared" si="134"/>
        <v>-59.249020268177581</v>
      </c>
      <c r="DO49" s="216">
        <f t="shared" si="135"/>
        <v>-2245.9625422305517</v>
      </c>
      <c r="DP49" s="216">
        <f t="shared" si="136"/>
        <v>-60.548085457868048</v>
      </c>
      <c r="DQ49" s="216">
        <f t="shared" si="137"/>
        <v>-1480.6208761961448</v>
      </c>
      <c r="DR49" s="216">
        <f t="shared" si="138"/>
        <v>-190.53698606364992</v>
      </c>
      <c r="DS49" s="216">
        <f t="shared" si="139"/>
        <v>-815.86908065665978</v>
      </c>
      <c r="DT49" s="216">
        <f t="shared" si="140"/>
        <v>-825.44978601567857</v>
      </c>
      <c r="DU49" s="216">
        <f t="shared" si="141"/>
        <v>-2822.8726188515147</v>
      </c>
      <c r="DV49" s="228">
        <f t="shared" si="142"/>
        <v>2735.8285411548936</v>
      </c>
      <c r="DX49" s="215">
        <f t="shared" si="143"/>
        <v>-15210.263136723474</v>
      </c>
      <c r="DY49" s="216">
        <f t="shared" si="144"/>
        <v>-56.579777896677967</v>
      </c>
      <c r="DZ49" s="216">
        <f t="shared" si="145"/>
        <v>-2312.8720550569419</v>
      </c>
      <c r="EA49" s="216">
        <f t="shared" si="146"/>
        <v>-62.900796055331625</v>
      </c>
      <c r="EB49" s="216">
        <f t="shared" si="147"/>
        <v>-1507.4528354031836</v>
      </c>
      <c r="EC49" s="216">
        <f t="shared" si="148"/>
        <v>-214.88712592504388</v>
      </c>
      <c r="ED49" s="216">
        <f t="shared" si="149"/>
        <v>-844.56786274285582</v>
      </c>
      <c r="EE49" s="216">
        <f t="shared" si="150"/>
        <v>-813.19966433510717</v>
      </c>
      <c r="EF49" s="216">
        <f t="shared" si="151"/>
        <v>-2866.5741209075968</v>
      </c>
      <c r="EG49" s="228">
        <f t="shared" si="152"/>
        <v>2765.1163736746157</v>
      </c>
      <c r="EI49" s="191">
        <f t="shared" si="153"/>
        <v>1</v>
      </c>
      <c r="EJ49" s="192">
        <f t="shared" si="154"/>
        <v>0</v>
      </c>
      <c r="EK49" s="193">
        <f t="shared" si="155"/>
        <v>0</v>
      </c>
      <c r="EM49" s="172">
        <f t="shared" si="156"/>
        <v>50</v>
      </c>
      <c r="EN49" s="115"/>
      <c r="EO49" s="29">
        <f>'INPUT 2'!AC43+273.15</f>
        <v>1294.3977347120922</v>
      </c>
      <c r="EP49" s="94">
        <f>'INPUT 2'!AD43</f>
        <v>0.1</v>
      </c>
      <c r="ER49" s="171">
        <f t="shared" si="103"/>
        <v>7.7256006649488313E-5</v>
      </c>
      <c r="ES49" s="96">
        <f t="shared" si="157"/>
        <v>-2.081276819137215E-2</v>
      </c>
      <c r="ET49" s="98">
        <f t="shared" si="158"/>
        <v>-2.0461253361116982E-2</v>
      </c>
      <c r="EV49" s="171">
        <f t="shared" si="159"/>
        <v>0</v>
      </c>
      <c r="EW49" s="180">
        <f t="shared" si="160"/>
        <v>0</v>
      </c>
      <c r="EY49" s="181">
        <f t="shared" si="161"/>
        <v>5.1865378348432092</v>
      </c>
      <c r="EZ49" s="182">
        <f t="shared" si="105"/>
        <v>178.84827752865837</v>
      </c>
      <c r="FA49" s="201">
        <v>0.27316977521185698</v>
      </c>
      <c r="FB49" s="202">
        <f t="shared" si="106"/>
        <v>48.855943769531422</v>
      </c>
      <c r="FC49" s="183">
        <f t="shared" si="162"/>
        <v>5.1543145932092642</v>
      </c>
      <c r="FD49" s="1">
        <f t="shared" si="111"/>
        <v>173.17706933249414</v>
      </c>
      <c r="FE49" s="205">
        <v>0.26729908137347302</v>
      </c>
      <c r="FF49" s="202">
        <f t="shared" si="108"/>
        <v>46.290071547525933</v>
      </c>
      <c r="FV49" s="48"/>
      <c r="FW49" s="115"/>
    </row>
    <row r="50" spans="1:179" s="1" customFormat="1" ht="17.5">
      <c r="A50" s="87">
        <f>'INPUT 1'!A44</f>
        <v>0</v>
      </c>
      <c r="B50" s="56">
        <f>'INPUT 2'!B44</f>
        <v>67.614417662156598</v>
      </c>
      <c r="C50" s="52">
        <f>'INPUT 2'!C44</f>
        <v>0.81861033788749904</v>
      </c>
      <c r="D50" s="52">
        <f>'INPUT 2'!D44</f>
        <v>12.8277038844038</v>
      </c>
      <c r="E50" s="52">
        <f>'INPUT 2'!E44</f>
        <v>0.30692646466330997</v>
      </c>
      <c r="F50" s="52">
        <f>'INPUT 2'!F44</f>
        <v>0.116971149952001</v>
      </c>
      <c r="G50" s="52">
        <f>'INPUT 2'!G44</f>
        <v>6.2919898590596199</v>
      </c>
      <c r="H50" s="52">
        <f>'INPUT 2'!H44</f>
        <v>0.29420425736472899</v>
      </c>
      <c r="I50" s="52">
        <f>'INPUT 2'!I44</f>
        <v>2.7289442718147701</v>
      </c>
      <c r="J50" s="52">
        <f>'INPUT 2'!J44</f>
        <v>3.9566442242733602</v>
      </c>
      <c r="K50" s="52">
        <f>'INPUT 2'!K44</f>
        <v>2.79370974662816</v>
      </c>
      <c r="L50" s="52">
        <f>'INPUT 2'!L44</f>
        <v>0.55930447923236104</v>
      </c>
      <c r="M50" s="52">
        <f>'INPUT 2'!M44</f>
        <v>3</v>
      </c>
      <c r="N50" s="52">
        <f>'INPUT 2'!N44</f>
        <v>-5.2503698863332202</v>
      </c>
      <c r="O50" s="52">
        <f>'INPUT 2'!O44</f>
        <v>-7.4790918781598998</v>
      </c>
      <c r="P50" s="85">
        <f>'INPUT 2'!P44</f>
        <v>101.30815339125978</v>
      </c>
      <c r="R50" s="191">
        <f t="shared" si="112"/>
        <v>31.605339951543069</v>
      </c>
      <c r="S50" s="192">
        <f t="shared" si="113"/>
        <v>0.49062829200560087</v>
      </c>
      <c r="T50" s="192">
        <f t="shared" si="114"/>
        <v>6.7890711726634079</v>
      </c>
      <c r="U50" s="192">
        <f t="shared" si="115"/>
        <v>0.18508767587761507</v>
      </c>
      <c r="V50" s="192">
        <f t="shared" si="116"/>
        <v>9.0589200179010926E-2</v>
      </c>
      <c r="W50" s="192">
        <f t="shared" si="117"/>
        <v>4.8908078361932246</v>
      </c>
      <c r="X50" s="192">
        <f t="shared" si="118"/>
        <v>0.20577473668308327</v>
      </c>
      <c r="Y50" s="192">
        <f t="shared" si="119"/>
        <v>1.9503512738784672</v>
      </c>
      <c r="Z50" s="192">
        <f t="shared" si="120"/>
        <v>2.9352660980608243</v>
      </c>
      <c r="AA50" s="192">
        <f t="shared" si="121"/>
        <v>2.319191935678623</v>
      </c>
      <c r="AB50" s="192">
        <f t="shared" si="122"/>
        <v>0.24409203006753036</v>
      </c>
      <c r="AC50" s="192">
        <f t="shared" si="123"/>
        <v>0.33569503221709573</v>
      </c>
      <c r="AD50" s="192">
        <f t="shared" si="47"/>
        <v>-5.2503698863332201E-4</v>
      </c>
      <c r="AE50" s="192">
        <f t="shared" si="48"/>
        <v>-7.4790918781599003E-4</v>
      </c>
      <c r="AF50" s="192">
        <f t="shared" si="124"/>
        <v>49.267531102388652</v>
      </c>
      <c r="AG50" s="193">
        <f t="shared" si="125"/>
        <v>101.30815339125975</v>
      </c>
      <c r="AH50" s="115"/>
      <c r="AI50" s="191">
        <f t="shared" si="50"/>
        <v>21.878068292742622</v>
      </c>
      <c r="AJ50" s="192">
        <f t="shared" si="51"/>
        <v>0.19927235171820662</v>
      </c>
      <c r="AK50" s="192">
        <f t="shared" si="52"/>
        <v>4.8918634693164567</v>
      </c>
      <c r="AL50" s="192">
        <f t="shared" si="53"/>
        <v>0.14805140876867295</v>
      </c>
      <c r="AM50" s="192">
        <f t="shared" si="54"/>
        <v>3.2057810725824795E-2</v>
      </c>
      <c r="AN50" s="192">
        <f t="shared" si="55"/>
        <v>1.7026348874133357</v>
      </c>
      <c r="AO50" s="192">
        <f t="shared" si="56"/>
        <v>7.163627305742061E-2</v>
      </c>
      <c r="AP50" s="192">
        <f t="shared" si="57"/>
        <v>0.94610092032881543</v>
      </c>
      <c r="AQ50" s="192">
        <f t="shared" si="58"/>
        <v>2.4822385707929451</v>
      </c>
      <c r="AR50" s="192">
        <f t="shared" si="59"/>
        <v>1.1532128823190368</v>
      </c>
      <c r="AS50" s="192">
        <f t="shared" si="60"/>
        <v>0.15321113292536651</v>
      </c>
      <c r="AT50" s="192">
        <f t="shared" si="61"/>
        <v>6.4750168284001468</v>
      </c>
      <c r="AU50" s="192">
        <f t="shared" si="62"/>
        <v>-1.7391270088683365E-4</v>
      </c>
      <c r="AV50" s="192">
        <f t="shared" si="63"/>
        <v>-2.2881859655883184E-4</v>
      </c>
      <c r="AW50" s="192">
        <f t="shared" si="64"/>
        <v>29.871719514170469</v>
      </c>
      <c r="AX50" s="193">
        <f t="shared" si="126"/>
        <v>70.004681611381883</v>
      </c>
      <c r="AY50" s="115"/>
      <c r="AZ50" s="215">
        <f t="shared" si="65"/>
        <v>0.54513963459135728</v>
      </c>
      <c r="BA50" s="216">
        <f t="shared" si="66"/>
        <v>4.9653038625836398E-3</v>
      </c>
      <c r="BB50" s="216">
        <f t="shared" si="67"/>
        <v>0.12189141328435266</v>
      </c>
      <c r="BC50" s="216">
        <f t="shared" si="68"/>
        <v>3.6890227142979842E-3</v>
      </c>
      <c r="BD50" s="216">
        <f t="shared" si="69"/>
        <v>7.9879004814479649E-4</v>
      </c>
      <c r="BE50" s="216">
        <f t="shared" si="70"/>
        <v>4.2424849760382903E-2</v>
      </c>
      <c r="BF50" s="216">
        <f t="shared" si="71"/>
        <v>1.784973480998009E-3</v>
      </c>
      <c r="BG50" s="216">
        <f t="shared" si="72"/>
        <v>2.357416126019151E-2</v>
      </c>
      <c r="BH50" s="216">
        <f t="shared" si="73"/>
        <v>6.185037039579544E-2</v>
      </c>
      <c r="BI50" s="216">
        <f t="shared" si="74"/>
        <v>2.8734806056071462E-2</v>
      </c>
      <c r="BJ50" s="216">
        <f t="shared" si="75"/>
        <v>3.8175884589393963E-3</v>
      </c>
      <c r="BK50" s="216">
        <f t="shared" si="76"/>
        <v>0.16133912101270131</v>
      </c>
      <c r="BL50" s="216">
        <f t="shared" si="77"/>
        <v>-4.3334130300568511E-6</v>
      </c>
      <c r="BM50" s="216">
        <f t="shared" si="78"/>
        <v>-5.7015127865364073E-6</v>
      </c>
      <c r="BN50" s="217">
        <f t="shared" si="127"/>
        <v>1.0000100349258165</v>
      </c>
      <c r="BO50" s="115"/>
      <c r="BP50" s="87">
        <f>'INPUT 1'!A44</f>
        <v>0</v>
      </c>
      <c r="BQ50" s="226">
        <f t="shared" si="79"/>
        <v>64.488739968358246</v>
      </c>
      <c r="BR50" s="227">
        <f>'INPUT 2'!W44</f>
        <v>0</v>
      </c>
      <c r="BS50" s="227">
        <f>'INPUT 2'!X44</f>
        <v>0</v>
      </c>
      <c r="BT50" s="227">
        <f t="shared" si="109"/>
        <v>1.5100775661743087</v>
      </c>
      <c r="BU50" s="227">
        <f t="shared" si="80"/>
        <v>34.001182465467451</v>
      </c>
      <c r="BV50" s="228">
        <f t="shared" si="81"/>
        <v>100</v>
      </c>
      <c r="BW50" s="227"/>
      <c r="BX50" s="250">
        <f t="shared" si="82"/>
        <v>0</v>
      </c>
      <c r="BY50" s="251">
        <f t="shared" si="83"/>
        <v>0</v>
      </c>
      <c r="BZ50" s="251">
        <f t="shared" si="84"/>
        <v>35.923719898039955</v>
      </c>
      <c r="CA50" s="252"/>
      <c r="CB50" s="253">
        <f t="shared" si="85"/>
        <v>34.001182465467451</v>
      </c>
      <c r="CC50" s="252"/>
      <c r="CD50" s="252"/>
      <c r="CE50" s="251">
        <f t="shared" si="86"/>
        <v>62.566202535785749</v>
      </c>
      <c r="CF50" s="251">
        <f t="shared" si="87"/>
        <v>5.270906330068664</v>
      </c>
      <c r="CG50" s="251">
        <f t="shared" si="88"/>
        <v>59.217833638289584</v>
      </c>
      <c r="CH50" s="254"/>
      <c r="CI50" s="53">
        <f t="shared" si="89"/>
        <v>6.2919898590596199</v>
      </c>
      <c r="CJ50" s="50">
        <f t="shared" si="90"/>
        <v>6.2919898590596199</v>
      </c>
      <c r="CK50" s="50">
        <f t="shared" si="91"/>
        <v>0</v>
      </c>
      <c r="CL50" s="255">
        <f t="shared" si="92"/>
        <v>0</v>
      </c>
      <c r="CM50" s="50">
        <f t="shared" si="93"/>
        <v>0</v>
      </c>
      <c r="CN50" s="50">
        <f t="shared" si="94"/>
        <v>0</v>
      </c>
      <c r="CO50" s="50">
        <f t="shared" si="95"/>
        <v>1</v>
      </c>
      <c r="CP50" s="58">
        <f t="shared" si="96"/>
        <v>1</v>
      </c>
      <c r="CQ50" s="227"/>
      <c r="CR50" s="256">
        <f t="shared" si="97"/>
        <v>4185.8746386768926</v>
      </c>
      <c r="CS50" s="257">
        <f t="shared" si="98"/>
        <v>2834.1478424058455</v>
      </c>
      <c r="CU50" s="256">
        <f>'INPUT 2'!R44</f>
        <v>0</v>
      </c>
      <c r="CV50" s="257">
        <f>'INPUT 2'!S44</f>
        <v>0</v>
      </c>
      <c r="CW50" s="115"/>
      <c r="CX50" s="226">
        <f t="shared" si="128"/>
        <v>49.999999999999986</v>
      </c>
      <c r="CY50" s="227">
        <f t="shared" si="129"/>
        <v>0</v>
      </c>
      <c r="CZ50" s="227">
        <f t="shared" si="130"/>
        <v>0</v>
      </c>
      <c r="DA50" s="227">
        <f t="shared" si="131"/>
        <v>4.0866873291793757</v>
      </c>
      <c r="DB50" s="227">
        <f t="shared" si="132"/>
        <v>45.913312670820623</v>
      </c>
      <c r="DC50" s="228">
        <f t="shared" si="99"/>
        <v>99.999999999999986</v>
      </c>
      <c r="DM50" s="215">
        <f t="shared" si="133"/>
        <v>-15024.61745511632</v>
      </c>
      <c r="DN50" s="216">
        <f t="shared" si="134"/>
        <v>-55.713132406473378</v>
      </c>
      <c r="DO50" s="216">
        <f t="shared" si="135"/>
        <v>-2248.9321673889858</v>
      </c>
      <c r="DP50" s="216">
        <f t="shared" si="136"/>
        <v>-51.534429941247119</v>
      </c>
      <c r="DQ50" s="216">
        <f t="shared" si="137"/>
        <v>-1454.0766826112219</v>
      </c>
      <c r="DR50" s="216">
        <f t="shared" si="138"/>
        <v>-184.60579142685447</v>
      </c>
      <c r="DS50" s="216">
        <f t="shared" si="139"/>
        <v>-819.31645589087361</v>
      </c>
      <c r="DT50" s="216">
        <f t="shared" si="140"/>
        <v>-833.7281854243397</v>
      </c>
      <c r="DU50" s="216">
        <f t="shared" si="141"/>
        <v>-2822.6708383233986</v>
      </c>
      <c r="DV50" s="228">
        <f t="shared" si="142"/>
        <v>2695.9139116426795</v>
      </c>
      <c r="DX50" s="215">
        <f t="shared" si="143"/>
        <v>-15261.964165202147</v>
      </c>
      <c r="DY50" s="216">
        <f t="shared" si="144"/>
        <v>-53.203186199848936</v>
      </c>
      <c r="DZ50" s="216">
        <f t="shared" si="145"/>
        <v>-2315.9301483749696</v>
      </c>
      <c r="EA50" s="216">
        <f t="shared" si="146"/>
        <v>-53.536897872976922</v>
      </c>
      <c r="EB50" s="216">
        <f t="shared" si="147"/>
        <v>-1480.427605294391</v>
      </c>
      <c r="EC50" s="216">
        <f t="shared" si="148"/>
        <v>-208.19793977208749</v>
      </c>
      <c r="ED50" s="216">
        <f t="shared" si="149"/>
        <v>-848.13650188198005</v>
      </c>
      <c r="EE50" s="216">
        <f t="shared" si="150"/>
        <v>-821.35520781504374</v>
      </c>
      <c r="EF50" s="216">
        <f t="shared" si="151"/>
        <v>-2866.3692165714474</v>
      </c>
      <c r="EG50" s="228">
        <f t="shared" si="152"/>
        <v>2724.7744465570677</v>
      </c>
      <c r="EI50" s="191">
        <f t="shared" si="153"/>
        <v>1</v>
      </c>
      <c r="EJ50" s="192">
        <f t="shared" si="154"/>
        <v>0</v>
      </c>
      <c r="EK50" s="193">
        <f t="shared" si="155"/>
        <v>0</v>
      </c>
      <c r="EM50" s="172">
        <f t="shared" si="156"/>
        <v>49.999999999999986</v>
      </c>
      <c r="EN50" s="115"/>
      <c r="EO50" s="29">
        <f>'INPUT 2'!AC44+273.15</f>
        <v>1293.3192219397324</v>
      </c>
      <c r="EP50" s="94">
        <f>'INPUT 2'!AD44</f>
        <v>0.1</v>
      </c>
      <c r="ER50" s="171">
        <f t="shared" si="103"/>
        <v>7.7320431262143508E-5</v>
      </c>
      <c r="ES50" s="96">
        <f t="shared" si="157"/>
        <v>-2.0830124182021459E-2</v>
      </c>
      <c r="ET50" s="98">
        <f t="shared" si="158"/>
        <v>-2.0478316219778709E-2</v>
      </c>
      <c r="EV50" s="171">
        <f t="shared" si="159"/>
        <v>0</v>
      </c>
      <c r="EW50" s="180">
        <f t="shared" si="160"/>
        <v>0</v>
      </c>
      <c r="EY50" s="181">
        <f t="shared" si="161"/>
        <v>5.1532585030087326</v>
      </c>
      <c r="EZ50" s="182">
        <f t="shared" si="105"/>
        <v>172.99427526711546</v>
      </c>
      <c r="FA50" s="201">
        <v>0.27316977521185698</v>
      </c>
      <c r="FB50" s="202">
        <f t="shared" si="106"/>
        <v>47.256807287656038</v>
      </c>
      <c r="FC50" s="183">
        <f t="shared" si="162"/>
        <v>5.1208762411384177</v>
      </c>
      <c r="FD50" s="1">
        <f t="shared" si="111"/>
        <v>167.48206001457137</v>
      </c>
      <c r="FE50" s="205">
        <v>0.26729908137347302</v>
      </c>
      <c r="FF50" s="202">
        <f t="shared" si="108"/>
        <v>44.767800788431806</v>
      </c>
      <c r="FV50" s="48"/>
      <c r="FW50" s="115"/>
    </row>
    <row r="51" spans="1:179" s="1" customFormat="1" ht="17.5">
      <c r="A51" s="87">
        <f>'INPUT 1'!A45</f>
        <v>0</v>
      </c>
      <c r="B51" s="56">
        <f>'INPUT 2'!B45</f>
        <v>67.8861646387207</v>
      </c>
      <c r="C51" s="52">
        <f>'INPUT 2'!C45</f>
        <v>0.75831328660544794</v>
      </c>
      <c r="D51" s="52">
        <f>'INPUT 2'!D45</f>
        <v>12.848450087715699</v>
      </c>
      <c r="E51" s="52">
        <f>'INPUT 2'!E45</f>
        <v>0.24457772604976499</v>
      </c>
      <c r="F51" s="52">
        <f>'INPUT 2'!F45</f>
        <v>0.113337845315218</v>
      </c>
      <c r="G51" s="52">
        <f>'INPUT 2'!G45</f>
        <v>6.1577421862050299</v>
      </c>
      <c r="H51" s="52">
        <f>'INPUT 2'!H45</f>
        <v>0.288703863355316</v>
      </c>
      <c r="I51" s="52">
        <f>'INPUT 2'!I45</f>
        <v>2.6272979778616201</v>
      </c>
      <c r="J51" s="52">
        <f>'INPUT 2'!J45</f>
        <v>3.9763161903582001</v>
      </c>
      <c r="K51" s="52">
        <f>'INPUT 2'!K45</f>
        <v>2.82617255074577</v>
      </c>
      <c r="L51" s="52">
        <f>'INPUT 2'!L45</f>
        <v>0.56114064199508995</v>
      </c>
      <c r="M51" s="52">
        <f>'INPUT 2'!M45</f>
        <v>3</v>
      </c>
      <c r="N51" s="52">
        <f>'INPUT 2'!N45</f>
        <v>-5.9274858509294104</v>
      </c>
      <c r="O51" s="52">
        <f>'INPUT 2'!O45</f>
        <v>-9.8959830724942197</v>
      </c>
      <c r="P51" s="85">
        <f>'INPUT 2'!P45</f>
        <v>101.28663464803552</v>
      </c>
      <c r="R51" s="191">
        <f t="shared" si="112"/>
        <v>31.732363977957473</v>
      </c>
      <c r="S51" s="192">
        <f t="shared" si="113"/>
        <v>0.45448968256679301</v>
      </c>
      <c r="T51" s="192">
        <f t="shared" si="114"/>
        <v>6.8000511151469798</v>
      </c>
      <c r="U51" s="192">
        <f t="shared" si="115"/>
        <v>0.14748914837187846</v>
      </c>
      <c r="V51" s="192">
        <f t="shared" si="116"/>
        <v>8.7775359662029387E-2</v>
      </c>
      <c r="W51" s="192">
        <f t="shared" si="117"/>
        <v>4.7864561787533209</v>
      </c>
      <c r="X51" s="192">
        <f t="shared" si="118"/>
        <v>0.20192760632855206</v>
      </c>
      <c r="Y51" s="192">
        <f t="shared" si="119"/>
        <v>1.8777056061218602</v>
      </c>
      <c r="Z51" s="192">
        <f t="shared" si="120"/>
        <v>2.9498598931705264</v>
      </c>
      <c r="AA51" s="192">
        <f t="shared" si="121"/>
        <v>2.3461408603512539</v>
      </c>
      <c r="AB51" s="192">
        <f t="shared" si="122"/>
        <v>0.2448933694326362</v>
      </c>
      <c r="AC51" s="192">
        <f t="shared" si="123"/>
        <v>0.33569503221709573</v>
      </c>
      <c r="AD51" s="192">
        <f t="shared" si="47"/>
        <v>-5.9274858509294104E-4</v>
      </c>
      <c r="AE51" s="192">
        <f t="shared" si="48"/>
        <v>-9.8959830724942204E-4</v>
      </c>
      <c r="AF51" s="192">
        <f t="shared" si="124"/>
        <v>49.323369164847456</v>
      </c>
      <c r="AG51" s="193">
        <f t="shared" si="125"/>
        <v>101.28663464803552</v>
      </c>
      <c r="AH51" s="115"/>
      <c r="AI51" s="191">
        <f t="shared" si="50"/>
        <v>21.950372443006227</v>
      </c>
      <c r="AJ51" s="192">
        <f t="shared" si="51"/>
        <v>0.18446307563073619</v>
      </c>
      <c r="AK51" s="192">
        <f t="shared" si="52"/>
        <v>4.8962896553175046</v>
      </c>
      <c r="AL51" s="192">
        <f t="shared" si="53"/>
        <v>0.11789247055866024</v>
      </c>
      <c r="AM51" s="192">
        <f t="shared" si="54"/>
        <v>3.1039949902995793E-2</v>
      </c>
      <c r="AN51" s="192">
        <f t="shared" si="55"/>
        <v>1.6651216767987007</v>
      </c>
      <c r="AO51" s="192">
        <f t="shared" si="56"/>
        <v>7.0246968087634698E-2</v>
      </c>
      <c r="AP51" s="192">
        <f t="shared" si="57"/>
        <v>0.91021311394135185</v>
      </c>
      <c r="AQ51" s="192">
        <f t="shared" si="58"/>
        <v>2.4928054708440022</v>
      </c>
      <c r="AR51" s="192">
        <f t="shared" si="59"/>
        <v>1.1657833141776308</v>
      </c>
      <c r="AS51" s="192">
        <f t="shared" si="60"/>
        <v>0.15360477272010759</v>
      </c>
      <c r="AT51" s="192">
        <f t="shared" si="61"/>
        <v>6.4704108863504324</v>
      </c>
      <c r="AU51" s="192">
        <f t="shared" si="62"/>
        <v>-1.9620175339525532E-4</v>
      </c>
      <c r="AV51" s="192">
        <f t="shared" si="63"/>
        <v>-3.0254665221829115E-4</v>
      </c>
      <c r="AW51" s="192">
        <f t="shared" si="64"/>
        <v>29.884302007302161</v>
      </c>
      <c r="AX51" s="193">
        <f t="shared" si="126"/>
        <v>69.992047056232536</v>
      </c>
      <c r="AY51" s="115"/>
      <c r="AZ51" s="215">
        <f t="shared" si="65"/>
        <v>0.54728512949873809</v>
      </c>
      <c r="BA51" s="216">
        <f t="shared" si="66"/>
        <v>4.5991883962984261E-3</v>
      </c>
      <c r="BB51" s="216">
        <f t="shared" si="67"/>
        <v>0.1220784077824411</v>
      </c>
      <c r="BC51" s="216">
        <f t="shared" si="68"/>
        <v>2.9393941348443949E-3</v>
      </c>
      <c r="BD51" s="216">
        <f t="shared" si="69"/>
        <v>7.7391411222764808E-4</v>
      </c>
      <c r="BE51" s="216">
        <f t="shared" si="70"/>
        <v>4.1516212760585196E-2</v>
      </c>
      <c r="BF51" s="216">
        <f t="shared" si="71"/>
        <v>1.7514564332134677E-3</v>
      </c>
      <c r="BG51" s="216">
        <f t="shared" si="72"/>
        <v>2.269419816125081E-2</v>
      </c>
      <c r="BH51" s="216">
        <f t="shared" si="73"/>
        <v>6.2152720573117402E-2</v>
      </c>
      <c r="BI51" s="216">
        <f t="shared" si="74"/>
        <v>2.9066289135811715E-2</v>
      </c>
      <c r="BJ51" s="216">
        <f t="shared" si="75"/>
        <v>3.8298032595129421E-3</v>
      </c>
      <c r="BK51" s="216">
        <f t="shared" si="76"/>
        <v>0.16132572096627984</v>
      </c>
      <c r="BL51" s="216">
        <f t="shared" si="77"/>
        <v>-4.8918669737202745E-6</v>
      </c>
      <c r="BM51" s="216">
        <f t="shared" si="78"/>
        <v>-7.543347347231623E-6</v>
      </c>
      <c r="BN51" s="217">
        <f t="shared" si="127"/>
        <v>1.0000124352143209</v>
      </c>
      <c r="BO51" s="115"/>
      <c r="BP51" s="87">
        <f>'INPUT 1'!A45</f>
        <v>0</v>
      </c>
      <c r="BQ51" s="226">
        <f t="shared" si="79"/>
        <v>64.468187723663277</v>
      </c>
      <c r="BR51" s="227">
        <f>'INPUT 2'!W45</f>
        <v>0</v>
      </c>
      <c r="BS51" s="227">
        <f>'INPUT 2'!X45</f>
        <v>0</v>
      </c>
      <c r="BT51" s="227">
        <f t="shared" si="109"/>
        <v>1.4778581246892071</v>
      </c>
      <c r="BU51" s="227">
        <f t="shared" si="80"/>
        <v>34.053954151647538</v>
      </c>
      <c r="BV51" s="228">
        <f t="shared" si="81"/>
        <v>100.00000000000003</v>
      </c>
      <c r="BW51" s="227"/>
      <c r="BX51" s="250">
        <f t="shared" si="82"/>
        <v>0</v>
      </c>
      <c r="BY51" s="251">
        <f t="shared" si="83"/>
        <v>0</v>
      </c>
      <c r="BZ51" s="251">
        <f t="shared" si="84"/>
        <v>35.935471782522953</v>
      </c>
      <c r="CA51" s="252"/>
      <c r="CB51" s="253">
        <f t="shared" si="85"/>
        <v>34.053954151647538</v>
      </c>
      <c r="CC51" s="252"/>
      <c r="CD51" s="252"/>
      <c r="CE51" s="251">
        <f t="shared" si="86"/>
        <v>62.586670092787841</v>
      </c>
      <c r="CF51" s="251">
        <f t="shared" si="87"/>
        <v>5.1584447838016452</v>
      </c>
      <c r="CG51" s="251">
        <f t="shared" si="88"/>
        <v>59.309742939861628</v>
      </c>
      <c r="CH51" s="254"/>
      <c r="CI51" s="53">
        <f t="shared" si="89"/>
        <v>6.1577421862050299</v>
      </c>
      <c r="CJ51" s="50">
        <f t="shared" si="90"/>
        <v>6.1577421862050299</v>
      </c>
      <c r="CK51" s="50">
        <f t="shared" si="91"/>
        <v>0</v>
      </c>
      <c r="CL51" s="255">
        <f t="shared" si="92"/>
        <v>0</v>
      </c>
      <c r="CM51" s="50">
        <f t="shared" si="93"/>
        <v>0</v>
      </c>
      <c r="CN51" s="50">
        <f t="shared" si="94"/>
        <v>0</v>
      </c>
      <c r="CO51" s="50">
        <f t="shared" si="95"/>
        <v>1</v>
      </c>
      <c r="CP51" s="58">
        <f t="shared" si="96"/>
        <v>1</v>
      </c>
      <c r="CQ51" s="227"/>
      <c r="CR51" s="256">
        <f t="shared" si="97"/>
        <v>4301.5757034813951</v>
      </c>
      <c r="CS51" s="257">
        <f t="shared" si="98"/>
        <v>2899.1691530346261</v>
      </c>
      <c r="CU51" s="256">
        <f>'INPUT 2'!R45</f>
        <v>0</v>
      </c>
      <c r="CV51" s="257">
        <f>'INPUT 2'!S45</f>
        <v>0</v>
      </c>
      <c r="CW51" s="115"/>
      <c r="CX51" s="226">
        <f t="shared" si="128"/>
        <v>50</v>
      </c>
      <c r="CY51" s="227">
        <f t="shared" si="129"/>
        <v>0</v>
      </c>
      <c r="CZ51" s="227">
        <f t="shared" si="130"/>
        <v>0</v>
      </c>
      <c r="DA51" s="227">
        <f t="shared" si="131"/>
        <v>4.0007676390042377</v>
      </c>
      <c r="DB51" s="227">
        <f t="shared" si="132"/>
        <v>45.999232360995769</v>
      </c>
      <c r="DC51" s="228">
        <f t="shared" si="99"/>
        <v>100</v>
      </c>
      <c r="DM51" s="215">
        <f t="shared" si="133"/>
        <v>-15083.749534660419</v>
      </c>
      <c r="DN51" s="216">
        <f t="shared" si="134"/>
        <v>-51.605138210405734</v>
      </c>
      <c r="DO51" s="216">
        <f t="shared" si="135"/>
        <v>-2252.3822704811109</v>
      </c>
      <c r="DP51" s="216">
        <f t="shared" si="136"/>
        <v>-41.0623660637117</v>
      </c>
      <c r="DQ51" s="216">
        <f t="shared" si="137"/>
        <v>-1422.9338999773172</v>
      </c>
      <c r="DR51" s="216">
        <f t="shared" si="138"/>
        <v>-177.7149297536254</v>
      </c>
      <c r="DS51" s="216">
        <f t="shared" si="139"/>
        <v>-823.32161340466348</v>
      </c>
      <c r="DT51" s="216">
        <f t="shared" si="140"/>
        <v>-843.34602610269417</v>
      </c>
      <c r="DU51" s="216">
        <f t="shared" si="141"/>
        <v>-2822.4364009468427</v>
      </c>
      <c r="DV51" s="228">
        <f t="shared" si="142"/>
        <v>2648.5570062149054</v>
      </c>
      <c r="DX51" s="215">
        <f t="shared" si="143"/>
        <v>-15322.030365337485</v>
      </c>
      <c r="DY51" s="216">
        <f t="shared" si="144"/>
        <v>-49.280262273642066</v>
      </c>
      <c r="DZ51" s="216">
        <f t="shared" si="145"/>
        <v>-2319.4830335539527</v>
      </c>
      <c r="EA51" s="216">
        <f t="shared" si="146"/>
        <v>-42.65792210919966</v>
      </c>
      <c r="EB51" s="216">
        <f t="shared" si="147"/>
        <v>-1448.7204500471721</v>
      </c>
      <c r="EC51" s="216">
        <f t="shared" si="148"/>
        <v>-200.42644358807323</v>
      </c>
      <c r="ED51" s="216">
        <f t="shared" si="149"/>
        <v>-852.28254369379556</v>
      </c>
      <c r="EE51" s="216">
        <f t="shared" si="150"/>
        <v>-830.83031453112676</v>
      </c>
      <c r="EF51" s="216">
        <f t="shared" si="151"/>
        <v>-2866.131149819118</v>
      </c>
      <c r="EG51" s="228">
        <f t="shared" si="152"/>
        <v>2676.9105718167225</v>
      </c>
      <c r="EI51" s="191">
        <f t="shared" si="153"/>
        <v>1</v>
      </c>
      <c r="EJ51" s="192">
        <f t="shared" si="154"/>
        <v>0</v>
      </c>
      <c r="EK51" s="193">
        <f t="shared" si="155"/>
        <v>0</v>
      </c>
      <c r="EM51" s="172">
        <f t="shared" si="156"/>
        <v>50</v>
      </c>
      <c r="EN51" s="115"/>
      <c r="EO51" s="29">
        <f>'INPUT 2'!AC45+273.15</f>
        <v>1292.0660122936001</v>
      </c>
      <c r="EP51" s="94">
        <f>'INPUT 2'!AD45</f>
        <v>0.1</v>
      </c>
      <c r="ER51" s="171">
        <f t="shared" si="103"/>
        <v>7.7395426432188131E-5</v>
      </c>
      <c r="ES51" s="96">
        <f t="shared" si="157"/>
        <v>-2.0850327880831483E-2</v>
      </c>
      <c r="ET51" s="98">
        <f t="shared" si="158"/>
        <v>-2.0498178690565028E-2</v>
      </c>
      <c r="EV51" s="171">
        <f t="shared" si="159"/>
        <v>0</v>
      </c>
      <c r="EW51" s="180">
        <f t="shared" si="160"/>
        <v>0</v>
      </c>
      <c r="EY51" s="181">
        <f t="shared" si="161"/>
        <v>5.1145932284499516</v>
      </c>
      <c r="EZ51" s="182">
        <f t="shared" si="105"/>
        <v>166.4330669755534</v>
      </c>
      <c r="FA51" s="201">
        <v>0.27316977521185698</v>
      </c>
      <c r="FB51" s="202">
        <f t="shared" si="106"/>
        <v>45.464483493531858</v>
      </c>
      <c r="FC51" s="183">
        <f t="shared" si="162"/>
        <v>5.0820219464158063</v>
      </c>
      <c r="FD51" s="1">
        <f t="shared" si="111"/>
        <v>161.09946132001718</v>
      </c>
      <c r="FE51" s="205">
        <v>0.26729908137347302</v>
      </c>
      <c r="FF51" s="202">
        <f t="shared" si="108"/>
        <v>43.061738020601943</v>
      </c>
      <c r="FV51" s="48"/>
      <c r="FW51" s="115"/>
    </row>
    <row r="52" spans="1:179" s="1" customFormat="1" ht="17.5">
      <c r="A52" s="87">
        <f>'INPUT 1'!A46</f>
        <v>0</v>
      </c>
      <c r="B52" s="56">
        <f>'INPUT 2'!B46</f>
        <v>68.062789779284998</v>
      </c>
      <c r="C52" s="52">
        <f>'INPUT 2'!C46</f>
        <v>0.719122509607792</v>
      </c>
      <c r="D52" s="52">
        <f>'INPUT 2'!D46</f>
        <v>12.8619343263352</v>
      </c>
      <c r="E52" s="52">
        <f>'INPUT 2'!E46</f>
        <v>0.20405343076277499</v>
      </c>
      <c r="F52" s="52">
        <f>'INPUT 2'!F46</f>
        <v>0.110976336273613</v>
      </c>
      <c r="G52" s="52">
        <f>'INPUT 2'!G46</f>
        <v>6.0694968944395402</v>
      </c>
      <c r="H52" s="52">
        <f>'INPUT 2'!H46</f>
        <v>0.286228193564593</v>
      </c>
      <c r="I52" s="52">
        <f>'INPUT 2'!I46</f>
        <v>2.5612317747180802</v>
      </c>
      <c r="J52" s="52">
        <f>'INPUT 2'!J46</f>
        <v>3.9891022158693099</v>
      </c>
      <c r="K52" s="52">
        <f>'INPUT 2'!K46</f>
        <v>2.8472721317342402</v>
      </c>
      <c r="L52" s="52">
        <f>'INPUT 2'!L46</f>
        <v>0.562334077558446</v>
      </c>
      <c r="M52" s="52">
        <f>'INPUT 2'!M46</f>
        <v>3</v>
      </c>
      <c r="N52" s="52">
        <f>'INPUT 2'!N46</f>
        <v>-6.36409407780127</v>
      </c>
      <c r="O52" s="52">
        <f>'INPUT 2'!O46</f>
        <v>-11.4668699037869</v>
      </c>
      <c r="P52" s="85">
        <f>'INPUT 2'!P46</f>
        <v>101.27275857375042</v>
      </c>
      <c r="R52" s="191">
        <f t="shared" si="112"/>
        <v>31.814924736513678</v>
      </c>
      <c r="S52" s="192">
        <f t="shared" si="113"/>
        <v>0.43100096871747584</v>
      </c>
      <c r="T52" s="192">
        <f t="shared" si="114"/>
        <v>6.8071876577832873</v>
      </c>
      <c r="U52" s="192">
        <f t="shared" si="115"/>
        <v>0.12305154362028081</v>
      </c>
      <c r="V52" s="192">
        <f t="shared" si="116"/>
        <v>8.5946470954153267E-2</v>
      </c>
      <c r="W52" s="192">
        <f t="shared" si="117"/>
        <v>4.7178624946976511</v>
      </c>
      <c r="X52" s="192">
        <f t="shared" si="118"/>
        <v>0.20019605321010503</v>
      </c>
      <c r="Y52" s="192">
        <f t="shared" si="119"/>
        <v>1.8304887007448851</v>
      </c>
      <c r="Z52" s="192">
        <f t="shared" si="120"/>
        <v>2.9593453017855995</v>
      </c>
      <c r="AA52" s="192">
        <f t="shared" si="121"/>
        <v>2.3636566306039501</v>
      </c>
      <c r="AB52" s="192">
        <f t="shared" si="122"/>
        <v>0.24541420936907687</v>
      </c>
      <c r="AC52" s="192">
        <f t="shared" si="123"/>
        <v>0.33569503221709573</v>
      </c>
      <c r="AD52" s="192">
        <f t="shared" si="47"/>
        <v>-6.3640940778012705E-4</v>
      </c>
      <c r="AE52" s="192">
        <f t="shared" si="48"/>
        <v>-1.1466869903786901E-3</v>
      </c>
      <c r="AF52" s="192">
        <f t="shared" si="124"/>
        <v>49.359771869931357</v>
      </c>
      <c r="AG52" s="193">
        <f t="shared" si="125"/>
        <v>101.27275857375042</v>
      </c>
      <c r="AH52" s="115"/>
      <c r="AI52" s="191">
        <f t="shared" si="50"/>
        <v>21.997282835365954</v>
      </c>
      <c r="AJ52" s="192">
        <f t="shared" si="51"/>
        <v>0.17484867090647227</v>
      </c>
      <c r="AK52" s="192">
        <f t="shared" si="52"/>
        <v>4.8991565823244541</v>
      </c>
      <c r="AL52" s="192">
        <f t="shared" si="53"/>
        <v>9.8313178973125456E-2</v>
      </c>
      <c r="AM52" s="192">
        <f t="shared" si="54"/>
        <v>3.0379114803787521E-2</v>
      </c>
      <c r="AN52" s="192">
        <f t="shared" si="55"/>
        <v>1.6404985036249315</v>
      </c>
      <c r="AO52" s="192">
        <f t="shared" si="56"/>
        <v>6.961231407059941E-2</v>
      </c>
      <c r="AP52" s="192">
        <f t="shared" si="57"/>
        <v>0.88691359114286494</v>
      </c>
      <c r="AQ52" s="192">
        <f t="shared" si="58"/>
        <v>2.4996621526861844</v>
      </c>
      <c r="AR52" s="192">
        <f t="shared" si="59"/>
        <v>1.173942459714796</v>
      </c>
      <c r="AS52" s="192">
        <f t="shared" si="60"/>
        <v>0.15386011768654401</v>
      </c>
      <c r="AT52" s="192">
        <f t="shared" si="61"/>
        <v>6.4674120659891194</v>
      </c>
      <c r="AU52" s="192">
        <f t="shared" si="62"/>
        <v>-2.1055599998330386E-4</v>
      </c>
      <c r="AV52" s="192">
        <f t="shared" si="63"/>
        <v>-3.5041038240325132E-4</v>
      </c>
      <c r="AW52" s="192">
        <f t="shared" si="64"/>
        <v>29.892497266735369</v>
      </c>
      <c r="AX52" s="193">
        <f t="shared" si="126"/>
        <v>69.983817887641806</v>
      </c>
      <c r="AY52" s="115"/>
      <c r="AZ52" s="215">
        <f t="shared" si="65"/>
        <v>0.54867942723480712</v>
      </c>
      <c r="BA52" s="216">
        <f t="shared" si="66"/>
        <v>4.3612599485010192E-3</v>
      </c>
      <c r="BB52" s="216">
        <f t="shared" si="67"/>
        <v>0.12219993022054976</v>
      </c>
      <c r="BC52" s="216">
        <f t="shared" si="68"/>
        <v>2.4522309929061814E-3</v>
      </c>
      <c r="BD52" s="216">
        <f t="shared" si="69"/>
        <v>7.5774791983144877E-4</v>
      </c>
      <c r="BE52" s="216">
        <f t="shared" si="70"/>
        <v>4.091904377850452E-2</v>
      </c>
      <c r="BF52" s="216">
        <f t="shared" si="71"/>
        <v>1.7363437520264335E-3</v>
      </c>
      <c r="BG52" s="216">
        <f t="shared" si="72"/>
        <v>2.2122334146318087E-2</v>
      </c>
      <c r="BH52" s="216">
        <f t="shared" si="73"/>
        <v>6.2349209603803489E-2</v>
      </c>
      <c r="BI52" s="216">
        <f t="shared" si="74"/>
        <v>2.9281710892372546E-2</v>
      </c>
      <c r="BJ52" s="216">
        <f t="shared" si="75"/>
        <v>3.8377413191600005E-3</v>
      </c>
      <c r="BK52" s="216">
        <f t="shared" si="76"/>
        <v>0.16131701240633503</v>
      </c>
      <c r="BL52" s="216">
        <f t="shared" si="77"/>
        <v>-5.2519098079673923E-6</v>
      </c>
      <c r="BM52" s="216">
        <f t="shared" si="78"/>
        <v>-8.7403053073917128E-6</v>
      </c>
      <c r="BN52" s="217">
        <f t="shared" si="127"/>
        <v>1.0000139922151157</v>
      </c>
      <c r="BO52" s="115"/>
      <c r="BP52" s="87">
        <f>'INPUT 1'!A46</f>
        <v>0</v>
      </c>
      <c r="BQ52" s="226">
        <f t="shared" si="79"/>
        <v>64.45467807548107</v>
      </c>
      <c r="BR52" s="227">
        <f>'INPUT 2'!W46</f>
        <v>0</v>
      </c>
      <c r="BS52" s="227">
        <f>'INPUT 2'!X46</f>
        <v>0</v>
      </c>
      <c r="BT52" s="227">
        <f t="shared" si="109"/>
        <v>1.4566792546654896</v>
      </c>
      <c r="BU52" s="227">
        <f t="shared" si="80"/>
        <v>34.088642669853449</v>
      </c>
      <c r="BV52" s="228">
        <f t="shared" si="81"/>
        <v>100</v>
      </c>
      <c r="BW52" s="227"/>
      <c r="BX52" s="250">
        <f t="shared" si="82"/>
        <v>0</v>
      </c>
      <c r="BY52" s="251">
        <f t="shared" si="83"/>
        <v>0</v>
      </c>
      <c r="BZ52" s="251">
        <f t="shared" si="84"/>
        <v>35.943196672295308</v>
      </c>
      <c r="CA52" s="252"/>
      <c r="CB52" s="253">
        <f t="shared" si="85"/>
        <v>34.088642669853449</v>
      </c>
      <c r="CC52" s="252"/>
      <c r="CD52" s="252"/>
      <c r="CE52" s="251">
        <f t="shared" si="86"/>
        <v>62.600124073039204</v>
      </c>
      <c r="CF52" s="251">
        <f t="shared" si="87"/>
        <v>5.0845202102749187</v>
      </c>
      <c r="CG52" s="251">
        <f t="shared" si="88"/>
        <v>59.370157865206146</v>
      </c>
      <c r="CH52" s="254"/>
      <c r="CI52" s="53">
        <f t="shared" si="89"/>
        <v>6.0694968944395402</v>
      </c>
      <c r="CJ52" s="50">
        <f t="shared" si="90"/>
        <v>6.0694968944395402</v>
      </c>
      <c r="CK52" s="50">
        <f t="shared" si="91"/>
        <v>0</v>
      </c>
      <c r="CL52" s="255">
        <f t="shared" si="92"/>
        <v>0</v>
      </c>
      <c r="CM52" s="50">
        <f t="shared" si="93"/>
        <v>0</v>
      </c>
      <c r="CN52" s="50">
        <f t="shared" si="94"/>
        <v>0</v>
      </c>
      <c r="CO52" s="50">
        <f t="shared" si="95"/>
        <v>1</v>
      </c>
      <c r="CP52" s="58">
        <f t="shared" si="96"/>
        <v>1</v>
      </c>
      <c r="CQ52" s="227"/>
      <c r="CR52" s="256">
        <f t="shared" si="97"/>
        <v>4380.3368204598837</v>
      </c>
      <c r="CS52" s="257">
        <f t="shared" si="98"/>
        <v>2942.9698659363526</v>
      </c>
      <c r="CU52" s="256">
        <f>'INPUT 2'!R46</f>
        <v>0</v>
      </c>
      <c r="CV52" s="257">
        <f>'INPUT 2'!S46</f>
        <v>0</v>
      </c>
      <c r="CW52" s="115"/>
      <c r="CX52" s="226">
        <f t="shared" si="128"/>
        <v>50</v>
      </c>
      <c r="CY52" s="227">
        <f t="shared" si="129"/>
        <v>0</v>
      </c>
      <c r="CZ52" s="227">
        <f t="shared" si="130"/>
        <v>0</v>
      </c>
      <c r="DA52" s="227">
        <f t="shared" si="131"/>
        <v>3.9442600305291875</v>
      </c>
      <c r="DB52" s="227">
        <f t="shared" si="132"/>
        <v>46.055739969470807</v>
      </c>
      <c r="DC52" s="228">
        <f t="shared" si="99"/>
        <v>100</v>
      </c>
      <c r="DD52" s="115"/>
      <c r="DM52" s="215">
        <f t="shared" si="133"/>
        <v>-15122.177835913319</v>
      </c>
      <c r="DN52" s="216">
        <f t="shared" si="134"/>
        <v>-48.935464917036299</v>
      </c>
      <c r="DO52" s="216">
        <f t="shared" si="135"/>
        <v>-2254.6243949487675</v>
      </c>
      <c r="DP52" s="216">
        <f t="shared" si="136"/>
        <v>-34.256857734671698</v>
      </c>
      <c r="DQ52" s="216">
        <f t="shared" si="137"/>
        <v>-1402.4664263780815</v>
      </c>
      <c r="DR52" s="216">
        <f t="shared" si="138"/>
        <v>-173.23674671669744</v>
      </c>
      <c r="DS52" s="216">
        <f t="shared" si="139"/>
        <v>-825.92445466839354</v>
      </c>
      <c r="DT52" s="216">
        <f t="shared" si="140"/>
        <v>-849.59639681506019</v>
      </c>
      <c r="DU52" s="216">
        <f t="shared" si="141"/>
        <v>-2822.2840423741313</v>
      </c>
      <c r="DV52" s="228">
        <f t="shared" si="142"/>
        <v>2617.1107476056191</v>
      </c>
      <c r="DX52" s="215">
        <f t="shared" si="143"/>
        <v>-15361.065725698798</v>
      </c>
      <c r="DY52" s="216">
        <f t="shared" si="144"/>
        <v>-46.730861096848884</v>
      </c>
      <c r="DZ52" s="216">
        <f t="shared" si="145"/>
        <v>-2321.791953194283</v>
      </c>
      <c r="EA52" s="216">
        <f t="shared" si="146"/>
        <v>-35.587972857779043</v>
      </c>
      <c r="EB52" s="216">
        <f t="shared" si="147"/>
        <v>-1427.8820628497863</v>
      </c>
      <c r="EC52" s="216">
        <f t="shared" si="148"/>
        <v>-195.37596020396916</v>
      </c>
      <c r="ED52" s="216">
        <f t="shared" si="149"/>
        <v>-854.97694177222013</v>
      </c>
      <c r="EE52" s="216">
        <f t="shared" si="150"/>
        <v>-836.98792635849168</v>
      </c>
      <c r="EF52" s="216">
        <f t="shared" si="151"/>
        <v>-2865.9764325503629</v>
      </c>
      <c r="EG52" s="228">
        <f t="shared" si="152"/>
        <v>2645.1276719517191</v>
      </c>
      <c r="EI52" s="191">
        <f t="shared" si="153"/>
        <v>1</v>
      </c>
      <c r="EJ52" s="192">
        <f t="shared" si="154"/>
        <v>0</v>
      </c>
      <c r="EK52" s="193">
        <f t="shared" si="155"/>
        <v>0</v>
      </c>
      <c r="EM52" s="172">
        <f t="shared" si="156"/>
        <v>50</v>
      </c>
      <c r="EN52" s="115"/>
      <c r="EO52" s="29">
        <f>'INPUT 2'!AC46+273.15</f>
        <v>1291.2514739583316</v>
      </c>
      <c r="EP52" s="94">
        <f>'INPUT 2'!AD46</f>
        <v>0.1</v>
      </c>
      <c r="ER52" s="171">
        <f t="shared" si="103"/>
        <v>7.7444248480468324E-5</v>
      </c>
      <c r="ES52" s="96">
        <f t="shared" si="157"/>
        <v>-2.0863480540638166E-2</v>
      </c>
      <c r="ET52" s="98">
        <f t="shared" si="158"/>
        <v>-2.0511109210052038E-2</v>
      </c>
      <c r="EV52" s="171">
        <f t="shared" si="159"/>
        <v>0</v>
      </c>
      <c r="EW52" s="180">
        <f t="shared" si="160"/>
        <v>0</v>
      </c>
      <c r="EY52" s="181">
        <f t="shared" si="161"/>
        <v>5.0894794836287227</v>
      </c>
      <c r="EZ52" s="182">
        <f t="shared" si="105"/>
        <v>162.30535746667928</v>
      </c>
      <c r="FA52" s="201">
        <v>0.27316977521185698</v>
      </c>
      <c r="FB52" s="202">
        <f t="shared" si="106"/>
        <v>44.33691801485287</v>
      </c>
      <c r="FC52" s="183">
        <f t="shared" si="162"/>
        <v>5.0567827920680219</v>
      </c>
      <c r="FD52" s="1">
        <f t="shared" si="111"/>
        <v>157.0843295548942</v>
      </c>
      <c r="FE52" s="205">
        <v>0.26729908137347302</v>
      </c>
      <c r="FF52" s="202">
        <f t="shared" si="108"/>
        <v>41.988496988191116</v>
      </c>
      <c r="FV52" s="48"/>
      <c r="FW52" s="115"/>
    </row>
    <row r="53" spans="1:179" s="1" customFormat="1" ht="17.5">
      <c r="A53" s="87">
        <f>'INPUT 1'!A47</f>
        <v>0</v>
      </c>
      <c r="B53" s="56">
        <f>'INPUT 2'!B47</f>
        <v>68.218312993717703</v>
      </c>
      <c r="C53" s="52">
        <f>'INPUT 2'!C47</f>
        <v>0.68461397024972503</v>
      </c>
      <c r="D53" s="52">
        <f>'INPUT 2'!D47</f>
        <v>12.873807563223201</v>
      </c>
      <c r="E53" s="52">
        <f>'INPUT 2'!E47</f>
        <v>0.16837069247583999</v>
      </c>
      <c r="F53" s="52">
        <f>'INPUT 2'!F47</f>
        <v>0.108896963677567</v>
      </c>
      <c r="G53" s="52">
        <f>'INPUT 2'!G47</f>
        <v>5.9909181777426097</v>
      </c>
      <c r="H53" s="52">
        <f>'INPUT 2'!H47</f>
        <v>0.285022020627548</v>
      </c>
      <c r="I53" s="52">
        <f>'INPUT 2'!I47</f>
        <v>2.5030586955889502</v>
      </c>
      <c r="J53" s="52">
        <f>'INPUT 2'!J47</f>
        <v>4.0003606572268096</v>
      </c>
      <c r="K53" s="52">
        <f>'INPUT 2'!K47</f>
        <v>2.8658508835926901</v>
      </c>
      <c r="L53" s="52">
        <f>'INPUT 2'!L47</f>
        <v>0.563384929857492</v>
      </c>
      <c r="M53" s="52">
        <f>'INPUT 2'!M47</f>
        <v>3</v>
      </c>
      <c r="N53" s="52">
        <f>'INPUT 2'!N47</f>
        <v>-6.7462621486452203</v>
      </c>
      <c r="O53" s="52">
        <f>'INPUT 2'!O47</f>
        <v>-12.850078255281799</v>
      </c>
      <c r="P53" s="85">
        <f>'INPUT 2'!P47</f>
        <v>101.26063791393975</v>
      </c>
      <c r="R53" s="191">
        <f t="shared" si="112"/>
        <v>31.887621717903986</v>
      </c>
      <c r="S53" s="192">
        <f t="shared" si="113"/>
        <v>0.41031852074284098</v>
      </c>
      <c r="T53" s="192">
        <f t="shared" si="114"/>
        <v>6.8134715766364913</v>
      </c>
      <c r="U53" s="192">
        <f t="shared" si="115"/>
        <v>0.10153357153624148</v>
      </c>
      <c r="V53" s="192">
        <f t="shared" si="116"/>
        <v>8.4336084970709851E-2</v>
      </c>
      <c r="W53" s="192">
        <f t="shared" si="117"/>
        <v>4.6567827072237415</v>
      </c>
      <c r="X53" s="192">
        <f t="shared" si="118"/>
        <v>0.19935242191551433</v>
      </c>
      <c r="Y53" s="192">
        <f t="shared" si="119"/>
        <v>1.7889129382213502</v>
      </c>
      <c r="Z53" s="192">
        <f t="shared" si="120"/>
        <v>2.967697460675939</v>
      </c>
      <c r="AA53" s="192">
        <f t="shared" si="121"/>
        <v>2.3790797401582253</v>
      </c>
      <c r="AB53" s="192">
        <f t="shared" si="122"/>
        <v>0.24587282302317687</v>
      </c>
      <c r="AC53" s="192">
        <f t="shared" si="123"/>
        <v>0.33569503221709573</v>
      </c>
      <c r="AD53" s="192">
        <f t="shared" si="47"/>
        <v>-6.7462621486452201E-4</v>
      </c>
      <c r="AE53" s="192">
        <f t="shared" si="48"/>
        <v>-1.28500782552818E-3</v>
      </c>
      <c r="AF53" s="192">
        <f t="shared" si="124"/>
        <v>49.391922952754825</v>
      </c>
      <c r="AG53" s="193">
        <f t="shared" si="125"/>
        <v>101.26063791393975</v>
      </c>
      <c r="AH53" s="115"/>
      <c r="AI53" s="191">
        <f t="shared" si="50"/>
        <v>22.038526639993915</v>
      </c>
      <c r="AJ53" s="192">
        <f t="shared" si="51"/>
        <v>0.16639010596561177</v>
      </c>
      <c r="AK53" s="192">
        <f t="shared" si="52"/>
        <v>4.901672989511578</v>
      </c>
      <c r="AL53" s="192">
        <f t="shared" si="53"/>
        <v>8.1088006786617123E-2</v>
      </c>
      <c r="AM53" s="192">
        <f t="shared" si="54"/>
        <v>2.9797703301234931E-2</v>
      </c>
      <c r="AN53" s="192">
        <f t="shared" si="55"/>
        <v>1.6185973388271206</v>
      </c>
      <c r="AO53" s="192">
        <f t="shared" si="56"/>
        <v>6.9290606817590056E-2</v>
      </c>
      <c r="AP53" s="192">
        <f t="shared" si="57"/>
        <v>0.86641457929330157</v>
      </c>
      <c r="AQ53" s="192">
        <f t="shared" si="58"/>
        <v>2.5056914215643866</v>
      </c>
      <c r="AR53" s="192">
        <f t="shared" si="59"/>
        <v>1.1811191513773902</v>
      </c>
      <c r="AS53" s="192">
        <f t="shared" si="60"/>
        <v>0.15408457762315275</v>
      </c>
      <c r="AT53" s="192">
        <f t="shared" si="61"/>
        <v>6.4647661740079618</v>
      </c>
      <c r="AU53" s="192">
        <f t="shared" si="62"/>
        <v>-2.2310871377476921E-4</v>
      </c>
      <c r="AV53" s="192">
        <f t="shared" si="63"/>
        <v>-3.9251850993105692E-4</v>
      </c>
      <c r="AW53" s="192">
        <f t="shared" si="64"/>
        <v>29.899730778377116</v>
      </c>
      <c r="AX53" s="193">
        <f t="shared" si="126"/>
        <v>69.976554446223261</v>
      </c>
      <c r="AY53" s="115"/>
      <c r="AZ53" s="215">
        <f t="shared" si="65"/>
        <v>0.54990701914522089</v>
      </c>
      <c r="BA53" s="216">
        <f t="shared" si="66"/>
        <v>4.1517787772963515E-3</v>
      </c>
      <c r="BB53" s="216">
        <f t="shared" si="67"/>
        <v>0.12230692307694575</v>
      </c>
      <c r="BC53" s="216">
        <f t="shared" si="68"/>
        <v>2.0233142091965355E-3</v>
      </c>
      <c r="BD53" s="216">
        <f t="shared" si="69"/>
        <v>7.435145945745643E-4</v>
      </c>
      <c r="BE53" s="216">
        <f t="shared" si="70"/>
        <v>4.0387365831233028E-2</v>
      </c>
      <c r="BF53" s="216">
        <f t="shared" si="71"/>
        <v>1.7289445738481086E-3</v>
      </c>
      <c r="BG53" s="216">
        <f t="shared" si="72"/>
        <v>2.1618843511004855E-2</v>
      </c>
      <c r="BH53" s="216">
        <f t="shared" si="73"/>
        <v>6.2522205909614451E-2</v>
      </c>
      <c r="BI53" s="216">
        <f t="shared" si="74"/>
        <v>2.9471376303831395E-2</v>
      </c>
      <c r="BJ53" s="216">
        <f t="shared" si="75"/>
        <v>3.8447302835223351E-3</v>
      </c>
      <c r="BK53" s="216">
        <f t="shared" si="76"/>
        <v>0.1613093449617535</v>
      </c>
      <c r="BL53" s="216">
        <f t="shared" si="77"/>
        <v>-5.567025860728841E-6</v>
      </c>
      <c r="BM53" s="216">
        <f t="shared" si="78"/>
        <v>-9.7941521809268683E-6</v>
      </c>
      <c r="BN53" s="217">
        <f t="shared" si="127"/>
        <v>1.0000153611780418</v>
      </c>
      <c r="BO53" s="115"/>
      <c r="BP53" s="87">
        <f>'INPUT 1'!A47</f>
        <v>0</v>
      </c>
      <c r="BQ53" s="226">
        <f t="shared" si="79"/>
        <v>64.442648302606543</v>
      </c>
      <c r="BR53" s="227">
        <f>'INPUT 2'!W47</f>
        <v>0</v>
      </c>
      <c r="BS53" s="227">
        <f>'INPUT 2'!X47</f>
        <v>0</v>
      </c>
      <c r="BT53" s="227">
        <f t="shared" si="109"/>
        <v>1.4378203626582262</v>
      </c>
      <c r="BU53" s="227">
        <f t="shared" si="80"/>
        <v>34.119531334735235</v>
      </c>
      <c r="BV53" s="228">
        <f t="shared" si="81"/>
        <v>100</v>
      </c>
      <c r="BW53" s="227"/>
      <c r="BX53" s="250">
        <f t="shared" si="82"/>
        <v>0</v>
      </c>
      <c r="BY53" s="251">
        <f t="shared" si="83"/>
        <v>0</v>
      </c>
      <c r="BZ53" s="251">
        <f t="shared" si="84"/>
        <v>35.950075361376534</v>
      </c>
      <c r="CA53" s="252"/>
      <c r="CB53" s="253">
        <f t="shared" si="85"/>
        <v>34.119531334735235</v>
      </c>
      <c r="CC53" s="252"/>
      <c r="CD53" s="252"/>
      <c r="CE53" s="251">
        <f t="shared" si="86"/>
        <v>62.612104275965251</v>
      </c>
      <c r="CF53" s="251">
        <f t="shared" si="87"/>
        <v>5.0186934901872879</v>
      </c>
      <c r="CG53" s="251">
        <f t="shared" si="88"/>
        <v>59.423954812419261</v>
      </c>
      <c r="CH53" s="254"/>
      <c r="CI53" s="53">
        <f t="shared" si="89"/>
        <v>5.9909181777426097</v>
      </c>
      <c r="CJ53" s="50">
        <f t="shared" si="90"/>
        <v>5.9909181777426097</v>
      </c>
      <c r="CK53" s="50">
        <f t="shared" si="91"/>
        <v>0</v>
      </c>
      <c r="CL53" s="255">
        <f t="shared" si="92"/>
        <v>0</v>
      </c>
      <c r="CM53" s="50">
        <f t="shared" si="93"/>
        <v>0</v>
      </c>
      <c r="CN53" s="50">
        <f t="shared" si="94"/>
        <v>0</v>
      </c>
      <c r="CO53" s="50">
        <f t="shared" si="95"/>
        <v>1</v>
      </c>
      <c r="CP53" s="58">
        <f t="shared" si="96"/>
        <v>1</v>
      </c>
      <c r="CQ53" s="227"/>
      <c r="CR53" s="256">
        <f t="shared" si="97"/>
        <v>4452.3278556317737</v>
      </c>
      <c r="CS53" s="257">
        <f t="shared" si="98"/>
        <v>2982.6738070255005</v>
      </c>
      <c r="CU53" s="256">
        <f>'INPUT 2'!R47</f>
        <v>0</v>
      </c>
      <c r="CV53" s="257">
        <f>'INPUT 2'!S47</f>
        <v>0</v>
      </c>
      <c r="CW53" s="115"/>
      <c r="CX53" s="226">
        <f t="shared" si="128"/>
        <v>50</v>
      </c>
      <c r="CY53" s="227">
        <f t="shared" si="129"/>
        <v>0</v>
      </c>
      <c r="CZ53" s="227">
        <f t="shared" si="130"/>
        <v>0</v>
      </c>
      <c r="DA53" s="227">
        <f t="shared" si="131"/>
        <v>3.8939224429610348</v>
      </c>
      <c r="DB53" s="227">
        <f t="shared" si="132"/>
        <v>46.106077557038972</v>
      </c>
      <c r="DC53" s="228">
        <f t="shared" si="99"/>
        <v>100</v>
      </c>
      <c r="DD53" s="115"/>
      <c r="DM53" s="215">
        <f t="shared" si="133"/>
        <v>-15156.011550570276</v>
      </c>
      <c r="DN53" s="216">
        <f t="shared" si="134"/>
        <v>-46.584983949308381</v>
      </c>
      <c r="DO53" s="216">
        <f t="shared" si="135"/>
        <v>-2256.598444391188</v>
      </c>
      <c r="DP53" s="216">
        <f t="shared" si="136"/>
        <v>-28.265031808786567</v>
      </c>
      <c r="DQ53" s="216">
        <f t="shared" si="137"/>
        <v>-1384.2436039013355</v>
      </c>
      <c r="DR53" s="216">
        <f t="shared" si="138"/>
        <v>-169.29398556468291</v>
      </c>
      <c r="DS53" s="216">
        <f t="shared" si="139"/>
        <v>-828.21609365539109</v>
      </c>
      <c r="DT53" s="216">
        <f t="shared" si="140"/>
        <v>-855.09945812073886</v>
      </c>
      <c r="DU53" s="216">
        <f t="shared" si="141"/>
        <v>-2822.1498983916372</v>
      </c>
      <c r="DV53" s="228">
        <f t="shared" si="142"/>
        <v>2588.8848824408574</v>
      </c>
      <c r="DX53" s="215">
        <f t="shared" si="143"/>
        <v>-15395.433917914856</v>
      </c>
      <c r="DY53" s="216">
        <f t="shared" si="144"/>
        <v>-44.486272232721412</v>
      </c>
      <c r="DZ53" s="216">
        <f t="shared" si="145"/>
        <v>-2323.8248115812003</v>
      </c>
      <c r="EA53" s="216">
        <f t="shared" si="146"/>
        <v>-29.363323181194211</v>
      </c>
      <c r="EB53" s="216">
        <f t="shared" si="147"/>
        <v>-1409.329004566431</v>
      </c>
      <c r="EC53" s="216">
        <f t="shared" si="148"/>
        <v>-190.92932425328667</v>
      </c>
      <c r="ED53" s="216">
        <f t="shared" si="149"/>
        <v>-857.34919080985878</v>
      </c>
      <c r="EE53" s="216">
        <f t="shared" si="150"/>
        <v>-842.40931925531947</v>
      </c>
      <c r="EF53" s="216">
        <f t="shared" si="151"/>
        <v>-2865.8402118558388</v>
      </c>
      <c r="EG53" s="228">
        <f t="shared" si="152"/>
        <v>2616.5996407706175</v>
      </c>
      <c r="EI53" s="191">
        <f t="shared" si="153"/>
        <v>1</v>
      </c>
      <c r="EJ53" s="192">
        <f t="shared" si="154"/>
        <v>0</v>
      </c>
      <c r="EK53" s="193">
        <f t="shared" si="155"/>
        <v>0</v>
      </c>
      <c r="EM53" s="172">
        <f t="shared" si="156"/>
        <v>50</v>
      </c>
      <c r="EN53" s="115"/>
      <c r="EO53" s="29">
        <f>'INPUT 2'!AC47+273.15</f>
        <v>1290.5342509187644</v>
      </c>
      <c r="EP53" s="94">
        <f>'INPUT 2'!AD47</f>
        <v>0.1</v>
      </c>
      <c r="ER53" s="171">
        <f t="shared" si="103"/>
        <v>7.7487288639420022E-5</v>
      </c>
      <c r="ES53" s="96">
        <f t="shared" si="157"/>
        <v>-2.0875075559459753E-2</v>
      </c>
      <c r="ET53" s="98">
        <f t="shared" si="158"/>
        <v>-2.0522508396150396E-2</v>
      </c>
      <c r="EV53" s="171">
        <f t="shared" si="159"/>
        <v>0</v>
      </c>
      <c r="EW53" s="180">
        <f t="shared" si="160"/>
        <v>0</v>
      </c>
      <c r="EY53" s="181">
        <f t="shared" si="161"/>
        <v>5.0673883571421303</v>
      </c>
      <c r="EZ53" s="182">
        <f t="shared" si="105"/>
        <v>158.75916321432595</v>
      </c>
      <c r="FA53" s="201">
        <v>0.27316977521185698</v>
      </c>
      <c r="FB53" s="202">
        <f t="shared" si="106"/>
        <v>43.368204928079933</v>
      </c>
      <c r="FC53" s="183">
        <f t="shared" si="162"/>
        <v>5.0345794716406465</v>
      </c>
      <c r="FD53" s="1">
        <f t="shared" si="111"/>
        <v>153.63497116285646</v>
      </c>
      <c r="FE53" s="205">
        <v>0.26729908137347302</v>
      </c>
      <c r="FF53" s="202">
        <f t="shared" si="108"/>
        <v>41.06648665867155</v>
      </c>
      <c r="FV53" s="48"/>
      <c r="FW53" s="115"/>
    </row>
    <row r="54" spans="1:179" s="1" customFormat="1" ht="17.5">
      <c r="A54" s="87">
        <f>'INPUT 1'!A48</f>
        <v>0</v>
      </c>
      <c r="B54" s="56">
        <f>'INPUT 2'!B48</f>
        <v>68.354505684938502</v>
      </c>
      <c r="C54" s="52">
        <f>'INPUT 2'!C48</f>
        <v>0.65439461770857599</v>
      </c>
      <c r="D54" s="52">
        <f>'INPUT 2'!D48</f>
        <v>12.884205034052099</v>
      </c>
      <c r="E54" s="52">
        <f>'INPUT 2'!E48</f>
        <v>0.13712308628950701</v>
      </c>
      <c r="F54" s="52">
        <f>'INPUT 2'!F48</f>
        <v>0.107076043560019</v>
      </c>
      <c r="G54" s="52">
        <f>'INPUT 2'!G48</f>
        <v>5.9211889097513097</v>
      </c>
      <c r="H54" s="52">
        <f>'INPUT 2'!H48</f>
        <v>0.28498507088260799</v>
      </c>
      <c r="I54" s="52">
        <f>'INPUT 2'!I48</f>
        <v>2.4521161515314698</v>
      </c>
      <c r="J54" s="52">
        <f>'INPUT 2'!J48</f>
        <v>4.0102197476077803</v>
      </c>
      <c r="K54" s="52">
        <f>'INPUT 2'!K48</f>
        <v>2.8821204175292001</v>
      </c>
      <c r="L54" s="52">
        <f>'INPUT 2'!L48</f>
        <v>0.56430516805604503</v>
      </c>
      <c r="M54" s="52">
        <f>'INPUT 2'!M48</f>
        <v>3</v>
      </c>
      <c r="N54" s="52">
        <f>'INPUT 2'!N48</f>
        <v>-7.0791777413609598</v>
      </c>
      <c r="O54" s="52">
        <f>'INPUT 2'!O48</f>
        <v>-14.061362812358199</v>
      </c>
      <c r="P54" s="85">
        <f>'INPUT 2'!P48</f>
        <v>101.25012587785174</v>
      </c>
      <c r="R54" s="191">
        <f t="shared" si="112"/>
        <v>31.951282937711522</v>
      </c>
      <c r="S54" s="192">
        <f t="shared" si="113"/>
        <v>0.39220676642388114</v>
      </c>
      <c r="T54" s="192">
        <f t="shared" si="114"/>
        <v>6.8189744452799514</v>
      </c>
      <c r="U54" s="192">
        <f t="shared" si="115"/>
        <v>8.2690143316026726E-2</v>
      </c>
      <c r="V54" s="192">
        <f t="shared" si="116"/>
        <v>8.2925859482576803E-2</v>
      </c>
      <c r="W54" s="192">
        <f t="shared" si="117"/>
        <v>4.6025816582800871</v>
      </c>
      <c r="X54" s="192">
        <f t="shared" si="118"/>
        <v>0.19932657822411556</v>
      </c>
      <c r="Y54" s="192">
        <f t="shared" si="119"/>
        <v>1.7525047723517539</v>
      </c>
      <c r="Z54" s="192">
        <f t="shared" si="120"/>
        <v>2.9750115005826467</v>
      </c>
      <c r="AA54" s="192">
        <f t="shared" si="121"/>
        <v>2.392585857588049</v>
      </c>
      <c r="AB54" s="192">
        <f t="shared" si="122"/>
        <v>0.24627443398531113</v>
      </c>
      <c r="AC54" s="192">
        <f t="shared" si="123"/>
        <v>0.33569503221709573</v>
      </c>
      <c r="AD54" s="192">
        <f t="shared" si="47"/>
        <v>-7.0791777413609601E-4</v>
      </c>
      <c r="AE54" s="192">
        <f t="shared" si="48"/>
        <v>-1.4061362812358199E-3</v>
      </c>
      <c r="AF54" s="192">
        <f t="shared" si="124"/>
        <v>49.42017994646411</v>
      </c>
      <c r="AG54" s="193">
        <f t="shared" si="125"/>
        <v>101.25012587785176</v>
      </c>
      <c r="AH54" s="115"/>
      <c r="AI54" s="191">
        <f t="shared" si="50"/>
        <v>22.074589072516279</v>
      </c>
      <c r="AJ54" s="192">
        <f t="shared" si="51"/>
        <v>0.15898837081276068</v>
      </c>
      <c r="AK54" s="192">
        <f t="shared" si="52"/>
        <v>4.9038688618999631</v>
      </c>
      <c r="AL54" s="192">
        <f t="shared" si="53"/>
        <v>6.6015300705145399E-2</v>
      </c>
      <c r="AM54" s="192">
        <f t="shared" si="54"/>
        <v>2.928891176678974E-2</v>
      </c>
      <c r="AN54" s="192">
        <f t="shared" si="55"/>
        <v>1.5991833155203077</v>
      </c>
      <c r="AO54" s="192">
        <f t="shared" si="56"/>
        <v>6.9256726311918301E-2</v>
      </c>
      <c r="AP54" s="192">
        <f t="shared" si="57"/>
        <v>0.84847618097356592</v>
      </c>
      <c r="AQ54" s="192">
        <f t="shared" si="58"/>
        <v>2.5109641326248209</v>
      </c>
      <c r="AR54" s="192">
        <f t="shared" si="59"/>
        <v>1.1873975359304332</v>
      </c>
      <c r="AS54" s="192">
        <f t="shared" si="60"/>
        <v>0.15428079685778764</v>
      </c>
      <c r="AT54" s="192">
        <f t="shared" si="61"/>
        <v>6.4624429255677862</v>
      </c>
      <c r="AU54" s="192">
        <f t="shared" si="62"/>
        <v>-2.3403458180806406E-4</v>
      </c>
      <c r="AV54" s="192">
        <f t="shared" si="63"/>
        <v>-4.2936405346283177E-4</v>
      </c>
      <c r="AW54" s="192">
        <f t="shared" si="64"/>
        <v>29.906085099878471</v>
      </c>
      <c r="AX54" s="193">
        <f t="shared" si="126"/>
        <v>69.970173832730751</v>
      </c>
      <c r="AY54" s="115"/>
      <c r="AZ54" s="215">
        <f t="shared" si="65"/>
        <v>0.55098193346440105</v>
      </c>
      <c r="BA54" s="216">
        <f t="shared" si="66"/>
        <v>3.9683511054724495E-3</v>
      </c>
      <c r="BB54" s="216">
        <f t="shared" si="67"/>
        <v>0.12240060904914139</v>
      </c>
      <c r="BC54" s="216">
        <f t="shared" si="68"/>
        <v>1.6477424744472796E-3</v>
      </c>
      <c r="BD54" s="216">
        <f t="shared" si="69"/>
        <v>7.3105149007852087E-4</v>
      </c>
      <c r="BE54" s="216">
        <f t="shared" si="70"/>
        <v>3.9915629335380044E-2</v>
      </c>
      <c r="BF54" s="216">
        <f t="shared" si="71"/>
        <v>1.7286484855233522E-3</v>
      </c>
      <c r="BG54" s="216">
        <f t="shared" si="72"/>
        <v>2.1177972788329544E-2</v>
      </c>
      <c r="BH54" s="216">
        <f t="shared" si="73"/>
        <v>6.2673686387027375E-2</v>
      </c>
      <c r="BI54" s="216">
        <f t="shared" si="74"/>
        <v>2.963745272850235E-2</v>
      </c>
      <c r="BJ54" s="216">
        <f t="shared" si="75"/>
        <v>3.8508500189916571E-3</v>
      </c>
      <c r="BK54" s="216">
        <f t="shared" si="76"/>
        <v>0.1613026311083578</v>
      </c>
      <c r="BL54" s="216">
        <f t="shared" si="77"/>
        <v>-5.8415051785804698E-6</v>
      </c>
      <c r="BM54" s="216">
        <f t="shared" si="78"/>
        <v>-1.0716930474216829E-5</v>
      </c>
      <c r="BN54" s="217">
        <f t="shared" si="127"/>
        <v>1.0000165584356531</v>
      </c>
      <c r="BO54" s="115"/>
      <c r="BP54" s="87">
        <f>'INPUT 1'!A48</f>
        <v>0</v>
      </c>
      <c r="BQ54" s="226">
        <f t="shared" si="79"/>
        <v>64.43197330953079</v>
      </c>
      <c r="BR54" s="227">
        <f>'INPUT 2'!W48</f>
        <v>0</v>
      </c>
      <c r="BS54" s="227">
        <f>'INPUT 2'!X48</f>
        <v>0</v>
      </c>
      <c r="BT54" s="227">
        <f t="shared" si="109"/>
        <v>1.4210853383403144</v>
      </c>
      <c r="BU54" s="227">
        <f t="shared" si="80"/>
        <v>34.146941352128898</v>
      </c>
      <c r="BV54" s="228">
        <f t="shared" si="81"/>
        <v>100</v>
      </c>
      <c r="BW54" s="227"/>
      <c r="BX54" s="250">
        <f t="shared" si="82"/>
        <v>0</v>
      </c>
      <c r="BY54" s="251">
        <f t="shared" si="83"/>
        <v>0</v>
      </c>
      <c r="BZ54" s="251">
        <f t="shared" si="84"/>
        <v>35.956179380054053</v>
      </c>
      <c r="CA54" s="252"/>
      <c r="CB54" s="253">
        <f t="shared" si="85"/>
        <v>34.146941352128898</v>
      </c>
      <c r="CC54" s="252"/>
      <c r="CD54" s="252"/>
      <c r="CE54" s="251">
        <f t="shared" si="86"/>
        <v>62.622735281605635</v>
      </c>
      <c r="CF54" s="251">
        <f t="shared" si="87"/>
        <v>4.9602801029633419</v>
      </c>
      <c r="CG54" s="251">
        <f t="shared" si="88"/>
        <v>59.471693206567444</v>
      </c>
      <c r="CH54" s="254"/>
      <c r="CI54" s="53">
        <f t="shared" si="89"/>
        <v>5.9211889097513097</v>
      </c>
      <c r="CJ54" s="50">
        <f t="shared" si="90"/>
        <v>5.9211889097513097</v>
      </c>
      <c r="CK54" s="50">
        <f t="shared" si="91"/>
        <v>0</v>
      </c>
      <c r="CL54" s="255">
        <f t="shared" si="92"/>
        <v>0</v>
      </c>
      <c r="CM54" s="50">
        <f t="shared" si="93"/>
        <v>0</v>
      </c>
      <c r="CN54" s="50">
        <f t="shared" si="94"/>
        <v>0</v>
      </c>
      <c r="CO54" s="50">
        <f t="shared" si="95"/>
        <v>1</v>
      </c>
      <c r="CP54" s="58">
        <f t="shared" si="96"/>
        <v>1</v>
      </c>
      <c r="CQ54" s="227"/>
      <c r="CR54" s="256">
        <f t="shared" si="97"/>
        <v>4517.6927735548134</v>
      </c>
      <c r="CS54" s="257">
        <f t="shared" si="98"/>
        <v>3018.4412519590928</v>
      </c>
      <c r="CU54" s="256">
        <f>'INPUT 2'!R48</f>
        <v>0</v>
      </c>
      <c r="CV54" s="257">
        <f>'INPUT 2'!S48</f>
        <v>0</v>
      </c>
      <c r="CW54" s="115"/>
      <c r="CX54" s="226">
        <f t="shared" si="128"/>
        <v>50</v>
      </c>
      <c r="CY54" s="227">
        <f t="shared" si="129"/>
        <v>0</v>
      </c>
      <c r="CZ54" s="227">
        <f t="shared" si="130"/>
        <v>0</v>
      </c>
      <c r="DA54" s="227">
        <f t="shared" si="131"/>
        <v>3.8492380786897429</v>
      </c>
      <c r="DB54" s="227">
        <f t="shared" si="132"/>
        <v>46.150761921310249</v>
      </c>
      <c r="DC54" s="228">
        <f t="shared" si="99"/>
        <v>100</v>
      </c>
      <c r="DD54" s="115"/>
      <c r="DM54" s="215">
        <f t="shared" si="133"/>
        <v>-15185.637311417431</v>
      </c>
      <c r="DN54" s="216">
        <f t="shared" si="134"/>
        <v>-44.526835958740349</v>
      </c>
      <c r="DO54" s="216">
        <f t="shared" si="135"/>
        <v>-2258.3269779345014</v>
      </c>
      <c r="DP54" s="216">
        <f t="shared" si="136"/>
        <v>-23.018418613011928</v>
      </c>
      <c r="DQ54" s="216">
        <f t="shared" si="137"/>
        <v>-1368.0752251603199</v>
      </c>
      <c r="DR54" s="216">
        <f t="shared" si="138"/>
        <v>-165.84159174340877</v>
      </c>
      <c r="DS54" s="216">
        <f t="shared" si="139"/>
        <v>-830.22271782104133</v>
      </c>
      <c r="DT54" s="216">
        <f t="shared" si="140"/>
        <v>-859.91809500008605</v>
      </c>
      <c r="DU54" s="216">
        <f t="shared" si="141"/>
        <v>-2822.0324377405946</v>
      </c>
      <c r="DV54" s="228">
        <f t="shared" si="142"/>
        <v>2563.647370471559</v>
      </c>
      <c r="DX54" s="215">
        <f t="shared" si="143"/>
        <v>-15425.527682482696</v>
      </c>
      <c r="DY54" s="216">
        <f t="shared" si="144"/>
        <v>-42.52084637997735</v>
      </c>
      <c r="DZ54" s="216">
        <f t="shared" si="145"/>
        <v>-2325.6048399001888</v>
      </c>
      <c r="EA54" s="216">
        <f t="shared" si="146"/>
        <v>-23.91284288750645</v>
      </c>
      <c r="EB54" s="216">
        <f t="shared" si="147"/>
        <v>-1392.8676208531112</v>
      </c>
      <c r="EC54" s="216">
        <f t="shared" si="148"/>
        <v>-187.03572332497581</v>
      </c>
      <c r="ED54" s="216">
        <f t="shared" si="149"/>
        <v>-859.42639942468611</v>
      </c>
      <c r="EE54" s="216">
        <f t="shared" si="150"/>
        <v>-847.15644495481479</v>
      </c>
      <c r="EF54" s="216">
        <f t="shared" si="151"/>
        <v>-2865.7209327710311</v>
      </c>
      <c r="EG54" s="228">
        <f t="shared" si="152"/>
        <v>2591.0919539666565</v>
      </c>
      <c r="EI54" s="191">
        <f t="shared" si="153"/>
        <v>1</v>
      </c>
      <c r="EJ54" s="192">
        <f t="shared" si="154"/>
        <v>0</v>
      </c>
      <c r="EK54" s="193">
        <f t="shared" si="155"/>
        <v>0</v>
      </c>
      <c r="EM54" s="172">
        <f t="shared" si="156"/>
        <v>50</v>
      </c>
      <c r="EN54" s="115"/>
      <c r="EO54" s="29">
        <f>'INPUT 2'!AC48+273.15</f>
        <v>1289.9061740344191</v>
      </c>
      <c r="EP54" s="94">
        <f>'INPUT 2'!AD48</f>
        <v>0.1</v>
      </c>
      <c r="ER54" s="171">
        <f t="shared" si="103"/>
        <v>7.7525018495904692E-5</v>
      </c>
      <c r="ES54" s="96">
        <f t="shared" si="157"/>
        <v>-2.0885239982796722E-2</v>
      </c>
      <c r="ET54" s="98">
        <f t="shared" si="158"/>
        <v>-2.0532501148640359E-2</v>
      </c>
      <c r="EV54" s="171">
        <f t="shared" si="159"/>
        <v>0</v>
      </c>
      <c r="EW54" s="180">
        <f t="shared" si="160"/>
        <v>0</v>
      </c>
      <c r="EY54" s="181">
        <f t="shared" si="161"/>
        <v>5.0480692418525157</v>
      </c>
      <c r="EZ54" s="182">
        <f t="shared" si="105"/>
        <v>155.72151346720457</v>
      </c>
      <c r="FA54" s="201">
        <v>0.27316977521185698</v>
      </c>
      <c r="FB54" s="202">
        <f t="shared" si="106"/>
        <v>42.53841082948643</v>
      </c>
      <c r="FC54" s="183">
        <f t="shared" si="162"/>
        <v>5.0151606452195878</v>
      </c>
      <c r="FD54" s="1">
        <f t="shared" si="111"/>
        <v>150.68034089817687</v>
      </c>
      <c r="FE54" s="205">
        <v>0.26729908137347302</v>
      </c>
      <c r="FF54" s="202">
        <f t="shared" si="108"/>
        <v>40.276716703124436</v>
      </c>
      <c r="FV54" s="48"/>
      <c r="FW54" s="115"/>
    </row>
    <row r="55" spans="1:179" s="1" customFormat="1" ht="17.5">
      <c r="A55" s="87">
        <f>'INPUT 1'!A49</f>
        <v>0</v>
      </c>
      <c r="B55" s="56">
        <f>'INPUT 2'!B49</f>
        <v>68.508774003267504</v>
      </c>
      <c r="C55" s="52">
        <f>'INPUT 2'!C49</f>
        <v>0.62016452315850701</v>
      </c>
      <c r="D55" s="52">
        <f>'INPUT 2'!D49</f>
        <v>12.895982467373001</v>
      </c>
      <c r="E55" s="52">
        <f>'INPUT 2'!E49</f>
        <v>0.101728267265339</v>
      </c>
      <c r="F55" s="52">
        <f>'INPUT 2'!F49</f>
        <v>0.105013449144505</v>
      </c>
      <c r="G55" s="52">
        <f>'INPUT 2'!G49</f>
        <v>5.8406928561288396</v>
      </c>
      <c r="H55" s="52">
        <f>'INPUT 2'!H49</f>
        <v>0.28662349214273197</v>
      </c>
      <c r="I55" s="52">
        <f>'INPUT 2'!I49</f>
        <v>2.3944124632299499</v>
      </c>
      <c r="J55" s="52">
        <f>'INPUT 2'!J49</f>
        <v>4.0213873461014398</v>
      </c>
      <c r="K55" s="52">
        <f>'INPUT 2'!K49</f>
        <v>2.9005492599133502</v>
      </c>
      <c r="L55" s="52">
        <f>'INPUT 2'!L49</f>
        <v>0.56534754116784902</v>
      </c>
      <c r="M55" s="52">
        <f>'INPUT 2'!M49</f>
        <v>3</v>
      </c>
      <c r="N55" s="52">
        <f>'INPUT 2'!N49</f>
        <v>-7.4543028194265197</v>
      </c>
      <c r="O55" s="52">
        <f>'INPUT 2'!O49</f>
        <v>-15.43341023989</v>
      </c>
      <c r="P55" s="85">
        <f>'INPUT 2'!P49</f>
        <v>101.23838689758711</v>
      </c>
      <c r="R55" s="191">
        <f t="shared" si="112"/>
        <v>32.023393336841231</v>
      </c>
      <c r="S55" s="192">
        <f t="shared" si="113"/>
        <v>0.37169120236732439</v>
      </c>
      <c r="T55" s="192">
        <f t="shared" si="114"/>
        <v>6.8252076600288598</v>
      </c>
      <c r="U55" s="192">
        <f t="shared" si="115"/>
        <v>6.1345796882823322E-2</v>
      </c>
      <c r="V55" s="192">
        <f t="shared" si="116"/>
        <v>8.1328467489151235E-2</v>
      </c>
      <c r="W55" s="192">
        <f t="shared" si="117"/>
        <v>4.5400115113697987</v>
      </c>
      <c r="X55" s="192">
        <f t="shared" si="118"/>
        <v>0.20047253615959171</v>
      </c>
      <c r="Y55" s="192">
        <f t="shared" si="119"/>
        <v>1.7112644791186813</v>
      </c>
      <c r="Z55" s="192">
        <f t="shared" si="120"/>
        <v>2.9832962670152954</v>
      </c>
      <c r="AA55" s="192">
        <f t="shared" si="121"/>
        <v>2.4078845201254859</v>
      </c>
      <c r="AB55" s="192">
        <f t="shared" si="122"/>
        <v>0.24672934714691722</v>
      </c>
      <c r="AC55" s="192">
        <f t="shared" si="123"/>
        <v>0.33569503221709573</v>
      </c>
      <c r="AD55" s="192">
        <f t="shared" si="47"/>
        <v>-7.45430281942652E-4</v>
      </c>
      <c r="AE55" s="192">
        <f t="shared" si="48"/>
        <v>-1.543341023989E-3</v>
      </c>
      <c r="AF55" s="192">
        <f t="shared" si="124"/>
        <v>49.452355512130765</v>
      </c>
      <c r="AG55" s="193">
        <f t="shared" si="125"/>
        <v>101.23838689758709</v>
      </c>
      <c r="AH55" s="115"/>
      <c r="AI55" s="191">
        <f t="shared" si="50"/>
        <v>22.115361340715548</v>
      </c>
      <c r="AJ55" s="192">
        <f t="shared" si="51"/>
        <v>0.15061038620000161</v>
      </c>
      <c r="AK55" s="192">
        <f t="shared" si="52"/>
        <v>4.9063442591796464</v>
      </c>
      <c r="AL55" s="192">
        <f t="shared" si="53"/>
        <v>4.8955110678720722E-2</v>
      </c>
      <c r="AM55" s="192">
        <f t="shared" si="54"/>
        <v>2.8712975887263705E-2</v>
      </c>
      <c r="AN55" s="192">
        <f t="shared" si="55"/>
        <v>1.5767980162500257</v>
      </c>
      <c r="AO55" s="192">
        <f t="shared" si="56"/>
        <v>6.962640877394638E-2</v>
      </c>
      <c r="AP55" s="192">
        <f t="shared" si="57"/>
        <v>0.82817085867515694</v>
      </c>
      <c r="AQ55" s="192">
        <f t="shared" si="58"/>
        <v>2.516926933388314</v>
      </c>
      <c r="AR55" s="192">
        <f t="shared" si="59"/>
        <v>1.1945013088778518</v>
      </c>
      <c r="AS55" s="192">
        <f t="shared" si="60"/>
        <v>0.1545025730699453</v>
      </c>
      <c r="AT55" s="192">
        <f t="shared" si="61"/>
        <v>6.4598001729062187</v>
      </c>
      <c r="AU55" s="192">
        <f t="shared" si="62"/>
        <v>-2.46335278491951E-4</v>
      </c>
      <c r="AV55" s="192">
        <f t="shared" si="63"/>
        <v>-4.7106683786340953E-4</v>
      </c>
      <c r="AW55" s="192">
        <f t="shared" si="64"/>
        <v>29.913318031373304</v>
      </c>
      <c r="AX55" s="193">
        <f t="shared" si="126"/>
        <v>69.962910973859607</v>
      </c>
      <c r="AY55" s="115"/>
      <c r="AZ55" s="215">
        <f t="shared" si="65"/>
        <v>0.55219940368618925</v>
      </c>
      <c r="BA55" s="216">
        <f t="shared" si="66"/>
        <v>3.7605971780109593E-3</v>
      </c>
      <c r="BB55" s="216">
        <f t="shared" si="67"/>
        <v>0.12250671976180785</v>
      </c>
      <c r="BC55" s="216">
        <f t="shared" si="68"/>
        <v>1.2223622534447054E-3</v>
      </c>
      <c r="BD55" s="216">
        <f t="shared" si="69"/>
        <v>7.1693552362685231E-4</v>
      </c>
      <c r="BE55" s="216">
        <f t="shared" si="70"/>
        <v>3.9371137142752123E-2</v>
      </c>
      <c r="BF55" s="216">
        <f t="shared" si="71"/>
        <v>1.7385047801592947E-3</v>
      </c>
      <c r="BG55" s="216">
        <f t="shared" si="72"/>
        <v>2.0678633609696399E-2</v>
      </c>
      <c r="BH55" s="216">
        <f t="shared" si="73"/>
        <v>6.2845256305170877E-2</v>
      </c>
      <c r="BI55" s="216">
        <f t="shared" si="74"/>
        <v>2.9825554296974498E-2</v>
      </c>
      <c r="BJ55" s="216">
        <f t="shared" si="75"/>
        <v>3.8577813585226844E-3</v>
      </c>
      <c r="BK55" s="216">
        <f t="shared" si="76"/>
        <v>0.16129502694778677</v>
      </c>
      <c r="BL55" s="216">
        <f t="shared" si="77"/>
        <v>-6.1507561099485765E-6</v>
      </c>
      <c r="BM55" s="216">
        <f t="shared" si="78"/>
        <v>-1.1762088032702124E-5</v>
      </c>
      <c r="BN55" s="217">
        <f t="shared" si="127"/>
        <v>1.0000179128441422</v>
      </c>
      <c r="BO55" s="115"/>
      <c r="BP55" s="87">
        <f>'INPUT 1'!A49</f>
        <v>0</v>
      </c>
      <c r="BQ55" s="226">
        <f t="shared" si="79"/>
        <v>64.419650007712207</v>
      </c>
      <c r="BR55" s="227">
        <f>'INPUT 2'!W49</f>
        <v>0</v>
      </c>
      <c r="BS55" s="227">
        <f>'INPUT 2'!X49</f>
        <v>0</v>
      </c>
      <c r="BT55" s="227">
        <f t="shared" si="109"/>
        <v>1.4017662854709214</v>
      </c>
      <c r="BU55" s="227">
        <f t="shared" si="80"/>
        <v>34.178583706816873</v>
      </c>
      <c r="BV55" s="228">
        <f t="shared" si="81"/>
        <v>100</v>
      </c>
      <c r="BW55" s="227"/>
      <c r="BX55" s="250">
        <f t="shared" si="82"/>
        <v>0</v>
      </c>
      <c r="BY55" s="251">
        <f t="shared" si="83"/>
        <v>0</v>
      </c>
      <c r="BZ55" s="251">
        <f t="shared" si="84"/>
        <v>35.96322591057033</v>
      </c>
      <c r="CA55" s="252"/>
      <c r="CB55" s="253">
        <f t="shared" si="85"/>
        <v>34.178583706816873</v>
      </c>
      <c r="CC55" s="252"/>
      <c r="CD55" s="252"/>
      <c r="CE55" s="251">
        <f t="shared" si="86"/>
        <v>62.63500780395875</v>
      </c>
      <c r="CF55" s="251">
        <f t="shared" si="87"/>
        <v>4.8928471973026131</v>
      </c>
      <c r="CG55" s="251">
        <f t="shared" si="88"/>
        <v>59.526802810409592</v>
      </c>
      <c r="CH55" s="254"/>
      <c r="CI55" s="53">
        <f t="shared" si="89"/>
        <v>5.8406928561288396</v>
      </c>
      <c r="CJ55" s="50">
        <f t="shared" si="90"/>
        <v>5.8406928561288396</v>
      </c>
      <c r="CK55" s="50">
        <f t="shared" si="91"/>
        <v>0</v>
      </c>
      <c r="CL55" s="255">
        <f t="shared" si="92"/>
        <v>0</v>
      </c>
      <c r="CM55" s="50">
        <f t="shared" si="93"/>
        <v>0</v>
      </c>
      <c r="CN55" s="50">
        <f t="shared" si="94"/>
        <v>0</v>
      </c>
      <c r="CO55" s="50">
        <f t="shared" si="95"/>
        <v>1</v>
      </c>
      <c r="CP55" s="58">
        <f t="shared" si="96"/>
        <v>1</v>
      </c>
      <c r="CQ55" s="227"/>
      <c r="CR55" s="256">
        <f t="shared" si="97"/>
        <v>4594.8680177706019</v>
      </c>
      <c r="CS55" s="257">
        <f t="shared" si="98"/>
        <v>3060.3074718791204</v>
      </c>
      <c r="CU55" s="256">
        <f>'INPUT 2'!R49</f>
        <v>0</v>
      </c>
      <c r="CV55" s="257">
        <f>'INPUT 2'!S49</f>
        <v>0</v>
      </c>
      <c r="CW55" s="115"/>
      <c r="CX55" s="226">
        <f t="shared" si="128"/>
        <v>50.000000000000014</v>
      </c>
      <c r="CY55" s="227">
        <f t="shared" si="129"/>
        <v>0</v>
      </c>
      <c r="CZ55" s="227">
        <f t="shared" si="130"/>
        <v>0</v>
      </c>
      <c r="DA55" s="227">
        <f t="shared" si="131"/>
        <v>3.7976356567575671</v>
      </c>
      <c r="DB55" s="227">
        <f t="shared" si="132"/>
        <v>46.202364343242436</v>
      </c>
      <c r="DC55" s="228">
        <f t="shared" si="99"/>
        <v>100.00000000000001</v>
      </c>
      <c r="DD55" s="115"/>
      <c r="DM55" s="215">
        <f t="shared" si="133"/>
        <v>-15219.192061768825</v>
      </c>
      <c r="DN55" s="216">
        <f t="shared" si="134"/>
        <v>-42.19573550870583</v>
      </c>
      <c r="DO55" s="216">
        <f t="shared" si="135"/>
        <v>-2260.2847515675253</v>
      </c>
      <c r="DP55" s="216">
        <f t="shared" si="136"/>
        <v>-17.075997301078896</v>
      </c>
      <c r="DQ55" s="216">
        <f t="shared" si="137"/>
        <v>-1349.4132050085491</v>
      </c>
      <c r="DR55" s="216">
        <f t="shared" si="138"/>
        <v>-161.93134003839188</v>
      </c>
      <c r="DS55" s="216">
        <f t="shared" si="139"/>
        <v>-832.49546180577863</v>
      </c>
      <c r="DT55" s="216">
        <f t="shared" si="140"/>
        <v>-865.37578206613887</v>
      </c>
      <c r="DU55" s="216">
        <f t="shared" si="141"/>
        <v>-2821.8994009286976</v>
      </c>
      <c r="DV55" s="228">
        <f t="shared" si="142"/>
        <v>2534.2639158219881</v>
      </c>
      <c r="DX55" s="215">
        <f t="shared" si="143"/>
        <v>-15459.612503541543</v>
      </c>
      <c r="DY55" s="216">
        <f t="shared" si="144"/>
        <v>-40.294764917012827</v>
      </c>
      <c r="DZ55" s="216">
        <f t="shared" si="145"/>
        <v>-2327.6209376047623</v>
      </c>
      <c r="EA55" s="216">
        <f t="shared" si="146"/>
        <v>-17.739517534769245</v>
      </c>
      <c r="EB55" s="216">
        <f t="shared" si="147"/>
        <v>-1373.8674057106555</v>
      </c>
      <c r="EC55" s="216">
        <f t="shared" si="148"/>
        <v>-182.62575144553247</v>
      </c>
      <c r="ED55" s="216">
        <f t="shared" si="149"/>
        <v>-861.77908881476128</v>
      </c>
      <c r="EE55" s="216">
        <f t="shared" si="150"/>
        <v>-852.53313699029604</v>
      </c>
      <c r="EF55" s="216">
        <f t="shared" si="151"/>
        <v>-2865.5858363874522</v>
      </c>
      <c r="EG55" s="228">
        <f t="shared" si="152"/>
        <v>2561.3939409718964</v>
      </c>
      <c r="EI55" s="191">
        <f t="shared" si="153"/>
        <v>1</v>
      </c>
      <c r="EJ55" s="192">
        <f t="shared" si="154"/>
        <v>0</v>
      </c>
      <c r="EK55" s="193">
        <f t="shared" si="155"/>
        <v>0</v>
      </c>
      <c r="EM55" s="172">
        <f t="shared" si="156"/>
        <v>50.000000000000014</v>
      </c>
      <c r="EN55" s="115"/>
      <c r="EO55" s="29">
        <f>'INPUT 2'!AC49+273.15</f>
        <v>1289.1947381720333</v>
      </c>
      <c r="EP55" s="94">
        <f>'INPUT 2'!AD49</f>
        <v>0.1</v>
      </c>
      <c r="ER55" s="171">
        <f t="shared" si="103"/>
        <v>7.7567800301288359E-5</v>
      </c>
      <c r="ES55" s="96">
        <f t="shared" si="157"/>
        <v>-2.0896765401167083E-2</v>
      </c>
      <c r="ET55" s="98">
        <f t="shared" si="158"/>
        <v>-2.0543831909796223E-2</v>
      </c>
      <c r="EV55" s="171">
        <f t="shared" si="159"/>
        <v>0</v>
      </c>
      <c r="EW55" s="180">
        <f t="shared" si="160"/>
        <v>0</v>
      </c>
      <c r="EY55" s="181">
        <f t="shared" si="161"/>
        <v>5.0262305012271487</v>
      </c>
      <c r="EZ55" s="182">
        <f t="shared" si="105"/>
        <v>152.3576170498425</v>
      </c>
      <c r="FA55" s="201">
        <v>0.27316977521185698</v>
      </c>
      <c r="FB55" s="202">
        <f t="shared" si="106"/>
        <v>41.619496001319668</v>
      </c>
      <c r="FC55" s="183">
        <f t="shared" si="162"/>
        <v>4.9932071146688326</v>
      </c>
      <c r="FD55" s="1">
        <f t="shared" si="111"/>
        <v>147.40842192685486</v>
      </c>
      <c r="FE55" s="205">
        <v>0.26729908137347302</v>
      </c>
      <c r="FF55" s="202">
        <f t="shared" si="108"/>
        <v>39.402135767761621</v>
      </c>
      <c r="FV55" s="48"/>
      <c r="FW55" s="115"/>
    </row>
    <row r="56" spans="1:179" s="1" customFormat="1" ht="17.5">
      <c r="A56" s="87">
        <f>'INPUT 1'!A50</f>
        <v>0</v>
      </c>
      <c r="B56" s="56">
        <f>'INPUT 2'!B50</f>
        <v>68.605839586224704</v>
      </c>
      <c r="C56" s="52">
        <f>'INPUT 2'!C50</f>
        <v>0.59862695719442405</v>
      </c>
      <c r="D56" s="52">
        <f>'INPUT 2'!D50</f>
        <v>12.9033928251406</v>
      </c>
      <c r="E56" s="52">
        <f>'INPUT 2'!E50</f>
        <v>7.9457856986315203E-2</v>
      </c>
      <c r="F56" s="52">
        <f>'INPUT 2'!F50</f>
        <v>0.10371566531232</v>
      </c>
      <c r="G56" s="52">
        <f>'INPUT 2'!G50</f>
        <v>5.7887918336186104</v>
      </c>
      <c r="H56" s="52">
        <f>'INPUT 2'!H50</f>
        <v>0.28904652714522799</v>
      </c>
      <c r="I56" s="52">
        <f>'INPUT 2'!I50</f>
        <v>2.3581053186105501</v>
      </c>
      <c r="J56" s="52">
        <f>'INPUT 2'!J50</f>
        <v>4.0284139959655203</v>
      </c>
      <c r="K56" s="52">
        <f>'INPUT 2'!K50</f>
        <v>2.9121446824123902</v>
      </c>
      <c r="L56" s="52">
        <f>'INPUT 2'!L50</f>
        <v>0.56600340203968702</v>
      </c>
      <c r="M56" s="52">
        <f>'INPUT 2'!M50</f>
        <v>3</v>
      </c>
      <c r="N56" s="52">
        <f>'INPUT 2'!N50</f>
        <v>-7.6892559244275702</v>
      </c>
      <c r="O56" s="52">
        <f>'INPUT 2'!O50</f>
        <v>-16.296702099428799</v>
      </c>
      <c r="P56" s="85">
        <f>'INPUT 2'!P50</f>
        <v>101.23114005484797</v>
      </c>
      <c r="R56" s="191">
        <f t="shared" si="112"/>
        <v>32.068765179904133</v>
      </c>
      <c r="S56" s="192">
        <f t="shared" si="113"/>
        <v>0.35878281517277105</v>
      </c>
      <c r="T56" s="192">
        <f t="shared" si="114"/>
        <v>6.8291295970140364</v>
      </c>
      <c r="U56" s="192">
        <f t="shared" si="115"/>
        <v>4.7915940047547928E-2</v>
      </c>
      <c r="V56" s="192">
        <f t="shared" si="116"/>
        <v>8.032338889147024E-2</v>
      </c>
      <c r="W56" s="192">
        <f t="shared" si="117"/>
        <v>4.4996684826482918</v>
      </c>
      <c r="X56" s="192">
        <f t="shared" si="118"/>
        <v>0.20216727502597864</v>
      </c>
      <c r="Y56" s="192">
        <f t="shared" si="119"/>
        <v>1.6853160980943058</v>
      </c>
      <c r="Z56" s="192">
        <f t="shared" si="120"/>
        <v>2.9885090397489291</v>
      </c>
      <c r="AA56" s="192">
        <f t="shared" si="121"/>
        <v>2.4175104343361578</v>
      </c>
      <c r="AB56" s="192">
        <f t="shared" si="122"/>
        <v>0.24701557838159019</v>
      </c>
      <c r="AC56" s="192">
        <f t="shared" si="123"/>
        <v>0.33569503221709573</v>
      </c>
      <c r="AD56" s="192">
        <f t="shared" si="47"/>
        <v>-7.6892559244275702E-4</v>
      </c>
      <c r="AE56" s="192">
        <f t="shared" si="48"/>
        <v>-1.6296702099428799E-3</v>
      </c>
      <c r="AF56" s="192">
        <f t="shared" si="124"/>
        <v>49.472739789168052</v>
      </c>
      <c r="AG56" s="193">
        <f t="shared" si="125"/>
        <v>101.23114005484797</v>
      </c>
      <c r="AH56" s="115"/>
      <c r="AI56" s="191">
        <f t="shared" si="50"/>
        <v>22.140960748824742</v>
      </c>
      <c r="AJ56" s="192">
        <f t="shared" si="51"/>
        <v>0.14534222623523252</v>
      </c>
      <c r="AK56" s="192">
        <f t="shared" si="52"/>
        <v>4.9078924497838923</v>
      </c>
      <c r="AL56" s="192">
        <f t="shared" si="53"/>
        <v>3.8227929095665372E-2</v>
      </c>
      <c r="AM56" s="192">
        <f t="shared" si="54"/>
        <v>2.8350790668127308E-2</v>
      </c>
      <c r="AN56" s="192">
        <f t="shared" si="55"/>
        <v>1.5623817712832344</v>
      </c>
      <c r="AO56" s="192">
        <f t="shared" si="56"/>
        <v>7.0196830381755504E-2</v>
      </c>
      <c r="AP56" s="192">
        <f t="shared" si="57"/>
        <v>0.81540188784823209</v>
      </c>
      <c r="AQ56" s="192">
        <f t="shared" si="58"/>
        <v>2.5206719686474783</v>
      </c>
      <c r="AR56" s="192">
        <f t="shared" si="59"/>
        <v>1.1989659981956047</v>
      </c>
      <c r="AS56" s="192">
        <f t="shared" si="60"/>
        <v>0.15464176040860392</v>
      </c>
      <c r="AT56" s="192">
        <f t="shared" si="61"/>
        <v>6.4581275510526694</v>
      </c>
      <c r="AU56" s="192">
        <f t="shared" si="62"/>
        <v>-2.5403375757617006E-4</v>
      </c>
      <c r="AV56" s="192">
        <f t="shared" si="63"/>
        <v>-4.9728790073229529E-4</v>
      </c>
      <c r="AW56" s="192">
        <f t="shared" si="64"/>
        <v>29.917899728491619</v>
      </c>
      <c r="AX56" s="193">
        <f t="shared" si="126"/>
        <v>69.958310319258544</v>
      </c>
      <c r="AY56" s="115"/>
      <c r="AZ56" s="215">
        <f t="shared" si="65"/>
        <v>0.55296537728137862</v>
      </c>
      <c r="BA56" s="216">
        <f t="shared" si="66"/>
        <v>3.6298885074057545E-3</v>
      </c>
      <c r="BB56" s="216">
        <f t="shared" si="67"/>
        <v>0.12257347957654616</v>
      </c>
      <c r="BC56" s="216">
        <f t="shared" si="68"/>
        <v>9.5473369357707092E-4</v>
      </c>
      <c r="BD56" s="216">
        <f t="shared" si="69"/>
        <v>7.0805444424350706E-4</v>
      </c>
      <c r="BE56" s="216">
        <f t="shared" si="70"/>
        <v>3.9020123625892841E-2</v>
      </c>
      <c r="BF56" s="216">
        <f t="shared" si="71"/>
        <v>1.7531496142535179E-3</v>
      </c>
      <c r="BG56" s="216">
        <f t="shared" si="72"/>
        <v>2.0364473685898186E-2</v>
      </c>
      <c r="BH56" s="216">
        <f t="shared" si="73"/>
        <v>6.295319981630583E-2</v>
      </c>
      <c r="BI56" s="216">
        <f t="shared" si="74"/>
        <v>2.9943898688992939E-2</v>
      </c>
      <c r="BJ56" s="216">
        <f t="shared" si="75"/>
        <v>3.8621422239926624E-3</v>
      </c>
      <c r="BK56" s="216">
        <f t="shared" si="76"/>
        <v>0.16129024292627694</v>
      </c>
      <c r="BL56" s="216">
        <f t="shared" si="77"/>
        <v>-6.3444343808689291E-6</v>
      </c>
      <c r="BM56" s="216">
        <f t="shared" si="78"/>
        <v>-1.2419650383079909E-5</v>
      </c>
      <c r="BN56" s="217">
        <f t="shared" si="127"/>
        <v>1.0000187640847642</v>
      </c>
      <c r="BO56" s="115"/>
      <c r="BP56" s="87">
        <f>'INPUT 1'!A50</f>
        <v>0</v>
      </c>
      <c r="BQ56" s="226">
        <f t="shared" si="79"/>
        <v>64.411704376388627</v>
      </c>
      <c r="BR56" s="227">
        <f>'INPUT 2'!W50</f>
        <v>0</v>
      </c>
      <c r="BS56" s="227">
        <f>'INPUT 2'!X50</f>
        <v>0</v>
      </c>
      <c r="BT56" s="227">
        <f t="shared" si="109"/>
        <v>1.3893100400684664</v>
      </c>
      <c r="BU56" s="227">
        <f t="shared" si="80"/>
        <v>34.198985583542907</v>
      </c>
      <c r="BV56" s="228">
        <f t="shared" si="81"/>
        <v>100</v>
      </c>
      <c r="BW56" s="227"/>
      <c r="BX56" s="250">
        <f t="shared" si="82"/>
        <v>0</v>
      </c>
      <c r="BY56" s="251">
        <f t="shared" si="83"/>
        <v>0</v>
      </c>
      <c r="BZ56" s="251">
        <f>((100-BR56-BS56-0.24*G56-BS56*$BU$6/$BS$6-BR56*$BU$4/$BR$4))*$BU$5/100</f>
        <v>35.967769265461484</v>
      </c>
      <c r="CA56" s="252"/>
      <c r="CB56" s="253">
        <f t="shared" si="85"/>
        <v>34.198985583542907</v>
      </c>
      <c r="CC56" s="252"/>
      <c r="CD56" s="252"/>
      <c r="CE56" s="251">
        <f t="shared" si="86"/>
        <v>62.642920694470057</v>
      </c>
      <c r="CF56" s="251">
        <f t="shared" si="87"/>
        <v>4.8493688328719546</v>
      </c>
      <c r="CG56" s="251">
        <f t="shared" si="88"/>
        <v>59.562335543516674</v>
      </c>
      <c r="CH56" s="254"/>
      <c r="CI56" s="53">
        <f t="shared" si="89"/>
        <v>5.7887918336186104</v>
      </c>
      <c r="CJ56" s="50">
        <f t="shared" si="90"/>
        <v>5.7887918336186104</v>
      </c>
      <c r="CK56" s="50">
        <f t="shared" si="91"/>
        <v>0</v>
      </c>
      <c r="CL56" s="255">
        <f t="shared" si="92"/>
        <v>0</v>
      </c>
      <c r="CM56" s="50">
        <f t="shared" si="93"/>
        <v>0</v>
      </c>
      <c r="CN56" s="50">
        <f t="shared" si="94"/>
        <v>0</v>
      </c>
      <c r="CO56" s="50">
        <f t="shared" si="95"/>
        <v>1</v>
      </c>
      <c r="CP56" s="58">
        <f t="shared" si="96"/>
        <v>1</v>
      </c>
      <c r="CQ56" s="227"/>
      <c r="CR56" s="256">
        <f t="shared" si="97"/>
        <v>4645.5654195332572</v>
      </c>
      <c r="CS56" s="257">
        <f t="shared" si="98"/>
        <v>3087.5776817857582</v>
      </c>
      <c r="CU56" s="256">
        <f>'INPUT 2'!R50</f>
        <v>0</v>
      </c>
      <c r="CV56" s="257">
        <f>'INPUT 2'!S50</f>
        <v>0</v>
      </c>
      <c r="CW56" s="115"/>
      <c r="CX56" s="226">
        <f t="shared" si="128"/>
        <v>50</v>
      </c>
      <c r="CY56" s="227">
        <f t="shared" si="129"/>
        <v>0</v>
      </c>
      <c r="CZ56" s="227">
        <f t="shared" si="130"/>
        <v>0</v>
      </c>
      <c r="DA56" s="227">
        <f t="shared" si="131"/>
        <v>3.764353761340296</v>
      </c>
      <c r="DB56" s="227">
        <f t="shared" si="132"/>
        <v>46.235646238659704</v>
      </c>
      <c r="DC56" s="228">
        <f t="shared" si="99"/>
        <v>100</v>
      </c>
      <c r="DD56" s="115"/>
      <c r="DM56" s="215">
        <f t="shared" si="133"/>
        <v>-15240.303093728677</v>
      </c>
      <c r="DN56" s="216">
        <f t="shared" si="134"/>
        <v>-40.729120438684177</v>
      </c>
      <c r="DO56" s="216">
        <f t="shared" si="135"/>
        <v>-2261.516489643313</v>
      </c>
      <c r="DP56" s="216">
        <f t="shared" si="136"/>
        <v>-13.337314637152801</v>
      </c>
      <c r="DQ56" s="216">
        <f t="shared" si="137"/>
        <v>-1337.382506655362</v>
      </c>
      <c r="DR56" s="216">
        <f t="shared" si="138"/>
        <v>-159.47119985663687</v>
      </c>
      <c r="DS56" s="216">
        <f t="shared" si="139"/>
        <v>-833.92536261984912</v>
      </c>
      <c r="DT56" s="216">
        <f t="shared" si="140"/>
        <v>-868.8094943041873</v>
      </c>
      <c r="DU56" s="216">
        <f t="shared" si="141"/>
        <v>-2821.8157031998335</v>
      </c>
      <c r="DV56" s="228">
        <f t="shared" si="142"/>
        <v>2515.1536946151737</v>
      </c>
      <c r="DX56" s="215">
        <f t="shared" si="143"/>
        <v>-15481.057030447084</v>
      </c>
      <c r="DY56" s="216">
        <f t="shared" si="144"/>
        <v>-38.894222687856093</v>
      </c>
      <c r="DZ56" s="216">
        <f t="shared" si="145"/>
        <v>-2328.8893704130001</v>
      </c>
      <c r="EA56" s="216">
        <f t="shared" si="146"/>
        <v>-13.855561271232919</v>
      </c>
      <c r="EB56" s="216">
        <f t="shared" si="147"/>
        <v>-1361.6186858418769</v>
      </c>
      <c r="EC56" s="216">
        <f t="shared" si="148"/>
        <v>-179.85121163595738</v>
      </c>
      <c r="ED56" s="216">
        <f t="shared" si="149"/>
        <v>-863.2592874190542</v>
      </c>
      <c r="EE56" s="216">
        <f t="shared" si="150"/>
        <v>-855.91589107989648</v>
      </c>
      <c r="EF56" s="216">
        <f t="shared" si="151"/>
        <v>-2865.5008429159302</v>
      </c>
      <c r="EG56" s="228">
        <f t="shared" si="152"/>
        <v>2542.0791393428444</v>
      </c>
      <c r="EI56" s="191">
        <f t="shared" si="153"/>
        <v>1</v>
      </c>
      <c r="EJ56" s="192">
        <f t="shared" si="154"/>
        <v>0</v>
      </c>
      <c r="EK56" s="193">
        <f t="shared" si="155"/>
        <v>0</v>
      </c>
      <c r="EM56" s="172">
        <f t="shared" si="156"/>
        <v>50</v>
      </c>
      <c r="EN56" s="115"/>
      <c r="EO56" s="29">
        <f>'INPUT 2'!AC50+273.15</f>
        <v>1288.7471029254248</v>
      </c>
      <c r="EP56" s="94">
        <f>'INPUT 2'!AD50</f>
        <v>0.1</v>
      </c>
      <c r="ER56" s="171">
        <f t="shared" si="103"/>
        <v>7.7594742811062323E-5</v>
      </c>
      <c r="ES56" s="96">
        <f t="shared" si="157"/>
        <v>-2.0904023713300187E-2</v>
      </c>
      <c r="ET56" s="98">
        <f t="shared" si="158"/>
        <v>-2.0550967633509859E-2</v>
      </c>
      <c r="EV56" s="171">
        <f t="shared" si="159"/>
        <v>0</v>
      </c>
      <c r="EW56" s="180">
        <f t="shared" si="160"/>
        <v>0</v>
      </c>
      <c r="EY56" s="181">
        <f t="shared" si="161"/>
        <v>5.0125253326298074</v>
      </c>
      <c r="EZ56" s="182">
        <f t="shared" si="105"/>
        <v>150.28377386732896</v>
      </c>
      <c r="FA56" s="201">
        <v>0.27316977521185698</v>
      </c>
      <c r="FB56" s="202">
        <f t="shared" si="106"/>
        <v>41.052984725327796</v>
      </c>
      <c r="FC56" s="183">
        <f t="shared" si="162"/>
        <v>4.9794285430979732</v>
      </c>
      <c r="FD56" s="1">
        <f t="shared" si="111"/>
        <v>145.39127306289652</v>
      </c>
      <c r="FE56" s="205">
        <v>0.26729908137347302</v>
      </c>
      <c r="FF56" s="202">
        <f t="shared" si="108"/>
        <v>38.862953729432014</v>
      </c>
      <c r="FV56" s="48"/>
      <c r="FW56" s="115"/>
    </row>
    <row r="57" spans="1:179" s="1" customFormat="1" ht="17.5">
      <c r="A57" s="87">
        <f>'INPUT 1'!A51</f>
        <v>0</v>
      </c>
      <c r="B57" s="56">
        <f>'INPUT 2'!B51</f>
        <v>68.688534121158298</v>
      </c>
      <c r="C57" s="52">
        <f>'INPUT 2'!C51</f>
        <v>0.58027813625560498</v>
      </c>
      <c r="D57" s="52">
        <f>'INPUT 2'!D51</f>
        <v>12.909706042149301</v>
      </c>
      <c r="E57" s="52">
        <f>'INPUT 2'!E51</f>
        <v>6.0484693021302501E-2</v>
      </c>
      <c r="F57" s="52">
        <f>'INPUT 2'!F51</f>
        <v>0.102610024907374</v>
      </c>
      <c r="G57" s="52">
        <f>'INPUT 2'!G51</f>
        <v>5.7432591782565297</v>
      </c>
      <c r="H57" s="52">
        <f>'INPUT 2'!H51</f>
        <v>0.29257286306881902</v>
      </c>
      <c r="I57" s="52">
        <f>'INPUT 2'!I51</f>
        <v>2.3271736294618299</v>
      </c>
      <c r="J57" s="52">
        <f>'INPUT 2'!J51</f>
        <v>4.03440031495676</v>
      </c>
      <c r="K57" s="52">
        <f>'INPUT 2'!K51</f>
        <v>2.9220233442583901</v>
      </c>
      <c r="L57" s="52">
        <f>'INPUT 2'!L51</f>
        <v>0.56656215940893595</v>
      </c>
      <c r="M57" s="52">
        <f>'INPUT 2'!M51</f>
        <v>3</v>
      </c>
      <c r="N57" s="52">
        <f>'INPUT 2'!N51</f>
        <v>-7.8887677098323099</v>
      </c>
      <c r="O57" s="52">
        <f>'INPUT 2'!O51</f>
        <v>-17.0321792547876</v>
      </c>
      <c r="P57" s="85">
        <f>'INPUT 2'!P51</f>
        <v>101.22511241220666</v>
      </c>
      <c r="R57" s="191">
        <f t="shared" si="112"/>
        <v>32.107419493275138</v>
      </c>
      <c r="S57" s="192">
        <f t="shared" si="113"/>
        <v>0.34778557966172058</v>
      </c>
      <c r="T57" s="192">
        <f t="shared" si="114"/>
        <v>6.8324708714920543</v>
      </c>
      <c r="U57" s="192">
        <f t="shared" si="115"/>
        <v>3.6474441100295678E-2</v>
      </c>
      <c r="V57" s="192">
        <f t="shared" si="116"/>
        <v>7.9467117238068902E-2</v>
      </c>
      <c r="W57" s="192">
        <f t="shared" si="117"/>
        <v>4.4642756303653366</v>
      </c>
      <c r="X57" s="192">
        <f t="shared" si="118"/>
        <v>0.20463369360412137</v>
      </c>
      <c r="Y57" s="192">
        <f t="shared" si="119"/>
        <v>1.6632095054615803</v>
      </c>
      <c r="Z57" s="192">
        <f t="shared" si="120"/>
        <v>2.9929500352469232</v>
      </c>
      <c r="AA57" s="192">
        <f t="shared" si="121"/>
        <v>2.4257111835071092</v>
      </c>
      <c r="AB57" s="192">
        <f t="shared" si="122"/>
        <v>0.24725943164155759</v>
      </c>
      <c r="AC57" s="192">
        <f t="shared" si="123"/>
        <v>0.33569503221709573</v>
      </c>
      <c r="AD57" s="192">
        <f t="shared" si="47"/>
        <v>-7.8887677098323102E-4</v>
      </c>
      <c r="AE57" s="192">
        <f t="shared" si="48"/>
        <v>-1.70321792547876E-3</v>
      </c>
      <c r="AF57" s="192">
        <f t="shared" si="124"/>
        <v>49.490252492092146</v>
      </c>
      <c r="AG57" s="193">
        <f t="shared" si="125"/>
        <v>101.22511241220668</v>
      </c>
      <c r="AH57" s="115"/>
      <c r="AI57" s="191">
        <f t="shared" si="50"/>
        <v>22.162720271199184</v>
      </c>
      <c r="AJ57" s="192">
        <f t="shared" si="51"/>
        <v>0.14085594573432428</v>
      </c>
      <c r="AK57" s="192">
        <f t="shared" si="52"/>
        <v>4.9092020834490713</v>
      </c>
      <c r="AL57" s="192">
        <f t="shared" si="53"/>
        <v>2.9093290479491871E-2</v>
      </c>
      <c r="AM57" s="192">
        <f t="shared" si="54"/>
        <v>2.804232698508563E-2</v>
      </c>
      <c r="AN57" s="192">
        <f t="shared" si="55"/>
        <v>1.5497479993008441</v>
      </c>
      <c r="AO57" s="192">
        <f t="shared" si="56"/>
        <v>7.1037427683777771E-2</v>
      </c>
      <c r="AP57" s="192">
        <f t="shared" si="57"/>
        <v>0.80452721575153763</v>
      </c>
      <c r="AQ57" s="192">
        <f t="shared" si="58"/>
        <v>2.5238565265562452</v>
      </c>
      <c r="AR57" s="192">
        <f t="shared" si="59"/>
        <v>1.2027657109759979</v>
      </c>
      <c r="AS57" s="192">
        <f t="shared" si="60"/>
        <v>0.15476000902269446</v>
      </c>
      <c r="AT57" s="192">
        <f t="shared" si="61"/>
        <v>6.4566918005424174</v>
      </c>
      <c r="AU57" s="192">
        <f t="shared" si="62"/>
        <v>-2.6056718592288425E-4</v>
      </c>
      <c r="AV57" s="192">
        <f t="shared" si="63"/>
        <v>-5.1961517208707058E-4</v>
      </c>
      <c r="AW57" s="192">
        <f t="shared" si="64"/>
        <v>29.92183666636808</v>
      </c>
      <c r="AX57" s="193">
        <f t="shared" si="126"/>
        <v>69.954357091690724</v>
      </c>
      <c r="AY57" s="115"/>
      <c r="AZ57" s="215">
        <f t="shared" si="65"/>
        <v>0.55361790953287349</v>
      </c>
      <c r="BA57" s="216">
        <f t="shared" si="66"/>
        <v>3.5185380345231915E-3</v>
      </c>
      <c r="BB57" s="216">
        <f t="shared" si="67"/>
        <v>0.12263035230586544</v>
      </c>
      <c r="BC57" s="216">
        <f t="shared" si="68"/>
        <v>7.2674141349063923E-4</v>
      </c>
      <c r="BD57" s="216">
        <f t="shared" si="69"/>
        <v>7.004886698901776E-4</v>
      </c>
      <c r="BE57" s="216">
        <f t="shared" si="70"/>
        <v>3.8712226530721955E-2</v>
      </c>
      <c r="BF57" s="216">
        <f t="shared" si="71"/>
        <v>1.7744930104086802E-3</v>
      </c>
      <c r="BG57" s="216">
        <f t="shared" si="72"/>
        <v>2.0096841448000169E-2</v>
      </c>
      <c r="BH57" s="216">
        <f t="shared" si="73"/>
        <v>6.3045156781079775E-2</v>
      </c>
      <c r="BI57" s="216">
        <f t="shared" si="74"/>
        <v>3.0044716100742587E-2</v>
      </c>
      <c r="BJ57" s="216">
        <f t="shared" si="75"/>
        <v>3.8658572425232739E-3</v>
      </c>
      <c r="BK57" s="216">
        <f t="shared" si="76"/>
        <v>0.16128616764429909</v>
      </c>
      <c r="BL57" s="216">
        <f t="shared" si="77"/>
        <v>-6.5088878530381499E-6</v>
      </c>
      <c r="BM57" s="216">
        <f t="shared" si="78"/>
        <v>-1.297982656516393E-5</v>
      </c>
      <c r="BN57" s="217">
        <f t="shared" si="127"/>
        <v>1.0000194887144185</v>
      </c>
      <c r="BO57" s="115"/>
      <c r="BP57" s="87">
        <f>'INPUT 1'!A51</f>
        <v>0</v>
      </c>
      <c r="BQ57" s="226">
        <f t="shared" si="79"/>
        <v>64.404733691126722</v>
      </c>
      <c r="BR57" s="227">
        <f>'INPUT 2'!W51</f>
        <v>0</v>
      </c>
      <c r="BS57" s="227">
        <f>'INPUT 2'!X51</f>
        <v>0</v>
      </c>
      <c r="BT57" s="227">
        <f t="shared" si="109"/>
        <v>1.3783822027815671</v>
      </c>
      <c r="BU57" s="227">
        <f t="shared" si="80"/>
        <v>34.216884106091726</v>
      </c>
      <c r="BV57" s="228">
        <f t="shared" si="81"/>
        <v>100.00000000000001</v>
      </c>
      <c r="BW57" s="227"/>
      <c r="BX57" s="250">
        <f t="shared" si="82"/>
        <v>0</v>
      </c>
      <c r="BY57" s="251">
        <f t="shared" si="83"/>
        <v>0</v>
      </c>
      <c r="BZ57" s="251">
        <f t="shared" si="84"/>
        <v>35.971755140930618</v>
      </c>
      <c r="CA57" s="252"/>
      <c r="CB57" s="253">
        <f t="shared" si="85"/>
        <v>34.216884106091726</v>
      </c>
      <c r="CC57" s="252"/>
      <c r="CD57" s="252"/>
      <c r="CE57" s="251">
        <f t="shared" si="86"/>
        <v>62.649862656287823</v>
      </c>
      <c r="CF57" s="251">
        <f t="shared" si="87"/>
        <v>4.8112253573183095</v>
      </c>
      <c r="CG57" s="251">
        <f t="shared" si="88"/>
        <v>59.593508333808416</v>
      </c>
      <c r="CH57" s="254"/>
      <c r="CI57" s="53">
        <f t="shared" si="89"/>
        <v>5.7432591782565297</v>
      </c>
      <c r="CJ57" s="50">
        <f t="shared" si="90"/>
        <v>5.7432591782565297</v>
      </c>
      <c r="CK57" s="50">
        <f t="shared" si="91"/>
        <v>0</v>
      </c>
      <c r="CL57" s="255">
        <f t="shared" si="92"/>
        <v>0</v>
      </c>
      <c r="CM57" s="50">
        <f t="shared" si="93"/>
        <v>0</v>
      </c>
      <c r="CN57" s="50">
        <f t="shared" si="94"/>
        <v>0</v>
      </c>
      <c r="CO57" s="50">
        <f t="shared" si="95"/>
        <v>1</v>
      </c>
      <c r="CP57" s="58">
        <f t="shared" si="96"/>
        <v>1</v>
      </c>
      <c r="CQ57" s="227"/>
      <c r="CR57" s="256">
        <f t="shared" si="97"/>
        <v>4690.5746438366969</v>
      </c>
      <c r="CS57" s="257">
        <f t="shared" si="98"/>
        <v>3111.6091704448363</v>
      </c>
      <c r="CU57" s="256">
        <f>'INPUT 2'!R51</f>
        <v>0</v>
      </c>
      <c r="CV57" s="257">
        <f>'INPUT 2'!S51</f>
        <v>0</v>
      </c>
      <c r="CW57" s="115"/>
      <c r="CX57" s="226">
        <f t="shared" si="128"/>
        <v>49.999999999999986</v>
      </c>
      <c r="CY57" s="227">
        <f t="shared" si="129"/>
        <v>0</v>
      </c>
      <c r="CZ57" s="227">
        <f t="shared" si="130"/>
        <v>0</v>
      </c>
      <c r="DA57" s="227">
        <f t="shared" si="131"/>
        <v>3.7351488637404069</v>
      </c>
      <c r="DB57" s="227">
        <f t="shared" si="132"/>
        <v>46.264851136259594</v>
      </c>
      <c r="DC57" s="228">
        <f t="shared" si="99"/>
        <v>99.999999999999986</v>
      </c>
      <c r="DD57" s="115"/>
      <c r="DM57" s="215">
        <f t="shared" si="133"/>
        <v>-15258.287563823547</v>
      </c>
      <c r="DN57" s="216">
        <f t="shared" si="134"/>
        <v>-39.479713793911053</v>
      </c>
      <c r="DO57" s="216">
        <f t="shared" si="135"/>
        <v>-2262.565808106091</v>
      </c>
      <c r="DP57" s="216">
        <f t="shared" si="136"/>
        <v>-10.152337721797778</v>
      </c>
      <c r="DQ57" s="216">
        <f t="shared" si="137"/>
        <v>-1326.8295880413807</v>
      </c>
      <c r="DR57" s="216">
        <f t="shared" si="138"/>
        <v>-157.37541114359647</v>
      </c>
      <c r="DS57" s="216">
        <f t="shared" si="139"/>
        <v>-835.14349363492533</v>
      </c>
      <c r="DT57" s="216">
        <f t="shared" si="140"/>
        <v>-871.73466865870341</v>
      </c>
      <c r="DU57" s="216">
        <f t="shared" si="141"/>
        <v>-2821.7444050576059</v>
      </c>
      <c r="DV57" s="228">
        <f t="shared" si="142"/>
        <v>2498.2519185503038</v>
      </c>
      <c r="DX57" s="215">
        <f t="shared" si="143"/>
        <v>-15499.325604601336</v>
      </c>
      <c r="DY57" s="216">
        <f t="shared" si="144"/>
        <v>-37.701103373073686</v>
      </c>
      <c r="DZ57" s="216">
        <f t="shared" si="145"/>
        <v>-2329.9699491420665</v>
      </c>
      <c r="EA57" s="216">
        <f t="shared" si="146"/>
        <v>-10.546826042385939</v>
      </c>
      <c r="EB57" s="216">
        <f t="shared" si="147"/>
        <v>-1350.8745261841427</v>
      </c>
      <c r="EC57" s="216">
        <f t="shared" si="148"/>
        <v>-177.48758648162146</v>
      </c>
      <c r="ED57" s="216">
        <f t="shared" si="149"/>
        <v>-864.52026706926438</v>
      </c>
      <c r="EE57" s="216">
        <f t="shared" si="150"/>
        <v>-858.79765426345239</v>
      </c>
      <c r="EF57" s="216">
        <f t="shared" si="151"/>
        <v>-2865.4284409917295</v>
      </c>
      <c r="EG57" s="228">
        <f t="shared" si="152"/>
        <v>2524.9964248970682</v>
      </c>
      <c r="EI57" s="191">
        <f t="shared" si="153"/>
        <v>1</v>
      </c>
      <c r="EJ57" s="192">
        <f t="shared" si="154"/>
        <v>0</v>
      </c>
      <c r="EK57" s="193">
        <f t="shared" si="155"/>
        <v>0</v>
      </c>
      <c r="EM57" s="172">
        <f t="shared" si="156"/>
        <v>49.999999999999986</v>
      </c>
      <c r="EN57" s="115"/>
      <c r="EO57" s="29">
        <f>'INPUT 2'!AC51+273.15</f>
        <v>1288.3657423297282</v>
      </c>
      <c r="EP57" s="94">
        <f>'INPUT 2'!AD51</f>
        <v>0.1</v>
      </c>
      <c r="ER57" s="171">
        <f t="shared" si="103"/>
        <v>7.7617711116077833E-5</v>
      </c>
      <c r="ES57" s="96">
        <f t="shared" si="157"/>
        <v>-2.0910211374671365E-2</v>
      </c>
      <c r="ET57" s="98">
        <f t="shared" si="158"/>
        <v>-2.0557050789093215E-2</v>
      </c>
      <c r="EV57" s="171">
        <f t="shared" si="159"/>
        <v>0</v>
      </c>
      <c r="EW57" s="180">
        <f t="shared" si="160"/>
        <v>0</v>
      </c>
      <c r="EY57" s="181">
        <f t="shared" si="161"/>
        <v>5.0008836525699216</v>
      </c>
      <c r="EZ57" s="182">
        <f t="shared" si="105"/>
        <v>148.54436273270281</v>
      </c>
      <c r="FA57" s="201">
        <v>0.27316977521185698</v>
      </c>
      <c r="FB57" s="202">
        <f t="shared" si="106"/>
        <v>40.577830176680969</v>
      </c>
      <c r="FC57" s="184">
        <f t="shared" si="162"/>
        <v>4.9677233948110304</v>
      </c>
      <c r="FD57" s="185">
        <f t="shared" si="111"/>
        <v>143.69936796942349</v>
      </c>
      <c r="FE57" s="205">
        <v>0.26729908137347302</v>
      </c>
      <c r="FF57" s="202">
        <f t="shared" si="108"/>
        <v>38.410709052175569</v>
      </c>
      <c r="FV57" s="48"/>
      <c r="FW57" s="115"/>
    </row>
    <row r="58" spans="1:179" s="1" customFormat="1" ht="17.5">
      <c r="A58" s="87">
        <f>'INPUT 1'!A52</f>
        <v>0</v>
      </c>
      <c r="B58" s="56">
        <f>'INPUT 2'!B52</f>
        <v>68.778586979907999</v>
      </c>
      <c r="C58" s="52">
        <f>'INPUT 2'!C52</f>
        <v>0.56029660081855304</v>
      </c>
      <c r="D58" s="52">
        <f>'INPUT 2'!D52</f>
        <v>12.916581021735301</v>
      </c>
      <c r="E58" s="52">
        <f>'INPUT 2'!E52</f>
        <v>3.9823259276650501E-2</v>
      </c>
      <c r="F58" s="52">
        <f>'INPUT 2'!F52</f>
        <v>0.101406002425182</v>
      </c>
      <c r="G58" s="52">
        <f>'INPUT 2'!G52</f>
        <v>5.6915894661900799</v>
      </c>
      <c r="H58" s="52">
        <f>'INPUT 2'!H52</f>
        <v>0.29873016668331598</v>
      </c>
      <c r="I58" s="52">
        <f>'INPUT 2'!I52</f>
        <v>2.2934895772323198</v>
      </c>
      <c r="J58" s="52">
        <f>'INPUT 2'!J52</f>
        <v>4.0409193084909898</v>
      </c>
      <c r="K58" s="52">
        <f>'INPUT 2'!K52</f>
        <v>2.9327810290384901</v>
      </c>
      <c r="L58" s="52">
        <f>'INPUT 2'!L52</f>
        <v>0.56717063611768903</v>
      </c>
      <c r="M58" s="52">
        <f>'INPUT 2'!M52</f>
        <v>3</v>
      </c>
      <c r="N58" s="52">
        <f>'INPUT 2'!N52</f>
        <v>-8.1053466475228504</v>
      </c>
      <c r="O58" s="52">
        <f>'INPUT 2'!O52</f>
        <v>-17.833100626898901</v>
      </c>
      <c r="P58" s="85">
        <f>'INPUT 2'!P52</f>
        <v>101.21878020318911</v>
      </c>
      <c r="R58" s="191">
        <f t="shared" si="112"/>
        <v>32.149513344154897</v>
      </c>
      <c r="S58" s="192">
        <f t="shared" si="113"/>
        <v>0.33580978831216468</v>
      </c>
      <c r="T58" s="192">
        <f t="shared" si="114"/>
        <v>6.8361094592035094</v>
      </c>
      <c r="U58" s="192">
        <f t="shared" si="115"/>
        <v>2.4014854872395828E-2</v>
      </c>
      <c r="V58" s="192">
        <f t="shared" si="116"/>
        <v>7.8534652833777086E-2</v>
      </c>
      <c r="W58" s="192">
        <f t="shared" si="117"/>
        <v>4.4241124008737041</v>
      </c>
      <c r="X58" s="192">
        <f t="shared" si="118"/>
        <v>0.20894028502227396</v>
      </c>
      <c r="Y58" s="192">
        <f t="shared" si="119"/>
        <v>1.6391358243484346</v>
      </c>
      <c r="Z58" s="192">
        <f t="shared" si="120"/>
        <v>2.9977861993369652</v>
      </c>
      <c r="AA58" s="192">
        <f t="shared" si="121"/>
        <v>2.4346416516127141</v>
      </c>
      <c r="AB58" s="192">
        <f t="shared" si="122"/>
        <v>0.247524983448495</v>
      </c>
      <c r="AC58" s="192">
        <f t="shared" si="123"/>
        <v>0.33569503221709573</v>
      </c>
      <c r="AD58" s="192">
        <f t="shared" si="47"/>
        <v>-8.1053466475228503E-4</v>
      </c>
      <c r="AE58" s="192">
        <f t="shared" si="48"/>
        <v>-1.7833100626898901E-3</v>
      </c>
      <c r="AF58" s="192">
        <f t="shared" si="124"/>
        <v>49.509555571680146</v>
      </c>
      <c r="AG58" s="193">
        <f t="shared" si="125"/>
        <v>101.21878020318913</v>
      </c>
      <c r="AH58" s="115"/>
      <c r="AI58" s="191">
        <f t="shared" si="50"/>
        <v>22.186342647970488</v>
      </c>
      <c r="AJ58" s="192">
        <f t="shared" si="51"/>
        <v>0.13597235332088789</v>
      </c>
      <c r="AK58" s="192">
        <f t="shared" si="52"/>
        <v>4.9106137887106742</v>
      </c>
      <c r="AL58" s="192">
        <f t="shared" si="53"/>
        <v>1.9150398414014867E-2</v>
      </c>
      <c r="AM58" s="192">
        <f t="shared" si="54"/>
        <v>2.7706493694185742E-2</v>
      </c>
      <c r="AN58" s="192">
        <f t="shared" si="55"/>
        <v>1.5354295196865151</v>
      </c>
      <c r="AO58" s="192">
        <f t="shared" si="56"/>
        <v>7.2514676935323194E-2</v>
      </c>
      <c r="AP58" s="192">
        <f t="shared" si="57"/>
        <v>0.79268816453478375</v>
      </c>
      <c r="AQ58" s="192">
        <f t="shared" si="58"/>
        <v>2.5273157401986981</v>
      </c>
      <c r="AR58" s="192">
        <f t="shared" si="59"/>
        <v>1.2068982168555178</v>
      </c>
      <c r="AS58" s="192">
        <f t="shared" si="60"/>
        <v>0.15488828457033607</v>
      </c>
      <c r="AT58" s="192">
        <f t="shared" si="61"/>
        <v>6.4551108795963579</v>
      </c>
      <c r="AU58" s="192">
        <f t="shared" si="62"/>
        <v>-2.6765526942181027E-4</v>
      </c>
      <c r="AV58" s="192">
        <f t="shared" si="63"/>
        <v>-5.4391635074151014E-4</v>
      </c>
      <c r="AW58" s="192">
        <f t="shared" si="64"/>
        <v>29.926178100916072</v>
      </c>
      <c r="AX58" s="193">
        <f t="shared" si="126"/>
        <v>69.9499976937837</v>
      </c>
      <c r="AY58" s="115"/>
      <c r="AZ58" s="215">
        <f t="shared" si="65"/>
        <v>0.55432846923795764</v>
      </c>
      <c r="BA58" s="216">
        <f t="shared" si="66"/>
        <v>3.3972857839165006E-3</v>
      </c>
      <c r="BB58" s="216">
        <f t="shared" si="67"/>
        <v>0.12269228271221175</v>
      </c>
      <c r="BC58" s="216">
        <f t="shared" si="68"/>
        <v>4.7847503333808578E-4</v>
      </c>
      <c r="BD58" s="216">
        <f t="shared" si="69"/>
        <v>6.9225011445742004E-4</v>
      </c>
      <c r="BE58" s="216">
        <f t="shared" si="70"/>
        <v>3.8362893279684222E-2</v>
      </c>
      <c r="BF58" s="216">
        <f t="shared" si="71"/>
        <v>1.811788022056884E-3</v>
      </c>
      <c r="BG58" s="216">
        <f t="shared" si="72"/>
        <v>1.9805410193185144E-2</v>
      </c>
      <c r="BH58" s="216">
        <f t="shared" si="73"/>
        <v>6.3145291126813746E-2</v>
      </c>
      <c r="BI58" s="216">
        <f t="shared" si="74"/>
        <v>3.0154498724319429E-2</v>
      </c>
      <c r="BJ58" s="216">
        <f t="shared" si="75"/>
        <v>3.8699026266333079E-3</v>
      </c>
      <c r="BK58" s="216">
        <f t="shared" si="76"/>
        <v>0.16128173036105428</v>
      </c>
      <c r="BL58" s="216">
        <f t="shared" si="77"/>
        <v>-6.6873994572348938E-6</v>
      </c>
      <c r="BM58" s="216">
        <f t="shared" si="78"/>
        <v>-1.358981617132908E-5</v>
      </c>
      <c r="BN58" s="217">
        <f t="shared" si="127"/>
        <v>1.0000202772156284</v>
      </c>
      <c r="BO58" s="115"/>
      <c r="BP58" s="87">
        <f>'INPUT 1'!A52</f>
        <v>0</v>
      </c>
      <c r="BQ58" s="226">
        <f t="shared" si="79"/>
        <v>64.396823471581541</v>
      </c>
      <c r="BR58" s="227">
        <f>'INPUT 2'!W52</f>
        <v>0</v>
      </c>
      <c r="BS58" s="227">
        <f>'INPUT 2'!X52</f>
        <v>0</v>
      </c>
      <c r="BT58" s="227">
        <f t="shared" si="109"/>
        <v>1.3659814718856191</v>
      </c>
      <c r="BU58" s="227">
        <f t="shared" si="80"/>
        <v>34.237195056532848</v>
      </c>
      <c r="BV58" s="228">
        <f t="shared" si="81"/>
        <v>100</v>
      </c>
      <c r="BW58" s="227"/>
      <c r="BX58" s="250">
        <f t="shared" si="82"/>
        <v>0</v>
      </c>
      <c r="BY58" s="251">
        <f t="shared" si="83"/>
        <v>0</v>
      </c>
      <c r="BZ58" s="251">
        <f t="shared" si="84"/>
        <v>35.976278247175685</v>
      </c>
      <c r="CA58" s="252"/>
      <c r="CB58" s="253">
        <f t="shared" si="85"/>
        <v>34.237195056532848</v>
      </c>
      <c r="CC58" s="252"/>
      <c r="CD58" s="252"/>
      <c r="CE58" s="251">
        <f t="shared" si="86"/>
        <v>62.657740280938697</v>
      </c>
      <c r="CF58" s="251">
        <f t="shared" si="87"/>
        <v>4.7679407655588779</v>
      </c>
      <c r="CG58" s="251">
        <f t="shared" si="88"/>
        <v>59.628882706022658</v>
      </c>
      <c r="CH58" s="254"/>
      <c r="CI58" s="53">
        <f t="shared" si="89"/>
        <v>5.6915894661900799</v>
      </c>
      <c r="CJ58" s="50">
        <f t="shared" si="90"/>
        <v>5.6915894661900799</v>
      </c>
      <c r="CK58" s="50">
        <f t="shared" si="91"/>
        <v>0</v>
      </c>
      <c r="CL58" s="255">
        <f t="shared" si="92"/>
        <v>0</v>
      </c>
      <c r="CM58" s="50">
        <f t="shared" si="93"/>
        <v>0</v>
      </c>
      <c r="CN58" s="50">
        <f t="shared" si="94"/>
        <v>0</v>
      </c>
      <c r="CO58" s="50">
        <f t="shared" si="95"/>
        <v>1</v>
      </c>
      <c r="CP58" s="58">
        <f t="shared" si="96"/>
        <v>1</v>
      </c>
      <c r="CQ58" s="227"/>
      <c r="CR58" s="256">
        <f t="shared" si="97"/>
        <v>4742.1666152604948</v>
      </c>
      <c r="CS58" s="257">
        <f t="shared" si="98"/>
        <v>3138.9196899889348</v>
      </c>
      <c r="CU58" s="256">
        <f>'INPUT 2'!R52</f>
        <v>0</v>
      </c>
      <c r="CV58" s="257">
        <f>'INPUT 2'!S52</f>
        <v>0</v>
      </c>
      <c r="CW58" s="115"/>
      <c r="CX58" s="226">
        <f t="shared" si="128"/>
        <v>50</v>
      </c>
      <c r="CY58" s="227">
        <f t="shared" si="129"/>
        <v>0</v>
      </c>
      <c r="CZ58" s="227">
        <f t="shared" si="130"/>
        <v>0</v>
      </c>
      <c r="DA58" s="227">
        <f t="shared" si="131"/>
        <v>3.7019999656217371</v>
      </c>
      <c r="DB58" s="227">
        <f t="shared" si="132"/>
        <v>46.298000034378262</v>
      </c>
      <c r="DC58" s="228">
        <f t="shared" si="99"/>
        <v>100</v>
      </c>
      <c r="DD58" s="115"/>
      <c r="DM58" s="215">
        <f t="shared" si="133"/>
        <v>-15277.871331119997</v>
      </c>
      <c r="DN58" s="216">
        <f t="shared" si="134"/>
        <v>-38.119204371005686</v>
      </c>
      <c r="DO58" s="216">
        <f t="shared" si="135"/>
        <v>-2263.708442186859</v>
      </c>
      <c r="DP58" s="216">
        <f t="shared" si="136"/>
        <v>-6.6841383189720567</v>
      </c>
      <c r="DQ58" s="216">
        <f t="shared" si="137"/>
        <v>-1314.8564794113277</v>
      </c>
      <c r="DR58" s="216">
        <f t="shared" si="138"/>
        <v>-155.09325582753448</v>
      </c>
      <c r="DS58" s="216">
        <f t="shared" si="139"/>
        <v>-836.46994837941111</v>
      </c>
      <c r="DT58" s="216">
        <f t="shared" si="140"/>
        <v>-874.91996482417039</v>
      </c>
      <c r="DU58" s="216">
        <f t="shared" si="141"/>
        <v>-2821.6667736069207</v>
      </c>
      <c r="DV58" s="228">
        <f t="shared" si="142"/>
        <v>2478.8856043657747</v>
      </c>
      <c r="DX58" s="215">
        <f t="shared" si="143"/>
        <v>-15519.218740356104</v>
      </c>
      <c r="DY58" s="216">
        <f t="shared" si="144"/>
        <v>-36.401886599093245</v>
      </c>
      <c r="DZ58" s="216">
        <f t="shared" si="145"/>
        <v>-2331.1466234564741</v>
      </c>
      <c r="EA58" s="216">
        <f t="shared" si="146"/>
        <v>-6.9438631796185692</v>
      </c>
      <c r="EB58" s="216">
        <f t="shared" si="147"/>
        <v>-1338.6844396852052</v>
      </c>
      <c r="EC58" s="216">
        <f t="shared" si="148"/>
        <v>-174.913777548697</v>
      </c>
      <c r="ED58" s="216">
        <f t="shared" si="149"/>
        <v>-865.89338081402582</v>
      </c>
      <c r="EE58" s="216">
        <f t="shared" si="150"/>
        <v>-861.93567890946827</v>
      </c>
      <c r="EF58" s="216">
        <f t="shared" si="151"/>
        <v>-2865.3496077117516</v>
      </c>
      <c r="EG58" s="228">
        <f t="shared" si="152"/>
        <v>2505.4227887412135</v>
      </c>
      <c r="EI58" s="191">
        <f t="shared" si="153"/>
        <v>1</v>
      </c>
      <c r="EJ58" s="192">
        <f t="shared" si="154"/>
        <v>0</v>
      </c>
      <c r="EK58" s="193">
        <f t="shared" si="155"/>
        <v>0</v>
      </c>
      <c r="EM58" s="172">
        <f t="shared" si="156"/>
        <v>50</v>
      </c>
      <c r="EN58" s="115"/>
      <c r="EO58" s="29">
        <f>'INPUT 2'!AC52+273.15</f>
        <v>1287.9504475114607</v>
      </c>
      <c r="EP58" s="94">
        <f>'INPUT 2'!AD52</f>
        <v>0.1</v>
      </c>
      <c r="ER58" s="171">
        <f t="shared" si="103"/>
        <v>7.7642738657544635E-5</v>
      </c>
      <c r="ES58" s="96">
        <f t="shared" si="157"/>
        <v>-2.0916953794342524E-2</v>
      </c>
      <c r="ET58" s="98">
        <f t="shared" si="158"/>
        <v>-2.0563679333450699E-2</v>
      </c>
      <c r="EV58" s="171">
        <f t="shared" si="159"/>
        <v>0</v>
      </c>
      <c r="EW58" s="180">
        <f t="shared" si="160"/>
        <v>0</v>
      </c>
      <c r="EY58" s="181">
        <f t="shared" si="161"/>
        <v>4.9882593340448595</v>
      </c>
      <c r="EZ58" s="182">
        <f t="shared" si="105"/>
        <v>146.68087873929778</v>
      </c>
      <c r="FA58" s="201">
        <v>0.27316977521185698</v>
      </c>
      <c r="FB58" s="202">
        <f t="shared" si="106"/>
        <v>40.068782673091626</v>
      </c>
      <c r="FC58" s="184">
        <f t="shared" si="162"/>
        <v>4.9550287021281081</v>
      </c>
      <c r="FD58" s="185">
        <f t="shared" si="111"/>
        <v>141.88667876414573</v>
      </c>
      <c r="FE58" s="205">
        <v>0.26729908137347302</v>
      </c>
      <c r="FF58" s="202">
        <f t="shared" si="108"/>
        <v>37.926178892789217</v>
      </c>
      <c r="FV58" s="48"/>
      <c r="FW58" s="115"/>
    </row>
    <row r="59" spans="1:179" s="1" customFormat="1" ht="17.5">
      <c r="A59" s="87">
        <f>'INPUT 1'!A53</f>
        <v>0</v>
      </c>
      <c r="B59" s="56">
        <f>'INPUT 2'!B53</f>
        <v>68.842856866577407</v>
      </c>
      <c r="C59" s="52">
        <f>'INPUT 2'!C53</f>
        <v>0.54603596505584095</v>
      </c>
      <c r="D59" s="52">
        <f>'INPUT 2'!D53</f>
        <v>12.9214876306424</v>
      </c>
      <c r="E59" s="52">
        <f>'INPUT 2'!E53</f>
        <v>2.50773864233781E-2</v>
      </c>
      <c r="F59" s="52">
        <f>'INPUT 2'!F53</f>
        <v>0.10054670279214099</v>
      </c>
      <c r="G59" s="52">
        <f>'INPUT 2'!G53</f>
        <v>5.6566061046446601</v>
      </c>
      <c r="H59" s="52">
        <f>'INPUT 2'!H53</f>
        <v>0.30102143372436901</v>
      </c>
      <c r="I59" s="52">
        <f>'INPUT 2'!I53</f>
        <v>2.2694495828399699</v>
      </c>
      <c r="J59" s="52">
        <f>'INPUT 2'!J53</f>
        <v>4.0455718534680303</v>
      </c>
      <c r="K59" s="52">
        <f>'INPUT 2'!K53</f>
        <v>2.9404586884847501</v>
      </c>
      <c r="L59" s="52">
        <f>'INPUT 2'!L53</f>
        <v>0.56760490027826704</v>
      </c>
      <c r="M59" s="52">
        <f>'INPUT 2'!M53</f>
        <v>3</v>
      </c>
      <c r="N59" s="52">
        <f>'INPUT 2'!N53</f>
        <v>-8.2594797708922894</v>
      </c>
      <c r="O59" s="52">
        <f>'INPUT 2'!O53</f>
        <v>-18.404710751568</v>
      </c>
      <c r="P59" s="85">
        <f>'INPUT 2'!P53</f>
        <v>101.21405069587898</v>
      </c>
      <c r="R59" s="191">
        <f t="shared" si="112"/>
        <v>32.179555333527389</v>
      </c>
      <c r="S59" s="192">
        <f t="shared" si="113"/>
        <v>0.32726277755094096</v>
      </c>
      <c r="T59" s="192">
        <f t="shared" si="114"/>
        <v>6.8387062853687288</v>
      </c>
      <c r="U59" s="192">
        <f t="shared" si="115"/>
        <v>1.5122564211852917E-2</v>
      </c>
      <c r="V59" s="192">
        <f t="shared" si="116"/>
        <v>7.7869161672039805E-2</v>
      </c>
      <c r="W59" s="192">
        <f t="shared" si="117"/>
        <v>4.3969195886449359</v>
      </c>
      <c r="X59" s="192">
        <f t="shared" si="118"/>
        <v>0.21054286166839914</v>
      </c>
      <c r="Y59" s="192">
        <f t="shared" si="119"/>
        <v>1.621954662324935</v>
      </c>
      <c r="Z59" s="192">
        <f t="shared" si="120"/>
        <v>3.0012377246110926</v>
      </c>
      <c r="AA59" s="192">
        <f t="shared" si="121"/>
        <v>2.441015243534403</v>
      </c>
      <c r="AB59" s="192">
        <f t="shared" si="122"/>
        <v>0.24771450530014644</v>
      </c>
      <c r="AC59" s="192">
        <f t="shared" si="123"/>
        <v>0.33569503221709573</v>
      </c>
      <c r="AD59" s="192">
        <f t="shared" si="47"/>
        <v>-8.2594797708922891E-4</v>
      </c>
      <c r="AE59" s="192">
        <f t="shared" si="48"/>
        <v>-1.8404710751568E-3</v>
      </c>
      <c r="AF59" s="192">
        <f t="shared" si="124"/>
        <v>49.523121374299258</v>
      </c>
      <c r="AG59" s="193">
        <f t="shared" si="125"/>
        <v>101.21405069587897</v>
      </c>
      <c r="AH59" s="115"/>
      <c r="AI59" s="191">
        <f t="shared" si="50"/>
        <v>22.203251260553998</v>
      </c>
      <c r="AJ59" s="192">
        <f t="shared" si="51"/>
        <v>0.13248877891874608</v>
      </c>
      <c r="AK59" s="192">
        <f t="shared" si="52"/>
        <v>4.9116334108781707</v>
      </c>
      <c r="AL59" s="192">
        <f t="shared" si="53"/>
        <v>1.2057256688538603E-2</v>
      </c>
      <c r="AM59" s="192">
        <f t="shared" si="54"/>
        <v>2.7466983190657809E-2</v>
      </c>
      <c r="AN59" s="192">
        <f t="shared" si="55"/>
        <v>1.5257292744932456</v>
      </c>
      <c r="AO59" s="192">
        <f t="shared" si="56"/>
        <v>7.3058285717264401E-2</v>
      </c>
      <c r="AP59" s="192">
        <f t="shared" si="57"/>
        <v>0.78424428837474514</v>
      </c>
      <c r="AQ59" s="192">
        <f t="shared" si="58"/>
        <v>2.5297899636321581</v>
      </c>
      <c r="AR59" s="192">
        <f t="shared" si="59"/>
        <v>1.2098493954422347</v>
      </c>
      <c r="AS59" s="192">
        <f t="shared" si="60"/>
        <v>0.15498019040395367</v>
      </c>
      <c r="AT59" s="192">
        <f t="shared" si="61"/>
        <v>6.4539995211396723</v>
      </c>
      <c r="AU59" s="192">
        <f t="shared" si="62"/>
        <v>-2.7269810540847262E-4</v>
      </c>
      <c r="AV59" s="192">
        <f t="shared" si="63"/>
        <v>-5.6125403073524125E-4</v>
      </c>
      <c r="AW59" s="192">
        <f t="shared" si="64"/>
        <v>29.929224266709454</v>
      </c>
      <c r="AX59" s="193">
        <f t="shared" si="126"/>
        <v>69.946938924006702</v>
      </c>
      <c r="AY59" s="115"/>
      <c r="AZ59" s="215">
        <f t="shared" si="65"/>
        <v>0.55483556346727136</v>
      </c>
      <c r="BA59" s="216">
        <f t="shared" si="66"/>
        <v>3.3107532514875062E-3</v>
      </c>
      <c r="BB59" s="216">
        <f t="shared" si="67"/>
        <v>0.12273647940519095</v>
      </c>
      <c r="BC59" s="216">
        <f t="shared" si="68"/>
        <v>3.0129798245087842E-4</v>
      </c>
      <c r="BD59" s="216">
        <f t="shared" si="69"/>
        <v>6.8637060926339522E-4</v>
      </c>
      <c r="BE59" s="216">
        <f t="shared" si="70"/>
        <v>3.8126346983061124E-2</v>
      </c>
      <c r="BF59" s="216">
        <f t="shared" si="71"/>
        <v>1.8256486244384324E-3</v>
      </c>
      <c r="BG59" s="216">
        <f t="shared" si="72"/>
        <v>1.9597428166271809E-2</v>
      </c>
      <c r="BH59" s="216">
        <f t="shared" si="73"/>
        <v>6.321675251314858E-2</v>
      </c>
      <c r="BI59" s="216">
        <f t="shared" si="74"/>
        <v>3.0232845773505917E-2</v>
      </c>
      <c r="BJ59" s="216">
        <f t="shared" si="75"/>
        <v>3.8727896315711519E-3</v>
      </c>
      <c r="BK59" s="216">
        <f t="shared" si="76"/>
        <v>0.16127856316659461</v>
      </c>
      <c r="BL59" s="216">
        <f t="shared" si="77"/>
        <v>-6.8144347508046927E-6</v>
      </c>
      <c r="BM59" s="216">
        <f t="shared" si="78"/>
        <v>-1.4025139504884157E-5</v>
      </c>
      <c r="BN59" s="217">
        <f t="shared" si="127"/>
        <v>1.000020839574256</v>
      </c>
      <c r="BO59" s="115"/>
      <c r="BP59" s="87">
        <f>'INPUT 1'!A53</f>
        <v>0</v>
      </c>
      <c r="BQ59" s="226">
        <f t="shared" si="79"/>
        <v>64.39146779880565</v>
      </c>
      <c r="BR59" s="227">
        <f>'INPUT 2'!W53</f>
        <v>0</v>
      </c>
      <c r="BS59" s="227">
        <f>'INPUT 2'!X53</f>
        <v>0</v>
      </c>
      <c r="BT59" s="227">
        <f t="shared" si="109"/>
        <v>1.3575854651147183</v>
      </c>
      <c r="BU59" s="227">
        <f t="shared" si="80"/>
        <v>34.250946736079648</v>
      </c>
      <c r="BV59" s="228">
        <f t="shared" si="81"/>
        <v>100.00000000000003</v>
      </c>
      <c r="BW59" s="227"/>
      <c r="BX59" s="250">
        <f t="shared" si="82"/>
        <v>0</v>
      </c>
      <c r="BY59" s="251">
        <f t="shared" si="83"/>
        <v>0</v>
      </c>
      <c r="BZ59" s="251">
        <f t="shared" si="84"/>
        <v>35.979340649785485</v>
      </c>
      <c r="CA59" s="252"/>
      <c r="CB59" s="253">
        <f t="shared" si="85"/>
        <v>34.250946736079648</v>
      </c>
      <c r="CC59" s="252"/>
      <c r="CD59" s="252"/>
      <c r="CE59" s="251">
        <f t="shared" si="86"/>
        <v>62.663073885099806</v>
      </c>
      <c r="CF59" s="251">
        <f t="shared" si="87"/>
        <v>4.7386346118702587</v>
      </c>
      <c r="CG59" s="251">
        <f t="shared" si="88"/>
        <v>59.652833186935389</v>
      </c>
      <c r="CH59" s="254"/>
      <c r="CI59" s="53">
        <f t="shared" si="89"/>
        <v>5.6566061046446601</v>
      </c>
      <c r="CJ59" s="50">
        <f t="shared" si="90"/>
        <v>5.6566061046446601</v>
      </c>
      <c r="CK59" s="50">
        <f t="shared" si="91"/>
        <v>0</v>
      </c>
      <c r="CL59" s="255">
        <f t="shared" si="92"/>
        <v>0</v>
      </c>
      <c r="CM59" s="50">
        <f t="shared" si="93"/>
        <v>0</v>
      </c>
      <c r="CN59" s="50">
        <f t="shared" si="94"/>
        <v>0</v>
      </c>
      <c r="CO59" s="50">
        <f t="shared" si="95"/>
        <v>1</v>
      </c>
      <c r="CP59" s="58">
        <f t="shared" si="96"/>
        <v>1</v>
      </c>
      <c r="CQ59" s="227"/>
      <c r="CR59" s="256">
        <f t="shared" si="97"/>
        <v>4777.9786748757515</v>
      </c>
      <c r="CS59" s="257">
        <f t="shared" si="98"/>
        <v>3157.8957232988255</v>
      </c>
      <c r="CU59" s="256">
        <f>'INPUT 2'!R53</f>
        <v>0</v>
      </c>
      <c r="CV59" s="257">
        <f>'INPUT 2'!S53</f>
        <v>0</v>
      </c>
      <c r="CW59" s="115"/>
      <c r="CX59" s="226">
        <f t="shared" si="128"/>
        <v>50</v>
      </c>
      <c r="CY59" s="227">
        <f t="shared" si="129"/>
        <v>0</v>
      </c>
      <c r="CZ59" s="227">
        <f t="shared" si="130"/>
        <v>0</v>
      </c>
      <c r="DA59" s="227">
        <f t="shared" si="131"/>
        <v>3.6795516346019319</v>
      </c>
      <c r="DB59" s="227">
        <f t="shared" si="132"/>
        <v>46.320448365398065</v>
      </c>
      <c r="DC59" s="228">
        <f t="shared" si="99"/>
        <v>100</v>
      </c>
      <c r="DD59" s="115"/>
      <c r="DM59" s="215">
        <f t="shared" si="133"/>
        <v>-15291.84737748626</v>
      </c>
      <c r="DN59" s="216">
        <f t="shared" si="134"/>
        <v>-37.14826712927654</v>
      </c>
      <c r="DO59" s="216">
        <f t="shared" si="135"/>
        <v>-2264.5238840777592</v>
      </c>
      <c r="DP59" s="216">
        <f t="shared" si="136"/>
        <v>-4.2090333865045624</v>
      </c>
      <c r="DQ59" s="216">
        <f t="shared" si="137"/>
        <v>-1306.749050481812</v>
      </c>
      <c r="DR59" s="216">
        <f t="shared" si="138"/>
        <v>-153.46457914813411</v>
      </c>
      <c r="DS59" s="216">
        <f t="shared" si="139"/>
        <v>-837.4165795703035</v>
      </c>
      <c r="DT59" s="216">
        <f t="shared" si="140"/>
        <v>-877.19317115882041</v>
      </c>
      <c r="DU59" s="216">
        <f t="shared" si="141"/>
        <v>-2821.6113626973752</v>
      </c>
      <c r="DV59" s="228">
        <f t="shared" si="142"/>
        <v>2465.8544284393301</v>
      </c>
      <c r="DX59" s="215">
        <f t="shared" si="143"/>
        <v>-15533.415568957584</v>
      </c>
      <c r="DY59" s="216">
        <f t="shared" si="144"/>
        <v>-35.474691292909363</v>
      </c>
      <c r="DZ59" s="216">
        <f t="shared" si="145"/>
        <v>-2331.9863581922605</v>
      </c>
      <c r="EA59" s="216">
        <f t="shared" si="146"/>
        <v>-4.3725833547425834</v>
      </c>
      <c r="EB59" s="216">
        <f t="shared" si="147"/>
        <v>-1330.4300871199309</v>
      </c>
      <c r="EC59" s="216">
        <f t="shared" si="148"/>
        <v>-173.07696015209677</v>
      </c>
      <c r="ED59" s="216">
        <f t="shared" si="149"/>
        <v>-866.87331043834024</v>
      </c>
      <c r="EE59" s="216">
        <f t="shared" si="150"/>
        <v>-864.17514963151496</v>
      </c>
      <c r="EF59" s="216">
        <f t="shared" si="151"/>
        <v>-2865.293338973921</v>
      </c>
      <c r="EG59" s="228">
        <f t="shared" si="152"/>
        <v>2492.2521103231734</v>
      </c>
      <c r="EI59" s="191">
        <f t="shared" si="153"/>
        <v>1</v>
      </c>
      <c r="EJ59" s="192">
        <f t="shared" si="154"/>
        <v>0</v>
      </c>
      <c r="EK59" s="193">
        <f t="shared" si="155"/>
        <v>0</v>
      </c>
      <c r="EM59" s="172">
        <f t="shared" si="156"/>
        <v>50</v>
      </c>
      <c r="EN59" s="115"/>
      <c r="EO59" s="29">
        <f>'INPUT 2'!AC53+273.15</f>
        <v>1287.6540554671099</v>
      </c>
      <c r="EP59" s="94">
        <f>'INPUT 2'!AD53</f>
        <v>0.1</v>
      </c>
      <c r="ER59" s="180">
        <f t="shared" si="103"/>
        <v>7.7660610453111155E-5</v>
      </c>
      <c r="ES59" s="96">
        <f t="shared" si="157"/>
        <v>-2.0921768456068142E-2</v>
      </c>
      <c r="ET59" s="98">
        <f t="shared" si="158"/>
        <v>-2.0568412678506492E-2</v>
      </c>
      <c r="EU59" s="17"/>
      <c r="EV59" s="171">
        <f t="shared" si="159"/>
        <v>0</v>
      </c>
      <c r="EW59" s="180">
        <f t="shared" si="160"/>
        <v>0</v>
      </c>
      <c r="EY59" s="181">
        <f t="shared" si="161"/>
        <v>4.9792310667020736</v>
      </c>
      <c r="EZ59" s="182">
        <f t="shared" si="105"/>
        <v>145.36256455301663</v>
      </c>
      <c r="FA59" s="201">
        <v>0.27316977521185698</v>
      </c>
      <c r="FB59" s="202">
        <f t="shared" si="106"/>
        <v>39.708659083166602</v>
      </c>
      <c r="FC59" s="184">
        <f t="shared" si="162"/>
        <v>4.9459505934161951</v>
      </c>
      <c r="FD59" s="184">
        <f t="shared" si="111"/>
        <v>140.60444500423395</v>
      </c>
      <c r="FE59" s="205">
        <v>0.26729908137347302</v>
      </c>
      <c r="FF59" s="202">
        <f t="shared" si="108"/>
        <v>37.583438986658741</v>
      </c>
      <c r="FV59" s="48"/>
      <c r="FW59" s="115"/>
    </row>
    <row r="60" spans="1:179" s="1" customFormat="1" ht="17.5">
      <c r="A60" s="88">
        <f>'INPUT 1'!A54</f>
        <v>0</v>
      </c>
      <c r="B60" s="57">
        <f>'INPUT 2'!B54</f>
        <v>0</v>
      </c>
      <c r="C60" s="55">
        <f>'INPUT 2'!C54</f>
        <v>0</v>
      </c>
      <c r="D60" s="55">
        <f>'INPUT 2'!D54</f>
        <v>0</v>
      </c>
      <c r="E60" s="55">
        <f>'INPUT 2'!E54</f>
        <v>0</v>
      </c>
      <c r="F60" s="55">
        <f>'INPUT 2'!F54</f>
        <v>0</v>
      </c>
      <c r="G60" s="55">
        <f>'INPUT 2'!G54</f>
        <v>0</v>
      </c>
      <c r="H60" s="55">
        <f>'INPUT 2'!H54</f>
        <v>0</v>
      </c>
      <c r="I60" s="55">
        <f>'INPUT 2'!I54</f>
        <v>0</v>
      </c>
      <c r="J60" s="55">
        <f>'INPUT 2'!J54</f>
        <v>0</v>
      </c>
      <c r="K60" s="55">
        <f>'INPUT 2'!K54</f>
        <v>0</v>
      </c>
      <c r="L60" s="55">
        <f>'INPUT 2'!L54</f>
        <v>0</v>
      </c>
      <c r="M60" s="55">
        <f>'INPUT 2'!M54</f>
        <v>0</v>
      </c>
      <c r="N60" s="55">
        <f>'INPUT 2'!N54</f>
        <v>0</v>
      </c>
      <c r="O60" s="55">
        <f>'INPUT 2'!O54</f>
        <v>0</v>
      </c>
      <c r="P60" s="86">
        <f>'INPUT 2'!P54</f>
        <v>0</v>
      </c>
      <c r="R60" s="194">
        <f t="shared" si="112"/>
        <v>0</v>
      </c>
      <c r="S60" s="195">
        <f t="shared" si="113"/>
        <v>0</v>
      </c>
      <c r="T60" s="195">
        <f t="shared" si="114"/>
        <v>0</v>
      </c>
      <c r="U60" s="195">
        <f t="shared" si="115"/>
        <v>0</v>
      </c>
      <c r="V60" s="195">
        <f t="shared" si="116"/>
        <v>0</v>
      </c>
      <c r="W60" s="195">
        <f t="shared" si="117"/>
        <v>0</v>
      </c>
      <c r="X60" s="195">
        <f t="shared" si="118"/>
        <v>0</v>
      </c>
      <c r="Y60" s="195">
        <f t="shared" si="119"/>
        <v>0</v>
      </c>
      <c r="Z60" s="195">
        <f t="shared" si="120"/>
        <v>0</v>
      </c>
      <c r="AA60" s="195">
        <f t="shared" si="121"/>
        <v>0</v>
      </c>
      <c r="AB60" s="195">
        <f t="shared" si="122"/>
        <v>0</v>
      </c>
      <c r="AC60" s="195">
        <f t="shared" si="123"/>
        <v>0</v>
      </c>
      <c r="AD60" s="195">
        <f t="shared" si="47"/>
        <v>0</v>
      </c>
      <c r="AE60" s="195">
        <f t="shared" si="48"/>
        <v>0</v>
      </c>
      <c r="AF60" s="195">
        <f t="shared" si="124"/>
        <v>0</v>
      </c>
      <c r="AG60" s="196">
        <f t="shared" si="125"/>
        <v>0</v>
      </c>
      <c r="AH60" s="115"/>
      <c r="AI60" s="194">
        <f t="shared" si="50"/>
        <v>0</v>
      </c>
      <c r="AJ60" s="195">
        <f t="shared" si="51"/>
        <v>0</v>
      </c>
      <c r="AK60" s="195">
        <f t="shared" si="52"/>
        <v>0</v>
      </c>
      <c r="AL60" s="195">
        <f t="shared" si="53"/>
        <v>0</v>
      </c>
      <c r="AM60" s="195">
        <f t="shared" si="54"/>
        <v>0</v>
      </c>
      <c r="AN60" s="195">
        <f t="shared" si="55"/>
        <v>0</v>
      </c>
      <c r="AO60" s="195">
        <f t="shared" si="56"/>
        <v>0</v>
      </c>
      <c r="AP60" s="195">
        <f t="shared" si="57"/>
        <v>0</v>
      </c>
      <c r="AQ60" s="195">
        <f t="shared" si="58"/>
        <v>0</v>
      </c>
      <c r="AR60" s="195">
        <f t="shared" si="59"/>
        <v>0</v>
      </c>
      <c r="AS60" s="195">
        <f t="shared" si="60"/>
        <v>0</v>
      </c>
      <c r="AT60" s="195">
        <f t="shared" si="61"/>
        <v>0</v>
      </c>
      <c r="AU60" s="195">
        <f t="shared" si="62"/>
        <v>0</v>
      </c>
      <c r="AV60" s="195">
        <f t="shared" si="63"/>
        <v>0</v>
      </c>
      <c r="AW60" s="195">
        <f t="shared" si="64"/>
        <v>0</v>
      </c>
      <c r="AX60" s="196">
        <f t="shared" si="126"/>
        <v>0</v>
      </c>
      <c r="AY60" s="115"/>
      <c r="AZ60" s="237" t="e">
        <f t="shared" si="65"/>
        <v>#DIV/0!</v>
      </c>
      <c r="BA60" s="238" t="e">
        <f t="shared" si="66"/>
        <v>#DIV/0!</v>
      </c>
      <c r="BB60" s="238" t="e">
        <f t="shared" si="67"/>
        <v>#DIV/0!</v>
      </c>
      <c r="BC60" s="238" t="e">
        <f t="shared" si="68"/>
        <v>#DIV/0!</v>
      </c>
      <c r="BD60" s="238" t="e">
        <f t="shared" si="69"/>
        <v>#DIV/0!</v>
      </c>
      <c r="BE60" s="238" t="e">
        <f t="shared" si="70"/>
        <v>#DIV/0!</v>
      </c>
      <c r="BF60" s="238" t="e">
        <f t="shared" si="71"/>
        <v>#DIV/0!</v>
      </c>
      <c r="BG60" s="238" t="e">
        <f t="shared" si="72"/>
        <v>#DIV/0!</v>
      </c>
      <c r="BH60" s="238" t="e">
        <f t="shared" si="73"/>
        <v>#DIV/0!</v>
      </c>
      <c r="BI60" s="238" t="e">
        <f t="shared" si="74"/>
        <v>#DIV/0!</v>
      </c>
      <c r="BJ60" s="238" t="e">
        <f t="shared" si="75"/>
        <v>#DIV/0!</v>
      </c>
      <c r="BK60" s="238" t="e">
        <f t="shared" si="76"/>
        <v>#DIV/0!</v>
      </c>
      <c r="BL60" s="238" t="e">
        <f t="shared" si="77"/>
        <v>#DIV/0!</v>
      </c>
      <c r="BM60" s="238" t="e">
        <f t="shared" si="78"/>
        <v>#DIV/0!</v>
      </c>
      <c r="BN60" s="239" t="e">
        <f t="shared" si="127"/>
        <v>#DIV/0!</v>
      </c>
      <c r="BO60" s="115"/>
      <c r="BP60" s="88">
        <f>'INPUT 1'!A54</f>
        <v>0</v>
      </c>
      <c r="BQ60" s="240">
        <f t="shared" si="79"/>
        <v>27.046669502383409</v>
      </c>
      <c r="BR60" s="241">
        <f>'INPUT 2'!W54</f>
        <v>27.511518221646444</v>
      </c>
      <c r="BS60" s="241">
        <f>'INPUT 2'!X54</f>
        <v>11.884136243962645</v>
      </c>
      <c r="BT60" s="241">
        <f t="shared" si="109"/>
        <v>0</v>
      </c>
      <c r="BU60" s="241">
        <f t="shared" si="80"/>
        <v>33.557676032007514</v>
      </c>
      <c r="BV60" s="242">
        <f t="shared" si="81"/>
        <v>100</v>
      </c>
      <c r="BW60" s="227"/>
      <c r="BX60" s="258">
        <f t="shared" si="82"/>
        <v>15.029915318879009</v>
      </c>
      <c r="BY60" s="259">
        <f t="shared" si="83"/>
        <v>2.99833843721605</v>
      </c>
      <c r="BZ60" s="259">
        <f t="shared" si="84"/>
        <v>15.529422275912452</v>
      </c>
      <c r="CA60" s="260"/>
      <c r="CB60" s="261">
        <f t="shared" si="85"/>
        <v>15.529422275912452</v>
      </c>
      <c r="CC60" s="260"/>
      <c r="CD60" s="260"/>
      <c r="CE60" s="259">
        <f t="shared" si="86"/>
        <v>27.046669502383409</v>
      </c>
      <c r="CF60" s="259">
        <f t="shared" si="87"/>
        <v>0</v>
      </c>
      <c r="CG60" s="259">
        <f t="shared" si="88"/>
        <v>27.046669502383409</v>
      </c>
      <c r="CH60" s="254"/>
      <c r="CI60" s="54">
        <f t="shared" si="89"/>
        <v>0</v>
      </c>
      <c r="CJ60" s="262">
        <f t="shared" si="90"/>
        <v>0</v>
      </c>
      <c r="CK60" s="262">
        <f t="shared" si="91"/>
        <v>0.41114753720027841</v>
      </c>
      <c r="CL60" s="263">
        <f t="shared" si="92"/>
        <v>0.41114753720027841</v>
      </c>
      <c r="CM60" s="262">
        <f t="shared" si="93"/>
        <v>0.16404077308484191</v>
      </c>
      <c r="CN60" s="262">
        <f t="shared" si="94"/>
        <v>0.16404077308484191</v>
      </c>
      <c r="CO60" s="262">
        <f t="shared" si="95"/>
        <v>0.4248116897148797</v>
      </c>
      <c r="CP60" s="59">
        <f t="shared" si="96"/>
        <v>0.4248116897148797</v>
      </c>
      <c r="CQ60" s="227"/>
      <c r="CR60" s="264" t="e">
        <f t="shared" ref="CR60" si="163">10^($CB$5/EO60+$CC$5-LOG(CJ60)+(1673*$BY$5*LOG(1-0.049*BT60)/EO60)+(1673*$BZ$5*LOG(1-CL60)/EO60)+(1673*$CA$5*LOG(1-CN60)/EO60))</f>
        <v>#NUM!</v>
      </c>
      <c r="CS60" s="265" t="e">
        <f t="shared" ref="CS60" si="164">10^($CB$4/EO60+$CC$4-0.5*LOG(CJ60)+(1673*$BY$4*LOG(1-0.049*BT60)/EO60)+(1673*$CA$4*LOG(1-CN60)/EO60)+(1673*$BZ$4*LOG(1-CL60)/EO60))</f>
        <v>#NUM!</v>
      </c>
      <c r="CU60" s="264">
        <f>'INPUT 2'!R54</f>
        <v>0</v>
      </c>
      <c r="CV60" s="265">
        <f>'INPUT 2'!S54</f>
        <v>0</v>
      </c>
      <c r="CW60" s="115"/>
      <c r="CX60" s="240">
        <f t="shared" si="128"/>
        <v>22.148915803597273</v>
      </c>
      <c r="CY60" s="241">
        <f t="shared" si="129"/>
        <v>21.436491520318857</v>
      </c>
      <c r="CZ60" s="241">
        <f t="shared" si="130"/>
        <v>8.552790234778481</v>
      </c>
      <c r="DA60" s="241">
        <f t="shared" si="131"/>
        <v>0</v>
      </c>
      <c r="DB60" s="241">
        <f t="shared" si="132"/>
        <v>47.861802441305379</v>
      </c>
      <c r="DC60" s="242">
        <f>SUM(CX60:DB60)</f>
        <v>100</v>
      </c>
      <c r="DD60" s="115"/>
      <c r="DM60" s="237" t="e">
        <f t="shared" si="133"/>
        <v>#DIV/0!</v>
      </c>
      <c r="DN60" s="238" t="e">
        <f t="shared" si="134"/>
        <v>#DIV/0!</v>
      </c>
      <c r="DO60" s="238" t="e">
        <f t="shared" si="135"/>
        <v>#DIV/0!</v>
      </c>
      <c r="DP60" s="238" t="e">
        <f t="shared" si="136"/>
        <v>#DIV/0!</v>
      </c>
      <c r="DQ60" s="238" t="e">
        <f t="shared" si="137"/>
        <v>#DIV/0!</v>
      </c>
      <c r="DR60" s="238" t="e">
        <f t="shared" si="138"/>
        <v>#DIV/0!</v>
      </c>
      <c r="DS60" s="238" t="e">
        <f t="shared" si="139"/>
        <v>#DIV/0!</v>
      </c>
      <c r="DT60" s="238" t="e">
        <f t="shared" si="140"/>
        <v>#DIV/0!</v>
      </c>
      <c r="DU60" s="238" t="e">
        <f t="shared" si="141"/>
        <v>#DIV/0!</v>
      </c>
      <c r="DV60" s="242" t="e">
        <f t="shared" si="142"/>
        <v>#DIV/0!</v>
      </c>
      <c r="DX60" s="237" t="e">
        <f t="shared" si="143"/>
        <v>#DIV/0!</v>
      </c>
      <c r="DY60" s="238" t="e">
        <f t="shared" si="144"/>
        <v>#DIV/0!</v>
      </c>
      <c r="DZ60" s="238" t="e">
        <f t="shared" si="145"/>
        <v>#DIV/0!</v>
      </c>
      <c r="EA60" s="238" t="e">
        <f t="shared" si="146"/>
        <v>#DIV/0!</v>
      </c>
      <c r="EB60" s="238" t="e">
        <f t="shared" si="147"/>
        <v>#DIV/0!</v>
      </c>
      <c r="EC60" s="238" t="e">
        <f t="shared" si="148"/>
        <v>#DIV/0!</v>
      </c>
      <c r="ED60" s="238" t="e">
        <f t="shared" si="149"/>
        <v>#DIV/0!</v>
      </c>
      <c r="EE60" s="238" t="e">
        <f t="shared" si="150"/>
        <v>#DIV/0!</v>
      </c>
      <c r="EF60" s="238" t="e">
        <f t="shared" si="151"/>
        <v>#DIV/0!</v>
      </c>
      <c r="EG60" s="242" t="e">
        <f t="shared" si="152"/>
        <v>#DIV/0!</v>
      </c>
      <c r="EI60" s="194">
        <f t="shared" si="153"/>
        <v>0.42481168971487965</v>
      </c>
      <c r="EJ60" s="195">
        <f t="shared" si="154"/>
        <v>0.41114753720027836</v>
      </c>
      <c r="EK60" s="196">
        <f t="shared" si="155"/>
        <v>0.16404077308484188</v>
      </c>
      <c r="EM60" s="175">
        <f t="shared" si="156"/>
        <v>52.138197558694614</v>
      </c>
      <c r="EN60" s="115"/>
      <c r="EO60" s="30">
        <f>'INPUT 2'!AC54+273.15</f>
        <v>1287.1500000000001</v>
      </c>
      <c r="EP60" s="95">
        <f>'INPUT 2'!AD54</f>
        <v>0.1</v>
      </c>
      <c r="ER60" s="186">
        <f>EP60/EO60</f>
        <v>7.7691022802315197E-5</v>
      </c>
      <c r="ES60" s="99">
        <f t="shared" si="157"/>
        <v>-2.0929961542943711E-2</v>
      </c>
      <c r="ET60" s="101">
        <f t="shared" si="158"/>
        <v>-2.0576467389193182E-2</v>
      </c>
      <c r="EU60" s="17"/>
      <c r="EV60" s="173">
        <f t="shared" si="159"/>
        <v>7.3304847988606636E-5</v>
      </c>
      <c r="EW60" s="186">
        <f t="shared" si="160"/>
        <v>0.78446194192608021</v>
      </c>
      <c r="EY60" s="187" t="e">
        <f t="shared" si="161"/>
        <v>#DIV/0!</v>
      </c>
      <c r="EZ60" s="198" t="e">
        <f>EXP(EY60)</f>
        <v>#DIV/0!</v>
      </c>
      <c r="FA60" s="203">
        <v>0.27316977521185698</v>
      </c>
      <c r="FB60" s="204" t="e">
        <f>EZ60*FA60</f>
        <v>#DIV/0!</v>
      </c>
      <c r="FC60" s="197" t="e">
        <f t="shared" si="162"/>
        <v>#DIV/0!</v>
      </c>
      <c r="FD60" s="197" t="e">
        <f>EXP(FC60)</f>
        <v>#DIV/0!</v>
      </c>
      <c r="FE60" s="206">
        <v>0.26729908137347302</v>
      </c>
      <c r="FF60" s="204" t="e">
        <f>FD60*FE60</f>
        <v>#DIV/0!</v>
      </c>
      <c r="FV60" s="48"/>
      <c r="FW60" s="115"/>
    </row>
    <row r="61" spans="1:179">
      <c r="BX61" s="76"/>
      <c r="BY61" s="76"/>
      <c r="BZ61" s="76"/>
      <c r="CA61" s="76"/>
      <c r="CB61" s="76"/>
      <c r="CC61" s="76"/>
      <c r="CD61" s="76"/>
      <c r="CE61" s="76"/>
      <c r="CF61" s="76"/>
      <c r="CG61" s="76"/>
      <c r="CH61" s="76"/>
      <c r="CI61" s="76"/>
      <c r="CJ61" s="76"/>
      <c r="CK61" s="76"/>
      <c r="CL61" s="76"/>
      <c r="CM61" s="76"/>
      <c r="CN61" s="76"/>
      <c r="CO61" s="76"/>
      <c r="CP61" s="76"/>
    </row>
    <row r="64" spans="1:179">
      <c r="BO64"/>
      <c r="BP64"/>
      <c r="BQ64"/>
      <c r="BR64"/>
      <c r="BS64"/>
      <c r="BT64"/>
      <c r="BU64"/>
      <c r="BV64"/>
      <c r="BW64"/>
      <c r="BX64"/>
      <c r="BY64"/>
      <c r="BZ64"/>
      <c r="CA64"/>
      <c r="CB64"/>
    </row>
    <row r="65" spans="67:80">
      <c r="BO65"/>
      <c r="BP65"/>
      <c r="BQ65"/>
      <c r="BR65"/>
      <c r="BS65"/>
      <c r="BT65"/>
      <c r="BU65"/>
      <c r="BV65"/>
      <c r="BW65"/>
      <c r="BX65"/>
      <c r="BY65"/>
      <c r="BZ65"/>
      <c r="CA65"/>
      <c r="CB65"/>
    </row>
    <row r="66" spans="67:80">
      <c r="BO66"/>
      <c r="BP66"/>
      <c r="BQ66"/>
      <c r="BR66"/>
      <c r="BS66"/>
      <c r="BT66"/>
      <c r="BU66"/>
      <c r="BV66"/>
      <c r="BW66"/>
      <c r="BX66"/>
      <c r="BY66"/>
      <c r="BZ66"/>
      <c r="CA66"/>
      <c r="CB66"/>
    </row>
    <row r="67" spans="67:80">
      <c r="BO67"/>
      <c r="BP67"/>
      <c r="BQ67"/>
      <c r="BR67"/>
      <c r="BS67"/>
      <c r="BT67"/>
      <c r="BU67"/>
      <c r="BV67"/>
      <c r="BW67"/>
      <c r="BX67"/>
      <c r="BY67"/>
      <c r="BZ67"/>
      <c r="CA67"/>
      <c r="CB67"/>
    </row>
    <row r="68" spans="67:80">
      <c r="BO68" s="71"/>
      <c r="BY68"/>
      <c r="BZ68" s="72"/>
      <c r="CA68" s="72"/>
      <c r="CB68" s="72"/>
    </row>
    <row r="69" spans="67:80">
      <c r="BO69"/>
      <c r="BY69"/>
      <c r="BZ69" s="73"/>
      <c r="CA69" s="73"/>
      <c r="CB69" s="73"/>
    </row>
    <row r="70" spans="67:80">
      <c r="BO70"/>
      <c r="BY70"/>
      <c r="BZ70"/>
      <c r="CA70"/>
      <c r="CB70"/>
    </row>
    <row r="71" spans="67:80">
      <c r="BO71"/>
      <c r="BY71"/>
      <c r="BZ71"/>
      <c r="CA71"/>
      <c r="CB71"/>
    </row>
    <row r="72" spans="67:80">
      <c r="BO72"/>
      <c r="BY72"/>
      <c r="BZ72"/>
      <c r="CA72"/>
      <c r="CB72"/>
    </row>
    <row r="73" spans="67:80">
      <c r="BO73"/>
      <c r="BY73"/>
      <c r="BZ73"/>
      <c r="CA73"/>
      <c r="CB73"/>
    </row>
    <row r="74" spans="67:80">
      <c r="BO74"/>
      <c r="BY74"/>
      <c r="BZ74"/>
      <c r="CA74"/>
      <c r="CB74"/>
    </row>
    <row r="75" spans="67:80">
      <c r="BO75"/>
      <c r="BY75"/>
      <c r="BZ75"/>
      <c r="CA75"/>
      <c r="CB75"/>
    </row>
    <row r="76" spans="67:80">
      <c r="BO76"/>
      <c r="BY76"/>
      <c r="BZ76"/>
      <c r="CA76"/>
      <c r="CB76"/>
    </row>
    <row r="77" spans="67:80">
      <c r="BO77"/>
      <c r="BY77"/>
      <c r="BZ77"/>
      <c r="CA77"/>
      <c r="CB77"/>
    </row>
    <row r="78" spans="67:80">
      <c r="BO78"/>
      <c r="BY78"/>
      <c r="BZ78"/>
      <c r="CA78"/>
      <c r="CB78"/>
    </row>
    <row r="79" spans="67:80">
      <c r="BO79"/>
      <c r="BY79"/>
      <c r="BZ79"/>
      <c r="CA79"/>
      <c r="CB79"/>
    </row>
    <row r="80" spans="67:80">
      <c r="BO80"/>
      <c r="BY80"/>
      <c r="BZ80"/>
      <c r="CA80"/>
      <c r="CB80"/>
    </row>
    <row r="81" spans="67:119">
      <c r="BO81"/>
      <c r="BY81"/>
      <c r="BZ81"/>
      <c r="CA81"/>
      <c r="CB81"/>
    </row>
    <row r="82" spans="67:119">
      <c r="BO82"/>
      <c r="BY82"/>
      <c r="BZ82"/>
      <c r="CA82"/>
      <c r="CB82"/>
    </row>
    <row r="83" spans="67:119">
      <c r="BO83"/>
      <c r="BY83"/>
      <c r="BZ83"/>
      <c r="CA83"/>
      <c r="CB83"/>
    </row>
    <row r="84" spans="67:119">
      <c r="BO84"/>
      <c r="BY84"/>
      <c r="BZ84"/>
      <c r="CA84"/>
      <c r="CB84"/>
    </row>
    <row r="85" spans="67:119">
      <c r="BO85"/>
      <c r="BY85"/>
      <c r="BZ85"/>
      <c r="CA85"/>
      <c r="CB85"/>
    </row>
    <row r="86" spans="67:119">
      <c r="BP86" s="74"/>
      <c r="BQ86" s="74"/>
      <c r="BR86" s="74"/>
      <c r="BS86" s="74"/>
      <c r="BT86"/>
      <c r="BU86"/>
      <c r="BV86"/>
      <c r="BW86"/>
      <c r="BX86"/>
      <c r="BY86"/>
      <c r="BZ86"/>
      <c r="CA86"/>
      <c r="CB86"/>
      <c r="CC86" s="74"/>
      <c r="CD86" s="74"/>
      <c r="CE86" s="74"/>
      <c r="CF86"/>
      <c r="CG86"/>
      <c r="CH86"/>
      <c r="CI86"/>
      <c r="CJ86"/>
      <c r="CK86"/>
      <c r="CL86"/>
      <c r="CM86"/>
      <c r="CN86"/>
      <c r="CO86"/>
      <c r="CP86" s="37"/>
      <c r="CQ86" s="37"/>
      <c r="CR86" s="37"/>
      <c r="CS86" s="37"/>
      <c r="CT86" s="37"/>
      <c r="CU86" s="37"/>
      <c r="CV86"/>
      <c r="CW86"/>
      <c r="CX86"/>
      <c r="CY86"/>
      <c r="CZ86"/>
      <c r="DA86"/>
      <c r="DB86"/>
      <c r="DL86"/>
      <c r="DM86"/>
      <c r="DN86"/>
      <c r="DO86"/>
    </row>
    <row r="87" spans="67:119" ht="17.5">
      <c r="BP87" s="89"/>
      <c r="BQ87" s="37"/>
      <c r="BR87" s="37"/>
      <c r="BS87" s="37"/>
      <c r="BT87" s="37"/>
      <c r="BU87" s="37"/>
      <c r="BV87" s="37"/>
      <c r="BW87" s="37"/>
      <c r="BX87" s="37"/>
      <c r="BY87" s="37"/>
      <c r="BZ87" s="37"/>
      <c r="CA87" s="37"/>
      <c r="CB87" s="37"/>
      <c r="CC87" s="37"/>
      <c r="CD87" s="74"/>
      <c r="CE87" s="74"/>
      <c r="CF87"/>
      <c r="CG87"/>
      <c r="CH87"/>
      <c r="CI87"/>
      <c r="CJ87"/>
      <c r="CK87"/>
      <c r="CL87"/>
      <c r="CM87"/>
      <c r="CN87"/>
      <c r="CO87"/>
      <c r="CP87" s="37"/>
      <c r="CQ87" s="37"/>
      <c r="CR87" s="37"/>
      <c r="CS87" s="37"/>
      <c r="CT87" s="37"/>
      <c r="CU87" s="37"/>
      <c r="CV87"/>
      <c r="CW87"/>
      <c r="CX87"/>
      <c r="CY87"/>
      <c r="CZ87"/>
      <c r="DA87"/>
      <c r="DB87"/>
      <c r="DC87"/>
      <c r="DD87"/>
      <c r="DE87"/>
      <c r="DF87"/>
      <c r="DG87"/>
      <c r="DH87"/>
      <c r="DI87"/>
      <c r="DJ87"/>
      <c r="DK87"/>
      <c r="DL87"/>
      <c r="DM87"/>
      <c r="DN87"/>
      <c r="DO87"/>
    </row>
    <row r="88" spans="67:119" ht="17.5">
      <c r="BP88" s="90"/>
      <c r="BQ88" s="37"/>
      <c r="BR88" s="37"/>
      <c r="BS88" s="37"/>
      <c r="BT88" s="37"/>
      <c r="BU88" s="37"/>
      <c r="BV88" s="37"/>
      <c r="BW88" s="37"/>
      <c r="BX88" s="37"/>
      <c r="BY88" s="37"/>
      <c r="BZ88" s="37"/>
      <c r="CA88" s="37"/>
      <c r="CB88" s="37"/>
      <c r="CC88" s="37"/>
      <c r="CD88" s="74"/>
      <c r="CE88" s="74"/>
      <c r="CF88"/>
      <c r="CG88"/>
      <c r="CH88"/>
      <c r="CI88"/>
      <c r="CJ88"/>
      <c r="CK88"/>
      <c r="CL88"/>
      <c r="CM88"/>
      <c r="CN88"/>
      <c r="CO88"/>
      <c r="CP88" s="37"/>
      <c r="CQ88" s="37"/>
      <c r="CR88" s="37"/>
      <c r="CS88" s="37"/>
      <c r="CT88" s="37"/>
      <c r="CU88" s="37"/>
      <c r="CV88"/>
      <c r="CW88"/>
      <c r="CX88"/>
      <c r="CY88"/>
      <c r="CZ88"/>
      <c r="DA88"/>
      <c r="DB88"/>
      <c r="DC88"/>
      <c r="DD88"/>
      <c r="DE88"/>
      <c r="DF88"/>
      <c r="DG88"/>
      <c r="DH88"/>
      <c r="DI88"/>
      <c r="DJ88"/>
      <c r="DK88"/>
      <c r="DL88"/>
      <c r="DM88"/>
      <c r="DN88"/>
      <c r="DO88"/>
    </row>
    <row r="89" spans="67:119" ht="17.5">
      <c r="BP89" s="91"/>
      <c r="BQ89" s="37"/>
      <c r="BR89" s="37"/>
      <c r="BS89" s="37"/>
      <c r="BT89" s="37"/>
      <c r="BU89" s="37"/>
      <c r="BV89" s="37"/>
      <c r="BW89" s="37"/>
      <c r="BX89" s="37"/>
      <c r="BY89" s="37"/>
      <c r="BZ89" s="37"/>
      <c r="CA89" s="37"/>
      <c r="CB89" s="37"/>
      <c r="CC89" s="37"/>
      <c r="CD89" s="74"/>
      <c r="CE89" s="74"/>
      <c r="CF89"/>
      <c r="CG89"/>
      <c r="CH89"/>
      <c r="CI89"/>
      <c r="CJ89"/>
      <c r="CK89"/>
      <c r="CL89"/>
      <c r="CM89"/>
      <c r="CN89"/>
      <c r="CO89"/>
      <c r="CP89" s="37"/>
      <c r="CQ89" s="37"/>
      <c r="CR89" s="37"/>
      <c r="CS89" s="37"/>
      <c r="CT89" s="37"/>
      <c r="CU89" s="37"/>
      <c r="CV89"/>
      <c r="CW89"/>
      <c r="CX89"/>
      <c r="CY89"/>
      <c r="CZ89"/>
      <c r="DA89"/>
      <c r="DB89"/>
      <c r="DC89"/>
      <c r="DD89"/>
      <c r="DE89"/>
      <c r="DF89"/>
      <c r="DG89"/>
      <c r="DH89"/>
      <c r="DI89"/>
      <c r="DJ89"/>
      <c r="DK89"/>
      <c r="DL89"/>
      <c r="DM89"/>
      <c r="DN89"/>
      <c r="DO89"/>
    </row>
    <row r="90" spans="67:119">
      <c r="BP90" s="37"/>
      <c r="BQ90" s="37"/>
      <c r="BR90" s="37"/>
      <c r="BS90" s="37"/>
      <c r="BT90" s="37"/>
      <c r="BU90" s="37"/>
      <c r="BV90" s="37"/>
      <c r="BW90" s="37"/>
      <c r="BX90" s="37"/>
      <c r="BY90" s="37"/>
      <c r="BZ90" s="37"/>
      <c r="CA90" s="37"/>
      <c r="CB90" s="37"/>
      <c r="CC90" s="37"/>
      <c r="CD90" s="74"/>
      <c r="CE90" s="74"/>
      <c r="CF90"/>
      <c r="CG90"/>
      <c r="CH90"/>
      <c r="CI90"/>
      <c r="CJ90"/>
      <c r="CK90"/>
      <c r="CL90"/>
      <c r="CM90"/>
      <c r="CN90"/>
      <c r="CO90"/>
      <c r="CP90" s="37"/>
      <c r="CQ90" s="37"/>
      <c r="CR90" s="37"/>
      <c r="CS90" s="37"/>
      <c r="CT90" s="37"/>
      <c r="CU90" s="37"/>
      <c r="CV90"/>
      <c r="CW90"/>
      <c r="CX90"/>
      <c r="CY90"/>
      <c r="CZ90"/>
      <c r="DA90"/>
      <c r="DB90"/>
      <c r="DC90"/>
      <c r="DD90"/>
      <c r="DE90"/>
      <c r="DF90"/>
      <c r="DG90"/>
      <c r="DH90"/>
      <c r="DI90"/>
      <c r="DJ90"/>
      <c r="DK90"/>
      <c r="DL90"/>
      <c r="DM90"/>
      <c r="DN90"/>
      <c r="DO90"/>
    </row>
    <row r="91" spans="67:119">
      <c r="BP91" s="37"/>
      <c r="BQ91" s="37"/>
      <c r="BR91" s="37"/>
      <c r="BS91" s="37"/>
      <c r="BT91" s="37"/>
      <c r="BU91" s="37"/>
      <c r="BV91" s="37"/>
      <c r="BW91" s="37"/>
      <c r="BX91" s="37"/>
      <c r="BY91" s="37"/>
      <c r="BZ91" s="37"/>
      <c r="CA91" s="37"/>
      <c r="CB91" s="37"/>
      <c r="CC91" s="37"/>
      <c r="CD91" s="74"/>
      <c r="CE91" s="74"/>
      <c r="CF91"/>
      <c r="CG91"/>
      <c r="CH91"/>
      <c r="CI91"/>
      <c r="CJ91"/>
      <c r="CK91"/>
      <c r="CL91"/>
      <c r="CM91"/>
      <c r="CN91"/>
      <c r="CO91"/>
      <c r="CP91" s="37"/>
      <c r="CQ91" s="37"/>
      <c r="CR91" s="37"/>
      <c r="CS91" s="37"/>
      <c r="CT91" s="37"/>
      <c r="CU91" s="37"/>
      <c r="CV91"/>
      <c r="CW91"/>
      <c r="CX91"/>
      <c r="CY91"/>
      <c r="CZ91"/>
      <c r="DA91"/>
      <c r="DB91"/>
      <c r="DC91"/>
      <c r="DD91"/>
      <c r="DE91"/>
      <c r="DF91"/>
      <c r="DG91"/>
      <c r="DH91"/>
      <c r="DI91"/>
      <c r="DJ91"/>
      <c r="DK91"/>
      <c r="DL91"/>
      <c r="DM91"/>
      <c r="DN91"/>
      <c r="DO91"/>
    </row>
    <row r="92" spans="67:119">
      <c r="BP92" s="37"/>
      <c r="BQ92" s="37"/>
      <c r="BR92" s="37"/>
      <c r="BS92" s="37"/>
      <c r="BT92" s="37"/>
      <c r="BU92" s="37"/>
      <c r="BV92" s="37"/>
      <c r="BW92" s="37"/>
      <c r="BX92" s="37"/>
      <c r="BY92" s="37"/>
      <c r="BZ92" s="37"/>
      <c r="CA92" s="37"/>
      <c r="CB92" s="37"/>
      <c r="CC92" s="37"/>
      <c r="CD92" s="74"/>
      <c r="CE92" s="74"/>
      <c r="CF92"/>
      <c r="CG92"/>
      <c r="CH92"/>
      <c r="CI92"/>
      <c r="CJ92"/>
      <c r="CK92"/>
      <c r="CL92"/>
      <c r="CM92"/>
      <c r="CN92"/>
      <c r="CO92"/>
      <c r="CP92" s="37"/>
      <c r="CQ92" s="37"/>
      <c r="CR92" s="37"/>
      <c r="CS92" s="37"/>
      <c r="CT92" s="37"/>
      <c r="CU92" s="37"/>
      <c r="CV92"/>
      <c r="CW92"/>
      <c r="CX92"/>
      <c r="CY92"/>
      <c r="CZ92"/>
      <c r="DA92"/>
      <c r="DB92"/>
      <c r="DC92"/>
      <c r="DD92"/>
      <c r="DE92"/>
      <c r="DF92"/>
      <c r="DG92"/>
      <c r="DH92"/>
      <c r="DI92"/>
      <c r="DJ92"/>
      <c r="DK92"/>
      <c r="DL92"/>
      <c r="DM92"/>
      <c r="DN92"/>
      <c r="DO92"/>
    </row>
    <row r="93" spans="67:119">
      <c r="BP93"/>
      <c r="BQ93"/>
      <c r="BR93"/>
      <c r="BS93" s="74"/>
      <c r="BT93" s="37"/>
      <c r="BU93" s="37"/>
      <c r="BV93" s="37"/>
      <c r="BW93" s="75"/>
      <c r="BX93" s="37"/>
      <c r="BY93" s="37"/>
      <c r="BZ93" s="37"/>
      <c r="CA93" s="74"/>
      <c r="CB93" s="74"/>
      <c r="CC93" s="74"/>
      <c r="CD93" s="74"/>
      <c r="CE93" s="74"/>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row>
    <row r="94" spans="67:119">
      <c r="BP94"/>
      <c r="BQ94"/>
      <c r="BR94"/>
      <c r="BS94" s="74"/>
      <c r="BT94" s="75"/>
      <c r="BU94" s="37"/>
      <c r="BV94" s="37"/>
      <c r="BW94" s="37"/>
      <c r="BX94" s="37"/>
      <c r="BY94" s="37"/>
      <c r="BZ94" s="37"/>
      <c r="CA94" s="74"/>
      <c r="CB94" s="74"/>
      <c r="CC94" s="74"/>
      <c r="CD94" s="74"/>
      <c r="CE94" s="7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row>
  </sheetData>
  <mergeCells count="4">
    <mergeCell ref="DG9:DH9"/>
    <mergeCell ref="DJ9:DK9"/>
    <mergeCell ref="BX9:CB9"/>
    <mergeCell ref="CC9:CG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INPUT 1</vt:lpstr>
      <vt:lpstr>INPUT 2</vt:lpstr>
      <vt:lpstr>PySulfSat</vt:lpstr>
      <vt:lpstr>CALCULATIONS 1</vt:lpstr>
      <vt:lpstr>CALCULATIONS 2</vt:lpstr>
    </vt:vector>
  </TitlesOfParts>
  <Company>University of Oxford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Duane Smythe</dc:creator>
  <cp:lastModifiedBy>Penny Wieser</cp:lastModifiedBy>
  <dcterms:created xsi:type="dcterms:W3CDTF">2015-08-25T11:22:55Z</dcterms:created>
  <dcterms:modified xsi:type="dcterms:W3CDTF">2022-10-26T17:20:30Z</dcterms:modified>
</cp:coreProperties>
</file>