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Benchmarking\liquid, olivine\"/>
    </mc:Choice>
  </mc:AlternateContent>
  <xr:revisionPtr revIDLastSave="0" documentId="13_ncr:1_{891C5F73-5C09-46A2-B904-A98D8E7DB8FC}" xr6:coauthVersionLast="47" xr6:coauthVersionMax="47" xr10:uidLastSave="{00000000-0000-0000-0000-000000000000}"/>
  <bookViews>
    <workbookView xWindow="28680" yWindow="-120" windowWidth="29040" windowHeight="15720" tabRatio="609" firstSheet="1" activeTab="4" xr2:uid="{00000000-000D-0000-FFFF-FFFF00000000}"/>
  </bookViews>
  <sheets>
    <sheet name="calculation_perturbed" sheetId="23" r:id="rId1"/>
    <sheet name="notes" sheetId="20" r:id="rId2"/>
    <sheet name="fit parameters" sheetId="12" r:id="rId3"/>
    <sheet name="calculation" sheetId="13" r:id="rId4"/>
    <sheet name="Thermobar" sheetId="21" r:id="rId5"/>
    <sheet name="Thermobar_norm_test" sheetId="22" r:id="rId6"/>
  </sheets>
  <definedNames>
    <definedName name="solver_adj" localSheetId="3" hidden="1">calculation!$L$20:$L$23</definedName>
    <definedName name="solver_adj" localSheetId="0" hidden="1">calculation_perturbed!$L$20:$L$23</definedName>
    <definedName name="solver_adj" localSheetId="2" hidden="1">calculation!$P$22:$P$23</definedName>
    <definedName name="solver_cvg" localSheetId="3" hidden="1">0.0001</definedName>
    <definedName name="solver_cvg" localSheetId="0" hidden="1">0.0001</definedName>
    <definedName name="solver_cvg" localSheetId="2" hidden="1">0.0001</definedName>
    <definedName name="solver_drv" localSheetId="3" hidden="1">1</definedName>
    <definedName name="solver_drv" localSheetId="0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2" hidden="1">1</definedName>
    <definedName name="solver_itr" localSheetId="3" hidden="1">2147483647</definedName>
    <definedName name="solver_itr" localSheetId="0" hidden="1">2147483647</definedName>
    <definedName name="solver_itr" localSheetId="2" hidden="1">2147483647</definedName>
    <definedName name="solver_lin" localSheetId="3" hidden="1">2</definedName>
    <definedName name="solver_lin" localSheetId="0" hidden="1">2</definedName>
    <definedName name="solver_lin" localSheetId="2" hidden="1">2</definedName>
    <definedName name="solver_mip" localSheetId="3" hidden="1">2147483647</definedName>
    <definedName name="solver_mip" localSheetId="0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2" hidden="1">2</definedName>
    <definedName name="solver_neg" localSheetId="3" hidden="1">1</definedName>
    <definedName name="solver_neg" localSheetId="0" hidden="1">1</definedName>
    <definedName name="solver_neg" localSheetId="2" hidden="1">1</definedName>
    <definedName name="solver_nod" localSheetId="3" hidden="1">2147483647</definedName>
    <definedName name="solver_nod" localSheetId="0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2" hidden="1">0</definedName>
    <definedName name="solver_opt" localSheetId="3" hidden="1">calculation!$L$46</definedName>
    <definedName name="solver_opt" localSheetId="0" hidden="1">calculation_perturbed!$L$46</definedName>
    <definedName name="solver_opt" localSheetId="2" hidden="1">calculation!$P$46</definedName>
    <definedName name="solver_pre" localSheetId="3" hidden="1">0.000001</definedName>
    <definedName name="solver_pre" localSheetId="0" hidden="1">0.000001</definedName>
    <definedName name="solver_pre" localSheetId="2" hidden="1">0.000001</definedName>
    <definedName name="solver_rbv" localSheetId="3" hidden="1">1</definedName>
    <definedName name="solver_rbv" localSheetId="0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2" hidden="1">0</definedName>
    <definedName name="solver_scl" localSheetId="3" hidden="1">1</definedName>
    <definedName name="solver_scl" localSheetId="0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2" hidden="1">0</definedName>
    <definedName name="solver_ver" localSheetId="3" hidden="1">2</definedName>
    <definedName name="solver_ver" localSheetId="0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" i="23" l="1"/>
  <c r="J21" i="23"/>
  <c r="J48" i="23"/>
  <c r="Q48" i="23"/>
  <c r="P48" i="23"/>
  <c r="E33" i="23"/>
  <c r="E43" i="23" s="1"/>
  <c r="D33" i="23"/>
  <c r="D43" i="23" s="1"/>
  <c r="M31" i="23"/>
  <c r="M41" i="23" s="1"/>
  <c r="L31" i="23"/>
  <c r="L41" i="23" s="1"/>
  <c r="L30" i="23"/>
  <c r="L40" i="23" s="1"/>
  <c r="I30" i="23"/>
  <c r="I40" i="23" s="1"/>
  <c r="H30" i="23"/>
  <c r="H40" i="23" s="1"/>
  <c r="E29" i="23"/>
  <c r="E39" i="23" s="1"/>
  <c r="D29" i="23"/>
  <c r="D39" i="23" s="1"/>
  <c r="M27" i="23"/>
  <c r="L27" i="23"/>
  <c r="N24" i="23"/>
  <c r="L24" i="23"/>
  <c r="I24" i="23"/>
  <c r="H24" i="23"/>
  <c r="E24" i="23"/>
  <c r="C24" i="23"/>
  <c r="Q23" i="23"/>
  <c r="Q24" i="23" s="1"/>
  <c r="P23" i="23"/>
  <c r="P24" i="23" s="1"/>
  <c r="O23" i="23"/>
  <c r="O24" i="23" s="1"/>
  <c r="N23" i="23"/>
  <c r="M23" i="23"/>
  <c r="M24" i="23" s="1"/>
  <c r="L23" i="23"/>
  <c r="K23" i="23"/>
  <c r="K24" i="23" s="1"/>
  <c r="J23" i="23"/>
  <c r="J24" i="23" s="1"/>
  <c r="I23" i="23"/>
  <c r="H23" i="23"/>
  <c r="G23" i="23"/>
  <c r="G24" i="23" s="1"/>
  <c r="F23" i="23"/>
  <c r="F24" i="23" s="1"/>
  <c r="E23" i="23"/>
  <c r="D23" i="23"/>
  <c r="D24" i="23" s="1"/>
  <c r="C23" i="23"/>
  <c r="B23" i="23"/>
  <c r="B24" i="23" s="1"/>
  <c r="Q22" i="23"/>
  <c r="Q33" i="23" s="1"/>
  <c r="Q43" i="23" s="1"/>
  <c r="P22" i="23"/>
  <c r="P33" i="23" s="1"/>
  <c r="P43" i="23" s="1"/>
  <c r="O22" i="23"/>
  <c r="O33" i="23" s="1"/>
  <c r="O43" i="23" s="1"/>
  <c r="N22" i="23"/>
  <c r="N32" i="23" s="1"/>
  <c r="N42" i="23" s="1"/>
  <c r="M22" i="23"/>
  <c r="M32" i="23" s="1"/>
  <c r="M42" i="23" s="1"/>
  <c r="L22" i="23"/>
  <c r="L32" i="23" s="1"/>
  <c r="L42" i="23" s="1"/>
  <c r="K22" i="23"/>
  <c r="K28" i="23" s="1"/>
  <c r="K38" i="23" s="1"/>
  <c r="J22" i="23"/>
  <c r="J31" i="23" s="1"/>
  <c r="J41" i="23" s="1"/>
  <c r="I22" i="23"/>
  <c r="I31" i="23" s="1"/>
  <c r="I41" i="23" s="1"/>
  <c r="H22" i="23"/>
  <c r="H31" i="23" s="1"/>
  <c r="H41" i="23" s="1"/>
  <c r="G22" i="23"/>
  <c r="G31" i="23" s="1"/>
  <c r="G41" i="23" s="1"/>
  <c r="F22" i="23"/>
  <c r="F30" i="23" s="1"/>
  <c r="F40" i="23" s="1"/>
  <c r="E22" i="23"/>
  <c r="D22" i="23"/>
  <c r="C22" i="23"/>
  <c r="C31" i="23" s="1"/>
  <c r="C41" i="23" s="1"/>
  <c r="B22" i="23"/>
  <c r="B33" i="23" s="1"/>
  <c r="B43" i="23" s="1"/>
  <c r="M21" i="23"/>
  <c r="L21" i="23"/>
  <c r="I21" i="23"/>
  <c r="H21" i="23"/>
  <c r="E21" i="23"/>
  <c r="D21" i="23"/>
  <c r="Q20" i="23"/>
  <c r="Q21" i="23" s="1"/>
  <c r="P20" i="23"/>
  <c r="P21" i="23" s="1"/>
  <c r="O20" i="23"/>
  <c r="O48" i="23" s="1"/>
  <c r="N20" i="23"/>
  <c r="N48" i="23" s="1"/>
  <c r="M20" i="23"/>
  <c r="M48" i="23" s="1"/>
  <c r="L20" i="23"/>
  <c r="L48" i="23" s="1"/>
  <c r="K20" i="23"/>
  <c r="K48" i="23" s="1"/>
  <c r="I20" i="23"/>
  <c r="I48" i="23" s="1"/>
  <c r="H20" i="23"/>
  <c r="H48" i="23" s="1"/>
  <c r="G20" i="23"/>
  <c r="G48" i="23" s="1"/>
  <c r="F20" i="23"/>
  <c r="F48" i="23" s="1"/>
  <c r="E20" i="23"/>
  <c r="E48" i="23" s="1"/>
  <c r="D20" i="23"/>
  <c r="D30" i="23" s="1"/>
  <c r="D40" i="23" s="1"/>
  <c r="C20" i="23"/>
  <c r="C30" i="23" s="1"/>
  <c r="C40" i="23" s="1"/>
  <c r="B20" i="23"/>
  <c r="B48" i="23" s="1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G34" i="13"/>
  <c r="B48" i="13"/>
  <c r="B46" i="13"/>
  <c r="B37" i="13"/>
  <c r="B27" i="13"/>
  <c r="B32" i="13"/>
  <c r="B31" i="13"/>
  <c r="B30" i="13"/>
  <c r="B29" i="13"/>
  <c r="B20" i="13"/>
  <c r="B21" i="13" s="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B22" i="13"/>
  <c r="Q20" i="13"/>
  <c r="Q48" i="13" s="1"/>
  <c r="O20" i="13"/>
  <c r="O21" i="13" s="1"/>
  <c r="M20" i="13"/>
  <c r="M21" i="13" s="1"/>
  <c r="L20" i="13"/>
  <c r="L48" i="13" s="1"/>
  <c r="J20" i="13"/>
  <c r="J21" i="13" s="1"/>
  <c r="G20" i="13"/>
  <c r="G48" i="13" s="1"/>
  <c r="P20" i="13"/>
  <c r="P48" i="13" s="1"/>
  <c r="N20" i="13"/>
  <c r="N21" i="13" s="1"/>
  <c r="K20" i="13"/>
  <c r="I20" i="13"/>
  <c r="H20" i="13"/>
  <c r="H21" i="13" s="1"/>
  <c r="F20" i="13"/>
  <c r="F21" i="13" s="1"/>
  <c r="E20" i="13"/>
  <c r="E48" i="13" s="1"/>
  <c r="D20" i="13"/>
  <c r="D48" i="13" s="1"/>
  <c r="C20" i="13"/>
  <c r="C48" i="13" s="1"/>
  <c r="D22" i="13"/>
  <c r="P22" i="13"/>
  <c r="N22" i="13"/>
  <c r="H22" i="13"/>
  <c r="M22" i="13"/>
  <c r="L22" i="13"/>
  <c r="G22" i="13"/>
  <c r="J22" i="13"/>
  <c r="F22" i="13"/>
  <c r="O22" i="13"/>
  <c r="K22" i="13"/>
  <c r="E22" i="13"/>
  <c r="Q22" i="13"/>
  <c r="I22" i="13"/>
  <c r="C22" i="13"/>
  <c r="D15" i="13"/>
  <c r="I15" i="13"/>
  <c r="Q15" i="13"/>
  <c r="N15" i="13"/>
  <c r="H15" i="13"/>
  <c r="P15" i="13"/>
  <c r="E15" i="13"/>
  <c r="K15" i="13"/>
  <c r="O15" i="13"/>
  <c r="C15" i="13"/>
  <c r="B15" i="13"/>
  <c r="F15" i="13"/>
  <c r="J15" i="13"/>
  <c r="G15" i="13"/>
  <c r="L15" i="13"/>
  <c r="M15" i="13"/>
  <c r="C21" i="23" l="1"/>
  <c r="K27" i="23"/>
  <c r="C29" i="23"/>
  <c r="C39" i="23" s="1"/>
  <c r="G30" i="23"/>
  <c r="G40" i="23" s="1"/>
  <c r="K31" i="23"/>
  <c r="K41" i="23" s="1"/>
  <c r="C33" i="23"/>
  <c r="C43" i="23" s="1"/>
  <c r="F21" i="23"/>
  <c r="N27" i="23"/>
  <c r="F29" i="23"/>
  <c r="F39" i="23" s="1"/>
  <c r="J30" i="23"/>
  <c r="J40" i="23" s="1"/>
  <c r="N31" i="23"/>
  <c r="N41" i="23" s="1"/>
  <c r="F33" i="23"/>
  <c r="F43" i="23" s="1"/>
  <c r="M37" i="23"/>
  <c r="M46" i="23" s="1"/>
  <c r="M47" i="23" s="1"/>
  <c r="G21" i="23"/>
  <c r="C28" i="23"/>
  <c r="C38" i="23" s="1"/>
  <c r="G29" i="23"/>
  <c r="G39" i="23" s="1"/>
  <c r="K30" i="23"/>
  <c r="K40" i="23" s="1"/>
  <c r="C32" i="23"/>
  <c r="C42" i="23" s="1"/>
  <c r="G33" i="23"/>
  <c r="G43" i="23" s="1"/>
  <c r="L37" i="23"/>
  <c r="H33" i="23"/>
  <c r="H43" i="23" s="1"/>
  <c r="E28" i="23"/>
  <c r="E38" i="23" s="1"/>
  <c r="I29" i="23"/>
  <c r="I39" i="23" s="1"/>
  <c r="M30" i="23"/>
  <c r="M40" i="23" s="1"/>
  <c r="E32" i="23"/>
  <c r="E42" i="23" s="1"/>
  <c r="I33" i="23"/>
  <c r="I43" i="23" s="1"/>
  <c r="H29" i="23"/>
  <c r="H39" i="23" s="1"/>
  <c r="F28" i="23"/>
  <c r="F38" i="23" s="1"/>
  <c r="D28" i="23"/>
  <c r="D38" i="23" s="1"/>
  <c r="D32" i="23"/>
  <c r="D42" i="23" s="1"/>
  <c r="J29" i="23"/>
  <c r="J39" i="23" s="1"/>
  <c r="N30" i="23"/>
  <c r="N40" i="23" s="1"/>
  <c r="F32" i="23"/>
  <c r="F42" i="23" s="1"/>
  <c r="J33" i="23"/>
  <c r="J43" i="23" s="1"/>
  <c r="K21" i="23"/>
  <c r="C27" i="23"/>
  <c r="G28" i="23"/>
  <c r="G38" i="23" s="1"/>
  <c r="K29" i="23"/>
  <c r="K39" i="23" s="1"/>
  <c r="G32" i="23"/>
  <c r="G42" i="23" s="1"/>
  <c r="K33" i="23"/>
  <c r="K43" i="23" s="1"/>
  <c r="D27" i="23"/>
  <c r="H28" i="23"/>
  <c r="H38" i="23" s="1"/>
  <c r="L29" i="23"/>
  <c r="L39" i="23" s="1"/>
  <c r="D31" i="23"/>
  <c r="D41" i="23" s="1"/>
  <c r="H32" i="23"/>
  <c r="H42" i="23" s="1"/>
  <c r="L33" i="23"/>
  <c r="L43" i="23" s="1"/>
  <c r="E27" i="23"/>
  <c r="I28" i="23"/>
  <c r="I38" i="23" s="1"/>
  <c r="M29" i="23"/>
  <c r="M39" i="23" s="1"/>
  <c r="E31" i="23"/>
  <c r="E41" i="23" s="1"/>
  <c r="I32" i="23"/>
  <c r="I42" i="23" s="1"/>
  <c r="M33" i="23"/>
  <c r="M43" i="23" s="1"/>
  <c r="F27" i="23"/>
  <c r="J28" i="23"/>
  <c r="J38" i="23" s="1"/>
  <c r="N29" i="23"/>
  <c r="N39" i="23" s="1"/>
  <c r="F31" i="23"/>
  <c r="F41" i="23" s="1"/>
  <c r="J32" i="23"/>
  <c r="J42" i="23" s="1"/>
  <c r="N33" i="23"/>
  <c r="N43" i="23" s="1"/>
  <c r="G27" i="23"/>
  <c r="K32" i="23"/>
  <c r="K42" i="23" s="1"/>
  <c r="C48" i="23"/>
  <c r="L28" i="23"/>
  <c r="L38" i="23" s="1"/>
  <c r="D48" i="23"/>
  <c r="N21" i="23"/>
  <c r="M28" i="23"/>
  <c r="M38" i="23" s="1"/>
  <c r="H27" i="23"/>
  <c r="I27" i="23"/>
  <c r="E30" i="23"/>
  <c r="E40" i="23" s="1"/>
  <c r="J27" i="23"/>
  <c r="N28" i="23"/>
  <c r="N38" i="23" s="1"/>
  <c r="O21" i="23"/>
  <c r="O27" i="23"/>
  <c r="O28" i="23"/>
  <c r="O38" i="23" s="1"/>
  <c r="O29" i="23"/>
  <c r="O39" i="23" s="1"/>
  <c r="O30" i="23"/>
  <c r="O40" i="23" s="1"/>
  <c r="O31" i="23"/>
  <c r="O41" i="23" s="1"/>
  <c r="O32" i="23"/>
  <c r="O42" i="23" s="1"/>
  <c r="P27" i="23"/>
  <c r="P28" i="23"/>
  <c r="P38" i="23" s="1"/>
  <c r="P29" i="23"/>
  <c r="P39" i="23" s="1"/>
  <c r="P30" i="23"/>
  <c r="P40" i="23" s="1"/>
  <c r="P31" i="23"/>
  <c r="P41" i="23" s="1"/>
  <c r="P32" i="23"/>
  <c r="P42" i="23" s="1"/>
  <c r="Q27" i="23"/>
  <c r="Q28" i="23"/>
  <c r="Q38" i="23" s="1"/>
  <c r="Q29" i="23"/>
  <c r="Q39" i="23" s="1"/>
  <c r="Q30" i="23"/>
  <c r="Q40" i="23" s="1"/>
  <c r="Q31" i="23"/>
  <c r="Q41" i="23" s="1"/>
  <c r="Q32" i="23"/>
  <c r="Q42" i="23" s="1"/>
  <c r="B21" i="23"/>
  <c r="B27" i="23"/>
  <c r="B28" i="23"/>
  <c r="B38" i="23" s="1"/>
  <c r="B29" i="23"/>
  <c r="B39" i="23" s="1"/>
  <c r="B30" i="23"/>
  <c r="B40" i="23" s="1"/>
  <c r="B31" i="23"/>
  <c r="B41" i="23" s="1"/>
  <c r="B32" i="23"/>
  <c r="B42" i="23" s="1"/>
  <c r="D21" i="13"/>
  <c r="M48" i="13"/>
  <c r="C21" i="13"/>
  <c r="O48" i="13"/>
  <c r="E21" i="13"/>
  <c r="Q21" i="13"/>
  <c r="J48" i="13"/>
  <c r="L21" i="13"/>
  <c r="P21" i="13"/>
  <c r="I21" i="13"/>
  <c r="G21" i="13"/>
  <c r="I48" i="13"/>
  <c r="K21" i="13"/>
  <c r="F48" i="13"/>
  <c r="N48" i="13"/>
  <c r="K48" i="13"/>
  <c r="H48" i="13"/>
  <c r="P37" i="23" l="1"/>
  <c r="P46" i="23" s="1"/>
  <c r="P47" i="23" s="1"/>
  <c r="P34" i="23"/>
  <c r="P44" i="23" s="1"/>
  <c r="N34" i="23"/>
  <c r="N44" i="23" s="1"/>
  <c r="N37" i="23"/>
  <c r="N46" i="23" s="1"/>
  <c r="N47" i="23" s="1"/>
  <c r="D34" i="23"/>
  <c r="D44" i="23" s="1"/>
  <c r="D37" i="23"/>
  <c r="D46" i="23" s="1"/>
  <c r="D47" i="23" s="1"/>
  <c r="J37" i="23"/>
  <c r="J46" i="23" s="1"/>
  <c r="J47" i="23" s="1"/>
  <c r="J34" i="23"/>
  <c r="J44" i="23" s="1"/>
  <c r="F34" i="23"/>
  <c r="F44" i="23" s="1"/>
  <c r="F37" i="23"/>
  <c r="F46" i="23" s="1"/>
  <c r="F47" i="23" s="1"/>
  <c r="G37" i="23"/>
  <c r="G46" i="23" s="1"/>
  <c r="G47" i="23" s="1"/>
  <c r="G34" i="23"/>
  <c r="G44" i="23" s="1"/>
  <c r="O37" i="23"/>
  <c r="O46" i="23" s="1"/>
  <c r="O47" i="23" s="1"/>
  <c r="O34" i="23"/>
  <c r="O44" i="23" s="1"/>
  <c r="K34" i="23"/>
  <c r="K44" i="23" s="1"/>
  <c r="K37" i="23"/>
  <c r="K46" i="23" s="1"/>
  <c r="K47" i="23" s="1"/>
  <c r="L46" i="23"/>
  <c r="L47" i="23" s="1"/>
  <c r="Q37" i="23"/>
  <c r="Q46" i="23" s="1"/>
  <c r="Q47" i="23" s="1"/>
  <c r="Q34" i="23"/>
  <c r="Q44" i="23" s="1"/>
  <c r="I37" i="23"/>
  <c r="I46" i="23" s="1"/>
  <c r="I47" i="23" s="1"/>
  <c r="I34" i="23"/>
  <c r="I44" i="23" s="1"/>
  <c r="H37" i="23"/>
  <c r="H46" i="23" s="1"/>
  <c r="H47" i="23" s="1"/>
  <c r="H34" i="23"/>
  <c r="H44" i="23" s="1"/>
  <c r="L34" i="23"/>
  <c r="L44" i="23" s="1"/>
  <c r="B37" i="23"/>
  <c r="B46" i="23" s="1"/>
  <c r="B47" i="23" s="1"/>
  <c r="B34" i="23"/>
  <c r="B44" i="23" s="1"/>
  <c r="C34" i="23"/>
  <c r="C44" i="23" s="1"/>
  <c r="C37" i="23"/>
  <c r="C46" i="23" s="1"/>
  <c r="C47" i="23" s="1"/>
  <c r="E34" i="23"/>
  <c r="E44" i="23" s="1"/>
  <c r="E37" i="23"/>
  <c r="E46" i="23" s="1"/>
  <c r="E47" i="23" s="1"/>
  <c r="M34" i="23"/>
  <c r="M44" i="23" s="1"/>
  <c r="C23" i="13" l="1"/>
  <c r="K23" i="13"/>
  <c r="K27" i="13" s="1"/>
  <c r="Q23" i="13"/>
  <c r="M23" i="13"/>
  <c r="M31" i="13" s="1"/>
  <c r="M41" i="13" s="1"/>
  <c r="E33" i="13"/>
  <c r="E43" i="13" s="1"/>
  <c r="E23" i="13"/>
  <c r="E27" i="13" s="1"/>
  <c r="D23" i="13"/>
  <c r="D27" i="13" s="1"/>
  <c r="N29" i="13"/>
  <c r="N39" i="13" s="1"/>
  <c r="N23" i="13"/>
  <c r="N27" i="13" s="1"/>
  <c r="H23" i="13"/>
  <c r="H27" i="13" s="1"/>
  <c r="H24" i="13"/>
  <c r="G23" i="13"/>
  <c r="G32" i="13" s="1"/>
  <c r="G42" i="13" s="1"/>
  <c r="L23" i="13"/>
  <c r="L33" i="13" s="1"/>
  <c r="L43" i="13" s="1"/>
  <c r="I23" i="13"/>
  <c r="I27" i="13" s="1"/>
  <c r="F23" i="13"/>
  <c r="F31" i="13" s="1"/>
  <c r="F41" i="13" s="1"/>
  <c r="O32" i="13"/>
  <c r="O42" i="13" s="1"/>
  <c r="O23" i="13"/>
  <c r="O27" i="13" s="1"/>
  <c r="P23" i="13"/>
  <c r="P27" i="13" s="1"/>
  <c r="J23" i="13"/>
  <c r="J27" i="13" s="1"/>
  <c r="B23" i="13"/>
  <c r="O24" i="13" l="1"/>
  <c r="D24" i="13"/>
  <c r="O29" i="13"/>
  <c r="O39" i="13" s="1"/>
  <c r="O30" i="13"/>
  <c r="O40" i="13" s="1"/>
  <c r="O31" i="13"/>
  <c r="O41" i="13" s="1"/>
  <c r="K24" i="13"/>
  <c r="J29" i="13"/>
  <c r="J39" i="13" s="1"/>
  <c r="J32" i="13"/>
  <c r="J42" i="13" s="1"/>
  <c r="G33" i="13"/>
  <c r="G43" i="13" s="1"/>
  <c r="J31" i="13"/>
  <c r="J41" i="13" s="1"/>
  <c r="B24" i="13"/>
  <c r="J33" i="13"/>
  <c r="J43" i="13" s="1"/>
  <c r="D29" i="13"/>
  <c r="D39" i="13" s="1"/>
  <c r="H30" i="13"/>
  <c r="H40" i="13" s="1"/>
  <c r="H31" i="13"/>
  <c r="H41" i="13" s="1"/>
  <c r="D33" i="13"/>
  <c r="D43" i="13" s="1"/>
  <c r="B33" i="13"/>
  <c r="B43" i="13" s="1"/>
  <c r="F30" i="13"/>
  <c r="F40" i="13" s="1"/>
  <c r="K29" i="13"/>
  <c r="K39" i="13" s="1"/>
  <c r="D32" i="13"/>
  <c r="D42" i="13" s="1"/>
  <c r="P33" i="13"/>
  <c r="P43" i="13" s="1"/>
  <c r="H33" i="13"/>
  <c r="H43" i="13" s="1"/>
  <c r="D30" i="13"/>
  <c r="D40" i="13" s="1"/>
  <c r="G27" i="13"/>
  <c r="G37" i="13" s="1"/>
  <c r="F29" i="13"/>
  <c r="F39" i="13" s="1"/>
  <c r="H32" i="13"/>
  <c r="H42" i="13" s="1"/>
  <c r="B39" i="13"/>
  <c r="P31" i="13"/>
  <c r="P41" i="13" s="1"/>
  <c r="P30" i="13"/>
  <c r="P40" i="13" s="1"/>
  <c r="L24" i="13"/>
  <c r="N24" i="13"/>
  <c r="F27" i="13"/>
  <c r="F37" i="13" s="1"/>
  <c r="B40" i="13"/>
  <c r="P32" i="13"/>
  <c r="P42" i="13" s="1"/>
  <c r="E24" i="13"/>
  <c r="P24" i="13"/>
  <c r="B41" i="13"/>
  <c r="L30" i="13"/>
  <c r="L40" i="13" s="1"/>
  <c r="N31" i="13"/>
  <c r="N41" i="13" s="1"/>
  <c r="J24" i="13"/>
  <c r="P29" i="13"/>
  <c r="P39" i="13" s="1"/>
  <c r="E30" i="13"/>
  <c r="E40" i="13" s="1"/>
  <c r="B42" i="13"/>
  <c r="G24" i="13"/>
  <c r="N32" i="13"/>
  <c r="N42" i="13" s="1"/>
  <c r="N30" i="13"/>
  <c r="N40" i="13" s="1"/>
  <c r="E31" i="13"/>
  <c r="E41" i="13" s="1"/>
  <c r="G29" i="13"/>
  <c r="G39" i="13" s="1"/>
  <c r="E32" i="13"/>
  <c r="E42" i="13" s="1"/>
  <c r="D37" i="13"/>
  <c r="P37" i="13"/>
  <c r="H37" i="13"/>
  <c r="I37" i="13"/>
  <c r="N37" i="13"/>
  <c r="E37" i="13"/>
  <c r="K37" i="13"/>
  <c r="J37" i="13"/>
  <c r="O37" i="13"/>
  <c r="J30" i="13"/>
  <c r="J40" i="13" s="1"/>
  <c r="O33" i="13"/>
  <c r="O43" i="13" s="1"/>
  <c r="I24" i="13"/>
  <c r="L31" i="13"/>
  <c r="L41" i="13" s="1"/>
  <c r="G30" i="13"/>
  <c r="G40" i="13" s="1"/>
  <c r="H29" i="13"/>
  <c r="H39" i="13" s="1"/>
  <c r="N33" i="13"/>
  <c r="N43" i="13" s="1"/>
  <c r="D31" i="13"/>
  <c r="D41" i="13" s="1"/>
  <c r="E29" i="13"/>
  <c r="E39" i="13" s="1"/>
  <c r="Q31" i="13"/>
  <c r="Q41" i="13" s="1"/>
  <c r="K32" i="13"/>
  <c r="K42" i="13" s="1"/>
  <c r="C29" i="13"/>
  <c r="C39" i="13" s="1"/>
  <c r="F24" i="13"/>
  <c r="I31" i="13"/>
  <c r="I41" i="13" s="1"/>
  <c r="L29" i="13"/>
  <c r="L39" i="13" s="1"/>
  <c r="M24" i="13"/>
  <c r="K30" i="13"/>
  <c r="K40" i="13" s="1"/>
  <c r="C31" i="13"/>
  <c r="C41" i="13" s="1"/>
  <c r="M27" i="13"/>
  <c r="Q32" i="13"/>
  <c r="Q42" i="13" s="1"/>
  <c r="F32" i="13"/>
  <c r="F42" i="13" s="1"/>
  <c r="C30" i="13"/>
  <c r="C40" i="13" s="1"/>
  <c r="G31" i="13"/>
  <c r="G41" i="13" s="1"/>
  <c r="Q33" i="13"/>
  <c r="Q43" i="13" s="1"/>
  <c r="L27" i="13"/>
  <c r="M30" i="13"/>
  <c r="M40" i="13" s="1"/>
  <c r="C32" i="13"/>
  <c r="C42" i="13" s="1"/>
  <c r="I29" i="13"/>
  <c r="I39" i="13" s="1"/>
  <c r="F33" i="13"/>
  <c r="F43" i="13" s="1"/>
  <c r="I32" i="13"/>
  <c r="I42" i="13" s="1"/>
  <c r="L32" i="13"/>
  <c r="L42" i="13" s="1"/>
  <c r="Q24" i="13"/>
  <c r="M33" i="13"/>
  <c r="M43" i="13" s="1"/>
  <c r="Q30" i="13"/>
  <c r="Q40" i="13" s="1"/>
  <c r="K33" i="13"/>
  <c r="K43" i="13" s="1"/>
  <c r="C33" i="13"/>
  <c r="C43" i="13" s="1"/>
  <c r="I33" i="13"/>
  <c r="I43" i="13" s="1"/>
  <c r="M32" i="13"/>
  <c r="M42" i="13" s="1"/>
  <c r="Q29" i="13"/>
  <c r="Q39" i="13" s="1"/>
  <c r="K31" i="13"/>
  <c r="K41" i="13" s="1"/>
  <c r="Q27" i="13"/>
  <c r="I30" i="13"/>
  <c r="I40" i="13" s="1"/>
  <c r="M29" i="13"/>
  <c r="M39" i="13" s="1"/>
  <c r="C24" i="13"/>
  <c r="C27" i="13"/>
  <c r="M37" i="13" l="1"/>
  <c r="C37" i="13"/>
  <c r="C46" i="13" s="1"/>
  <c r="C47" i="13" s="1"/>
  <c r="L37" i="13"/>
  <c r="Q37" i="13"/>
  <c r="L38" i="13"/>
  <c r="C38" i="13"/>
  <c r="M28" i="13"/>
  <c r="M38" i="13" s="1"/>
  <c r="M34" i="13"/>
  <c r="M44" i="13" s="1"/>
  <c r="G44" i="13"/>
  <c r="K28" i="13"/>
  <c r="K38" i="13" s="1"/>
  <c r="K46" i="13" s="1"/>
  <c r="K47" i="13" s="1"/>
  <c r="Q28" i="13"/>
  <c r="Q38" i="13" s="1"/>
  <c r="Q34" i="13"/>
  <c r="Q44" i="13" s="1"/>
  <c r="C28" i="13"/>
  <c r="C34" i="13" s="1"/>
  <c r="C44" i="13" s="1"/>
  <c r="D28" i="13"/>
  <c r="D38" i="13" s="1"/>
  <c r="D46" i="13" s="1"/>
  <c r="D47" i="13" s="1"/>
  <c r="D34" i="13"/>
  <c r="D44" i="13" s="1"/>
  <c r="I28" i="13"/>
  <c r="I38" i="13" s="1"/>
  <c r="I46" i="13" s="1"/>
  <c r="I47" i="13" s="1"/>
  <c r="I34" i="13"/>
  <c r="I44" i="13" s="1"/>
  <c r="L28" i="13"/>
  <c r="L34" i="13" s="1"/>
  <c r="L44" i="13" s="1"/>
  <c r="N28" i="13"/>
  <c r="N34" i="13" s="1"/>
  <c r="N44" i="13" s="1"/>
  <c r="N38" i="13"/>
  <c r="N46" i="13" s="1"/>
  <c r="N47" i="13" s="1"/>
  <c r="J28" i="13"/>
  <c r="J34" i="13" s="1"/>
  <c r="J44" i="13" s="1"/>
  <c r="F38" i="13"/>
  <c r="F46" i="13" s="1"/>
  <c r="F47" i="13" s="1"/>
  <c r="G28" i="13"/>
  <c r="G38" i="13" s="1"/>
  <c r="G46" i="13" s="1"/>
  <c r="G47" i="13" s="1"/>
  <c r="O34" i="13"/>
  <c r="O44" i="13" s="1"/>
  <c r="E28" i="13"/>
  <c r="E38" i="13" s="1"/>
  <c r="E46" i="13" s="1"/>
  <c r="E47" i="13" s="1"/>
  <c r="O28" i="13"/>
  <c r="O38" i="13"/>
  <c r="O46" i="13"/>
  <c r="O47" i="13" s="1"/>
  <c r="F28" i="13"/>
  <c r="F34" i="13"/>
  <c r="F44" i="13" s="1"/>
  <c r="H28" i="13"/>
  <c r="H34" i="13" s="1"/>
  <c r="H44" i="13" s="1"/>
  <c r="H38" i="13"/>
  <c r="H46" i="13"/>
  <c r="H47" i="13" s="1"/>
  <c r="P28" i="13"/>
  <c r="P34" i="13" s="1"/>
  <c r="P44" i="13" s="1"/>
  <c r="B28" i="13"/>
  <c r="B38" i="13" s="1"/>
  <c r="B47" i="13" s="1"/>
  <c r="Q46" i="13" l="1"/>
  <c r="Q47" i="13" s="1"/>
  <c r="M46" i="13"/>
  <c r="M47" i="13" s="1"/>
  <c r="L46" i="13"/>
  <c r="L47" i="13" s="1"/>
  <c r="E34" i="13"/>
  <c r="E44" i="13" s="1"/>
  <c r="P38" i="13"/>
  <c r="P46" i="13" s="1"/>
  <c r="P47" i="13" s="1"/>
  <c r="J38" i="13"/>
  <c r="J46" i="13" s="1"/>
  <c r="J47" i="13" s="1"/>
  <c r="K34" i="13"/>
  <c r="K44" i="13" s="1"/>
  <c r="B34" i="13"/>
  <c r="B44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ocation.csv" type="6" refreshedVersion="0" background="1" saveData="1">
    <textPr fileType="mac" sourceFile="Macintosh HD:Users:jonblundy:Desktop:location.csv" tab="0" comma="1" qualifier="none">
      <textFields count="2">
        <textField/>
        <textField/>
      </textFields>
    </textPr>
  </connection>
  <connection id="2" xr16:uid="{00000000-0015-0000-FFFF-FFFF01000000}" name="location2.csv" type="6" refreshedVersion="0" background="1" saveData="1">
    <textPr fileType="mac" sourceFile="Macintosh HD:Users:jonblundy:Desktop:location2.csv" tab="0" comma="1" qualifier="none">
      <textFields count="2">
        <textField/>
        <textField/>
      </textFields>
    </textPr>
  </connection>
  <connection id="3" xr16:uid="{00000000-0015-0000-FFFF-FFFF02000000}" name="location2.csv1" type="6" refreshedVersion="0" background="1" saveData="1">
    <textPr fileType="mac" sourceFile="Macintosh HD:Users:jonblundy:Desktop:location2.csv" tab="0" comma="1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<sst xmlns="http://schemas.openxmlformats.org/spreadsheetml/2006/main" count="418" uniqueCount="149">
  <si>
    <t>SiO2(n)</t>
  </si>
  <si>
    <t>TiO2(n)</t>
  </si>
  <si>
    <t>Al2O3(n)</t>
  </si>
  <si>
    <t>FeO(n)</t>
  </si>
  <si>
    <t>MgO(n)</t>
  </si>
  <si>
    <t>CaO(n)</t>
  </si>
  <si>
    <t>Na2O(n)</t>
  </si>
  <si>
    <t>K2O(n)</t>
  </si>
  <si>
    <t>constant</t>
  </si>
  <si>
    <t>oxide</t>
  </si>
  <si>
    <t>sd</t>
  </si>
  <si>
    <t>XH2O</t>
  </si>
  <si>
    <t>Volcano</t>
  </si>
  <si>
    <t>Rainier</t>
  </si>
  <si>
    <t>Total</t>
  </si>
  <si>
    <t>Mount Hood</t>
  </si>
  <si>
    <t>Old Maid</t>
  </si>
  <si>
    <t>South Sister</t>
  </si>
  <si>
    <t>Newberry</t>
  </si>
  <si>
    <t>Big Obsidian Flow</t>
  </si>
  <si>
    <t>Medicine Lake</t>
  </si>
  <si>
    <t>Little Glass Mountain</t>
  </si>
  <si>
    <t>late Holocene</t>
  </si>
  <si>
    <t>Lassen</t>
  </si>
  <si>
    <t>Glacier Peak</t>
  </si>
  <si>
    <t>Boulder Creek</t>
  </si>
  <si>
    <t>eruption</t>
  </si>
  <si>
    <t>Devils Chain</t>
  </si>
  <si>
    <t>n=5</t>
  </si>
  <si>
    <t>n=12</t>
  </si>
  <si>
    <t>Chaos Crags</t>
  </si>
  <si>
    <t>n=13</t>
  </si>
  <si>
    <t>Shasta</t>
  </si>
  <si>
    <t>Hotlum</t>
  </si>
  <si>
    <t>n=21</t>
  </si>
  <si>
    <t>Baker</t>
  </si>
  <si>
    <t>n=8</t>
  </si>
  <si>
    <t>Adams</t>
  </si>
  <si>
    <t>n=11</t>
  </si>
  <si>
    <t>n=84</t>
  </si>
  <si>
    <t>Summit</t>
  </si>
  <si>
    <t>n=7</t>
  </si>
  <si>
    <t>St Helens</t>
  </si>
  <si>
    <t>Mazama</t>
  </si>
  <si>
    <t>Meager</t>
  </si>
  <si>
    <t>Pebble Creek</t>
  </si>
  <si>
    <t>Jefferson</t>
  </si>
  <si>
    <t>Whitewater Creek</t>
  </si>
  <si>
    <t>n=4</t>
  </si>
  <si>
    <t>age</t>
  </si>
  <si>
    <t>North Sister</t>
  </si>
  <si>
    <t>32 ka</t>
  </si>
  <si>
    <t>Matthieu Lake (Main)</t>
  </si>
  <si>
    <t>14.3 ka</t>
  </si>
  <si>
    <t>1980-86</t>
  </si>
  <si>
    <t>2200 BP</t>
  </si>
  <si>
    <t>2360 BP</t>
  </si>
  <si>
    <t>2000 BP</t>
  </si>
  <si>
    <t>200 BP</t>
  </si>
  <si>
    <t>12 ka</t>
  </si>
  <si>
    <t>15 ka</t>
  </si>
  <si>
    <t>10 to 0.6 ka</t>
  </si>
  <si>
    <t>1100 BP</t>
  </si>
  <si>
    <t>1300 BP</t>
  </si>
  <si>
    <t>Layer G</t>
  </si>
  <si>
    <t>13 ka</t>
  </si>
  <si>
    <t>n=2</t>
  </si>
  <si>
    <t>Garibaldi</t>
  </si>
  <si>
    <t>Ring Creek</t>
  </si>
  <si>
    <t>10 ka</t>
  </si>
  <si>
    <t>const</t>
  </si>
  <si>
    <t>∆P</t>
  </si>
  <si>
    <t>∆T</t>
  </si>
  <si>
    <t>1 ka</t>
  </si>
  <si>
    <t>∆NNO</t>
  </si>
  <si>
    <t>calculated composition</t>
  </si>
  <si>
    <t>residuals</t>
  </si>
  <si>
    <t>SiO2</t>
  </si>
  <si>
    <t>TiO2</t>
  </si>
  <si>
    <t>Al2O3</t>
  </si>
  <si>
    <t>FeO</t>
  </si>
  <si>
    <t>MgO</t>
  </si>
  <si>
    <t>CaO</t>
  </si>
  <si>
    <t>Na2O</t>
  </si>
  <si>
    <t>K2O</t>
  </si>
  <si>
    <t>Wizard Is</t>
  </si>
  <si>
    <t>4500 yr</t>
  </si>
  <si>
    <t>SSR</t>
  </si>
  <si>
    <t>value</t>
  </si>
  <si>
    <t>Good fit?</t>
  </si>
  <si>
    <t>Changes required to move into CHOMPI field</t>
  </si>
  <si>
    <t>Changes required to move out of CHOMPI field</t>
  </si>
  <si>
    <t>∆CO2/H2O</t>
  </si>
  <si>
    <t>CHOMPI status</t>
  </si>
  <si>
    <t>Strong positive</t>
  </si>
  <si>
    <t>Permissive positive</t>
  </si>
  <si>
    <t>Strong negative</t>
  </si>
  <si>
    <t>Positive</t>
  </si>
  <si>
    <t>T(K)</t>
  </si>
  <si>
    <t>Welcome to the CHOMPI calculator</t>
  </si>
  <si>
    <t>"T erupt" is an estimate of the magma eruption temperature against which to compare results</t>
  </si>
  <si>
    <t xml:space="preserve">Data should be input into the 'calculation' sheet; don't touch 'fit parameters'. These are from Tables 4a and 4b in the paper </t>
  </si>
  <si>
    <t>sample info</t>
  </si>
  <si>
    <t>The results also provide the calculated melt composition for CHOMPI saturation at the recovered P, T, XH2O for comparison to the input (via 'residuals)</t>
  </si>
  <si>
    <t>∆T is the mismatch between calculated and eruption temperature. A large positive number suggests cooling pre-eruption; a large negative number would be a bit odd</t>
  </si>
  <si>
    <t>Data Input cells are coloured yellow</t>
  </si>
  <si>
    <t>Data Output cells are coloured grey</t>
  </si>
  <si>
    <t>Compositional fit parameters and uncertainties</t>
  </si>
  <si>
    <t>P-T-X fit parameters and uncertainties</t>
  </si>
  <si>
    <t>"CHOMPI status" is added manually in this version of the spreadsheet, but could be automated</t>
  </si>
  <si>
    <t>P (kbar)</t>
  </si>
  <si>
    <t>T (K)</t>
  </si>
  <si>
    <t>DO NOT MAKE CHANGES TO THIS SHEET</t>
  </si>
  <si>
    <t>P/T (kbar/K)</t>
  </si>
  <si>
    <t>K2O (wt%)</t>
  </si>
  <si>
    <t>ln(T) (K)</t>
  </si>
  <si>
    <t>CO2/H2O (mol)</t>
  </si>
  <si>
    <t>T (°C)</t>
  </si>
  <si>
    <t>T erupt (°C)</t>
  </si>
  <si>
    <t>∆NNO (log units)</t>
  </si>
  <si>
    <t>Input chemical data should be in terms of the oxides SiO2, TiO2, Al2O3, FeO(tot), MgO, CaO, Na2O, K2O all normalised to 100% (i.e. P2O5, MnO etc excluded)</t>
  </si>
  <si>
    <t>"∆NNO" is an estimate of the redox state of the magma expressed in log units relative to NNO buffer</t>
  </si>
  <si>
    <t>The results are: T (in K and °C), P (in kbar) and molar CO2/H2O and XH2O in the coexisting fluid. (The latter can then be used to calculate dissolved H2O and CO2 at P and T using Magmasat, if desired)</t>
  </si>
  <si>
    <t>SSR is the sum of the squares of the residuals. If the SSR is &lt;6 then the fit is considered to be GOOD</t>
  </si>
  <si>
    <t>"Changes required to move into (out of) CHOMPI field" are the tweaks to P, T or XH2O that would be required to get SRR below 6. They are performed manually, but could be done iteratively within the programme. They are a measure of closeness of the studied composition to the CHOMPI plane</t>
  </si>
  <si>
    <t>"CHOMPI status" evaluates whether the sample is a plausible CHOMPI liquid using the criteria on p. 23 of the paper, i.e. T&lt;16.2 °C, P&lt;1.29 kbar, CO2/H2O&lt;0.427 (Table 4b). In practise this is normally due to a small T change</t>
  </si>
  <si>
    <r>
      <t xml:space="preserve">The reference to this spreadsheet is Blundy (2022), Chemical Differentiation by Mineralogical Buffering in Crustal Hot Zones, </t>
    </r>
    <r>
      <rPr>
        <i/>
        <sz val="14"/>
        <color theme="1"/>
        <rFont val="Calibri"/>
        <family val="2"/>
        <scheme val="minor"/>
      </rPr>
      <t>Journal of Petrology</t>
    </r>
    <r>
      <rPr>
        <sz val="14"/>
        <color theme="1"/>
        <rFont val="Calibri"/>
        <family val="2"/>
        <scheme val="minor"/>
      </rPr>
      <t>, 63, 1–36</t>
    </r>
  </si>
  <si>
    <t>SiO2_Liq</t>
  </si>
  <si>
    <t>TiO2_Liq</t>
  </si>
  <si>
    <t>Al2O3_Liq</t>
  </si>
  <si>
    <t>FeOt_Liq</t>
  </si>
  <si>
    <t>MgO_Liq</t>
  </si>
  <si>
    <t>CaO_Liq</t>
  </si>
  <si>
    <t>Na2O_Liq</t>
  </si>
  <si>
    <t>K2O_Liq</t>
  </si>
  <si>
    <t>final_assessment</t>
  </si>
  <si>
    <t>Strong_positive</t>
  </si>
  <si>
    <t>permissive_positive_array</t>
  </si>
  <si>
    <t>strong_negative</t>
  </si>
  <si>
    <t>SiO2_calc</t>
  </si>
  <si>
    <t>TiO2_calc</t>
  </si>
  <si>
    <t>Al2O3_calc</t>
  </si>
  <si>
    <t>FeOt_calc</t>
  </si>
  <si>
    <t>MgO_calc</t>
  </si>
  <si>
    <t>CaO_calc</t>
  </si>
  <si>
    <t>Na2O_calc</t>
  </si>
  <si>
    <t>K2O_calc</t>
  </si>
  <si>
    <t>Classification_Blundy</t>
  </si>
  <si>
    <t>positive_array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</si>
</sst>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8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1" xfId="0" applyBorder="1"/>
    <xf numFmtId="2" fontId="0" fillId="2" borderId="0" xfId="0" applyNumberForma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5" fillId="0" borderId="0" xfId="0" applyFont="1"/>
    <xf numFmtId="0" fontId="3" fillId="0" borderId="1" xfId="0" applyFont="1" applyBorder="1"/>
    <xf numFmtId="0" fontId="0" fillId="0" borderId="2" xfId="0" applyBorder="1"/>
    <xf numFmtId="0" fontId="3" fillId="0" borderId="2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/>
    <xf numFmtId="0" fontId="0" fillId="0" borderId="2" xfId="0" applyBorder="1" applyAlignment="1">
      <alignment horizontal="center"/>
    </xf>
    <xf numFmtId="0" fontId="6" fillId="0" borderId="2" xfId="0" applyFont="1" applyBorder="1"/>
    <xf numFmtId="0" fontId="5" fillId="0" borderId="1" xfId="0" applyFont="1" applyBorder="1"/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6" fillId="3" borderId="0" xfId="0" applyNumberFormat="1" applyFont="1" applyFill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8" fillId="2" borderId="0" xfId="0" applyFont="1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7" borderId="0" xfId="0" applyFill="1"/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5" fillId="2" borderId="1" xfId="0" applyNumberFormat="1" applyFont="1" applyFill="1" applyBorder="1" applyAlignment="1">
      <alignment horizontal="center" wrapText="1"/>
    </xf>
  </cellXfs>
  <cellStyles count="18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Normal" xfId="0" builtinId="0"/>
    <cellStyle name="Normal 2" xfId="137" xr:uid="{00000000-0005-0000-0000-00001507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4FFB-6151-47D0-B0DF-F7FC5A4B8968}">
  <dimension ref="A1:S64"/>
  <sheetViews>
    <sheetView workbookViewId="0">
      <pane xSplit="1" ySplit="1" topLeftCell="H16" activePane="bottomRight" state="frozen"/>
      <selection pane="topRight" activeCell="B1" sqref="B1"/>
      <selection pane="bottomLeft" activeCell="A2" sqref="A2"/>
      <selection pane="bottomRight" activeCell="J20" sqref="J20"/>
    </sheetView>
  </sheetViews>
  <sheetFormatPr defaultColWidth="10.6640625" defaultRowHeight="15.5" x14ac:dyDescent="0.35"/>
  <cols>
    <col min="1" max="1" width="18.33203125" customWidth="1"/>
    <col min="2" max="2" width="10.6640625" style="10"/>
    <col min="3" max="3" width="10.6640625" style="11"/>
    <col min="4" max="4" width="10.6640625" style="10"/>
    <col min="5" max="5" width="10.6640625" style="11"/>
    <col min="6" max="7" width="10.6640625" style="10"/>
    <col min="8" max="8" width="10.6640625" style="11"/>
    <col min="9" max="11" width="10.6640625" style="10"/>
    <col min="12" max="12" width="8.5" style="10" customWidth="1"/>
    <col min="13" max="13" width="10.33203125" style="10" customWidth="1"/>
    <col min="14" max="17" width="10.6640625" style="10"/>
  </cols>
  <sheetData>
    <row r="1" spans="1:17" x14ac:dyDescent="0.35">
      <c r="A1" t="s">
        <v>12</v>
      </c>
      <c r="B1" s="16" t="s">
        <v>23</v>
      </c>
      <c r="C1" s="17" t="s">
        <v>32</v>
      </c>
      <c r="D1" s="16" t="s">
        <v>20</v>
      </c>
      <c r="E1" s="17" t="s">
        <v>43</v>
      </c>
      <c r="F1" s="16" t="s">
        <v>18</v>
      </c>
      <c r="G1" s="16" t="s">
        <v>17</v>
      </c>
      <c r="H1" s="17" t="s">
        <v>50</v>
      </c>
      <c r="I1" s="16" t="s">
        <v>46</v>
      </c>
      <c r="J1" s="16" t="s">
        <v>15</v>
      </c>
      <c r="K1" s="16" t="s">
        <v>37</v>
      </c>
      <c r="L1" s="16" t="s">
        <v>42</v>
      </c>
      <c r="M1" s="16" t="s">
        <v>13</v>
      </c>
      <c r="N1" s="16" t="s">
        <v>24</v>
      </c>
      <c r="O1" s="16" t="s">
        <v>35</v>
      </c>
      <c r="P1" s="16" t="s">
        <v>44</v>
      </c>
      <c r="Q1" s="16" t="s">
        <v>67</v>
      </c>
    </row>
    <row r="2" spans="1:17" x14ac:dyDescent="0.35">
      <c r="A2" t="s">
        <v>26</v>
      </c>
      <c r="B2" s="16" t="s">
        <v>30</v>
      </c>
      <c r="C2" s="17" t="s">
        <v>33</v>
      </c>
      <c r="D2" s="16" t="s">
        <v>21</v>
      </c>
      <c r="E2" s="17" t="s">
        <v>85</v>
      </c>
      <c r="F2" s="16" t="s">
        <v>19</v>
      </c>
      <c r="G2" s="16" t="s">
        <v>27</v>
      </c>
      <c r="H2" s="17" t="s">
        <v>52</v>
      </c>
      <c r="I2" s="16" t="s">
        <v>47</v>
      </c>
      <c r="J2" s="16" t="s">
        <v>16</v>
      </c>
      <c r="K2" s="16" t="s">
        <v>40</v>
      </c>
      <c r="L2" s="16">
        <v>1980</v>
      </c>
      <c r="M2" s="16" t="s">
        <v>22</v>
      </c>
      <c r="N2" s="16" t="s">
        <v>64</v>
      </c>
      <c r="O2" s="16" t="s">
        <v>25</v>
      </c>
      <c r="P2" s="16" t="s">
        <v>45</v>
      </c>
      <c r="Q2" s="16" t="s">
        <v>68</v>
      </c>
    </row>
    <row r="3" spans="1:17" x14ac:dyDescent="0.35">
      <c r="A3" t="s">
        <v>49</v>
      </c>
      <c r="B3" s="16" t="s">
        <v>62</v>
      </c>
      <c r="C3" s="17" t="s">
        <v>61</v>
      </c>
      <c r="D3" s="16" t="s">
        <v>73</v>
      </c>
      <c r="E3" s="17" t="s">
        <v>86</v>
      </c>
      <c r="F3" s="16" t="s">
        <v>63</v>
      </c>
      <c r="G3" s="16" t="s">
        <v>57</v>
      </c>
      <c r="H3" s="17" t="s">
        <v>53</v>
      </c>
      <c r="I3" s="16" t="s">
        <v>51</v>
      </c>
      <c r="J3" s="16" t="s">
        <v>58</v>
      </c>
      <c r="K3" s="16" t="s">
        <v>60</v>
      </c>
      <c r="L3" s="16" t="s">
        <v>54</v>
      </c>
      <c r="M3" s="16" t="s">
        <v>55</v>
      </c>
      <c r="N3" s="16" t="s">
        <v>65</v>
      </c>
      <c r="O3" s="16" t="s">
        <v>59</v>
      </c>
      <c r="P3" s="16" t="s">
        <v>56</v>
      </c>
      <c r="Q3" s="16" t="s">
        <v>69</v>
      </c>
    </row>
    <row r="4" spans="1:17" x14ac:dyDescent="0.35">
      <c r="A4" t="s">
        <v>102</v>
      </c>
      <c r="B4" s="16" t="s">
        <v>31</v>
      </c>
      <c r="C4" s="17" t="s">
        <v>34</v>
      </c>
      <c r="D4" s="16" t="s">
        <v>29</v>
      </c>
      <c r="E4" s="17" t="s">
        <v>29</v>
      </c>
      <c r="F4" s="16" t="s">
        <v>29</v>
      </c>
      <c r="G4" s="16" t="s">
        <v>29</v>
      </c>
      <c r="H4" s="17" t="s">
        <v>31</v>
      </c>
      <c r="I4" s="16" t="s">
        <v>48</v>
      </c>
      <c r="J4" s="16" t="s">
        <v>28</v>
      </c>
      <c r="K4" s="16" t="s">
        <v>41</v>
      </c>
      <c r="L4" s="16" t="s">
        <v>39</v>
      </c>
      <c r="M4" s="16" t="s">
        <v>38</v>
      </c>
      <c r="N4" s="16" t="s">
        <v>66</v>
      </c>
      <c r="O4" s="16" t="s">
        <v>36</v>
      </c>
      <c r="P4" s="16" t="s">
        <v>29</v>
      </c>
      <c r="Q4" s="16" t="s">
        <v>48</v>
      </c>
    </row>
    <row r="5" spans="1:17" x14ac:dyDescent="0.3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x14ac:dyDescent="0.3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35">
      <c r="A7" t="s">
        <v>0</v>
      </c>
      <c r="B7" s="18">
        <v>69.299929831054769</v>
      </c>
      <c r="C7" s="19">
        <v>62.700095797585462</v>
      </c>
      <c r="D7" s="18">
        <v>73.809866870622457</v>
      </c>
      <c r="E7" s="19">
        <v>59.888379198985675</v>
      </c>
      <c r="F7" s="18">
        <v>73.034775987080238</v>
      </c>
      <c r="G7" s="18">
        <v>72.980789064377845</v>
      </c>
      <c r="H7" s="19">
        <v>57.41992383957794</v>
      </c>
      <c r="I7" s="18">
        <v>62.03635343114837</v>
      </c>
      <c r="J7" s="18">
        <v>63.953668514481059</v>
      </c>
      <c r="K7" s="18">
        <v>62.141806629362598</v>
      </c>
      <c r="L7" s="18">
        <v>63.50273519873415</v>
      </c>
      <c r="M7" s="18">
        <v>61.373014555134809</v>
      </c>
      <c r="N7" s="18">
        <v>67.741773926979519</v>
      </c>
      <c r="O7" s="18">
        <v>60.993366051301713</v>
      </c>
      <c r="P7" s="18">
        <v>68.117755103015838</v>
      </c>
      <c r="Q7" s="18">
        <v>63.141168579716371</v>
      </c>
    </row>
    <row r="8" spans="1:17" x14ac:dyDescent="0.35">
      <c r="A8" t="s">
        <v>1</v>
      </c>
      <c r="B8" s="18">
        <v>0.3793749566263388</v>
      </c>
      <c r="C8" s="19">
        <v>0.59812314868602756</v>
      </c>
      <c r="D8" s="18">
        <v>0.28479217076117253</v>
      </c>
      <c r="E8" s="19">
        <v>0.7788707936926238</v>
      </c>
      <c r="F8" s="18">
        <v>0.23433726541487943</v>
      </c>
      <c r="G8" s="18">
        <v>0.33779243769476885</v>
      </c>
      <c r="H8" s="19">
        <v>1.4949159480161232</v>
      </c>
      <c r="I8" s="18">
        <v>0.71020679363494388</v>
      </c>
      <c r="J8" s="18">
        <v>0.77617513721130249</v>
      </c>
      <c r="K8" s="18">
        <v>1.0510578368375194</v>
      </c>
      <c r="L8" s="18">
        <v>0.65997102976006261</v>
      </c>
      <c r="M8" s="18">
        <v>0.90250378459691538</v>
      </c>
      <c r="N8" s="18">
        <v>0.44573546351479948</v>
      </c>
      <c r="O8" s="18">
        <v>0.92230911758485123</v>
      </c>
      <c r="P8" s="18">
        <v>0.49503315837450912</v>
      </c>
      <c r="Q8" s="18">
        <v>0.57987013476122662</v>
      </c>
    </row>
    <row r="9" spans="1:17" x14ac:dyDescent="0.35">
      <c r="A9" t="s">
        <v>2</v>
      </c>
      <c r="B9" s="18">
        <v>15.675433929383823</v>
      </c>
      <c r="C9" s="19">
        <v>17.082900515110456</v>
      </c>
      <c r="D9" s="18">
        <v>13.79940220682934</v>
      </c>
      <c r="E9" s="19">
        <v>18.176070321219722</v>
      </c>
      <c r="F9" s="18">
        <v>14.569193097600635</v>
      </c>
      <c r="G9" s="18">
        <v>14.402702340880012</v>
      </c>
      <c r="H9" s="19">
        <v>17.070572470716332</v>
      </c>
      <c r="I9" s="18">
        <v>17.895815164578458</v>
      </c>
      <c r="J9" s="18">
        <v>16.921539930514466</v>
      </c>
      <c r="K9" s="18">
        <v>16.330280785002241</v>
      </c>
      <c r="L9" s="18">
        <v>17.890507609312312</v>
      </c>
      <c r="M9" s="18">
        <v>17.494343083400803</v>
      </c>
      <c r="N9" s="18">
        <v>16.557319577302547</v>
      </c>
      <c r="O9" s="18">
        <v>17.157221611919631</v>
      </c>
      <c r="P9" s="18">
        <v>16.1580686090733</v>
      </c>
      <c r="Q9" s="18">
        <v>17.979998861105575</v>
      </c>
    </row>
    <row r="10" spans="1:17" x14ac:dyDescent="0.35">
      <c r="A10" t="s">
        <v>3</v>
      </c>
      <c r="B10" s="18">
        <v>2.8059867218765175</v>
      </c>
      <c r="C10" s="19">
        <v>4.3604289796998064</v>
      </c>
      <c r="D10" s="18">
        <v>1.9243667043421648</v>
      </c>
      <c r="E10" s="19">
        <v>5.8041463292385549</v>
      </c>
      <c r="F10" s="18">
        <v>2.082971724383154</v>
      </c>
      <c r="G10" s="18">
        <v>2.1449411746078209</v>
      </c>
      <c r="H10" s="19">
        <v>8.4601002157284189</v>
      </c>
      <c r="I10" s="18">
        <v>5.074831704730828</v>
      </c>
      <c r="J10" s="18">
        <v>4.7990225954782444</v>
      </c>
      <c r="K10" s="18">
        <v>6.0025254249547153</v>
      </c>
      <c r="L10" s="18">
        <v>4.4971308900142049</v>
      </c>
      <c r="M10" s="18">
        <v>5.4661248340877</v>
      </c>
      <c r="N10" s="18">
        <v>3.1902639354935647</v>
      </c>
      <c r="O10" s="18">
        <v>5.6308763161393856</v>
      </c>
      <c r="P10" s="18">
        <v>3.0844634953301688</v>
      </c>
      <c r="Q10" s="18">
        <v>4.2741964070569418</v>
      </c>
    </row>
    <row r="11" spans="1:17" x14ac:dyDescent="0.35">
      <c r="A11" t="s">
        <v>4</v>
      </c>
      <c r="B11" s="18">
        <v>1.4087765157648795</v>
      </c>
      <c r="C11" s="19">
        <v>3.670163352155126</v>
      </c>
      <c r="D11" s="18">
        <v>0.36282866380240247</v>
      </c>
      <c r="E11" s="19">
        <v>3.6976164823102118</v>
      </c>
      <c r="F11" s="18">
        <v>0.19622695239369597</v>
      </c>
      <c r="G11" s="18">
        <v>0.55488590953785455</v>
      </c>
      <c r="H11" s="19">
        <v>3.2374862485512819</v>
      </c>
      <c r="I11" s="18">
        <v>2.7293974638598284</v>
      </c>
      <c r="J11" s="18">
        <v>2.3911901452621565</v>
      </c>
      <c r="K11" s="18">
        <v>2.7356139078245931</v>
      </c>
      <c r="L11" s="18">
        <v>2.1423758161253739</v>
      </c>
      <c r="M11" s="18">
        <v>2.9703228130884187</v>
      </c>
      <c r="N11" s="18">
        <v>1.7378674813442179</v>
      </c>
      <c r="O11" s="18">
        <v>3.1575254492120206</v>
      </c>
      <c r="P11" s="18">
        <v>1.373876186905755</v>
      </c>
      <c r="Q11" s="18">
        <v>2.4333712334861439</v>
      </c>
    </row>
    <row r="12" spans="1:17" x14ac:dyDescent="0.35">
      <c r="A12" t="s">
        <v>5</v>
      </c>
      <c r="B12" s="18">
        <v>3.5994355640889215</v>
      </c>
      <c r="C12" s="19">
        <v>6.2346328522814076</v>
      </c>
      <c r="D12" s="18">
        <v>1.3992377126462638</v>
      </c>
      <c r="E12" s="19">
        <v>6.3643305190420731</v>
      </c>
      <c r="F12" s="18">
        <v>0.94819325598884951</v>
      </c>
      <c r="G12" s="18">
        <v>1.9488026935229983</v>
      </c>
      <c r="H12" s="19">
        <v>6.5232700951403126</v>
      </c>
      <c r="I12" s="18">
        <v>5.8270304903113903</v>
      </c>
      <c r="J12" s="18">
        <v>5.1704952534277808</v>
      </c>
      <c r="K12" s="18">
        <v>5.3402459976768748</v>
      </c>
      <c r="L12" s="18">
        <v>5.2717325305138401</v>
      </c>
      <c r="M12" s="18">
        <v>5.9935751264174613</v>
      </c>
      <c r="N12" s="18">
        <v>4.0366604898081828</v>
      </c>
      <c r="O12" s="18">
        <v>5.7808165860142067</v>
      </c>
      <c r="P12" s="18">
        <v>3.300350697818923</v>
      </c>
      <c r="Q12" s="18">
        <v>5.6738884391360473</v>
      </c>
    </row>
    <row r="13" spans="1:17" x14ac:dyDescent="0.35">
      <c r="A13" t="s">
        <v>6</v>
      </c>
      <c r="B13" s="18">
        <v>4.2587152143237166</v>
      </c>
      <c r="C13" s="19">
        <v>4.1400087454512571</v>
      </c>
      <c r="D13" s="18">
        <v>4.1345040577189289</v>
      </c>
      <c r="E13" s="19">
        <v>4.1390836202284111</v>
      </c>
      <c r="F13" s="18">
        <v>4.9004493140347973</v>
      </c>
      <c r="G13" s="18">
        <v>4.4583564653747523</v>
      </c>
      <c r="H13" s="19">
        <v>4.6092027209500888</v>
      </c>
      <c r="I13" s="18">
        <v>4.5854740578973505</v>
      </c>
      <c r="J13" s="18">
        <v>4.5330591522713366</v>
      </c>
      <c r="K13" s="18">
        <v>4.0746174282723597</v>
      </c>
      <c r="L13" s="18">
        <v>4.7442650708052305</v>
      </c>
      <c r="M13" s="18">
        <v>4.1246888720031283</v>
      </c>
      <c r="N13" s="18">
        <v>4.13181749887314</v>
      </c>
      <c r="O13" s="18">
        <v>4.2801702046591936</v>
      </c>
      <c r="P13" s="18">
        <v>5.0671254264931509</v>
      </c>
      <c r="Q13" s="18">
        <v>4.4416037996263533</v>
      </c>
    </row>
    <row r="14" spans="1:17" x14ac:dyDescent="0.35">
      <c r="A14" t="s">
        <v>7</v>
      </c>
      <c r="B14" s="18">
        <v>2.5723472668810285</v>
      </c>
      <c r="C14" s="19">
        <v>1.2136466090304598</v>
      </c>
      <c r="D14" s="18">
        <v>4.2812423725443223</v>
      </c>
      <c r="E14" s="19">
        <v>1.1521019133586776</v>
      </c>
      <c r="F14" s="18">
        <v>4.0338524031037659</v>
      </c>
      <c r="G14" s="18">
        <v>3.1717299140039286</v>
      </c>
      <c r="H14" s="19">
        <v>1.184528461319508</v>
      </c>
      <c r="I14" s="18">
        <v>1.1408908938388338</v>
      </c>
      <c r="J14" s="18">
        <v>1.4548492713536492</v>
      </c>
      <c r="K14" s="18">
        <v>2.3238519900690937</v>
      </c>
      <c r="L14" s="18">
        <v>1.293053941102785</v>
      </c>
      <c r="M14" s="18">
        <v>1.6754269312707664</v>
      </c>
      <c r="N14" s="18">
        <v>2.1585616266840284</v>
      </c>
      <c r="O14" s="18">
        <v>2.0777146631690044</v>
      </c>
      <c r="P14" s="18">
        <v>2.4033273229883658</v>
      </c>
      <c r="Q14" s="18">
        <v>1.4759025451113499</v>
      </c>
    </row>
    <row r="15" spans="1:17" x14ac:dyDescent="0.35">
      <c r="A15" t="s">
        <v>14</v>
      </c>
      <c r="B15" s="18">
        <f t="shared" ref="B15:L15" si="0">SUM(B7:B14)</f>
        <v>100</v>
      </c>
      <c r="C15" s="19">
        <f t="shared" si="0"/>
        <v>100</v>
      </c>
      <c r="D15" s="18">
        <f t="shared" si="0"/>
        <v>99.996240759267067</v>
      </c>
      <c r="E15" s="19">
        <f t="shared" si="0"/>
        <v>100.00059917807593</v>
      </c>
      <c r="F15" s="18">
        <f t="shared" si="0"/>
        <v>100.00000000000003</v>
      </c>
      <c r="G15" s="18">
        <f t="shared" si="0"/>
        <v>99.999999999999986</v>
      </c>
      <c r="H15" s="19">
        <f t="shared" si="0"/>
        <v>100</v>
      </c>
      <c r="I15" s="18">
        <f t="shared" si="0"/>
        <v>99.999999999999986</v>
      </c>
      <c r="J15" s="18">
        <f t="shared" si="0"/>
        <v>100</v>
      </c>
      <c r="K15" s="18">
        <f t="shared" si="0"/>
        <v>100</v>
      </c>
      <c r="L15" s="18">
        <f t="shared" si="0"/>
        <v>100.00177208636796</v>
      </c>
      <c r="M15" s="18">
        <f t="shared" ref="M15:Q15" si="1">SUM(M7:M14)</f>
        <v>99.999999999999986</v>
      </c>
      <c r="N15" s="18">
        <f>SUM(N7:N14)</f>
        <v>100.00000000000001</v>
      </c>
      <c r="O15" s="18">
        <f>SUM(O7:O14)</f>
        <v>100.00000000000001</v>
      </c>
      <c r="P15" s="18">
        <f t="shared" si="1"/>
        <v>100.00000000000001</v>
      </c>
      <c r="Q15" s="18">
        <f t="shared" si="1"/>
        <v>100.00000000000001</v>
      </c>
    </row>
    <row r="16" spans="1:17" x14ac:dyDescent="0.35">
      <c r="B16" s="16"/>
      <c r="C16" s="17"/>
      <c r="D16" s="16"/>
      <c r="E16" s="17"/>
      <c r="F16" s="16"/>
      <c r="G16" s="16"/>
      <c r="H16" s="17"/>
      <c r="I16" s="16"/>
      <c r="J16" s="16"/>
      <c r="K16" s="16"/>
      <c r="L16" s="20"/>
      <c r="M16" s="20"/>
      <c r="N16" s="16"/>
      <c r="O16" s="16"/>
      <c r="P16" s="16"/>
      <c r="Q16" s="16"/>
    </row>
    <row r="17" spans="1:19" x14ac:dyDescent="0.35">
      <c r="A17" t="s">
        <v>118</v>
      </c>
      <c r="B17" s="20">
        <v>800</v>
      </c>
      <c r="C17" s="21">
        <v>1000</v>
      </c>
      <c r="D17" s="20">
        <v>860</v>
      </c>
      <c r="E17" s="21">
        <v>950</v>
      </c>
      <c r="F17" s="20">
        <v>850</v>
      </c>
      <c r="G17" s="20">
        <v>860</v>
      </c>
      <c r="H17" s="21">
        <v>1050</v>
      </c>
      <c r="I17" s="20">
        <v>1000</v>
      </c>
      <c r="J17" s="20">
        <v>950</v>
      </c>
      <c r="K17" s="20">
        <v>1000</v>
      </c>
      <c r="L17" s="20">
        <v>925</v>
      </c>
      <c r="M17" s="20">
        <v>980</v>
      </c>
      <c r="N17" s="20">
        <v>880</v>
      </c>
      <c r="O17" s="20">
        <v>990</v>
      </c>
      <c r="P17" s="20">
        <v>870</v>
      </c>
      <c r="Q17" s="20">
        <v>950</v>
      </c>
    </row>
    <row r="18" spans="1:19" x14ac:dyDescent="0.35">
      <c r="A18" t="s">
        <v>119</v>
      </c>
      <c r="B18" s="16">
        <v>1</v>
      </c>
      <c r="C18" s="17">
        <v>1</v>
      </c>
      <c r="D18" s="16">
        <v>1</v>
      </c>
      <c r="E18" s="17">
        <v>1</v>
      </c>
      <c r="F18" s="16">
        <v>1</v>
      </c>
      <c r="G18" s="16">
        <v>1</v>
      </c>
      <c r="H18" s="17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</row>
    <row r="20" spans="1:19" s="3" customFormat="1" x14ac:dyDescent="0.35">
      <c r="A20" s="15" t="s">
        <v>111</v>
      </c>
      <c r="B20" s="22">
        <f>'fit parameters'!$D18+'fit parameters'!$D19*B7+'fit parameters'!$D20*B8+'fit parameters'!$D21*B9+'fit parameters'!$D22*B10+'fit parameters'!$D23*B11+'fit parameters'!$D24*B12+'fit parameters'!$D25*B13</f>
        <v>1173.7095284030008</v>
      </c>
      <c r="C20" s="22">
        <f>'fit parameters'!$D18+'fit parameters'!$D19*C7+'fit parameters'!$D20*C8+'fit parameters'!$D21*C9+'fit parameters'!$D22*C10+'fit parameters'!$D23*C11+'fit parameters'!$D24*C12+'fit parameters'!$D25*C13</f>
        <v>1276.8427692712812</v>
      </c>
      <c r="D20" s="22">
        <f>'fit parameters'!$D18+'fit parameters'!$D19*D7+'fit parameters'!$D20*D8+'fit parameters'!$D21*D9+'fit parameters'!$D22*D10+'fit parameters'!$D23*D11+'fit parameters'!$D24*D12+'fit parameters'!$D25*D13</f>
        <v>1120.9672249800283</v>
      </c>
      <c r="E20" s="22">
        <f>'fit parameters'!$D18+'fit parameters'!$D19*E7+'fit parameters'!$D20*E8+'fit parameters'!$D21*E9+'fit parameters'!$D22*E10+'fit parameters'!$D23*E11+'fit parameters'!$D24*E12+'fit parameters'!$D25*E13</f>
        <v>1289.8407858377275</v>
      </c>
      <c r="F20" s="22">
        <f>'fit parameters'!$D18+'fit parameters'!$D19*F7+'fit parameters'!$D20*F8+'fit parameters'!$D21*F9+'fit parameters'!$D22*F10+'fit parameters'!$D23*F11+'fit parameters'!$D24*F12+'fit parameters'!$D25*F13</f>
        <v>1110.7344036158916</v>
      </c>
      <c r="G20" s="22">
        <f>'fit parameters'!$D18+'fit parameters'!$D19*G7+'fit parameters'!$D20*G8+'fit parameters'!$D21*G9+'fit parameters'!$D22*G10+'fit parameters'!$D23*G11+'fit parameters'!$D24*G12+'fit parameters'!$D25*G13</f>
        <v>1139.8232799150339</v>
      </c>
      <c r="H20" s="22">
        <f>'fit parameters'!$D18+'fit parameters'!$D19*H7+'fit parameters'!$D20*H8+'fit parameters'!$D21*H9+'fit parameters'!$D22*H10+'fit parameters'!$D23*H11+'fit parameters'!$D24*H12+'fit parameters'!$D25*H13</f>
        <v>1308.6712143059067</v>
      </c>
      <c r="I20" s="22">
        <f>'fit parameters'!$D18+'fit parameters'!$D19*I7+'fit parameters'!$D20*I8+'fit parameters'!$D21*I9+'fit parameters'!$D22*I10+'fit parameters'!$D23*I11+'fit parameters'!$D24*I12+'fit parameters'!$D25*I13</f>
        <v>1247.1520225974155</v>
      </c>
      <c r="J20" s="51">
        <f>1241+12</f>
        <v>1253</v>
      </c>
      <c r="K20" s="22">
        <f>'fit parameters'!$D18+'fit parameters'!$D19*K7+'fit parameters'!$D20*K8+'fit parameters'!$D21*K9+'fit parameters'!$D22*K10+'fit parameters'!$D23*K11+'fit parameters'!$D24*K12+'fit parameters'!$D25*K13</f>
        <v>1263.8759161648638</v>
      </c>
      <c r="L20" s="22">
        <f>'fit parameters'!$D18+'fit parameters'!$D19*L7+'fit parameters'!$D20*L8+'fit parameters'!$D21*L9+'fit parameters'!$D22*L10+'fit parameters'!$D23*L11+'fit parameters'!$D24*L12+'fit parameters'!$D25*L13</f>
        <v>1224.9499151833588</v>
      </c>
      <c r="M20" s="22">
        <f>'fit parameters'!$D18+'fit parameters'!$D19*M7+'fit parameters'!$D20*M8+'fit parameters'!$D21*M9+'fit parameters'!$D22*M10+'fit parameters'!$D23*M11+'fit parameters'!$D24*M12+'fit parameters'!$D25*M13</f>
        <v>1270.1638646204105</v>
      </c>
      <c r="N20" s="22">
        <f>'fit parameters'!$D18+'fit parameters'!$D19*N7+'fit parameters'!$D20*N8+'fit parameters'!$D21*N9+'fit parameters'!$D22*N10+'fit parameters'!$D23*N11+'fit parameters'!$D24*N12+'fit parameters'!$D25*N13</f>
        <v>1198.6580918515549</v>
      </c>
      <c r="O20" s="22">
        <f>'fit parameters'!$D18+'fit parameters'!$D19*O7+'fit parameters'!$D20*O8+'fit parameters'!$D21*O9+'fit parameters'!$D22*O10+'fit parameters'!$D23*O11+'fit parameters'!$D24*O12+'fit parameters'!$D25*O13</f>
        <v>1272.6116792796317</v>
      </c>
      <c r="P20" s="22">
        <f>'fit parameters'!$D18+'fit parameters'!$D19*P7+'fit parameters'!$D20*P8+'fit parameters'!$D21*P9+'fit parameters'!$D22*P10+'fit parameters'!$D23*P11+'fit parameters'!$D24*P12+'fit parameters'!$D25*P13</f>
        <v>1182.104465448868</v>
      </c>
      <c r="Q20" s="22">
        <f>'fit parameters'!$D18+'fit parameters'!$D19*Q7+'fit parameters'!$D20*Q8+'fit parameters'!$D21*Q9+'fit parameters'!$D22*Q10+'fit parameters'!$D23*Q11+'fit parameters'!$D24*Q12+'fit parameters'!$D25*Q13</f>
        <v>1228.206927247674</v>
      </c>
    </row>
    <row r="21" spans="1:19" s="1" customFormat="1" x14ac:dyDescent="0.35">
      <c r="A21" s="1" t="s">
        <v>117</v>
      </c>
      <c r="B21" s="23">
        <f>B20-273</f>
        <v>900.70952840300083</v>
      </c>
      <c r="C21" s="24">
        <f t="shared" ref="C21:Q21" si="2">C20-273</f>
        <v>1003.8427692712812</v>
      </c>
      <c r="D21" s="23">
        <f t="shared" si="2"/>
        <v>847.96722498002828</v>
      </c>
      <c r="E21" s="23">
        <f t="shared" si="2"/>
        <v>1016.8407858377275</v>
      </c>
      <c r="F21" s="23">
        <f t="shared" si="2"/>
        <v>837.73440361589155</v>
      </c>
      <c r="G21" s="23">
        <f t="shared" si="2"/>
        <v>866.82327991503394</v>
      </c>
      <c r="H21" s="24">
        <f t="shared" si="2"/>
        <v>1035.6712143059067</v>
      </c>
      <c r="I21" s="23">
        <f t="shared" si="2"/>
        <v>974.15202259741545</v>
      </c>
      <c r="J21" s="23">
        <f>J20-273</f>
        <v>980</v>
      </c>
      <c r="K21" s="23">
        <f t="shared" si="2"/>
        <v>990.87591616486384</v>
      </c>
      <c r="L21" s="23">
        <f t="shared" si="2"/>
        <v>951.94991518335883</v>
      </c>
      <c r="M21" s="23">
        <f t="shared" si="2"/>
        <v>997.16386462041055</v>
      </c>
      <c r="N21" s="23">
        <f t="shared" si="2"/>
        <v>925.6580918515549</v>
      </c>
      <c r="O21" s="23">
        <f t="shared" si="2"/>
        <v>999.61167927963174</v>
      </c>
      <c r="P21" s="23">
        <f t="shared" si="2"/>
        <v>909.10446544886804</v>
      </c>
      <c r="Q21" s="23">
        <f t="shared" si="2"/>
        <v>955.206927247674</v>
      </c>
      <c r="S21"/>
    </row>
    <row r="22" spans="1:19" x14ac:dyDescent="0.35">
      <c r="A22" s="6" t="s">
        <v>110</v>
      </c>
      <c r="B22" s="25">
        <f>'fit parameters'!$B18+'fit parameters'!$B19*B7+'fit parameters'!$B20*B8+'fit parameters'!$B21*B9+'fit parameters'!$B22*B10+'fit parameters'!$B23*B11+'fit parameters'!$B24*B12+'fit parameters'!$B25*B13</f>
        <v>3.5044590436975209</v>
      </c>
      <c r="C22" s="25">
        <f>'fit parameters'!$B18+'fit parameters'!$B19*C7+'fit parameters'!$B20*C8+'fit parameters'!$B21*C9+'fit parameters'!$B22*C10+'fit parameters'!$B23*C11+'fit parameters'!$B24*C12+'fit parameters'!$B25*C13</f>
        <v>4.8813744223486903</v>
      </c>
      <c r="D22" s="25">
        <f>'fit parameters'!$B18+'fit parameters'!$B19*D7+'fit parameters'!$B20*D8+'fit parameters'!$B21*D9+'fit parameters'!$B22*D10+'fit parameters'!$B23*D11+'fit parameters'!$B24*D12+'fit parameters'!$B25*D13</f>
        <v>2.2678869124016998</v>
      </c>
      <c r="E22" s="25">
        <f>'fit parameters'!$B18+'fit parameters'!$B19*E7+'fit parameters'!$B20*E8+'fit parameters'!$B21*E9+'fit parameters'!$B22*E10+'fit parameters'!$B23*E11+'fit parameters'!$B24*E12+'fit parameters'!$B25*E13</f>
        <v>5.7573248552929606</v>
      </c>
      <c r="F22" s="25">
        <f>'fit parameters'!$B18+'fit parameters'!$B19*F7+'fit parameters'!$B20*F8+'fit parameters'!$B21*F9+'fit parameters'!$B22*F10+'fit parameters'!$B23*F11+'fit parameters'!$B24*F12+'fit parameters'!$B25*F13</f>
        <v>1.2596073807093404</v>
      </c>
      <c r="G22" s="25">
        <f>'fit parameters'!$B18+'fit parameters'!$B19*G7+'fit parameters'!$B20*G8+'fit parameters'!$B21*G9+'fit parameters'!$B22*G10+'fit parameters'!$B23*G11+'fit parameters'!$B24*G12+'fit parameters'!$B25*G13</f>
        <v>2.0636906505856309</v>
      </c>
      <c r="H22" s="25">
        <f>'fit parameters'!$B18+'fit parameters'!$B19*H7+'fit parameters'!$B20*H8+'fit parameters'!$B21*H9+'fit parameters'!$B22*H10+'fit parameters'!$B23*H11+'fit parameters'!$B24*H12+'fit parameters'!$B25*H13</f>
        <v>3.8768738421956144</v>
      </c>
      <c r="I22" s="25">
        <f>'fit parameters'!$B18+'fit parameters'!$B19*I7+'fit parameters'!$B20*I8+'fit parameters'!$B21*I9+'fit parameters'!$B22*I10+'fit parameters'!$B23*I11+'fit parameters'!$B24*I12+'fit parameters'!$B25*I13</f>
        <v>4.5869577687438845</v>
      </c>
      <c r="J22" s="25">
        <f>'fit parameters'!$B18+'fit parameters'!$B19*J7+'fit parameters'!$B20*J8+'fit parameters'!$B21*J9+'fit parameters'!$B22*J10+'fit parameters'!$B23*J11+'fit parameters'!$B24*J12+'fit parameters'!$B25*J13</f>
        <v>3.9191390775463102</v>
      </c>
      <c r="K22" s="25">
        <f>'fit parameters'!$B18+'fit parameters'!$B19*K7+'fit parameters'!$B20*K8+'fit parameters'!$B21*K9+'fit parameters'!$B22*K10+'fit parameters'!$B23*K11+'fit parameters'!$B24*K12+'fit parameters'!$B25*K13</f>
        <v>4.4182780014147163</v>
      </c>
      <c r="L22" s="25">
        <f>'fit parameters'!$B18+'fit parameters'!$B19*L7+'fit parameters'!$B20*L8+'fit parameters'!$B21*L9+'fit parameters'!$B22*L10+'fit parameters'!$B23*L11+'fit parameters'!$B24*L12+'fit parameters'!$B25*L13</f>
        <v>4.2460933100451861</v>
      </c>
      <c r="M22" s="25">
        <f>'fit parameters'!$B18+'fit parameters'!$B19*M7+'fit parameters'!$B20*M8+'fit parameters'!$B21*M9+'fit parameters'!$B22*M10+'fit parameters'!$B23*M11+'fit parameters'!$B24*M12+'fit parameters'!$B25*M13</f>
        <v>5.2427993554195123</v>
      </c>
      <c r="N22" s="25">
        <f>'fit parameters'!$B18+'fit parameters'!$B19*N7+'fit parameters'!$B20*N8+'fit parameters'!$B21*N9+'fit parameters'!$B22*N10+'fit parameters'!$B23*N11+'fit parameters'!$B24*N12+'fit parameters'!$B25*N13</f>
        <v>4.4785370861922171</v>
      </c>
      <c r="O22" s="25">
        <f>'fit parameters'!$B18+'fit parameters'!$B19*O7+'fit parameters'!$B20*O8+'fit parameters'!$B21*O9+'fit parameters'!$B22*O10+'fit parameters'!$B23*O11+'fit parameters'!$B24*O12+'fit parameters'!$B25*O13</f>
        <v>4.6436658618727193</v>
      </c>
      <c r="P22" s="25">
        <f>'fit parameters'!$B18+'fit parameters'!$B19*P7+'fit parameters'!$B20*P8+'fit parameters'!$B21*P9+'fit parameters'!$B22*P10+'fit parameters'!$B23*P11+'fit parameters'!$B24*P12+'fit parameters'!$B25*P13</f>
        <v>2.1765766613312731</v>
      </c>
      <c r="Q22" s="25">
        <f>'fit parameters'!$B18+'fit parameters'!$B19*Q7+'fit parameters'!$B20*Q8+'fit parameters'!$B21*Q9+'fit parameters'!$B22*Q10+'fit parameters'!$B23*Q11+'fit parameters'!$B24*Q12+'fit parameters'!$B25*Q13</f>
        <v>4.9592531946259992</v>
      </c>
    </row>
    <row r="23" spans="1:19" x14ac:dyDescent="0.35">
      <c r="A23" s="6" t="s">
        <v>116</v>
      </c>
      <c r="B23" s="26">
        <f>'fit parameters'!$F18+'fit parameters'!$F19*B7+'fit parameters'!$F20*B8+'fit parameters'!$F21*B9+'fit parameters'!$F22*B10+'fit parameters'!$F23*B11+'fit parameters'!$F24*B12+'fit parameters'!$F25*B13</f>
        <v>0.37816892441030836</v>
      </c>
      <c r="C23" s="26">
        <f>'fit parameters'!$F18+'fit parameters'!$F19*C7+'fit parameters'!$F20*C8+'fit parameters'!$F21*C9+'fit parameters'!$F22*C10+'fit parameters'!$F23*C11+'fit parameters'!$F24*C12+'fit parameters'!$F25*C13</f>
        <v>0.8538495762003846</v>
      </c>
      <c r="D23" s="26">
        <f>'fit parameters'!$F18+'fit parameters'!$F19*D7+'fit parameters'!$F20*D8+'fit parameters'!$F21*D9+'fit parameters'!$F22*D10+'fit parameters'!$F23*D11+'fit parameters'!$F24*D12+'fit parameters'!$F25*D13</f>
        <v>0.36508365155172839</v>
      </c>
      <c r="E23" s="26">
        <f>'fit parameters'!$F18+'fit parameters'!$F19*E7+'fit parameters'!$F20*E8+'fit parameters'!$F21*E9+'fit parameters'!$F22*E10+'fit parameters'!$F23*E11+'fit parameters'!$F24*E12+'fit parameters'!$F25*E13</f>
        <v>1.455464866030697</v>
      </c>
      <c r="F23" s="26">
        <f>'fit parameters'!$F18+'fit parameters'!$F19*F7+'fit parameters'!$F20*F8+'fit parameters'!$F21*F9+'fit parameters'!$F22*F10+'fit parameters'!$F23*F11+'fit parameters'!$F24*F12+'fit parameters'!$F25*F13</f>
        <v>0.22776291345788513</v>
      </c>
      <c r="G23" s="26">
        <f>'fit parameters'!$F18+'fit parameters'!$F19*G7+'fit parameters'!$F20*G8+'fit parameters'!$F21*G9+'fit parameters'!$F22*G10+'fit parameters'!$F23*G11+'fit parameters'!$F24*G12+'fit parameters'!$F25*G13</f>
        <v>0.10194034864516599</v>
      </c>
      <c r="H23" s="26">
        <f>'fit parameters'!$F18+'fit parameters'!$F19*H7+'fit parameters'!$F20*H8+'fit parameters'!$F21*H9+'fit parameters'!$F22*H10+'fit parameters'!$F23*H11+'fit parameters'!$F24*H12+'fit parameters'!$F25*H13</f>
        <v>1.6474004198726502</v>
      </c>
      <c r="I23" s="26">
        <f>'fit parameters'!$F18+'fit parameters'!$F19*I7+'fit parameters'!$F20*I8+'fit parameters'!$F21*I9+'fit parameters'!$F22*I10+'fit parameters'!$F23*I11+'fit parameters'!$F24*I12+'fit parameters'!$F25*I13</f>
        <v>0.88703619258860611</v>
      </c>
      <c r="J23" s="26">
        <f>'fit parameters'!$F18+'fit parameters'!$F19*J7+'fit parameters'!$F20*J8+'fit parameters'!$F21*J9+'fit parameters'!$F22*J10+'fit parameters'!$F23*J11+'fit parameters'!$F24*J12+'fit parameters'!$F25*J13</f>
        <v>0.75980438984441578</v>
      </c>
      <c r="K23" s="26">
        <f>'fit parameters'!$F18+'fit parameters'!$F19*K7+'fit parameters'!$F20*K8+'fit parameters'!$F21*K9+'fit parameters'!$F22*K10+'fit parameters'!$F23*K11+'fit parameters'!$F24*K12+'fit parameters'!$F25*K13</f>
        <v>1.4177729514401229</v>
      </c>
      <c r="L23" s="26">
        <f>'fit parameters'!$F18+'fit parameters'!$F19*L7+'fit parameters'!$F20*L8+'fit parameters'!$F21*L9+'fit parameters'!$F22*L10+'fit parameters'!$F23*L11+'fit parameters'!$F24*L12+'fit parameters'!$F25*L13</f>
        <v>0.67917367759190972</v>
      </c>
      <c r="M23" s="26">
        <f>'fit parameters'!$F18+'fit parameters'!$F19*M7+'fit parameters'!$F20*M8+'fit parameters'!$F21*M9+'fit parameters'!$F22*M10+'fit parameters'!$F23*M11+'fit parameters'!$F24*M12+'fit parameters'!$F25*M13</f>
        <v>1.2794170678829597</v>
      </c>
      <c r="N23" s="26">
        <f>'fit parameters'!$F18+'fit parameters'!$F19*N7+'fit parameters'!$F20*N8+'fit parameters'!$F21*N9+'fit parameters'!$F22*N10+'fit parameters'!$F23*N11+'fit parameters'!$F24*N12+'fit parameters'!$F25*N13</f>
        <v>0.63745812089948117</v>
      </c>
      <c r="O23" s="26">
        <f>'fit parameters'!$F18+'fit parameters'!$F19*O7+'fit parameters'!$F20*O8+'fit parameters'!$F21*O9+'fit parameters'!$F22*O10+'fit parameters'!$F23*O11+'fit parameters'!$F24*O12+'fit parameters'!$F25*O13</f>
        <v>1.356295246081157</v>
      </c>
      <c r="P23" s="26">
        <f>'fit parameters'!$F18+'fit parameters'!$F19*P7+'fit parameters'!$F20*P8+'fit parameters'!$F21*P9+'fit parameters'!$F22*P10+'fit parameters'!$F23*P11+'fit parameters'!$F24*P12+'fit parameters'!$F25*P13</f>
        <v>0.24132420620009842</v>
      </c>
      <c r="Q23" s="26">
        <f>'fit parameters'!$F18+'fit parameters'!$F19*Q7+'fit parameters'!$F20*Q8+'fit parameters'!$F21*Q9+'fit parameters'!$F22*Q10+'fit parameters'!$F23*Q11+'fit parameters'!$F24*Q12+'fit parameters'!$F25*Q13</f>
        <v>0.79209929011628555</v>
      </c>
    </row>
    <row r="24" spans="1:19" s="8" customFormat="1" x14ac:dyDescent="0.35">
      <c r="A24" s="9" t="s">
        <v>11</v>
      </c>
      <c r="B24" s="27">
        <f>1/(B23+1)</f>
        <v>0.72560045600206846</v>
      </c>
      <c r="C24" s="28">
        <f t="shared" ref="C24:Q24" si="3">1/(C23+1)</f>
        <v>0.53941809132625596</v>
      </c>
      <c r="D24" s="27">
        <f t="shared" si="3"/>
        <v>0.73255583924345757</v>
      </c>
      <c r="E24" s="28">
        <f t="shared" si="3"/>
        <v>0.40725485989808435</v>
      </c>
      <c r="F24" s="27">
        <f t="shared" si="3"/>
        <v>0.81448949877756849</v>
      </c>
      <c r="G24" s="27">
        <f t="shared" si="3"/>
        <v>0.90749013885324958</v>
      </c>
      <c r="H24" s="28">
        <f t="shared" si="3"/>
        <v>0.37772903278760667</v>
      </c>
      <c r="I24" s="27">
        <f t="shared" si="3"/>
        <v>0.52993154234536222</v>
      </c>
      <c r="J24" s="27">
        <f t="shared" si="3"/>
        <v>0.56824497414079633</v>
      </c>
      <c r="K24" s="27">
        <f t="shared" si="3"/>
        <v>0.4136037668071188</v>
      </c>
      <c r="L24" s="27">
        <f t="shared" si="3"/>
        <v>0.59553101227390159</v>
      </c>
      <c r="M24" s="27">
        <f t="shared" si="3"/>
        <v>0.43870865673948994</v>
      </c>
      <c r="N24" s="27">
        <f>1/(N23+1)</f>
        <v>0.61070264163500221</v>
      </c>
      <c r="O24" s="27">
        <f>1/(O23+1)</f>
        <v>0.42439503354392344</v>
      </c>
      <c r="P24" s="27">
        <f t="shared" si="3"/>
        <v>0.80559131531090311</v>
      </c>
      <c r="Q24" s="27">
        <f t="shared" si="3"/>
        <v>0.55800479667346559</v>
      </c>
    </row>
    <row r="25" spans="1:19" x14ac:dyDescent="0.35">
      <c r="B25" s="29"/>
      <c r="C25" s="30"/>
      <c r="D25" s="29"/>
      <c r="E25" s="30"/>
      <c r="F25" s="29"/>
      <c r="G25" s="29"/>
      <c r="H25" s="30"/>
      <c r="I25" s="29"/>
      <c r="J25" s="29"/>
      <c r="K25" s="29"/>
      <c r="L25" s="29"/>
      <c r="M25" s="29"/>
      <c r="N25" s="29"/>
      <c r="O25" s="29"/>
      <c r="P25" s="29"/>
      <c r="Q25" s="29"/>
    </row>
    <row r="26" spans="1:19" x14ac:dyDescent="0.35">
      <c r="A26" t="s">
        <v>75</v>
      </c>
      <c r="B26" s="29"/>
      <c r="C26" s="30"/>
      <c r="D26" s="29"/>
      <c r="E26" s="30"/>
      <c r="F26" s="29"/>
      <c r="G26" s="29"/>
      <c r="H26" s="30"/>
      <c r="I26" s="29"/>
      <c r="J26" s="29"/>
      <c r="K26" s="29"/>
      <c r="L26" s="29"/>
      <c r="M26" s="29"/>
      <c r="N26" s="29"/>
      <c r="O26" s="29"/>
      <c r="P26" s="29"/>
      <c r="Q26" s="29"/>
    </row>
    <row r="27" spans="1:19" x14ac:dyDescent="0.35">
      <c r="A27" t="s">
        <v>77</v>
      </c>
      <c r="B27" s="4">
        <f>'fit parameters'!$B6+'fit parameters'!$D6*B$22+'fit parameters'!$F6*B$20+'fit parameters'!$H6*B$23+'fit parameters'!$J6*B$18+'fit parameters'!$L6*B$22/B$20+'fit parameters'!$N6*B$14+'fit parameters'!$P6*LN(B$20)</f>
        <v>69.893687478304855</v>
      </c>
      <c r="C27" s="4">
        <f>'fit parameters'!$B6+'fit parameters'!$D6*C$22+'fit parameters'!$F6*C$20+'fit parameters'!$H6*C$23+'fit parameters'!$J6*C$18+'fit parameters'!$L6*C$22/C$20+'fit parameters'!$N6*C$14+'fit parameters'!$P6*LN(C$20)</f>
        <v>59.635014759192018</v>
      </c>
      <c r="D27" s="4">
        <f>'fit parameters'!$B6+'fit parameters'!$D6*D$22+'fit parameters'!$F6*D$20+'fit parameters'!$H6*D$23+'fit parameters'!$J6*D$18+'fit parameters'!$L6*D$22/D$20+'fit parameters'!$N6*D$14+'fit parameters'!$P6*LN(D$20)</f>
        <v>72.840412429164644</v>
      </c>
      <c r="E27" s="4">
        <f>'fit parameters'!$B6+'fit parameters'!$D6*E$22+'fit parameters'!$F6*E$20+'fit parameters'!$H6*E$23+'fit parameters'!$J6*E$18+'fit parameters'!$L6*E$22/E$20+'fit parameters'!$N6*E$14+'fit parameters'!$P6*LN(E$20)</f>
        <v>57.456006994701056</v>
      </c>
      <c r="F27" s="4">
        <f>'fit parameters'!$B6+'fit parameters'!$D6*F$22+'fit parameters'!$F6*F$20+'fit parameters'!$H6*F$23+'fit parameters'!$J6*F$18+'fit parameters'!$L6*F$22/F$20+'fit parameters'!$N6*F$14+'fit parameters'!$P6*LN(F$20)</f>
        <v>72.458597613393977</v>
      </c>
      <c r="G27" s="4">
        <f>'fit parameters'!$B6+'fit parameters'!$D6*G$22+'fit parameters'!$F6*G$20+'fit parameters'!$H6*G$23+'fit parameters'!$J6*G$18+'fit parameters'!$L6*G$22/G$20+'fit parameters'!$N6*G$14+'fit parameters'!$P6*LN(G$20)</f>
        <v>71.645771148658241</v>
      </c>
      <c r="H27" s="4">
        <f>'fit parameters'!$B6+'fit parameters'!$D6*H$22+'fit parameters'!$F6*H$20+'fit parameters'!$H6*H$23+'fit parameters'!$J6*H$18+'fit parameters'!$L6*H$22/H$20+'fit parameters'!$N6*H$14+'fit parameters'!$P6*LN(H$20)</f>
        <v>53.43533131960794</v>
      </c>
      <c r="I27" s="4">
        <f>'fit parameters'!$B6+'fit parameters'!$D6*I$22+'fit parameters'!$F6*I$20+'fit parameters'!$H6*I$23+'fit parameters'!$J6*I$18+'fit parameters'!$L6*I$22/I$20+'fit parameters'!$N6*I$14+'fit parameters'!$P6*LN(I$20)</f>
        <v>62.506582455686839</v>
      </c>
      <c r="J27" s="4">
        <f>'fit parameters'!$B6+'fit parameters'!$D6*J$22+'fit parameters'!$F6*J$20+'fit parameters'!$H6*J$23+'fit parameters'!$J6*J$18+'fit parameters'!$L6*J$22/J$20+'fit parameters'!$N6*J$14+'fit parameters'!$P6*LN(J$20)</f>
        <v>61.969517721184275</v>
      </c>
      <c r="K27" s="4">
        <f>'fit parameters'!$B6+'fit parameters'!$D6*K$22+'fit parameters'!$F6*K$20+'fit parameters'!$H6*K$23+'fit parameters'!$J6*K$18+'fit parameters'!$L6*K$22/K$20+'fit parameters'!$N6*K$14+'fit parameters'!$P6*LN(K$20)</f>
        <v>60.59413801811661</v>
      </c>
      <c r="L27" s="4">
        <f>'fit parameters'!$B6+'fit parameters'!$D6*L$22+'fit parameters'!$F6*L$20+'fit parameters'!$H6*L$23+'fit parameters'!$J6*L$18+'fit parameters'!$L6*L$22/L$20+'fit parameters'!$N6*L$14+'fit parameters'!$P6*LN(L$20)</f>
        <v>64.909397997180349</v>
      </c>
      <c r="M27" s="4">
        <f>'fit parameters'!$B6+'fit parameters'!$D6*M$22+'fit parameters'!$F6*M$20+'fit parameters'!$H6*M$23+'fit parameters'!$J6*M$18+'fit parameters'!$L6*M$22/M$20+'fit parameters'!$N6*M$14+'fit parameters'!$P6*LN(M$20)</f>
        <v>60.191809373472097</v>
      </c>
      <c r="N27" s="4">
        <f>'fit parameters'!$B6+'fit parameters'!$D6*N$22+'fit parameters'!$F6*N$20+'fit parameters'!$H6*N$23+'fit parameters'!$J6*N$18+'fit parameters'!$L6*N$22/N$20+'fit parameters'!$N6*N$14+'fit parameters'!$P6*LN(N$20)</f>
        <v>68.026146833693019</v>
      </c>
      <c r="O27" s="4">
        <f>'fit parameters'!$B6+'fit parameters'!$D6*O$22+'fit parameters'!$F6*O$20+'fit parameters'!$H6*O$23+'fit parameters'!$J6*O$18+'fit parameters'!$L6*O$22/O$20+'fit parameters'!$N6*O$14+'fit parameters'!$P6*LN(O$20)</f>
        <v>59.69275447687869</v>
      </c>
      <c r="P27" s="4">
        <f>'fit parameters'!$B6+'fit parameters'!$D6*P$22+'fit parameters'!$F6*P$20+'fit parameters'!$H6*P$23+'fit parameters'!$J6*P$18+'fit parameters'!$L6*P$22/P$20+'fit parameters'!$N6*P$14+'fit parameters'!$P6*LN(P$20)</f>
        <v>68.584015181261748</v>
      </c>
      <c r="Q27" s="4">
        <f>'fit parameters'!$B6+'fit parameters'!$D6*Q$22+'fit parameters'!$F6*Q$20+'fit parameters'!$H6*Q$23+'fit parameters'!$J6*Q$18+'fit parameters'!$L6*Q$22/Q$20+'fit parameters'!$N6*Q$14+'fit parameters'!$P6*LN(Q$20)</f>
        <v>65.040192631164246</v>
      </c>
    </row>
    <row r="28" spans="1:19" x14ac:dyDescent="0.35">
      <c r="A28" t="s">
        <v>78</v>
      </c>
      <c r="B28" s="4">
        <f>'fit parameters'!$B7+'fit parameters'!$D7*B$22+'fit parameters'!$F7*B$20+'fit parameters'!$H7*B$23+'fit parameters'!$J7*B$18+'fit parameters'!$L7*B$22/B$20+'fit parameters'!$N7*B$14+'fit parameters'!$P7*LN(B$20)</f>
        <v>0.4018328485492475</v>
      </c>
      <c r="C28" s="4">
        <f>'fit parameters'!$B7+'fit parameters'!$D7*C$22+'fit parameters'!$F7*C$20+'fit parameters'!$H7*C$23+'fit parameters'!$J7*C$18+'fit parameters'!$L7*C$22/C$20+'fit parameters'!$N7*C$14+'fit parameters'!$P7*LN(C$20)</f>
        <v>0.94039290273951792</v>
      </c>
      <c r="D28" s="4">
        <f>'fit parameters'!$B7+'fit parameters'!$D7*D$22+'fit parameters'!$F7*D$20+'fit parameters'!$H7*D$23+'fit parameters'!$J7*D$18+'fit parameters'!$L7*D$22/D$20+'fit parameters'!$N7*D$14+'fit parameters'!$P7*LN(D$20)</f>
        <v>0.2621614254418887</v>
      </c>
      <c r="E28" s="4">
        <f>'fit parameters'!$B7+'fit parameters'!$D7*E$22+'fit parameters'!$F7*E$20+'fit parameters'!$H7*E$23+'fit parameters'!$J7*E$18+'fit parameters'!$L7*E$22/E$20+'fit parameters'!$N7*E$14+'fit parameters'!$P7*LN(E$20)</f>
        <v>1.0309729545125492</v>
      </c>
      <c r="F28" s="4">
        <f>'fit parameters'!$B7+'fit parameters'!$D7*F$22+'fit parameters'!$F7*F$20+'fit parameters'!$H7*F$23+'fit parameters'!$J7*F$18+'fit parameters'!$L7*F$22/F$20+'fit parameters'!$N7*F$14+'fit parameters'!$P7*LN(F$20)</f>
        <v>0.24674627831592488</v>
      </c>
      <c r="G28" s="4">
        <f>'fit parameters'!$B7+'fit parameters'!$D7*G$22+'fit parameters'!$F7*G$20+'fit parameters'!$H7*G$23+'fit parameters'!$J7*G$18+'fit parameters'!$L7*G$22/G$20+'fit parameters'!$N7*G$14+'fit parameters'!$P7*LN(G$20)</f>
        <v>0.30070866119564243</v>
      </c>
      <c r="H28" s="4">
        <f>'fit parameters'!$B7+'fit parameters'!$D7*H$22+'fit parameters'!$F7*H$20+'fit parameters'!$H7*H$23+'fit parameters'!$J7*H$18+'fit parameters'!$L7*H$22/H$20+'fit parameters'!$N7*H$14+'fit parameters'!$P7*LN(H$20)</f>
        <v>1.1705852100987499</v>
      </c>
      <c r="I28" s="4">
        <f>'fit parameters'!$B7+'fit parameters'!$D7*I$22+'fit parameters'!$F7*I$20+'fit parameters'!$H7*I$23+'fit parameters'!$J7*I$18+'fit parameters'!$L7*I$22/I$20+'fit parameters'!$N7*I$14+'fit parameters'!$P7*LN(I$20)</f>
        <v>0.75180091988619324</v>
      </c>
      <c r="J28" s="4">
        <f>'fit parameters'!$B7+'fit parameters'!$D7*J$22+'fit parameters'!$F7*J$20+'fit parameters'!$H7*J$23+'fit parameters'!$J7*J$18+'fit parameters'!$L7*J$22/J$20+'fit parameters'!$N7*J$14+'fit parameters'!$P7*LN(J$20)</f>
        <v>0.78689231444383267</v>
      </c>
      <c r="K28" s="4">
        <f>'fit parameters'!$B7+'fit parameters'!$D7*K$22+'fit parameters'!$F7*K$20+'fit parameters'!$H7*K$23+'fit parameters'!$J7*K$18+'fit parameters'!$L7*K$22/K$20+'fit parameters'!$N7*K$14+'fit parameters'!$P7*LN(K$20)</f>
        <v>0.85485246083590027</v>
      </c>
      <c r="L28" s="4">
        <f>'fit parameters'!$B7+'fit parameters'!$D7*L$22+'fit parameters'!$F7*L$20+'fit parameters'!$H7*L$23+'fit parameters'!$J7*L$18+'fit parameters'!$L7*L$22/L$20+'fit parameters'!$N7*L$14+'fit parameters'!$P7*LN(L$20)</f>
        <v>0.62800746366673366</v>
      </c>
      <c r="M28" s="4">
        <f>'fit parameters'!$B7+'fit parameters'!$D7*M$22+'fit parameters'!$F7*M$20+'fit parameters'!$H7*M$23+'fit parameters'!$J7*M$18+'fit parameters'!$L7*M$22/M$20+'fit parameters'!$N7*M$14+'fit parameters'!$P7*LN(M$20)</f>
        <v>0.89572540275452184</v>
      </c>
      <c r="N28" s="4">
        <f>'fit parameters'!$B7+'fit parameters'!$D7*N$22+'fit parameters'!$F7*N$20+'fit parameters'!$H7*N$23+'fit parameters'!$J7*N$18+'fit parameters'!$L7*N$22/N$20+'fit parameters'!$N7*N$14+'fit parameters'!$P7*LN(N$20)</f>
        <v>0.50130052906422407</v>
      </c>
      <c r="O28" s="4">
        <f>'fit parameters'!$B7+'fit parameters'!$D7*O$22+'fit parameters'!$F7*O$20+'fit parameters'!$H7*O$23+'fit parameters'!$J7*O$18+'fit parameters'!$L7*O$22/O$20+'fit parameters'!$N7*O$14+'fit parameters'!$P7*LN(O$20)</f>
        <v>0.91194682521813775</v>
      </c>
      <c r="P28" s="4">
        <f>'fit parameters'!$B7+'fit parameters'!$D7*P$22+'fit parameters'!$F7*P$20+'fit parameters'!$H7*P$23+'fit parameters'!$J7*P$18+'fit parameters'!$L7*P$22/P$20+'fit parameters'!$N7*P$14+'fit parameters'!$P7*LN(P$20)</f>
        <v>0.43299099866482038</v>
      </c>
      <c r="Q28" s="4">
        <f>'fit parameters'!$B7+'fit parameters'!$D7*Q$22+'fit parameters'!$F7*Q$20+'fit parameters'!$H7*Q$23+'fit parameters'!$J7*Q$18+'fit parameters'!$L7*Q$22/Q$20+'fit parameters'!$N7*Q$14+'fit parameters'!$P7*LN(Q$20)</f>
        <v>0.64522062889523113</v>
      </c>
    </row>
    <row r="29" spans="1:19" x14ac:dyDescent="0.35">
      <c r="A29" t="s">
        <v>79</v>
      </c>
      <c r="B29" s="4">
        <f>'fit parameters'!$B8+'fit parameters'!$D8*B$22+'fit parameters'!$F8*B$20+'fit parameters'!$H8*B$23+'fit parameters'!$J8*B$18+'fit parameters'!$L8*B$22/B$20+'fit parameters'!$N8*B$14+'fit parameters'!$P8*LN(B$20)</f>
        <v>16.037467407304803</v>
      </c>
      <c r="C29" s="4">
        <f>'fit parameters'!$B8+'fit parameters'!$D8*C$22+'fit parameters'!$F8*C$20+'fit parameters'!$H8*C$23+'fit parameters'!$J8*C$18+'fit parameters'!$L8*C$22/C$20+'fit parameters'!$N8*C$14+'fit parameters'!$P8*LN(C$20)</f>
        <v>19.167928634796453</v>
      </c>
      <c r="D29" s="4">
        <f>'fit parameters'!$B8+'fit parameters'!$D8*D$22+'fit parameters'!$F8*D$20+'fit parameters'!$H8*D$23+'fit parameters'!$J8*D$18+'fit parameters'!$L8*D$22/D$20+'fit parameters'!$N8*D$14+'fit parameters'!$P8*LN(D$20)</f>
        <v>14.364288958267935</v>
      </c>
      <c r="E29" s="4">
        <f>'fit parameters'!$B8+'fit parameters'!$D8*E$22+'fit parameters'!$F8*E$20+'fit parameters'!$H8*E$23+'fit parameters'!$J8*E$18+'fit parameters'!$L8*E$22/E$20+'fit parameters'!$N8*E$14+'fit parameters'!$P8*LN(E$20)</f>
        <v>19.59171821567611</v>
      </c>
      <c r="F29" s="4">
        <f>'fit parameters'!$B8+'fit parameters'!$D8*F$22+'fit parameters'!$F8*F$20+'fit parameters'!$H8*F$23+'fit parameters'!$J8*F$18+'fit parameters'!$L8*F$22/F$20+'fit parameters'!$N8*F$14+'fit parameters'!$P8*LN(F$20)</f>
        <v>14.493137382002715</v>
      </c>
      <c r="G29" s="4">
        <f>'fit parameters'!$B8+'fit parameters'!$D8*G$22+'fit parameters'!$F8*G$20+'fit parameters'!$H8*G$23+'fit parameters'!$J8*G$18+'fit parameters'!$L8*G$22/G$20+'fit parameters'!$N8*G$14+'fit parameters'!$P8*LN(G$20)</f>
        <v>15.25384652660432</v>
      </c>
      <c r="H29" s="4">
        <f>'fit parameters'!$B8+'fit parameters'!$D8*H$22+'fit parameters'!$F8*H$20+'fit parameters'!$H8*H$23+'fit parameters'!$J8*H$18+'fit parameters'!$L8*H$22/H$20+'fit parameters'!$N8*H$14+'fit parameters'!$P8*LN(H$20)</f>
        <v>20.160541279469498</v>
      </c>
      <c r="I29" s="4">
        <f>'fit parameters'!$B8+'fit parameters'!$D8*I$22+'fit parameters'!$F8*I$20+'fit parameters'!$H8*I$23+'fit parameters'!$J8*I$18+'fit parameters'!$L8*I$22/I$20+'fit parameters'!$N8*I$14+'fit parameters'!$P8*LN(I$20)</f>
        <v>18.431746960771534</v>
      </c>
      <c r="J29" s="4">
        <f>'fit parameters'!$B8+'fit parameters'!$D8*J$22+'fit parameters'!$F8*J$20+'fit parameters'!$H8*J$23+'fit parameters'!$J8*J$18+'fit parameters'!$L8*J$22/J$20+'fit parameters'!$N8*J$14+'fit parameters'!$P8*LN(J$20)</f>
        <v>18.360509178900656</v>
      </c>
      <c r="K29" s="4">
        <f>'fit parameters'!$B8+'fit parameters'!$D8*K$22+'fit parameters'!$F8*K$20+'fit parameters'!$H8*K$23+'fit parameters'!$J8*K$18+'fit parameters'!$L8*K$22/K$20+'fit parameters'!$N8*K$14+'fit parameters'!$P8*LN(K$20)</f>
        <v>18.043767086237494</v>
      </c>
      <c r="L29" s="4">
        <f>'fit parameters'!$B8+'fit parameters'!$D8*L$22+'fit parameters'!$F8*L$20+'fit parameters'!$H8*L$23+'fit parameters'!$J8*L$18+'fit parameters'!$L8*L$22/L$20+'fit parameters'!$N8*L$14+'fit parameters'!$P8*LN(L$20)</f>
        <v>17.818359658149575</v>
      </c>
      <c r="M29" s="4">
        <f>'fit parameters'!$B8+'fit parameters'!$D8*M$22+'fit parameters'!$F8*M$20+'fit parameters'!$H8*M$23+'fit parameters'!$J8*M$18+'fit parameters'!$L8*M$22/M$20+'fit parameters'!$N8*M$14+'fit parameters'!$P8*LN(M$20)</f>
        <v>18.662032550181266</v>
      </c>
      <c r="N29" s="4">
        <f>'fit parameters'!$B8+'fit parameters'!$D8*N$22+'fit parameters'!$F8*N$20+'fit parameters'!$H8*N$23+'fit parameters'!$J8*N$18+'fit parameters'!$L8*N$22/N$20+'fit parameters'!$N8*N$14+'fit parameters'!$P8*LN(N$20)</f>
        <v>16.711048149064936</v>
      </c>
      <c r="O29" s="4">
        <f>'fit parameters'!$B8+'fit parameters'!$D8*O$22+'fit parameters'!$F8*O$20+'fit parameters'!$H8*O$23+'fit parameters'!$J8*O$18+'fit parameters'!$L8*O$22/O$20+'fit parameters'!$N8*O$14+'fit parameters'!$P8*LN(O$20)</f>
        <v>18.452397936211582</v>
      </c>
      <c r="P29" s="4">
        <f>'fit parameters'!$B8+'fit parameters'!$D8*P$22+'fit parameters'!$F8*P$20+'fit parameters'!$H8*P$23+'fit parameters'!$J8*P$18+'fit parameters'!$L8*P$22/P$20+'fit parameters'!$N8*P$14+'fit parameters'!$P8*LN(P$20)</f>
        <v>16.273987422402115</v>
      </c>
      <c r="Q29" s="4">
        <f>'fit parameters'!$B8+'fit parameters'!$D8*Q$22+'fit parameters'!$F8*Q$20+'fit parameters'!$H8*Q$23+'fit parameters'!$J8*Q$18+'fit parameters'!$L8*Q$22/Q$20+'fit parameters'!$N8*Q$14+'fit parameters'!$P8*LN(Q$20)</f>
        <v>17.762397095599681</v>
      </c>
    </row>
    <row r="30" spans="1:19" x14ac:dyDescent="0.35">
      <c r="A30" t="s">
        <v>80</v>
      </c>
      <c r="B30" s="4">
        <f>'fit parameters'!$B9+'fit parameters'!$D9*B$22+'fit parameters'!$F9*B$20+'fit parameters'!$H9*B$23+'fit parameters'!$J9*B$18+'fit parameters'!$L9*B$22/B$20+'fit parameters'!$N9*B$14+'fit parameters'!$P9*LN(B$20)</f>
        <v>2.756033263876148</v>
      </c>
      <c r="C30" s="4">
        <f>'fit parameters'!$B9+'fit parameters'!$D9*C$22+'fit parameters'!$F9*C$20+'fit parameters'!$H9*C$23+'fit parameters'!$J9*C$18+'fit parameters'!$L9*C$22/C$20+'fit parameters'!$N9*C$14+'fit parameters'!$P9*LN(C$20)</f>
        <v>4.8710965702885538</v>
      </c>
      <c r="D30" s="4">
        <f>'fit parameters'!$B9+'fit parameters'!$D9*D$22+'fit parameters'!$F9*D$20+'fit parameters'!$H9*D$23+'fit parameters'!$J9*D$18+'fit parameters'!$L9*D$22/D$20+'fit parameters'!$N9*D$14+'fit parameters'!$P9*LN(D$20)</f>
        <v>2.0240010843694831</v>
      </c>
      <c r="E30" s="4">
        <f>'fit parameters'!$B9+'fit parameters'!$D9*E$22+'fit parameters'!$F9*E$20+'fit parameters'!$H9*E$23+'fit parameters'!$J9*E$18+'fit parameters'!$L9*E$22/E$20+'fit parameters'!$N9*E$14+'fit parameters'!$P9*LN(E$20)</f>
        <v>5.7203823625071673</v>
      </c>
      <c r="F30" s="4">
        <f>'fit parameters'!$B9+'fit parameters'!$D9*F$22+'fit parameters'!$F9*F$20+'fit parameters'!$H9*F$23+'fit parameters'!$J9*F$18+'fit parameters'!$L9*F$22/F$20+'fit parameters'!$N9*F$14+'fit parameters'!$P9*LN(F$20)</f>
        <v>2.2381037195347222</v>
      </c>
      <c r="G30" s="4">
        <f>'fit parameters'!$B9+'fit parameters'!$D9*G$22+'fit parameters'!$F9*G$20+'fit parameters'!$H9*G$23+'fit parameters'!$J9*G$18+'fit parameters'!$L9*G$22/G$20+'fit parameters'!$N9*G$14+'fit parameters'!$P9*LN(G$20)</f>
        <v>2.3153055555075563</v>
      </c>
      <c r="H30" s="4">
        <f>'fit parameters'!$B9+'fit parameters'!$D9*H$22+'fit parameters'!$F9*H$20+'fit parameters'!$H9*H$23+'fit parameters'!$J9*H$18+'fit parameters'!$L9*H$22/H$20+'fit parameters'!$N9*H$14+'fit parameters'!$P9*LN(H$20)</f>
        <v>5.9627397493760279</v>
      </c>
      <c r="I30" s="4">
        <f>'fit parameters'!$B9+'fit parameters'!$D9*I$22+'fit parameters'!$F9*I$20+'fit parameters'!$H9*I$23+'fit parameters'!$J9*I$18+'fit parameters'!$L9*I$22/I$20+'fit parameters'!$N9*I$14+'fit parameters'!$P9*LN(I$20)</f>
        <v>4.4977069984703961</v>
      </c>
      <c r="J30" s="4">
        <f>'fit parameters'!$B9+'fit parameters'!$D9*J$22+'fit parameters'!$F9*J$20+'fit parameters'!$H9*J$23+'fit parameters'!$J9*J$18+'fit parameters'!$L9*J$22/J$20+'fit parameters'!$N9*J$14+'fit parameters'!$P9*LN(J$20)</f>
        <v>4.3737926476234366</v>
      </c>
      <c r="K30" s="4">
        <f>'fit parameters'!$B9+'fit parameters'!$D9*K$22+'fit parameters'!$F9*K$20+'fit parameters'!$H9*K$23+'fit parameters'!$J9*K$18+'fit parameters'!$L9*K$22/K$20+'fit parameters'!$N9*K$14+'fit parameters'!$P9*LN(K$20)</f>
        <v>4.9158441717621821</v>
      </c>
      <c r="L30" s="4">
        <f>'fit parameters'!$B9+'fit parameters'!$D9*L$22+'fit parameters'!$F9*L$20+'fit parameters'!$H9*L$23+'fit parameters'!$J9*L$18+'fit parameters'!$L9*L$22/L$20+'fit parameters'!$N9*L$14+'fit parameters'!$P9*LN(L$20)</f>
        <v>3.9641430632603223</v>
      </c>
      <c r="M30" s="4">
        <f>'fit parameters'!$B9+'fit parameters'!$D9*M$22+'fit parameters'!$F9*M$20+'fit parameters'!$H9*M$23+'fit parameters'!$J9*M$18+'fit parameters'!$L9*M$22/M$20+'fit parameters'!$N9*M$14+'fit parameters'!$P9*LN(M$20)</f>
        <v>5.0730547014207445</v>
      </c>
      <c r="N30" s="4">
        <f>'fit parameters'!$B9+'fit parameters'!$D9*N$22+'fit parameters'!$F9*N$20+'fit parameters'!$H9*N$23+'fit parameters'!$J9*N$18+'fit parameters'!$L9*N$22/N$20+'fit parameters'!$N9*N$14+'fit parameters'!$P9*LN(N$20)</f>
        <v>3.2942932436778984</v>
      </c>
      <c r="O30" s="4">
        <f>'fit parameters'!$B9+'fit parameters'!$D9*O$22+'fit parameters'!$F9*O$20+'fit parameters'!$H9*O$23+'fit parameters'!$J9*O$18+'fit parameters'!$L9*O$22/O$20+'fit parameters'!$N9*O$14+'fit parameters'!$P9*LN(O$20)</f>
        <v>5.0493368095332904</v>
      </c>
      <c r="P30" s="4">
        <f>'fit parameters'!$B9+'fit parameters'!$D9*P$22+'fit parameters'!$F9*P$20+'fit parameters'!$H9*P$23+'fit parameters'!$J9*P$18+'fit parameters'!$L9*P$22/P$20+'fit parameters'!$N9*P$14+'fit parameters'!$P9*LN(P$20)</f>
        <v>3.0115068121676991</v>
      </c>
      <c r="Q30" s="4">
        <f>'fit parameters'!$B9+'fit parameters'!$D9*Q$22+'fit parameters'!$F9*Q$20+'fit parameters'!$H9*Q$23+'fit parameters'!$J9*Q$18+'fit parameters'!$L9*Q$22/Q$20+'fit parameters'!$N9*Q$14+'fit parameters'!$P9*LN(Q$20)</f>
        <v>4.0235135960487174</v>
      </c>
    </row>
    <row r="31" spans="1:19" x14ac:dyDescent="0.35">
      <c r="A31" t="s">
        <v>81</v>
      </c>
      <c r="B31" s="4">
        <f>'fit parameters'!$B10+'fit parameters'!$D10*B$22+'fit parameters'!$F10*B$20+'fit parameters'!$H10*B$23+'fit parameters'!$J10*B$18+'fit parameters'!$L10*B$22/B$20+'fit parameters'!$N10*B$14+'fit parameters'!$P10*LN(B$20)</f>
        <v>0.95986185179663153</v>
      </c>
      <c r="C31" s="4">
        <f>'fit parameters'!$B10+'fit parameters'!$D10*C$22+'fit parameters'!$F10*C$20+'fit parameters'!$H10*C$23+'fit parameters'!$J10*C$18+'fit parameters'!$L10*C$22/C$20+'fit parameters'!$N10*C$14+'fit parameters'!$P10*LN(C$20)</f>
        <v>2.9928654121747513</v>
      </c>
      <c r="D31" s="4">
        <f>'fit parameters'!$B10+'fit parameters'!$D10*D$22+'fit parameters'!$F10*D$20+'fit parameters'!$H10*D$23+'fit parameters'!$J10*D$18+'fit parameters'!$L10*D$22/D$20+'fit parameters'!$N10*D$14+'fit parameters'!$P10*LN(D$20)</f>
        <v>0.25218717545453728</v>
      </c>
      <c r="E31" s="4">
        <f>'fit parameters'!$B10+'fit parameters'!$D10*E$22+'fit parameters'!$F10*E$20+'fit parameters'!$H10*E$23+'fit parameters'!$J10*E$18+'fit parameters'!$L10*E$22/E$20+'fit parameters'!$N10*E$14+'fit parameters'!$P10*LN(E$20)</f>
        <v>3.3086788236826123</v>
      </c>
      <c r="F31" s="4">
        <f>'fit parameters'!$B10+'fit parameters'!$D10*F$22+'fit parameters'!$F10*F$20+'fit parameters'!$H10*F$23+'fit parameters'!$J10*F$18+'fit parameters'!$L10*F$22/F$20+'fit parameters'!$N10*F$14+'fit parameters'!$P10*LN(F$20)</f>
        <v>0.22665861145696908</v>
      </c>
      <c r="G31" s="4">
        <f>'fit parameters'!$B10+'fit parameters'!$D10*G$22+'fit parameters'!$F10*G$20+'fit parameters'!$H10*G$23+'fit parameters'!$J10*G$18+'fit parameters'!$L10*G$22/G$20+'fit parameters'!$N10*G$14+'fit parameters'!$P10*LN(G$20)</f>
        <v>0.52789638854528675</v>
      </c>
      <c r="H31" s="4">
        <f>'fit parameters'!$B10+'fit parameters'!$D10*H$22+'fit parameters'!$F10*H$20+'fit parameters'!$H10*H$23+'fit parameters'!$J10*H$18+'fit parameters'!$L10*H$22/H$20+'fit parameters'!$N10*H$14+'fit parameters'!$P10*LN(H$20)</f>
        <v>4.1280475187643333</v>
      </c>
      <c r="I31" s="4">
        <f>'fit parameters'!$B10+'fit parameters'!$D10*I$22+'fit parameters'!$F10*I$20+'fit parameters'!$H10*I$23+'fit parameters'!$J10*I$18+'fit parameters'!$L10*I$22/I$20+'fit parameters'!$N10*I$14+'fit parameters'!$P10*LN(I$20)</f>
        <v>2.3969923274908069</v>
      </c>
      <c r="J31" s="4">
        <f>'fit parameters'!$B10+'fit parameters'!$D10*J$22+'fit parameters'!$F10*J$20+'fit parameters'!$H10*J$23+'fit parameters'!$J10*J$18+'fit parameters'!$L10*J$22/J$20+'fit parameters'!$N10*J$14+'fit parameters'!$P10*LN(J$20)</f>
        <v>2.5168008486082272</v>
      </c>
      <c r="K31" s="4">
        <f>'fit parameters'!$B10+'fit parameters'!$D10*K$22+'fit parameters'!$F10*K$20+'fit parameters'!$H10*K$23+'fit parameters'!$J10*K$18+'fit parameters'!$L10*K$22/K$20+'fit parameters'!$N10*K$14+'fit parameters'!$P10*LN(K$20)</f>
        <v>2.6630380368765145</v>
      </c>
      <c r="L31" s="4">
        <f>'fit parameters'!$B10+'fit parameters'!$D10*L$22+'fit parameters'!$F10*L$20+'fit parameters'!$H10*L$23+'fit parameters'!$J10*L$18+'fit parameters'!$L10*L$22/L$20+'fit parameters'!$N10*L$14+'fit parameters'!$P10*LN(L$20)</f>
        <v>1.943535907112846</v>
      </c>
      <c r="M31" s="4">
        <f>'fit parameters'!$B10+'fit parameters'!$D10*M$22+'fit parameters'!$F10*M$20+'fit parameters'!$H10*M$23+'fit parameters'!$J10*M$18+'fit parameters'!$L10*M$22/M$20+'fit parameters'!$N10*M$14+'fit parameters'!$P10*LN(M$20)</f>
        <v>2.7873982572723435</v>
      </c>
      <c r="N31" s="4">
        <f>'fit parameters'!$B10+'fit parameters'!$D10*N$22+'fit parameters'!$F10*N$20+'fit parameters'!$H10*N$23+'fit parameters'!$J10*N$18+'fit parameters'!$L10*N$22/N$20+'fit parameters'!$N10*N$14+'fit parameters'!$P10*LN(N$20)</f>
        <v>1.3388431267137548</v>
      </c>
      <c r="O31" s="4">
        <f>'fit parameters'!$B10+'fit parameters'!$D10*O$22+'fit parameters'!$F10*O$20+'fit parameters'!$H10*O$23+'fit parameters'!$J10*O$18+'fit parameters'!$L10*O$22/O$20+'fit parameters'!$N10*O$14+'fit parameters'!$P10*LN(O$20)</f>
        <v>2.8662127683917333</v>
      </c>
      <c r="P31" s="4">
        <f>'fit parameters'!$B10+'fit parameters'!$D10*P$22+'fit parameters'!$F10*P$20+'fit parameters'!$H10*P$23+'fit parameters'!$J10*P$18+'fit parameters'!$L10*P$22/P$20+'fit parameters'!$N10*P$14+'fit parameters'!$P10*LN(P$20)</f>
        <v>1.1498732059508256</v>
      </c>
      <c r="Q31" s="4">
        <f>'fit parameters'!$B10+'fit parameters'!$D10*Q$22+'fit parameters'!$F10*Q$20+'fit parameters'!$H10*Q$23+'fit parameters'!$J10*Q$18+'fit parameters'!$L10*Q$22/Q$20+'fit parameters'!$N10*Q$14+'fit parameters'!$P10*LN(Q$20)</f>
        <v>1.9180266667642627</v>
      </c>
    </row>
    <row r="32" spans="1:19" x14ac:dyDescent="0.35">
      <c r="A32" t="s">
        <v>82</v>
      </c>
      <c r="B32" s="4">
        <f>'fit parameters'!$B11+'fit parameters'!$D11*B$22+'fit parameters'!$F11*B$20+'fit parameters'!$H11*B$23+'fit parameters'!$J11*B$18+'fit parameters'!$L11*B$22/B$20+'fit parameters'!$N11*B$14+'fit parameters'!$P11*LN(B$20)</f>
        <v>3.4310911469383925</v>
      </c>
      <c r="C32" s="4">
        <f>'fit parameters'!$B11+'fit parameters'!$D11*C$22+'fit parameters'!$F11*C$20+'fit parameters'!$H11*C$23+'fit parameters'!$J11*C$18+'fit parameters'!$L11*C$22/C$20+'fit parameters'!$N11*C$14+'fit parameters'!$P11*LN(C$20)</f>
        <v>5.8560370841428968</v>
      </c>
      <c r="D32" s="4">
        <f>'fit parameters'!$B11+'fit parameters'!$D11*D$22+'fit parameters'!$F11*D$20+'fit parameters'!$H11*D$23+'fit parameters'!$J11*D$18+'fit parameters'!$L11*D$22/D$20+'fit parameters'!$N11*D$14+'fit parameters'!$P11*LN(D$20)</f>
        <v>1.6113672031749613</v>
      </c>
      <c r="E32" s="4">
        <f>'fit parameters'!$B11+'fit parameters'!$D11*E$22+'fit parameters'!$F11*E$20+'fit parameters'!$H11*E$23+'fit parameters'!$J11*E$18+'fit parameters'!$L11*E$22/E$20+'fit parameters'!$N11*E$14+'fit parameters'!$P11*LN(E$20)</f>
        <v>6.3139323844115545</v>
      </c>
      <c r="F32" s="4">
        <f>'fit parameters'!$B11+'fit parameters'!$D11*F$22+'fit parameters'!$F11*F$20+'fit parameters'!$H11*F$23+'fit parameters'!$J11*F$18+'fit parameters'!$L11*F$22/F$20+'fit parameters'!$N11*F$14+'fit parameters'!$P11*LN(F$20)</f>
        <v>1.587818725887101</v>
      </c>
      <c r="G32" s="4">
        <f>'fit parameters'!$B11+'fit parameters'!$D11*G$22+'fit parameters'!$F11*G$20+'fit parameters'!$H11*G$23+'fit parameters'!$J11*G$18+'fit parameters'!$L11*G$22/G$20+'fit parameters'!$N11*G$14+'fit parameters'!$P11*LN(G$20)</f>
        <v>2.4825695108205061</v>
      </c>
      <c r="H32" s="4">
        <f>'fit parameters'!$B11+'fit parameters'!$D11*H$22+'fit parameters'!$F11*H$20+'fit parameters'!$H11*H$23+'fit parameters'!$J11*H$18+'fit parameters'!$L11*H$22/H$20+'fit parameters'!$N11*H$14+'fit parameters'!$P11*LN(H$20)</f>
        <v>6.6135875868299534</v>
      </c>
      <c r="I32" s="4">
        <f>'fit parameters'!$B11+'fit parameters'!$D11*I$22+'fit parameters'!$F11*I$20+'fit parameters'!$H11*I$23+'fit parameters'!$J11*I$18+'fit parameters'!$L11*I$22/I$20+'fit parameters'!$N11*I$14+'fit parameters'!$P11*LN(I$20)</f>
        <v>5.5376626505190618</v>
      </c>
      <c r="J32" s="4">
        <f>'fit parameters'!$B11+'fit parameters'!$D11*J$22+'fit parameters'!$F11*J$20+'fit parameters'!$H11*J$23+'fit parameters'!$J11*J$18+'fit parameters'!$L11*J$22/J$20+'fit parameters'!$N11*J$14+'fit parameters'!$P11*LN(J$20)</f>
        <v>5.350609011453745</v>
      </c>
      <c r="K32" s="4">
        <f>'fit parameters'!$B11+'fit parameters'!$D11*K$22+'fit parameters'!$F11*K$20+'fit parameters'!$H11*K$23+'fit parameters'!$J11*K$18+'fit parameters'!$L11*K$22/K$20+'fit parameters'!$N11*K$14+'fit parameters'!$P11*LN(K$20)</f>
        <v>5.184997367646627</v>
      </c>
      <c r="L32" s="4">
        <f>'fit parameters'!$B11+'fit parameters'!$D11*L$22+'fit parameters'!$F11*L$20+'fit parameters'!$H11*L$23+'fit parameters'!$J11*L$18+'fit parameters'!$L11*L$22/L$20+'fit parameters'!$N11*L$14+'fit parameters'!$P11*LN(L$20)</f>
        <v>5.0652202377544384</v>
      </c>
      <c r="M32" s="4">
        <f>'fit parameters'!$B11+'fit parameters'!$D11*M$22+'fit parameters'!$F11*M$20+'fit parameters'!$H11*M$23+'fit parameters'!$J11*M$18+'fit parameters'!$L11*M$22/M$20+'fit parameters'!$N11*M$14+'fit parameters'!$P11*LN(M$20)</f>
        <v>5.6399039084466436</v>
      </c>
      <c r="N32" s="4">
        <f>'fit parameters'!$B11+'fit parameters'!$D11*N$22+'fit parameters'!$F11*N$20+'fit parameters'!$H11*N$23+'fit parameters'!$J11*N$18+'fit parameters'!$L11*N$22/N$20+'fit parameters'!$N11*N$14+'fit parameters'!$P11*LN(N$20)</f>
        <v>4.1343772724595542</v>
      </c>
      <c r="O32" s="4">
        <f>'fit parameters'!$B11+'fit parameters'!$D11*O$22+'fit parameters'!$F11*O$20+'fit parameters'!$H11*O$23+'fit parameters'!$J11*O$18+'fit parameters'!$L11*O$22/O$20+'fit parameters'!$N11*O$14+'fit parameters'!$P11*LN(O$20)</f>
        <v>5.4353425850640811</v>
      </c>
      <c r="P32" s="4">
        <f>'fit parameters'!$B11+'fit parameters'!$D11*P$22+'fit parameters'!$F11*P$20+'fit parameters'!$H11*P$23+'fit parameters'!$J11*P$18+'fit parameters'!$L11*P$22/P$20+'fit parameters'!$N11*P$14+'fit parameters'!$P11*LN(P$20)</f>
        <v>3.5943541197234774</v>
      </c>
      <c r="Q32" s="4">
        <f>'fit parameters'!$B11+'fit parameters'!$D11*Q$22+'fit parameters'!$F11*Q$20+'fit parameters'!$H11*Q$23+'fit parameters'!$J11*Q$18+'fit parameters'!$L11*Q$22/Q$20+'fit parameters'!$N11*Q$14+'fit parameters'!$P11*LN(Q$20)</f>
        <v>5.0321750169593962</v>
      </c>
    </row>
    <row r="33" spans="1:17" x14ac:dyDescent="0.35">
      <c r="A33" t="s">
        <v>83</v>
      </c>
      <c r="B33" s="4">
        <f>'fit parameters'!$B12+'fit parameters'!$D12*B$22+'fit parameters'!$F12*B$20+'fit parameters'!$H12*B$23+'fit parameters'!$J12*B$18+'fit parameters'!$L12*B$22/B$20+'fit parameters'!$N12*B$14+'fit parameters'!$P12*LN(B$20)</f>
        <v>3.8418994610162827</v>
      </c>
      <c r="C33" s="4">
        <f>'fit parameters'!$B12+'fit parameters'!$D12*C$22+'fit parameters'!$F12*C$20+'fit parameters'!$H12*C$23+'fit parameters'!$J12*C$18+'fit parameters'!$L12*C$22/C$20+'fit parameters'!$N12*C$14+'fit parameters'!$P12*LN(C$20)</f>
        <v>4.3940507579752648</v>
      </c>
      <c r="D33" s="4">
        <f>'fit parameters'!$B12+'fit parameters'!$D12*D$22+'fit parameters'!$F12*D$20+'fit parameters'!$H12*D$23+'fit parameters'!$J12*D$18+'fit parameters'!$L12*D$22/D$20+'fit parameters'!$N12*D$14+'fit parameters'!$P12*LN(D$20)</f>
        <v>4.5266992262750136</v>
      </c>
      <c r="E33" s="4">
        <f>'fit parameters'!$B12+'fit parameters'!$D12*E$22+'fit parameters'!$F12*E$20+'fit parameters'!$H12*E$23+'fit parameters'!$J12*E$18+'fit parameters'!$L12*E$22/E$20+'fit parameters'!$N12*E$14+'fit parameters'!$P12*LN(E$20)</f>
        <v>4.5470429422382495</v>
      </c>
      <c r="F33" s="4">
        <f>'fit parameters'!$B12+'fit parameters'!$D12*F$22+'fit parameters'!$F12*F$20+'fit parameters'!$H12*F$23+'fit parameters'!$J12*F$18+'fit parameters'!$L12*F$22/F$20+'fit parameters'!$N12*F$14+'fit parameters'!$P12*LN(F$20)</f>
        <v>5.0669879858273816</v>
      </c>
      <c r="G33" s="4">
        <f>'fit parameters'!$B12+'fit parameters'!$D12*G$22+'fit parameters'!$F12*G$20+'fit parameters'!$H12*G$23+'fit parameters'!$J12*G$18+'fit parameters'!$L12*G$22/G$20+'fit parameters'!$N12*G$14+'fit parameters'!$P12*LN(G$20)</f>
        <v>4.4344839328841772</v>
      </c>
      <c r="H33" s="4">
        <f>'fit parameters'!$B12+'fit parameters'!$D12*H$22+'fit parameters'!$F12*H$20+'fit parameters'!$H12*H$23+'fit parameters'!$J12*H$18+'fit parameters'!$L12*H$22/H$20+'fit parameters'!$N12*H$14+'fit parameters'!$P12*LN(H$20)</f>
        <v>4.9529428268836</v>
      </c>
      <c r="I33" s="4">
        <f>'fit parameters'!$B12+'fit parameters'!$D12*I$22+'fit parameters'!$F12*I$20+'fit parameters'!$H12*I$23+'fit parameters'!$J12*I$18+'fit parameters'!$L12*I$22/I$20+'fit parameters'!$N12*I$14+'fit parameters'!$P12*LN(I$20)</f>
        <v>4.0364257292574166</v>
      </c>
      <c r="J33" s="4">
        <f>'fit parameters'!$B12+'fit parameters'!$D12*J$22+'fit parameters'!$F12*J$20+'fit parameters'!$H12*J$23+'fit parameters'!$J12*J$18+'fit parameters'!$L12*J$22/J$20+'fit parameters'!$N12*J$14+'fit parameters'!$P12*LN(J$20)</f>
        <v>4.187659397422749</v>
      </c>
      <c r="K33" s="4">
        <f>'fit parameters'!$B12+'fit parameters'!$D12*K$22+'fit parameters'!$F12*K$20+'fit parameters'!$H12*K$23+'fit parameters'!$J12*K$18+'fit parameters'!$L12*K$22/K$20+'fit parameters'!$N12*K$14+'fit parameters'!$P12*LN(K$20)</f>
        <v>4.257135846861047</v>
      </c>
      <c r="L33" s="4">
        <f>'fit parameters'!$B12+'fit parameters'!$D12*L$22+'fit parameters'!$F12*L$20+'fit parameters'!$H12*L$23+'fit parameters'!$J12*L$18+'fit parameters'!$L12*L$22/L$20+'fit parameters'!$N12*L$14+'fit parameters'!$P12*LN(L$20)</f>
        <v>3.8776205617755295</v>
      </c>
      <c r="M33" s="4">
        <f>'fit parameters'!$B12+'fit parameters'!$D12*M$22+'fit parameters'!$F12*M$20+'fit parameters'!$H12*M$23+'fit parameters'!$J12*M$18+'fit parameters'!$L12*M$22/M$20+'fit parameters'!$N12*M$14+'fit parameters'!$P12*LN(M$20)</f>
        <v>4.262095284932002</v>
      </c>
      <c r="N33" s="4">
        <f>'fit parameters'!$B12+'fit parameters'!$D12*N$22+'fit parameters'!$F12*N$20+'fit parameters'!$H12*N$23+'fit parameters'!$J12*N$18+'fit parameters'!$L12*N$22/N$20+'fit parameters'!$N12*N$14+'fit parameters'!$P12*LN(N$20)</f>
        <v>3.6568418014551298</v>
      </c>
      <c r="O33" s="4">
        <f>'fit parameters'!$B12+'fit parameters'!$D12*O$22+'fit parameters'!$F12*O$20+'fit parameters'!$H12*O$23+'fit parameters'!$J12*O$18+'fit parameters'!$L12*O$22/O$20+'fit parameters'!$N12*O$14+'fit parameters'!$P12*LN(O$20)</f>
        <v>4.3527054806083925</v>
      </c>
      <c r="P33" s="4">
        <f>'fit parameters'!$B12+'fit parameters'!$D12*P$22+'fit parameters'!$F12*P$20+'fit parameters'!$H12*P$23+'fit parameters'!$J12*P$18+'fit parameters'!$L12*P$22/P$20+'fit parameters'!$N12*P$14+'fit parameters'!$P12*LN(P$20)</f>
        <v>4.1994516202753402</v>
      </c>
      <c r="Q33" s="4">
        <f>'fit parameters'!$B12+'fit parameters'!$D12*Q$22+'fit parameters'!$F12*Q$20+'fit parameters'!$H12*Q$23+'fit parameters'!$J12*Q$18+'fit parameters'!$L12*Q$22/Q$20+'fit parameters'!$N12*Q$14+'fit parameters'!$P12*LN(Q$20)</f>
        <v>3.780894237168468</v>
      </c>
    </row>
    <row r="34" spans="1:17" x14ac:dyDescent="0.35">
      <c r="A34" t="s">
        <v>84</v>
      </c>
      <c r="B34" s="4">
        <f t="shared" ref="B34:L34" si="4">100-SUM(B27:B33)</f>
        <v>2.6781265422136471</v>
      </c>
      <c r="C34" s="5">
        <f t="shared" si="4"/>
        <v>2.1426138786905398</v>
      </c>
      <c r="D34" s="4">
        <f t="shared" si="4"/>
        <v>4.1188824978515299</v>
      </c>
      <c r="E34" s="5">
        <f t="shared" si="4"/>
        <v>2.0312653222706984</v>
      </c>
      <c r="F34" s="4">
        <f t="shared" si="4"/>
        <v>3.6819496835812089</v>
      </c>
      <c r="G34" s="4">
        <f>100-SUM(G27:G33)</f>
        <v>3.0394182757842714</v>
      </c>
      <c r="H34" s="5">
        <f t="shared" si="4"/>
        <v>3.5762245089699007</v>
      </c>
      <c r="I34" s="4">
        <f t="shared" si="4"/>
        <v>1.8410819579177513</v>
      </c>
      <c r="J34" s="4">
        <f t="shared" si="4"/>
        <v>2.4542188803630864</v>
      </c>
      <c r="K34" s="4">
        <f t="shared" si="4"/>
        <v>3.4862270116636154</v>
      </c>
      <c r="L34" s="4">
        <f t="shared" si="4"/>
        <v>1.7937151111001981</v>
      </c>
      <c r="M34" s="4">
        <f t="shared" ref="M34:Q34" si="5">100-SUM(M27:M33)</f>
        <v>2.4879805215203845</v>
      </c>
      <c r="N34" s="4">
        <f>100-SUM(N27:N33)</f>
        <v>2.3371490438714773</v>
      </c>
      <c r="O34" s="4">
        <f>100-SUM(O27:O33)</f>
        <v>3.2393031180940994</v>
      </c>
      <c r="P34" s="4">
        <f t="shared" si="5"/>
        <v>2.7538206395539788</v>
      </c>
      <c r="Q34" s="4">
        <f t="shared" si="5"/>
        <v>1.7975801273999963</v>
      </c>
    </row>
    <row r="35" spans="1:17" x14ac:dyDescent="0.35">
      <c r="B35" s="29"/>
      <c r="C35" s="30"/>
      <c r="D35" s="29"/>
      <c r="E35" s="30"/>
      <c r="F35" s="29"/>
      <c r="G35" s="29"/>
      <c r="H35" s="30"/>
      <c r="I35" s="29"/>
      <c r="J35" s="29"/>
      <c r="K35" s="29"/>
      <c r="L35" s="29"/>
      <c r="M35" s="29"/>
      <c r="N35" s="29"/>
      <c r="O35" s="29"/>
      <c r="P35" s="29"/>
      <c r="Q35" s="29"/>
    </row>
    <row r="36" spans="1:17" x14ac:dyDescent="0.35">
      <c r="A36" t="s">
        <v>76</v>
      </c>
      <c r="B36" s="29"/>
      <c r="C36" s="30"/>
      <c r="D36" s="29"/>
      <c r="E36" s="30"/>
      <c r="F36" s="29"/>
      <c r="G36" s="29"/>
      <c r="H36" s="30"/>
      <c r="I36" s="29"/>
      <c r="J36" s="29"/>
      <c r="K36" s="29"/>
      <c r="L36" s="29"/>
      <c r="M36" s="29"/>
      <c r="N36" s="29"/>
      <c r="O36" s="29"/>
      <c r="P36" s="29"/>
      <c r="Q36" s="29"/>
    </row>
    <row r="37" spans="1:17" x14ac:dyDescent="0.35">
      <c r="A37" t="s">
        <v>77</v>
      </c>
      <c r="B37" s="4">
        <f>B27-B7</f>
        <v>0.59375764725008651</v>
      </c>
      <c r="C37" s="5">
        <f t="shared" ref="C37:R37" si="6">C27-C7</f>
        <v>-3.0650810383934441</v>
      </c>
      <c r="D37" s="4">
        <f t="shared" si="6"/>
        <v>-0.96945444145781323</v>
      </c>
      <c r="E37" s="5">
        <f t="shared" si="6"/>
        <v>-2.4323722042846185</v>
      </c>
      <c r="F37" s="4">
        <f t="shared" si="6"/>
        <v>-0.57617837368626112</v>
      </c>
      <c r="G37" s="4">
        <f t="shared" si="6"/>
        <v>-1.3350179157196038</v>
      </c>
      <c r="H37" s="5">
        <f t="shared" si="6"/>
        <v>-3.9845925199700005</v>
      </c>
      <c r="I37" s="4">
        <f t="shared" si="6"/>
        <v>0.47022902453846882</v>
      </c>
      <c r="J37" s="4">
        <f t="shared" si="6"/>
        <v>-1.9841507932967843</v>
      </c>
      <c r="K37" s="4">
        <f t="shared" si="6"/>
        <v>-1.5476686112459888</v>
      </c>
      <c r="L37" s="4">
        <f t="shared" si="6"/>
        <v>1.4066627984461988</v>
      </c>
      <c r="M37" s="4">
        <f t="shared" si="6"/>
        <v>-1.1812051816627118</v>
      </c>
      <c r="N37" s="4">
        <f t="shared" si="6"/>
        <v>0.28437290671350013</v>
      </c>
      <c r="O37" s="4">
        <f t="shared" si="6"/>
        <v>-1.3006115744230229</v>
      </c>
      <c r="P37" s="4">
        <f t="shared" si="6"/>
        <v>0.46626007824590943</v>
      </c>
      <c r="Q37" s="4">
        <f t="shared" si="6"/>
        <v>1.8990240514478742</v>
      </c>
    </row>
    <row r="38" spans="1:17" x14ac:dyDescent="0.35">
      <c r="A38" t="s">
        <v>78</v>
      </c>
      <c r="B38" s="4">
        <f t="shared" ref="B38:Q44" si="7">B28-B8</f>
        <v>2.2457891922908702E-2</v>
      </c>
      <c r="C38" s="5">
        <f t="shared" si="7"/>
        <v>0.34226975405349036</v>
      </c>
      <c r="D38" s="4">
        <f t="shared" si="7"/>
        <v>-2.2630745319283829E-2</v>
      </c>
      <c r="E38" s="5">
        <f t="shared" si="7"/>
        <v>0.25210216081992542</v>
      </c>
      <c r="F38" s="4">
        <f t="shared" si="7"/>
        <v>1.2409012901045458E-2</v>
      </c>
      <c r="G38" s="4">
        <f t="shared" si="7"/>
        <v>-3.708377649912642E-2</v>
      </c>
      <c r="H38" s="5">
        <f t="shared" si="7"/>
        <v>-0.32433073791737321</v>
      </c>
      <c r="I38" s="4">
        <f t="shared" si="7"/>
        <v>4.1594126251249364E-2</v>
      </c>
      <c r="J38" s="4">
        <f t="shared" si="7"/>
        <v>1.0717177232530184E-2</v>
      </c>
      <c r="K38" s="4">
        <f t="shared" si="7"/>
        <v>-0.19620537600161914</v>
      </c>
      <c r="L38" s="4">
        <f t="shared" si="7"/>
        <v>-3.1963566093328954E-2</v>
      </c>
      <c r="M38" s="4">
        <f t="shared" si="7"/>
        <v>-6.7783818423935438E-3</v>
      </c>
      <c r="N38" s="4">
        <f t="shared" si="7"/>
        <v>5.5565065549424586E-2</v>
      </c>
      <c r="O38" s="4">
        <f t="shared" si="7"/>
        <v>-1.0362292366713488E-2</v>
      </c>
      <c r="P38" s="4">
        <f t="shared" si="7"/>
        <v>-6.2042159709688738E-2</v>
      </c>
      <c r="Q38" s="4">
        <f t="shared" si="7"/>
        <v>6.5350494134004511E-2</v>
      </c>
    </row>
    <row r="39" spans="1:17" x14ac:dyDescent="0.35">
      <c r="A39" t="s">
        <v>79</v>
      </c>
      <c r="B39" s="4">
        <f t="shared" si="7"/>
        <v>0.36203347792097951</v>
      </c>
      <c r="C39" s="5">
        <f t="shared" si="7"/>
        <v>2.0850281196859974</v>
      </c>
      <c r="D39" s="4">
        <f t="shared" si="7"/>
        <v>0.56488675143859446</v>
      </c>
      <c r="E39" s="5">
        <f t="shared" si="7"/>
        <v>1.4156478944563879</v>
      </c>
      <c r="F39" s="4">
        <f t="shared" si="7"/>
        <v>-7.6055715597920681E-2</v>
      </c>
      <c r="G39" s="4">
        <f t="shared" si="7"/>
        <v>0.8511441857243085</v>
      </c>
      <c r="H39" s="5">
        <f t="shared" si="7"/>
        <v>3.0899688087531665</v>
      </c>
      <c r="I39" s="4">
        <f t="shared" si="7"/>
        <v>0.53593179619307563</v>
      </c>
      <c r="J39" s="4">
        <f t="shared" si="7"/>
        <v>1.43896924838619</v>
      </c>
      <c r="K39" s="4">
        <f t="shared" si="7"/>
        <v>1.7134863012352533</v>
      </c>
      <c r="L39" s="4">
        <f t="shared" si="7"/>
        <v>-7.2147951162737201E-2</v>
      </c>
      <c r="M39" s="4">
        <f t="shared" si="7"/>
        <v>1.1676894667804625</v>
      </c>
      <c r="N39" s="4">
        <f t="shared" si="7"/>
        <v>0.15372857176238952</v>
      </c>
      <c r="O39" s="4">
        <f t="shared" si="7"/>
        <v>1.2951763242919512</v>
      </c>
      <c r="P39" s="4">
        <f t="shared" si="7"/>
        <v>0.11591881332881471</v>
      </c>
      <c r="Q39" s="4">
        <f t="shared" si="7"/>
        <v>-0.2176017655058935</v>
      </c>
    </row>
    <row r="40" spans="1:17" x14ac:dyDescent="0.35">
      <c r="A40" t="s">
        <v>80</v>
      </c>
      <c r="B40" s="4">
        <f t="shared" si="7"/>
        <v>-4.9953458000369544E-2</v>
      </c>
      <c r="C40" s="5">
        <f t="shared" si="7"/>
        <v>0.51066759058874744</v>
      </c>
      <c r="D40" s="4">
        <f t="shared" si="7"/>
        <v>9.9634380027318281E-2</v>
      </c>
      <c r="E40" s="5">
        <f t="shared" si="7"/>
        <v>-8.376396673138764E-2</v>
      </c>
      <c r="F40" s="4">
        <f t="shared" si="7"/>
        <v>0.15513199515156817</v>
      </c>
      <c r="G40" s="4">
        <f t="shared" si="7"/>
        <v>0.17036438089973549</v>
      </c>
      <c r="H40" s="5">
        <f t="shared" si="7"/>
        <v>-2.497360466352391</v>
      </c>
      <c r="I40" s="4">
        <f t="shared" si="7"/>
        <v>-0.57712470626043189</v>
      </c>
      <c r="J40" s="4">
        <f t="shared" si="7"/>
        <v>-0.42522994785480783</v>
      </c>
      <c r="K40" s="4">
        <f t="shared" si="7"/>
        <v>-1.0866812531925332</v>
      </c>
      <c r="L40" s="4">
        <f t="shared" si="7"/>
        <v>-0.53298782675388257</v>
      </c>
      <c r="M40" s="4">
        <f t="shared" si="7"/>
        <v>-0.39307013266695545</v>
      </c>
      <c r="N40" s="4">
        <f t="shared" si="7"/>
        <v>0.10402930818433376</v>
      </c>
      <c r="O40" s="4">
        <f t="shared" si="7"/>
        <v>-0.5815395066060951</v>
      </c>
      <c r="P40" s="4">
        <f t="shared" si="7"/>
        <v>-7.2956683162469727E-2</v>
      </c>
      <c r="Q40" s="4">
        <f t="shared" si="7"/>
        <v>-0.25068281100822443</v>
      </c>
    </row>
    <row r="41" spans="1:17" x14ac:dyDescent="0.35">
      <c r="A41" t="s">
        <v>81</v>
      </c>
      <c r="B41" s="4">
        <f t="shared" si="7"/>
        <v>-0.44891466396824797</v>
      </c>
      <c r="C41" s="5">
        <f t="shared" si="7"/>
        <v>-0.67729793998037469</v>
      </c>
      <c r="D41" s="4">
        <f t="shared" si="7"/>
        <v>-0.11064148834786519</v>
      </c>
      <c r="E41" s="5">
        <f t="shared" si="7"/>
        <v>-0.38893765862759944</v>
      </c>
      <c r="F41" s="4">
        <f t="shared" si="7"/>
        <v>3.0431659063273109E-2</v>
      </c>
      <c r="G41" s="4">
        <f t="shared" si="7"/>
        <v>-2.6989520992567795E-2</v>
      </c>
      <c r="H41" s="5">
        <f t="shared" si="7"/>
        <v>0.89056127021305143</v>
      </c>
      <c r="I41" s="4">
        <f t="shared" si="7"/>
        <v>-0.33240513636902147</v>
      </c>
      <c r="J41" s="4">
        <f t="shared" si="7"/>
        <v>0.12561070334607072</v>
      </c>
      <c r="K41" s="4">
        <f t="shared" si="7"/>
        <v>-7.2575870948078602E-2</v>
      </c>
      <c r="L41" s="4">
        <f t="shared" si="7"/>
        <v>-0.1988399090125279</v>
      </c>
      <c r="M41" s="4">
        <f t="shared" si="7"/>
        <v>-0.18292455581607525</v>
      </c>
      <c r="N41" s="4">
        <f t="shared" si="7"/>
        <v>-0.39902435463046304</v>
      </c>
      <c r="O41" s="4">
        <f t="shared" si="7"/>
        <v>-0.29131268082028727</v>
      </c>
      <c r="P41" s="4">
        <f t="shared" si="7"/>
        <v>-0.22400298095492932</v>
      </c>
      <c r="Q41" s="4">
        <f t="shared" si="7"/>
        <v>-0.51534456672188123</v>
      </c>
    </row>
    <row r="42" spans="1:17" x14ac:dyDescent="0.35">
      <c r="A42" t="s">
        <v>82</v>
      </c>
      <c r="B42" s="4">
        <f t="shared" si="7"/>
        <v>-0.16834441715052906</v>
      </c>
      <c r="C42" s="5">
        <f t="shared" si="7"/>
        <v>-0.37859576813851081</v>
      </c>
      <c r="D42" s="4">
        <f t="shared" si="7"/>
        <v>0.21212949052869745</v>
      </c>
      <c r="E42" s="5">
        <f t="shared" si="7"/>
        <v>-5.0398134630518676E-2</v>
      </c>
      <c r="F42" s="4">
        <f t="shared" si="7"/>
        <v>0.63962546989825153</v>
      </c>
      <c r="G42" s="4">
        <f t="shared" si="7"/>
        <v>0.53376681729750786</v>
      </c>
      <c r="H42" s="5">
        <f t="shared" si="7"/>
        <v>9.0317491689640761E-2</v>
      </c>
      <c r="I42" s="4">
        <f t="shared" si="7"/>
        <v>-0.2893678397923285</v>
      </c>
      <c r="J42" s="4">
        <f t="shared" si="7"/>
        <v>0.18011375802596419</v>
      </c>
      <c r="K42" s="4">
        <f t="shared" si="7"/>
        <v>-0.1552486300302478</v>
      </c>
      <c r="L42" s="4">
        <f t="shared" si="7"/>
        <v>-0.20651229275940164</v>
      </c>
      <c r="M42" s="4">
        <f t="shared" si="7"/>
        <v>-0.35367121797081769</v>
      </c>
      <c r="N42" s="4">
        <f t="shared" si="7"/>
        <v>9.7716782651371403E-2</v>
      </c>
      <c r="O42" s="4">
        <f t="shared" si="7"/>
        <v>-0.34547400095012559</v>
      </c>
      <c r="P42" s="4">
        <f t="shared" si="7"/>
        <v>0.29400342190455442</v>
      </c>
      <c r="Q42" s="4">
        <f t="shared" si="7"/>
        <v>-0.64171342217665117</v>
      </c>
    </row>
    <row r="43" spans="1:17" x14ac:dyDescent="0.35">
      <c r="A43" t="s">
        <v>83</v>
      </c>
      <c r="B43" s="4">
        <f t="shared" si="7"/>
        <v>-0.41681575330743392</v>
      </c>
      <c r="C43" s="5">
        <f t="shared" si="7"/>
        <v>0.25404201252400771</v>
      </c>
      <c r="D43" s="4">
        <f t="shared" si="7"/>
        <v>0.39219516855608472</v>
      </c>
      <c r="E43" s="5">
        <f t="shared" si="7"/>
        <v>0.40795932200983831</v>
      </c>
      <c r="F43" s="4">
        <f t="shared" si="7"/>
        <v>0.1665386717925843</v>
      </c>
      <c r="G43" s="4">
        <f t="shared" si="7"/>
        <v>-2.3872532490575082E-2</v>
      </c>
      <c r="H43" s="5">
        <f t="shared" si="7"/>
        <v>0.34374010593351123</v>
      </c>
      <c r="I43" s="4">
        <f t="shared" si="7"/>
        <v>-0.54904832863993391</v>
      </c>
      <c r="J43" s="4">
        <f t="shared" si="7"/>
        <v>-0.34539975484858765</v>
      </c>
      <c r="K43" s="4">
        <f t="shared" si="7"/>
        <v>0.18251841858868723</v>
      </c>
      <c r="L43" s="4">
        <f t="shared" si="7"/>
        <v>-0.86664450902970103</v>
      </c>
      <c r="M43" s="4">
        <f t="shared" si="7"/>
        <v>0.13740641292887368</v>
      </c>
      <c r="N43" s="4">
        <f t="shared" si="7"/>
        <v>-0.47497569741801016</v>
      </c>
      <c r="O43" s="4">
        <f t="shared" si="7"/>
        <v>7.2535275949198841E-2</v>
      </c>
      <c r="P43" s="4">
        <f t="shared" si="7"/>
        <v>-0.86767380621781065</v>
      </c>
      <c r="Q43" s="4">
        <f t="shared" si="7"/>
        <v>-0.66070956245788537</v>
      </c>
    </row>
    <row r="44" spans="1:17" x14ac:dyDescent="0.35">
      <c r="A44" t="s">
        <v>84</v>
      </c>
      <c r="B44" s="4">
        <f t="shared" si="7"/>
        <v>0.10577927533261855</v>
      </c>
      <c r="C44" s="5">
        <f t="shared" si="7"/>
        <v>0.92896726966007992</v>
      </c>
      <c r="D44" s="4">
        <f t="shared" si="7"/>
        <v>-0.16235987469279234</v>
      </c>
      <c r="E44" s="5">
        <f t="shared" si="7"/>
        <v>0.87916340891202083</v>
      </c>
      <c r="F44" s="4">
        <f t="shared" si="7"/>
        <v>-0.35190271952255703</v>
      </c>
      <c r="G44" s="4">
        <f t="shared" si="7"/>
        <v>-0.13231163821965719</v>
      </c>
      <c r="H44" s="5">
        <f t="shared" si="7"/>
        <v>2.3916960476503926</v>
      </c>
      <c r="I44" s="4">
        <f t="shared" si="7"/>
        <v>0.70019106407891751</v>
      </c>
      <c r="J44" s="4">
        <f t="shared" si="7"/>
        <v>0.99936960900943728</v>
      </c>
      <c r="K44" s="4">
        <f t="shared" si="7"/>
        <v>1.1623750215945217</v>
      </c>
      <c r="L44" s="4">
        <f t="shared" si="7"/>
        <v>0.50066116999741306</v>
      </c>
      <c r="M44" s="4">
        <f t="shared" si="7"/>
        <v>0.81255359024961815</v>
      </c>
      <c r="N44" s="4">
        <f t="shared" si="7"/>
        <v>0.17858741718744886</v>
      </c>
      <c r="O44" s="4">
        <f t="shared" si="7"/>
        <v>1.161588454925095</v>
      </c>
      <c r="P44" s="4">
        <f t="shared" si="7"/>
        <v>0.350493316565613</v>
      </c>
      <c r="Q44" s="4">
        <f t="shared" si="7"/>
        <v>0.3216775822886464</v>
      </c>
    </row>
    <row r="45" spans="1:17" x14ac:dyDescent="0.35">
      <c r="B45" s="29"/>
      <c r="C45" s="30"/>
      <c r="D45" s="29"/>
      <c r="E45" s="29"/>
      <c r="F45" s="29"/>
      <c r="G45" s="29"/>
      <c r="H45" s="30"/>
      <c r="I45" s="29"/>
      <c r="J45" s="29"/>
      <c r="K45" s="29"/>
      <c r="L45" s="29"/>
      <c r="M45" s="29"/>
      <c r="N45" s="29"/>
      <c r="O45" s="29"/>
      <c r="P45" s="29"/>
      <c r="Q45" s="29"/>
    </row>
    <row r="46" spans="1:17" x14ac:dyDescent="0.35">
      <c r="A46" t="s">
        <v>87</v>
      </c>
      <c r="B46" s="4">
        <f>B37^2+B38^2+B39^2+B40^2+B41^2+B42^2+B43^2</f>
        <v>0.89021567819605407</v>
      </c>
      <c r="C46" s="5">
        <f t="shared" ref="C46:Q46" si="8">C37^2+C38^2+C39^2+C40^2+C41^2+C42^2+C43^2</f>
        <v>14.786598603699211</v>
      </c>
      <c r="D46" s="4">
        <f t="shared" si="8"/>
        <v>1.4804356262647946</v>
      </c>
      <c r="E46" s="4">
        <f t="shared" si="8"/>
        <v>8.311308685555554</v>
      </c>
      <c r="F46" s="4">
        <f t="shared" si="8"/>
        <v>0.79976786651808163</v>
      </c>
      <c r="G46" s="4">
        <f t="shared" si="8"/>
        <v>2.8233238362422317</v>
      </c>
      <c r="H46" s="5">
        <f t="shared" si="8"/>
        <v>32.686298401461976</v>
      </c>
      <c r="I46" s="4">
        <f t="shared" si="8"/>
        <v>1.3388222121768225</v>
      </c>
      <c r="J46" s="4">
        <f t="shared" si="8"/>
        <v>6.3559422400566064</v>
      </c>
      <c r="K46" s="4">
        <f t="shared" si="8"/>
        <v>6.6133684976632434</v>
      </c>
      <c r="L46" s="4">
        <f t="shared" si="8"/>
        <v>3.1022605899228877</v>
      </c>
      <c r="M46" s="4">
        <f t="shared" si="8"/>
        <v>3.0907196935275509</v>
      </c>
      <c r="N46" s="4">
        <f t="shared" si="8"/>
        <v>0.51278091565733019</v>
      </c>
      <c r="O46" s="4">
        <f t="shared" si="8"/>
        <v>3.9168444829725146</v>
      </c>
      <c r="P46" s="4">
        <f t="shared" si="8"/>
        <v>1.1294807206137385</v>
      </c>
      <c r="Q46" s="4">
        <f t="shared" si="8"/>
        <v>4.8346686997220463</v>
      </c>
    </row>
    <row r="47" spans="1:17" x14ac:dyDescent="0.35">
      <c r="A47" t="s">
        <v>89</v>
      </c>
      <c r="B47" s="4" t="str">
        <f>IF(B46&lt;6,"YES","NO")</f>
        <v>YES</v>
      </c>
      <c r="C47" s="4" t="str">
        <f t="shared" ref="C47:Q47" si="9">IF(C46&lt;6,"YES","NO")</f>
        <v>NO</v>
      </c>
      <c r="D47" s="4" t="str">
        <f t="shared" si="9"/>
        <v>YES</v>
      </c>
      <c r="E47" s="4" t="str">
        <f t="shared" si="9"/>
        <v>NO</v>
      </c>
      <c r="F47" s="4" t="str">
        <f t="shared" si="9"/>
        <v>YES</v>
      </c>
      <c r="G47" s="4" t="str">
        <f t="shared" si="9"/>
        <v>YES</v>
      </c>
      <c r="H47" s="4" t="str">
        <f t="shared" si="9"/>
        <v>NO</v>
      </c>
      <c r="I47" s="4" t="str">
        <f t="shared" si="9"/>
        <v>YES</v>
      </c>
      <c r="J47" s="4" t="str">
        <f t="shared" si="9"/>
        <v>NO</v>
      </c>
      <c r="K47" s="4" t="str">
        <f t="shared" si="9"/>
        <v>NO</v>
      </c>
      <c r="L47" s="4" t="str">
        <f t="shared" si="9"/>
        <v>YES</v>
      </c>
      <c r="M47" s="4" t="str">
        <f t="shared" si="9"/>
        <v>YES</v>
      </c>
      <c r="N47" s="4" t="str">
        <f t="shared" si="9"/>
        <v>YES</v>
      </c>
      <c r="O47" s="4" t="str">
        <f t="shared" si="9"/>
        <v>YES</v>
      </c>
      <c r="P47" s="4" t="str">
        <f t="shared" si="9"/>
        <v>YES</v>
      </c>
      <c r="Q47" s="4" t="str">
        <f t="shared" si="9"/>
        <v>YES</v>
      </c>
    </row>
    <row r="48" spans="1:17" x14ac:dyDescent="0.35">
      <c r="A48" t="s">
        <v>72</v>
      </c>
      <c r="B48" s="31">
        <f>B20-B17-273</f>
        <v>100.70952840300083</v>
      </c>
      <c r="C48" s="32">
        <f t="shared" ref="C48:R48" si="10">C20-C17-273</f>
        <v>3.8427692712812132</v>
      </c>
      <c r="D48" s="31">
        <f t="shared" si="10"/>
        <v>-12.032775019971723</v>
      </c>
      <c r="E48" s="31">
        <f t="shared" si="10"/>
        <v>66.840785837727481</v>
      </c>
      <c r="F48" s="31">
        <f t="shared" si="10"/>
        <v>-12.265596384108449</v>
      </c>
      <c r="G48" s="31">
        <f t="shared" si="10"/>
        <v>6.823279915033936</v>
      </c>
      <c r="H48" s="32">
        <f t="shared" si="10"/>
        <v>-14.328785694093312</v>
      </c>
      <c r="I48" s="31">
        <f t="shared" si="10"/>
        <v>-25.847977402584547</v>
      </c>
      <c r="J48" s="31">
        <f t="shared" si="10"/>
        <v>30</v>
      </c>
      <c r="K48" s="31">
        <f t="shared" si="10"/>
        <v>-9.1240838351361617</v>
      </c>
      <c r="L48" s="31">
        <f t="shared" si="10"/>
        <v>26.949915183358826</v>
      </c>
      <c r="M48" s="31">
        <f t="shared" si="10"/>
        <v>17.16386462041055</v>
      </c>
      <c r="N48" s="31">
        <f t="shared" si="10"/>
        <v>45.6580918515549</v>
      </c>
      <c r="O48" s="31">
        <f t="shared" si="10"/>
        <v>9.6116792796317441</v>
      </c>
      <c r="P48" s="31">
        <f t="shared" si="10"/>
        <v>39.104465448868041</v>
      </c>
      <c r="Q48" s="31">
        <f t="shared" si="10"/>
        <v>5.2069272476740025</v>
      </c>
    </row>
    <row r="50" spans="1:17" x14ac:dyDescent="0.35">
      <c r="A50" t="s">
        <v>90</v>
      </c>
    </row>
    <row r="51" spans="1:17" x14ac:dyDescent="0.35">
      <c r="A51" t="s">
        <v>72</v>
      </c>
      <c r="C51" s="10">
        <v>16</v>
      </c>
      <c r="E51" s="10">
        <v>5</v>
      </c>
      <c r="H51" s="10"/>
      <c r="K51" s="10">
        <v>2</v>
      </c>
    </row>
    <row r="52" spans="1:17" x14ac:dyDescent="0.35">
      <c r="A52" t="s">
        <v>71</v>
      </c>
      <c r="C52" s="10"/>
      <c r="E52" s="10"/>
      <c r="H52" s="10"/>
    </row>
    <row r="53" spans="1:17" x14ac:dyDescent="0.35">
      <c r="A53" t="s">
        <v>92</v>
      </c>
      <c r="C53" s="10"/>
      <c r="E53" s="10"/>
      <c r="H53" s="10"/>
    </row>
    <row r="54" spans="1:17" x14ac:dyDescent="0.35">
      <c r="C54" s="10"/>
      <c r="E54" s="10"/>
      <c r="H54" s="10"/>
    </row>
    <row r="55" spans="1:17" x14ac:dyDescent="0.35">
      <c r="A55" t="s">
        <v>91</v>
      </c>
      <c r="C55" s="10"/>
      <c r="E55" s="10"/>
      <c r="H55" s="10"/>
    </row>
    <row r="56" spans="1:17" x14ac:dyDescent="0.35">
      <c r="A56" t="s">
        <v>72</v>
      </c>
      <c r="B56" s="10">
        <v>34</v>
      </c>
      <c r="C56" s="10"/>
      <c r="D56" s="10">
        <v>31</v>
      </c>
      <c r="E56" s="10"/>
      <c r="F56" s="10">
        <v>40</v>
      </c>
      <c r="G56" s="10">
        <v>17</v>
      </c>
      <c r="H56" s="10"/>
      <c r="I56" s="10">
        <v>17</v>
      </c>
      <c r="J56" s="10">
        <v>12</v>
      </c>
      <c r="L56" s="10">
        <v>9</v>
      </c>
      <c r="M56" s="10">
        <v>8</v>
      </c>
      <c r="O56" s="10">
        <v>5</v>
      </c>
      <c r="P56" s="10">
        <v>35</v>
      </c>
      <c r="Q56" s="10">
        <v>5</v>
      </c>
    </row>
    <row r="57" spans="1:17" x14ac:dyDescent="0.35">
      <c r="A57" t="s">
        <v>71</v>
      </c>
    </row>
    <row r="58" spans="1:17" x14ac:dyDescent="0.35">
      <c r="A58" t="s">
        <v>92</v>
      </c>
    </row>
    <row r="60" spans="1:17" x14ac:dyDescent="0.35">
      <c r="A60" t="s">
        <v>93</v>
      </c>
      <c r="B60" t="s">
        <v>94</v>
      </c>
      <c r="C60" t="s">
        <v>95</v>
      </c>
      <c r="D60" t="s">
        <v>94</v>
      </c>
      <c r="E60" t="s">
        <v>95</v>
      </c>
      <c r="F60" t="s">
        <v>94</v>
      </c>
      <c r="G60" t="s">
        <v>94</v>
      </c>
      <c r="H60" t="s">
        <v>96</v>
      </c>
      <c r="I60" t="s">
        <v>94</v>
      </c>
      <c r="J60" t="s">
        <v>97</v>
      </c>
      <c r="K60" t="s">
        <v>95</v>
      </c>
      <c r="L60" t="s">
        <v>97</v>
      </c>
      <c r="M60" t="s">
        <v>97</v>
      </c>
      <c r="N60" t="s">
        <v>94</v>
      </c>
      <c r="O60" t="s">
        <v>97</v>
      </c>
      <c r="P60" t="s">
        <v>94</v>
      </c>
      <c r="Q60" t="s">
        <v>97</v>
      </c>
    </row>
    <row r="61" spans="1:17" x14ac:dyDescent="0.35">
      <c r="A61" t="s">
        <v>94</v>
      </c>
      <c r="B61" s="33"/>
      <c r="D61" s="33"/>
      <c r="F61" s="33"/>
      <c r="G61" s="33"/>
      <c r="I61" s="33"/>
      <c r="N61" s="33"/>
      <c r="P61" s="33"/>
    </row>
    <row r="62" spans="1:17" x14ac:dyDescent="0.35">
      <c r="A62" t="s">
        <v>97</v>
      </c>
      <c r="J62" s="33"/>
      <c r="L62" s="33"/>
      <c r="M62" s="33"/>
      <c r="O62" s="33"/>
      <c r="Q62" s="33"/>
    </row>
    <row r="63" spans="1:17" x14ac:dyDescent="0.35">
      <c r="A63" t="s">
        <v>95</v>
      </c>
      <c r="C63" s="34"/>
      <c r="E63" s="34"/>
      <c r="K63" s="33"/>
    </row>
    <row r="64" spans="1:17" x14ac:dyDescent="0.35">
      <c r="A64" t="s">
        <v>96</v>
      </c>
      <c r="H64" s="3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54B2-5785-C744-B860-4CA5BCFDEEDC}">
  <dimension ref="A1:A18"/>
  <sheetViews>
    <sheetView workbookViewId="0">
      <selection activeCell="B19" sqref="B19"/>
    </sheetView>
  </sheetViews>
  <sheetFormatPr defaultColWidth="10.83203125" defaultRowHeight="18.5" x14ac:dyDescent="0.45"/>
  <cols>
    <col min="1" max="1" width="32.33203125" style="36" customWidth="1"/>
    <col min="2" max="16384" width="10.83203125" style="36"/>
  </cols>
  <sheetData>
    <row r="1" spans="1:1" x14ac:dyDescent="0.45">
      <c r="A1" s="35" t="s">
        <v>99</v>
      </c>
    </row>
    <row r="3" spans="1:1" x14ac:dyDescent="0.45">
      <c r="A3" s="36" t="s">
        <v>126</v>
      </c>
    </row>
    <row r="5" spans="1:1" x14ac:dyDescent="0.45">
      <c r="A5" s="37" t="s">
        <v>105</v>
      </c>
    </row>
    <row r="6" spans="1:1" x14ac:dyDescent="0.45">
      <c r="A6" s="38" t="s">
        <v>106</v>
      </c>
    </row>
    <row r="8" spans="1:1" x14ac:dyDescent="0.45">
      <c r="A8" s="36" t="s">
        <v>101</v>
      </c>
    </row>
    <row r="9" spans="1:1" x14ac:dyDescent="0.45">
      <c r="A9" s="36" t="s">
        <v>120</v>
      </c>
    </row>
    <row r="10" spans="1:1" x14ac:dyDescent="0.45">
      <c r="A10" s="36" t="s">
        <v>100</v>
      </c>
    </row>
    <row r="11" spans="1:1" x14ac:dyDescent="0.45">
      <c r="A11" s="36" t="s">
        <v>121</v>
      </c>
    </row>
    <row r="12" spans="1:1" x14ac:dyDescent="0.45">
      <c r="A12" s="36" t="s">
        <v>122</v>
      </c>
    </row>
    <row r="13" spans="1:1" x14ac:dyDescent="0.45">
      <c r="A13" s="36" t="s">
        <v>103</v>
      </c>
    </row>
    <row r="14" spans="1:1" x14ac:dyDescent="0.45">
      <c r="A14" s="36" t="s">
        <v>123</v>
      </c>
    </row>
    <row r="15" spans="1:1" x14ac:dyDescent="0.45">
      <c r="A15" s="36" t="s">
        <v>104</v>
      </c>
    </row>
    <row r="16" spans="1:1" x14ac:dyDescent="0.45">
      <c r="A16" s="36" t="s">
        <v>124</v>
      </c>
    </row>
    <row r="17" spans="1:1" x14ac:dyDescent="0.45">
      <c r="A17" s="36" t="s">
        <v>125</v>
      </c>
    </row>
    <row r="18" spans="1:1" x14ac:dyDescent="0.45">
      <c r="A18" s="3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workbookViewId="0">
      <selection activeCell="P13" sqref="P13"/>
    </sheetView>
  </sheetViews>
  <sheetFormatPr defaultColWidth="10.6640625" defaultRowHeight="15.5" x14ac:dyDescent="0.35"/>
  <cols>
    <col min="1" max="1" width="12.33203125" customWidth="1"/>
    <col min="2" max="9" width="10.33203125" customWidth="1"/>
    <col min="10" max="10" width="10.33203125" style="2" customWidth="1"/>
    <col min="11" max="17" width="10.33203125" customWidth="1"/>
  </cols>
  <sheetData>
    <row r="1" spans="1:17" x14ac:dyDescent="0.35">
      <c r="A1" s="1" t="s">
        <v>112</v>
      </c>
    </row>
    <row r="3" spans="1:17" s="3" customFormat="1" x14ac:dyDescent="0.35">
      <c r="A3" s="7" t="s">
        <v>107</v>
      </c>
      <c r="J3" s="12"/>
    </row>
    <row r="4" spans="1:17" x14ac:dyDescent="0.35">
      <c r="B4" s="39" t="s">
        <v>8</v>
      </c>
      <c r="C4" s="39"/>
      <c r="D4" s="39" t="s">
        <v>110</v>
      </c>
      <c r="E4" s="39"/>
      <c r="F4" s="39" t="s">
        <v>98</v>
      </c>
      <c r="G4" s="39"/>
      <c r="H4" s="39" t="s">
        <v>116</v>
      </c>
      <c r="I4" s="39"/>
      <c r="J4" s="40" t="s">
        <v>74</v>
      </c>
      <c r="K4" s="40"/>
      <c r="L4" s="39" t="s">
        <v>113</v>
      </c>
      <c r="M4" s="39"/>
      <c r="N4" s="39" t="s">
        <v>114</v>
      </c>
      <c r="O4" s="39"/>
      <c r="P4" s="39" t="s">
        <v>115</v>
      </c>
      <c r="Q4" s="39"/>
    </row>
    <row r="5" spans="1:17" x14ac:dyDescent="0.35">
      <c r="A5" t="s">
        <v>9</v>
      </c>
      <c r="B5" s="10" t="s">
        <v>88</v>
      </c>
      <c r="C5" s="10" t="s">
        <v>10</v>
      </c>
      <c r="D5" s="10" t="s">
        <v>88</v>
      </c>
      <c r="E5" s="10" t="s">
        <v>10</v>
      </c>
      <c r="F5" s="10" t="s">
        <v>88</v>
      </c>
      <c r="G5" s="10" t="s">
        <v>10</v>
      </c>
      <c r="H5" s="10" t="s">
        <v>88</v>
      </c>
      <c r="I5" s="10" t="s">
        <v>10</v>
      </c>
      <c r="J5" s="10" t="s">
        <v>88</v>
      </c>
      <c r="K5" s="10" t="s">
        <v>10</v>
      </c>
      <c r="L5" s="10" t="s">
        <v>88</v>
      </c>
      <c r="M5" s="10" t="s">
        <v>10</v>
      </c>
      <c r="N5" s="10" t="s">
        <v>88</v>
      </c>
      <c r="O5" s="10" t="s">
        <v>10</v>
      </c>
      <c r="P5" s="10" t="s">
        <v>88</v>
      </c>
      <c r="Q5" s="10" t="s">
        <v>10</v>
      </c>
    </row>
    <row r="6" spans="1:17" s="42" customFormat="1" x14ac:dyDescent="0.35">
      <c r="A6" s="42" t="s">
        <v>0</v>
      </c>
      <c r="B6" s="43">
        <v>-4741.99</v>
      </c>
      <c r="C6" s="43">
        <v>1386.62</v>
      </c>
      <c r="D6" s="43">
        <v>0.68799999999999994</v>
      </c>
      <c r="E6" s="43">
        <v>0.14199999999999999</v>
      </c>
      <c r="F6" s="43">
        <v>-0.74490999999999996</v>
      </c>
      <c r="G6" s="43">
        <v>0.19384999999999999</v>
      </c>
      <c r="H6" s="43">
        <v>-1.978</v>
      </c>
      <c r="I6" s="43">
        <v>0.502</v>
      </c>
      <c r="J6" s="44"/>
      <c r="K6" s="43"/>
      <c r="L6" s="43"/>
      <c r="M6" s="43"/>
      <c r="N6" s="43">
        <v>0.84699999999999998</v>
      </c>
      <c r="O6" s="43">
        <v>0.311</v>
      </c>
      <c r="P6" s="43">
        <v>803.96299999999997</v>
      </c>
      <c r="Q6" s="43">
        <v>228.42</v>
      </c>
    </row>
    <row r="7" spans="1:17" s="42" customFormat="1" x14ac:dyDescent="0.35">
      <c r="A7" s="42" t="s">
        <v>1</v>
      </c>
      <c r="B7" s="43">
        <v>279.62</v>
      </c>
      <c r="C7" s="43">
        <v>87.67</v>
      </c>
      <c r="D7" s="43"/>
      <c r="E7" s="43"/>
      <c r="F7" s="43">
        <v>4.3360000000000003E-2</v>
      </c>
      <c r="G7" s="43">
        <v>1.217E-2</v>
      </c>
      <c r="H7" s="43"/>
      <c r="I7" s="43"/>
      <c r="J7" s="43">
        <v>-2.4E-2</v>
      </c>
      <c r="K7" s="43">
        <v>1.2999999999999999E-2</v>
      </c>
      <c r="L7" s="43"/>
      <c r="M7" s="43"/>
      <c r="N7" s="43"/>
      <c r="O7" s="43"/>
      <c r="P7" s="43">
        <v>-46.701999999999998</v>
      </c>
      <c r="Q7" s="43">
        <v>14.425000000000001</v>
      </c>
    </row>
    <row r="8" spans="1:17" s="42" customFormat="1" x14ac:dyDescent="0.35">
      <c r="A8" s="42" t="s">
        <v>2</v>
      </c>
      <c r="B8" s="43">
        <v>1311.64</v>
      </c>
      <c r="C8" s="43">
        <v>581.82000000000005</v>
      </c>
      <c r="D8" s="43"/>
      <c r="E8" s="43"/>
      <c r="F8" s="43">
        <v>0.19753999999999999</v>
      </c>
      <c r="G8" s="43">
        <v>8.0939999999999998E-2</v>
      </c>
      <c r="H8" s="43"/>
      <c r="I8" s="43"/>
      <c r="J8" s="43"/>
      <c r="K8" s="43"/>
      <c r="L8" s="43"/>
      <c r="M8" s="43"/>
      <c r="N8" s="43">
        <v>-0.69</v>
      </c>
      <c r="O8" s="43">
        <v>0.13500000000000001</v>
      </c>
      <c r="P8" s="43">
        <v>-215.86</v>
      </c>
      <c r="Q8" s="43">
        <v>95.78</v>
      </c>
    </row>
    <row r="9" spans="1:17" s="42" customFormat="1" x14ac:dyDescent="0.35">
      <c r="A9" s="42" t="s">
        <v>3</v>
      </c>
      <c r="B9" s="43"/>
      <c r="C9" s="43"/>
      <c r="D9" s="43">
        <v>2.9249999999999998</v>
      </c>
      <c r="E9" s="43">
        <v>0.51900000000000002</v>
      </c>
      <c r="F9" s="43">
        <v>3.2299999999999998E-3</v>
      </c>
      <c r="G9" s="43">
        <v>2.9999999999999997E-4</v>
      </c>
      <c r="H9" s="43">
        <v>0.96099999999999997</v>
      </c>
      <c r="I9" s="43">
        <v>0.16900000000000001</v>
      </c>
      <c r="J9" s="43"/>
      <c r="K9" s="43"/>
      <c r="L9" s="43">
        <v>-3668</v>
      </c>
      <c r="M9" s="43">
        <v>615</v>
      </c>
      <c r="N9" s="43">
        <v>-0.27100000000000002</v>
      </c>
      <c r="O9" s="43">
        <v>0.107</v>
      </c>
      <c r="P9" s="43"/>
      <c r="Q9" s="43"/>
    </row>
    <row r="10" spans="1:17" s="41" customFormat="1" x14ac:dyDescent="0.35">
      <c r="A10" s="41" t="s">
        <v>4</v>
      </c>
      <c r="B10" s="33">
        <v>1109.3</v>
      </c>
      <c r="C10" s="33">
        <v>171.1</v>
      </c>
      <c r="D10" s="33">
        <v>-1.0780000000000001</v>
      </c>
      <c r="E10" s="33">
        <v>0.27</v>
      </c>
      <c r="F10" s="33">
        <v>0.17246</v>
      </c>
      <c r="G10" s="33">
        <v>2.4719999999999999E-2</v>
      </c>
      <c r="H10" s="33">
        <v>0.19400000000000001</v>
      </c>
      <c r="I10" s="33">
        <v>5.3999999999999999E-2</v>
      </c>
      <c r="J10" s="33">
        <v>4.3999999999999997E-2</v>
      </c>
      <c r="K10" s="33">
        <v>0.02</v>
      </c>
      <c r="L10" s="33">
        <v>1199</v>
      </c>
      <c r="M10" s="33">
        <v>319</v>
      </c>
      <c r="N10" s="33">
        <v>-0.182</v>
      </c>
      <c r="O10" s="33">
        <v>3.2000000000000001E-2</v>
      </c>
      <c r="P10" s="33">
        <v>-185.374</v>
      </c>
      <c r="Q10" s="33">
        <v>28.311</v>
      </c>
    </row>
    <row r="11" spans="1:17" s="41" customFormat="1" x14ac:dyDescent="0.35">
      <c r="A11" s="41" t="s">
        <v>5</v>
      </c>
      <c r="B11" s="33">
        <v>-10.06</v>
      </c>
      <c r="C11" s="33">
        <v>2.21</v>
      </c>
      <c r="D11" s="33"/>
      <c r="E11" s="33"/>
      <c r="F11" s="33">
        <v>1.282E-2</v>
      </c>
      <c r="G11" s="33">
        <v>1.7700000000000001E-3</v>
      </c>
      <c r="H11" s="33">
        <v>0.41599999999999998</v>
      </c>
      <c r="I11" s="33">
        <v>9.0999999999999998E-2</v>
      </c>
      <c r="J11" s="33"/>
      <c r="K11" s="33"/>
      <c r="L11" s="33"/>
      <c r="M11" s="33"/>
      <c r="N11" s="33">
        <v>-0.66600000000000004</v>
      </c>
      <c r="O11" s="33">
        <v>7.9000000000000001E-2</v>
      </c>
      <c r="P11" s="33"/>
      <c r="Q11" s="33"/>
    </row>
    <row r="12" spans="1:17" s="45" customFormat="1" x14ac:dyDescent="0.35">
      <c r="A12" s="45" t="s">
        <v>6</v>
      </c>
      <c r="B12" s="46">
        <v>1222.98</v>
      </c>
      <c r="C12" s="46">
        <v>456.23</v>
      </c>
      <c r="D12" s="46">
        <v>2.2120000000000002</v>
      </c>
      <c r="E12" s="46">
        <v>0.80800000000000005</v>
      </c>
      <c r="F12" s="46">
        <v>0.16236</v>
      </c>
      <c r="G12" s="46">
        <v>6.5290000000000001E-2</v>
      </c>
      <c r="H12" s="46"/>
      <c r="I12" s="46"/>
      <c r="J12" s="46"/>
      <c r="K12" s="46"/>
      <c r="L12" s="46">
        <v>-2929</v>
      </c>
      <c r="M12" s="46">
        <v>945</v>
      </c>
      <c r="N12" s="46"/>
      <c r="O12" s="46"/>
      <c r="P12" s="46">
        <v>-199.31</v>
      </c>
      <c r="Q12" s="46">
        <v>75.382999999999996</v>
      </c>
    </row>
    <row r="15" spans="1:17" s="3" customFormat="1" x14ac:dyDescent="0.35">
      <c r="A15" s="7" t="s">
        <v>108</v>
      </c>
      <c r="J15" s="12"/>
    </row>
    <row r="16" spans="1:17" x14ac:dyDescent="0.35">
      <c r="B16" s="39" t="s">
        <v>110</v>
      </c>
      <c r="C16" s="39"/>
      <c r="D16" s="39" t="s">
        <v>111</v>
      </c>
      <c r="E16" s="39"/>
      <c r="F16" s="39" t="s">
        <v>116</v>
      </c>
      <c r="G16" s="39"/>
    </row>
    <row r="17" spans="1:10" x14ac:dyDescent="0.35">
      <c r="B17" s="10" t="s">
        <v>88</v>
      </c>
      <c r="C17" s="10" t="s">
        <v>10</v>
      </c>
      <c r="D17" s="10" t="s">
        <v>88</v>
      </c>
      <c r="E17" s="10" t="s">
        <v>10</v>
      </c>
      <c r="F17" s="10" t="s">
        <v>88</v>
      </c>
      <c r="G17" s="10" t="s">
        <v>10</v>
      </c>
    </row>
    <row r="18" spans="1:10" x14ac:dyDescent="0.35">
      <c r="A18" t="s">
        <v>70</v>
      </c>
      <c r="B18" s="10">
        <v>0</v>
      </c>
      <c r="C18" s="10">
        <v>0</v>
      </c>
      <c r="D18" s="10">
        <v>0</v>
      </c>
      <c r="E18" s="10">
        <v>0</v>
      </c>
      <c r="F18" s="10">
        <v>21.012899999999998</v>
      </c>
      <c r="G18" s="10">
        <v>4.2847999999999997</v>
      </c>
    </row>
    <row r="19" spans="1:10" x14ac:dyDescent="0.35">
      <c r="A19" t="s">
        <v>0</v>
      </c>
      <c r="B19" s="10">
        <v>0</v>
      </c>
      <c r="C19" s="10">
        <v>0</v>
      </c>
      <c r="D19" s="10">
        <v>11.069699999999999</v>
      </c>
      <c r="E19" s="10">
        <v>0.40310000000000001</v>
      </c>
      <c r="F19" s="10">
        <v>-0.23383000000000001</v>
      </c>
      <c r="G19" s="10">
        <v>4.9430000000000002E-2</v>
      </c>
    </row>
    <row r="20" spans="1:10" x14ac:dyDescent="0.35">
      <c r="A20" t="s">
        <v>1</v>
      </c>
      <c r="B20" s="10">
        <v>0</v>
      </c>
      <c r="C20" s="10">
        <v>0</v>
      </c>
      <c r="D20" s="10">
        <v>127.175</v>
      </c>
      <c r="E20" s="10">
        <v>16.813500000000001</v>
      </c>
      <c r="F20" s="10">
        <v>0</v>
      </c>
      <c r="G20" s="10">
        <v>0</v>
      </c>
    </row>
    <row r="21" spans="1:10" x14ac:dyDescent="0.35">
      <c r="A21" t="s">
        <v>2</v>
      </c>
      <c r="B21" s="10">
        <v>0.79949999999999999</v>
      </c>
      <c r="C21" s="10">
        <v>5.62E-2</v>
      </c>
      <c r="D21" s="10">
        <v>17.968</v>
      </c>
      <c r="E21" s="10">
        <v>2.1387999999999998</v>
      </c>
      <c r="F21" s="10">
        <v>0</v>
      </c>
      <c r="G21" s="10">
        <v>0</v>
      </c>
    </row>
    <row r="22" spans="1:10" x14ac:dyDescent="0.35">
      <c r="A22" t="s">
        <v>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10" x14ac:dyDescent="0.35">
      <c r="A23" t="s">
        <v>4</v>
      </c>
      <c r="B23" s="10">
        <v>0</v>
      </c>
      <c r="C23" s="10">
        <v>0</v>
      </c>
      <c r="D23" s="10">
        <v>54.427999999999997</v>
      </c>
      <c r="E23" s="10">
        <v>6.867</v>
      </c>
      <c r="F23" s="10">
        <v>0</v>
      </c>
      <c r="G23" s="10">
        <v>0</v>
      </c>
    </row>
    <row r="24" spans="1:10" x14ac:dyDescent="0.35">
      <c r="A24" t="s">
        <v>5</v>
      </c>
      <c r="B24" s="10">
        <v>0</v>
      </c>
      <c r="C24" s="10">
        <v>0</v>
      </c>
      <c r="D24" s="10">
        <v>0</v>
      </c>
      <c r="E24" s="10">
        <v>0</v>
      </c>
      <c r="F24" s="10">
        <v>-0.43540000000000001</v>
      </c>
      <c r="G24" s="10">
        <v>0.15390000000000001</v>
      </c>
    </row>
    <row r="25" spans="1:10" s="8" customFormat="1" x14ac:dyDescent="0.35">
      <c r="A25" s="8" t="s">
        <v>6</v>
      </c>
      <c r="B25" s="13">
        <v>-2.1198999999999999</v>
      </c>
      <c r="C25" s="13">
        <v>0.22589999999999999</v>
      </c>
      <c r="D25" s="13">
        <v>0</v>
      </c>
      <c r="E25" s="13">
        <v>0</v>
      </c>
      <c r="F25" s="13">
        <v>-0.67230000000000001</v>
      </c>
      <c r="G25" s="13">
        <v>0.11459999999999999</v>
      </c>
      <c r="J25" s="14"/>
    </row>
    <row r="27" spans="1:10" x14ac:dyDescent="0.35">
      <c r="J27"/>
    </row>
    <row r="28" spans="1:10" x14ac:dyDescent="0.35">
      <c r="J28"/>
    </row>
    <row r="29" spans="1:10" x14ac:dyDescent="0.35">
      <c r="J29"/>
    </row>
    <row r="30" spans="1:10" x14ac:dyDescent="0.35">
      <c r="J30"/>
    </row>
    <row r="31" spans="1:10" x14ac:dyDescent="0.35">
      <c r="J31"/>
    </row>
    <row r="32" spans="1:10" x14ac:dyDescent="0.35">
      <c r="J32"/>
    </row>
    <row r="33" spans="10:10" x14ac:dyDescent="0.35">
      <c r="J33"/>
    </row>
    <row r="34" spans="10:10" x14ac:dyDescent="0.35">
      <c r="J34"/>
    </row>
  </sheetData>
  <mergeCells count="11">
    <mergeCell ref="B16:C16"/>
    <mergeCell ref="D16:E16"/>
    <mergeCell ref="F16:G16"/>
    <mergeCell ref="B4:C4"/>
    <mergeCell ref="D4:E4"/>
    <mergeCell ref="F4:G4"/>
    <mergeCell ref="H4:I4"/>
    <mergeCell ref="J4:K4"/>
    <mergeCell ref="L4:M4"/>
    <mergeCell ref="N4:O4"/>
    <mergeCell ref="P4:Q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4"/>
  <sheetViews>
    <sheetView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Q46" sqref="B46:Q46"/>
    </sheetView>
  </sheetViews>
  <sheetFormatPr defaultColWidth="10.6640625" defaultRowHeight="15.5" x14ac:dyDescent="0.35"/>
  <cols>
    <col min="1" max="1" width="18.33203125" customWidth="1"/>
    <col min="2" max="2" width="10.83203125" style="10"/>
    <col min="3" max="3" width="10.83203125" style="11"/>
    <col min="4" max="4" width="10.83203125" style="10"/>
    <col min="5" max="5" width="10.83203125" style="11"/>
    <col min="6" max="7" width="10.83203125" style="10"/>
    <col min="8" max="8" width="10.83203125" style="11"/>
    <col min="9" max="11" width="10.83203125" style="10"/>
    <col min="12" max="12" width="8.5" style="10" customWidth="1"/>
    <col min="13" max="13" width="10.33203125" style="10" customWidth="1"/>
    <col min="14" max="17" width="10.83203125" style="10"/>
  </cols>
  <sheetData>
    <row r="1" spans="1:17" x14ac:dyDescent="0.35">
      <c r="A1" t="s">
        <v>12</v>
      </c>
      <c r="B1" s="16" t="s">
        <v>23</v>
      </c>
      <c r="C1" s="17" t="s">
        <v>32</v>
      </c>
      <c r="D1" s="16" t="s">
        <v>20</v>
      </c>
      <c r="E1" s="17" t="s">
        <v>43</v>
      </c>
      <c r="F1" s="16" t="s">
        <v>18</v>
      </c>
      <c r="G1" s="16" t="s">
        <v>17</v>
      </c>
      <c r="H1" s="17" t="s">
        <v>50</v>
      </c>
      <c r="I1" s="16" t="s">
        <v>46</v>
      </c>
      <c r="J1" s="16" t="s">
        <v>15</v>
      </c>
      <c r="K1" s="16" t="s">
        <v>37</v>
      </c>
      <c r="L1" s="16" t="s">
        <v>42</v>
      </c>
      <c r="M1" s="16" t="s">
        <v>13</v>
      </c>
      <c r="N1" s="16" t="s">
        <v>24</v>
      </c>
      <c r="O1" s="16" t="s">
        <v>35</v>
      </c>
      <c r="P1" s="16" t="s">
        <v>44</v>
      </c>
      <c r="Q1" s="16" t="s">
        <v>67</v>
      </c>
    </row>
    <row r="2" spans="1:17" x14ac:dyDescent="0.35">
      <c r="A2" t="s">
        <v>26</v>
      </c>
      <c r="B2" s="16" t="s">
        <v>30</v>
      </c>
      <c r="C2" s="17" t="s">
        <v>33</v>
      </c>
      <c r="D2" s="16" t="s">
        <v>21</v>
      </c>
      <c r="E2" s="17" t="s">
        <v>85</v>
      </c>
      <c r="F2" s="16" t="s">
        <v>19</v>
      </c>
      <c r="G2" s="16" t="s">
        <v>27</v>
      </c>
      <c r="H2" s="17" t="s">
        <v>52</v>
      </c>
      <c r="I2" s="16" t="s">
        <v>47</v>
      </c>
      <c r="J2" s="16" t="s">
        <v>16</v>
      </c>
      <c r="K2" s="16" t="s">
        <v>40</v>
      </c>
      <c r="L2" s="16">
        <v>1980</v>
      </c>
      <c r="M2" s="16" t="s">
        <v>22</v>
      </c>
      <c r="N2" s="16" t="s">
        <v>64</v>
      </c>
      <c r="O2" s="16" t="s">
        <v>25</v>
      </c>
      <c r="P2" s="16" t="s">
        <v>45</v>
      </c>
      <c r="Q2" s="16" t="s">
        <v>68</v>
      </c>
    </row>
    <row r="3" spans="1:17" x14ac:dyDescent="0.35">
      <c r="A3" t="s">
        <v>49</v>
      </c>
      <c r="B3" s="16" t="s">
        <v>62</v>
      </c>
      <c r="C3" s="17" t="s">
        <v>61</v>
      </c>
      <c r="D3" s="16" t="s">
        <v>73</v>
      </c>
      <c r="E3" s="17" t="s">
        <v>86</v>
      </c>
      <c r="F3" s="16" t="s">
        <v>63</v>
      </c>
      <c r="G3" s="16" t="s">
        <v>57</v>
      </c>
      <c r="H3" s="17" t="s">
        <v>53</v>
      </c>
      <c r="I3" s="16" t="s">
        <v>51</v>
      </c>
      <c r="J3" s="16" t="s">
        <v>58</v>
      </c>
      <c r="K3" s="16" t="s">
        <v>60</v>
      </c>
      <c r="L3" s="16" t="s">
        <v>54</v>
      </c>
      <c r="M3" s="16" t="s">
        <v>55</v>
      </c>
      <c r="N3" s="16" t="s">
        <v>65</v>
      </c>
      <c r="O3" s="16" t="s">
        <v>59</v>
      </c>
      <c r="P3" s="16" t="s">
        <v>56</v>
      </c>
      <c r="Q3" s="16" t="s">
        <v>69</v>
      </c>
    </row>
    <row r="4" spans="1:17" x14ac:dyDescent="0.35">
      <c r="A4" t="s">
        <v>102</v>
      </c>
      <c r="B4" s="16" t="s">
        <v>31</v>
      </c>
      <c r="C4" s="17" t="s">
        <v>34</v>
      </c>
      <c r="D4" s="16" t="s">
        <v>29</v>
      </c>
      <c r="E4" s="17" t="s">
        <v>29</v>
      </c>
      <c r="F4" s="16" t="s">
        <v>29</v>
      </c>
      <c r="G4" s="16" t="s">
        <v>29</v>
      </c>
      <c r="H4" s="17" t="s">
        <v>31</v>
      </c>
      <c r="I4" s="16" t="s">
        <v>48</v>
      </c>
      <c r="J4" s="16" t="s">
        <v>28</v>
      </c>
      <c r="K4" s="16" t="s">
        <v>41</v>
      </c>
      <c r="L4" s="16" t="s">
        <v>39</v>
      </c>
      <c r="M4" s="16" t="s">
        <v>38</v>
      </c>
      <c r="N4" s="16" t="s">
        <v>66</v>
      </c>
      <c r="O4" s="16" t="s">
        <v>36</v>
      </c>
      <c r="P4" s="16" t="s">
        <v>29</v>
      </c>
      <c r="Q4" s="16" t="s">
        <v>48</v>
      </c>
    </row>
    <row r="5" spans="1:17" x14ac:dyDescent="0.3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x14ac:dyDescent="0.3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35">
      <c r="A7" t="s">
        <v>0</v>
      </c>
      <c r="B7" s="18">
        <v>69.299929831054769</v>
      </c>
      <c r="C7" s="19">
        <v>62.700095797585462</v>
      </c>
      <c r="D7" s="18">
        <v>73.809866870622457</v>
      </c>
      <c r="E7" s="19">
        <v>59.888379198985675</v>
      </c>
      <c r="F7" s="18">
        <v>73.034775987080238</v>
      </c>
      <c r="G7" s="18">
        <v>72.980789064377845</v>
      </c>
      <c r="H7" s="19">
        <v>57.41992383957794</v>
      </c>
      <c r="I7" s="18">
        <v>62.03635343114837</v>
      </c>
      <c r="J7" s="18">
        <v>63.953668514481059</v>
      </c>
      <c r="K7" s="18">
        <v>62.141806629362598</v>
      </c>
      <c r="L7" s="18">
        <v>63.50273519873415</v>
      </c>
      <c r="M7" s="18">
        <v>61.373014555134809</v>
      </c>
      <c r="N7" s="18">
        <v>67.741773926979519</v>
      </c>
      <c r="O7" s="18">
        <v>60.993366051301713</v>
      </c>
      <c r="P7" s="18">
        <v>68.117755103015838</v>
      </c>
      <c r="Q7" s="18">
        <v>63.141168579716371</v>
      </c>
    </row>
    <row r="8" spans="1:17" x14ac:dyDescent="0.35">
      <c r="A8" t="s">
        <v>1</v>
      </c>
      <c r="B8" s="18">
        <v>0.3793749566263388</v>
      </c>
      <c r="C8" s="19">
        <v>0.59812314868602756</v>
      </c>
      <c r="D8" s="18">
        <v>0.28479217076117253</v>
      </c>
      <c r="E8" s="19">
        <v>0.7788707936926238</v>
      </c>
      <c r="F8" s="18">
        <v>0.23433726541487943</v>
      </c>
      <c r="G8" s="18">
        <v>0.33779243769476885</v>
      </c>
      <c r="H8" s="19">
        <v>1.4949159480161232</v>
      </c>
      <c r="I8" s="18">
        <v>0.71020679363494388</v>
      </c>
      <c r="J8" s="18">
        <v>0.77617513721130249</v>
      </c>
      <c r="K8" s="18">
        <v>1.0510578368375194</v>
      </c>
      <c r="L8" s="18">
        <v>0.65997102976006261</v>
      </c>
      <c r="M8" s="18">
        <v>0.90250378459691538</v>
      </c>
      <c r="N8" s="18">
        <v>0.44573546351479948</v>
      </c>
      <c r="O8" s="18">
        <v>0.92230911758485123</v>
      </c>
      <c r="P8" s="18">
        <v>0.49503315837450912</v>
      </c>
      <c r="Q8" s="18">
        <v>0.57987013476122662</v>
      </c>
    </row>
    <row r="9" spans="1:17" x14ac:dyDescent="0.35">
      <c r="A9" t="s">
        <v>2</v>
      </c>
      <c r="B9" s="18">
        <v>15.675433929383823</v>
      </c>
      <c r="C9" s="19">
        <v>17.082900515110456</v>
      </c>
      <c r="D9" s="18">
        <v>13.79940220682934</v>
      </c>
      <c r="E9" s="19">
        <v>18.176070321219722</v>
      </c>
      <c r="F9" s="18">
        <v>14.569193097600635</v>
      </c>
      <c r="G9" s="18">
        <v>14.402702340880012</v>
      </c>
      <c r="H9" s="19">
        <v>17.070572470716332</v>
      </c>
      <c r="I9" s="18">
        <v>17.895815164578458</v>
      </c>
      <c r="J9" s="18">
        <v>16.921539930514466</v>
      </c>
      <c r="K9" s="18">
        <v>16.330280785002241</v>
      </c>
      <c r="L9" s="18">
        <v>17.890507609312312</v>
      </c>
      <c r="M9" s="18">
        <v>17.494343083400803</v>
      </c>
      <c r="N9" s="18">
        <v>16.557319577302547</v>
      </c>
      <c r="O9" s="18">
        <v>17.157221611919631</v>
      </c>
      <c r="P9" s="18">
        <v>16.1580686090733</v>
      </c>
      <c r="Q9" s="18">
        <v>17.979998861105575</v>
      </c>
    </row>
    <row r="10" spans="1:17" x14ac:dyDescent="0.35">
      <c r="A10" t="s">
        <v>3</v>
      </c>
      <c r="B10" s="18">
        <v>2.8059867218765175</v>
      </c>
      <c r="C10" s="19">
        <v>4.3604289796998064</v>
      </c>
      <c r="D10" s="18">
        <v>1.9243667043421648</v>
      </c>
      <c r="E10" s="19">
        <v>5.8041463292385549</v>
      </c>
      <c r="F10" s="18">
        <v>2.082971724383154</v>
      </c>
      <c r="G10" s="18">
        <v>2.1449411746078209</v>
      </c>
      <c r="H10" s="19">
        <v>8.4601002157284189</v>
      </c>
      <c r="I10" s="18">
        <v>5.074831704730828</v>
      </c>
      <c r="J10" s="18">
        <v>4.7990225954782444</v>
      </c>
      <c r="K10" s="18">
        <v>6.0025254249547153</v>
      </c>
      <c r="L10" s="18">
        <v>4.4971308900142049</v>
      </c>
      <c r="M10" s="18">
        <v>5.4661248340877</v>
      </c>
      <c r="N10" s="18">
        <v>3.1902639354935647</v>
      </c>
      <c r="O10" s="18">
        <v>5.6308763161393856</v>
      </c>
      <c r="P10" s="18">
        <v>3.0844634953301688</v>
      </c>
      <c r="Q10" s="18">
        <v>4.2741964070569418</v>
      </c>
    </row>
    <row r="11" spans="1:17" x14ac:dyDescent="0.35">
      <c r="A11" t="s">
        <v>4</v>
      </c>
      <c r="B11" s="18">
        <v>1.4087765157648795</v>
      </c>
      <c r="C11" s="19">
        <v>3.670163352155126</v>
      </c>
      <c r="D11" s="18">
        <v>0.36282866380240247</v>
      </c>
      <c r="E11" s="19">
        <v>3.6976164823102118</v>
      </c>
      <c r="F11" s="18">
        <v>0.19622695239369597</v>
      </c>
      <c r="G11" s="18">
        <v>0.55488590953785455</v>
      </c>
      <c r="H11" s="19">
        <v>3.2374862485512819</v>
      </c>
      <c r="I11" s="18">
        <v>2.7293974638598284</v>
      </c>
      <c r="J11" s="18">
        <v>2.3911901452621565</v>
      </c>
      <c r="K11" s="18">
        <v>2.7356139078245931</v>
      </c>
      <c r="L11" s="18">
        <v>2.1423758161253739</v>
      </c>
      <c r="M11" s="18">
        <v>2.9703228130884187</v>
      </c>
      <c r="N11" s="18">
        <v>1.7378674813442179</v>
      </c>
      <c r="O11" s="18">
        <v>3.1575254492120206</v>
      </c>
      <c r="P11" s="18">
        <v>1.373876186905755</v>
      </c>
      <c r="Q11" s="18">
        <v>2.4333712334861439</v>
      </c>
    </row>
    <row r="12" spans="1:17" x14ac:dyDescent="0.35">
      <c r="A12" t="s">
        <v>5</v>
      </c>
      <c r="B12" s="18">
        <v>3.5994355640889215</v>
      </c>
      <c r="C12" s="19">
        <v>6.2346328522814076</v>
      </c>
      <c r="D12" s="18">
        <v>1.3992377126462638</v>
      </c>
      <c r="E12" s="19">
        <v>6.3643305190420731</v>
      </c>
      <c r="F12" s="18">
        <v>0.94819325598884951</v>
      </c>
      <c r="G12" s="18">
        <v>1.9488026935229983</v>
      </c>
      <c r="H12" s="19">
        <v>6.5232700951403126</v>
      </c>
      <c r="I12" s="18">
        <v>5.8270304903113903</v>
      </c>
      <c r="J12" s="18">
        <v>5.1704952534277808</v>
      </c>
      <c r="K12" s="18">
        <v>5.3402459976768748</v>
      </c>
      <c r="L12" s="18">
        <v>5.2717325305138401</v>
      </c>
      <c r="M12" s="18">
        <v>5.9935751264174613</v>
      </c>
      <c r="N12" s="18">
        <v>4.0366604898081828</v>
      </c>
      <c r="O12" s="18">
        <v>5.7808165860142067</v>
      </c>
      <c r="P12" s="18">
        <v>3.300350697818923</v>
      </c>
      <c r="Q12" s="18">
        <v>5.6738884391360473</v>
      </c>
    </row>
    <row r="13" spans="1:17" x14ac:dyDescent="0.35">
      <c r="A13" t="s">
        <v>6</v>
      </c>
      <c r="B13" s="18">
        <v>4.2587152143237166</v>
      </c>
      <c r="C13" s="19">
        <v>4.1400087454512571</v>
      </c>
      <c r="D13" s="18">
        <v>4.1345040577189289</v>
      </c>
      <c r="E13" s="19">
        <v>4.1390836202284111</v>
      </c>
      <c r="F13" s="18">
        <v>4.9004493140347973</v>
      </c>
      <c r="G13" s="18">
        <v>4.4583564653747523</v>
      </c>
      <c r="H13" s="19">
        <v>4.6092027209500888</v>
      </c>
      <c r="I13" s="18">
        <v>4.5854740578973505</v>
      </c>
      <c r="J13" s="18">
        <v>4.5330591522713366</v>
      </c>
      <c r="K13" s="18">
        <v>4.0746174282723597</v>
      </c>
      <c r="L13" s="18">
        <v>4.7442650708052305</v>
      </c>
      <c r="M13" s="18">
        <v>4.1246888720031283</v>
      </c>
      <c r="N13" s="18">
        <v>4.13181749887314</v>
      </c>
      <c r="O13" s="18">
        <v>4.2801702046591936</v>
      </c>
      <c r="P13" s="18">
        <v>5.0671254264931509</v>
      </c>
      <c r="Q13" s="18">
        <v>4.4416037996263533</v>
      </c>
    </row>
    <row r="14" spans="1:17" x14ac:dyDescent="0.35">
      <c r="A14" t="s">
        <v>7</v>
      </c>
      <c r="B14" s="18">
        <v>2.5723472668810285</v>
      </c>
      <c r="C14" s="19">
        <v>1.2136466090304598</v>
      </c>
      <c r="D14" s="18">
        <v>4.2812423725443223</v>
      </c>
      <c r="E14" s="19">
        <v>1.1521019133586776</v>
      </c>
      <c r="F14" s="18">
        <v>4.0338524031037659</v>
      </c>
      <c r="G14" s="18">
        <v>3.1717299140039286</v>
      </c>
      <c r="H14" s="19">
        <v>1.184528461319508</v>
      </c>
      <c r="I14" s="18">
        <v>1.1408908938388338</v>
      </c>
      <c r="J14" s="18">
        <v>1.4548492713536492</v>
      </c>
      <c r="K14" s="18">
        <v>2.3238519900690937</v>
      </c>
      <c r="L14" s="18">
        <v>1.293053941102785</v>
      </c>
      <c r="M14" s="18">
        <v>1.6754269312707664</v>
      </c>
      <c r="N14" s="18">
        <v>2.1585616266840284</v>
      </c>
      <c r="O14" s="18">
        <v>2.0777146631690044</v>
      </c>
      <c r="P14" s="18">
        <v>2.4033273229883658</v>
      </c>
      <c r="Q14" s="18">
        <v>1.4759025451113499</v>
      </c>
    </row>
    <row r="15" spans="1:17" x14ac:dyDescent="0.35">
      <c r="A15" t="s">
        <v>14</v>
      </c>
      <c r="B15" s="18">
        <f t="shared" ref="B15:L15" si="0">SUM(B7:B14)</f>
        <v>100</v>
      </c>
      <c r="C15" s="19">
        <f t="shared" si="0"/>
        <v>100</v>
      </c>
      <c r="D15" s="18">
        <f t="shared" si="0"/>
        <v>99.996240759267067</v>
      </c>
      <c r="E15" s="19">
        <f t="shared" si="0"/>
        <v>100.00059917807593</v>
      </c>
      <c r="F15" s="18">
        <f t="shared" si="0"/>
        <v>100.00000000000003</v>
      </c>
      <c r="G15" s="18">
        <f t="shared" si="0"/>
        <v>99.999999999999986</v>
      </c>
      <c r="H15" s="19">
        <f t="shared" si="0"/>
        <v>100</v>
      </c>
      <c r="I15" s="18">
        <f t="shared" si="0"/>
        <v>99.999999999999986</v>
      </c>
      <c r="J15" s="18">
        <f t="shared" si="0"/>
        <v>100</v>
      </c>
      <c r="K15" s="18">
        <f t="shared" si="0"/>
        <v>100</v>
      </c>
      <c r="L15" s="18">
        <f t="shared" si="0"/>
        <v>100.00177208636796</v>
      </c>
      <c r="M15" s="18">
        <f t="shared" ref="M15:Q15" si="1">SUM(M7:M14)</f>
        <v>99.999999999999986</v>
      </c>
      <c r="N15" s="18">
        <f>SUM(N7:N14)</f>
        <v>100.00000000000001</v>
      </c>
      <c r="O15" s="18">
        <f>SUM(O7:O14)</f>
        <v>100.00000000000001</v>
      </c>
      <c r="P15" s="18">
        <f t="shared" si="1"/>
        <v>100.00000000000001</v>
      </c>
      <c r="Q15" s="18">
        <f t="shared" si="1"/>
        <v>100.00000000000001</v>
      </c>
    </row>
    <row r="16" spans="1:17" x14ac:dyDescent="0.35">
      <c r="B16" s="16"/>
      <c r="C16" s="17"/>
      <c r="D16" s="16"/>
      <c r="E16" s="17"/>
      <c r="F16" s="16"/>
      <c r="G16" s="16"/>
      <c r="H16" s="17"/>
      <c r="I16" s="16"/>
      <c r="J16" s="16"/>
      <c r="K16" s="16"/>
      <c r="L16" s="20"/>
      <c r="M16" s="20"/>
      <c r="N16" s="16"/>
      <c r="O16" s="16"/>
      <c r="P16" s="16"/>
      <c r="Q16" s="16"/>
    </row>
    <row r="17" spans="1:19" x14ac:dyDescent="0.35">
      <c r="A17" t="s">
        <v>118</v>
      </c>
      <c r="B17" s="20">
        <v>800</v>
      </c>
      <c r="C17" s="21">
        <v>1000</v>
      </c>
      <c r="D17" s="20">
        <v>860</v>
      </c>
      <c r="E17" s="21">
        <v>950</v>
      </c>
      <c r="F17" s="20">
        <v>850</v>
      </c>
      <c r="G17" s="20">
        <v>860</v>
      </c>
      <c r="H17" s="21">
        <v>1050</v>
      </c>
      <c r="I17" s="20">
        <v>1000</v>
      </c>
      <c r="J17" s="20">
        <v>950</v>
      </c>
      <c r="K17" s="20">
        <v>1000</v>
      </c>
      <c r="L17" s="20">
        <v>925</v>
      </c>
      <c r="M17" s="20">
        <v>980</v>
      </c>
      <c r="N17" s="20">
        <v>880</v>
      </c>
      <c r="O17" s="20">
        <v>990</v>
      </c>
      <c r="P17" s="20">
        <v>870</v>
      </c>
      <c r="Q17" s="20">
        <v>950</v>
      </c>
    </row>
    <row r="18" spans="1:19" x14ac:dyDescent="0.35">
      <c r="A18" t="s">
        <v>119</v>
      </c>
      <c r="B18" s="16">
        <v>1</v>
      </c>
      <c r="C18" s="17">
        <v>1</v>
      </c>
      <c r="D18" s="16">
        <v>1</v>
      </c>
      <c r="E18" s="17">
        <v>1</v>
      </c>
      <c r="F18" s="16">
        <v>1</v>
      </c>
      <c r="G18" s="16">
        <v>1</v>
      </c>
      <c r="H18" s="17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</row>
    <row r="20" spans="1:19" s="3" customFormat="1" x14ac:dyDescent="0.35">
      <c r="A20" s="15" t="s">
        <v>111</v>
      </c>
      <c r="B20" s="22">
        <f>'fit parameters'!$D18+'fit parameters'!$D19*B7+'fit parameters'!$D20*B8+'fit parameters'!$D21*B9+'fit parameters'!$D22*B10+'fit parameters'!$D23*B11+'fit parameters'!$D24*B12+'fit parameters'!$D25*B13</f>
        <v>1173.7095284030008</v>
      </c>
      <c r="C20" s="22">
        <f>'fit parameters'!$D18+'fit parameters'!$D19*C7+'fit parameters'!$D20*C8+'fit parameters'!$D21*C9+'fit parameters'!$D22*C10+'fit parameters'!$D23*C11+'fit parameters'!$D24*C12+'fit parameters'!$D25*C13</f>
        <v>1276.8427692712812</v>
      </c>
      <c r="D20" s="22">
        <f>'fit parameters'!$D18+'fit parameters'!$D19*D7+'fit parameters'!$D20*D8+'fit parameters'!$D21*D9+'fit parameters'!$D22*D10+'fit parameters'!$D23*D11+'fit parameters'!$D24*D12+'fit parameters'!$D25*D13</f>
        <v>1120.9672249800283</v>
      </c>
      <c r="E20" s="22">
        <f>'fit parameters'!$D18+'fit parameters'!$D19*E7+'fit parameters'!$D20*E8+'fit parameters'!$D21*E9+'fit parameters'!$D22*E10+'fit parameters'!$D23*E11+'fit parameters'!$D24*E12+'fit parameters'!$D25*E13</f>
        <v>1289.8407858377275</v>
      </c>
      <c r="F20" s="22">
        <f>'fit parameters'!$D18+'fit parameters'!$D19*F7+'fit parameters'!$D20*F8+'fit parameters'!$D21*F9+'fit parameters'!$D22*F10+'fit parameters'!$D23*F11+'fit parameters'!$D24*F12+'fit parameters'!$D25*F13</f>
        <v>1110.7344036158916</v>
      </c>
      <c r="G20" s="22">
        <f>'fit parameters'!$D18+'fit parameters'!$D19*G7+'fit parameters'!$D20*G8+'fit parameters'!$D21*G9+'fit parameters'!$D22*G10+'fit parameters'!$D23*G11+'fit parameters'!$D24*G12+'fit parameters'!$D25*G13</f>
        <v>1139.8232799150339</v>
      </c>
      <c r="H20" s="22">
        <f>'fit parameters'!$D18+'fit parameters'!$D19*H7+'fit parameters'!$D20*H8+'fit parameters'!$D21*H9+'fit parameters'!$D22*H10+'fit parameters'!$D23*H11+'fit parameters'!$D24*H12+'fit parameters'!$D25*H13</f>
        <v>1308.6712143059067</v>
      </c>
      <c r="I20" s="22">
        <f>'fit parameters'!$D18+'fit parameters'!$D19*I7+'fit parameters'!$D20*I8+'fit parameters'!$D21*I9+'fit parameters'!$D22*I10+'fit parameters'!$D23*I11+'fit parameters'!$D24*I12+'fit parameters'!$D25*I13</f>
        <v>1247.1520225974155</v>
      </c>
      <c r="J20" s="22">
        <f>'fit parameters'!$D18+'fit parameters'!$D19*J7+'fit parameters'!$D20*J8+'fit parameters'!$D21*J9+'fit parameters'!$D22*J10+'fit parameters'!$D23*J11+'fit parameters'!$D24*J12+'fit parameters'!$D25*J13</f>
        <v>1240.8519241274107</v>
      </c>
      <c r="K20" s="22">
        <f>'fit parameters'!$D18+'fit parameters'!$D19*K7+'fit parameters'!$D20*K8+'fit parameters'!$D21*K9+'fit parameters'!$D22*K10+'fit parameters'!$D23*K11+'fit parameters'!$D24*K12+'fit parameters'!$D25*K13</f>
        <v>1263.8759161648638</v>
      </c>
      <c r="L20" s="22">
        <f>'fit parameters'!$D18+'fit parameters'!$D19*L7+'fit parameters'!$D20*L8+'fit parameters'!$D21*L9+'fit parameters'!$D22*L10+'fit parameters'!$D23*L11+'fit parameters'!$D24*L12+'fit parameters'!$D25*L13</f>
        <v>1224.9499151833588</v>
      </c>
      <c r="M20" s="22">
        <f>'fit parameters'!$D18+'fit parameters'!$D19*M7+'fit parameters'!$D20*M8+'fit parameters'!$D21*M9+'fit parameters'!$D22*M10+'fit parameters'!$D23*M11+'fit parameters'!$D24*M12+'fit parameters'!$D25*M13</f>
        <v>1270.1638646204105</v>
      </c>
      <c r="N20" s="22">
        <f>'fit parameters'!$D18+'fit parameters'!$D19*N7+'fit parameters'!$D20*N8+'fit parameters'!$D21*N9+'fit parameters'!$D22*N10+'fit parameters'!$D23*N11+'fit parameters'!$D24*N12+'fit parameters'!$D25*N13</f>
        <v>1198.6580918515549</v>
      </c>
      <c r="O20" s="22">
        <f>'fit parameters'!$D18+'fit parameters'!$D19*O7+'fit parameters'!$D20*O8+'fit parameters'!$D21*O9+'fit parameters'!$D22*O10+'fit parameters'!$D23*O11+'fit parameters'!$D24*O12+'fit parameters'!$D25*O13</f>
        <v>1272.6116792796317</v>
      </c>
      <c r="P20" s="22">
        <f>'fit parameters'!$D18+'fit parameters'!$D19*P7+'fit parameters'!$D20*P8+'fit parameters'!$D21*P9+'fit parameters'!$D22*P10+'fit parameters'!$D23*P11+'fit parameters'!$D24*P12+'fit parameters'!$D25*P13</f>
        <v>1182.104465448868</v>
      </c>
      <c r="Q20" s="22">
        <f>'fit parameters'!$D18+'fit parameters'!$D19*Q7+'fit parameters'!$D20*Q8+'fit parameters'!$D21*Q9+'fit parameters'!$D22*Q10+'fit parameters'!$D23*Q11+'fit parameters'!$D24*Q12+'fit parameters'!$D25*Q13</f>
        <v>1228.206927247674</v>
      </c>
    </row>
    <row r="21" spans="1:19" s="1" customFormat="1" x14ac:dyDescent="0.35">
      <c r="A21" s="1" t="s">
        <v>117</v>
      </c>
      <c r="B21" s="23">
        <f>B20-273</f>
        <v>900.70952840300083</v>
      </c>
      <c r="C21" s="24">
        <f t="shared" ref="B21:Q21" si="2">C20-273</f>
        <v>1003.8427692712812</v>
      </c>
      <c r="D21" s="23">
        <f t="shared" si="2"/>
        <v>847.96722498002828</v>
      </c>
      <c r="E21" s="23">
        <f t="shared" si="2"/>
        <v>1016.8407858377275</v>
      </c>
      <c r="F21" s="23">
        <f t="shared" si="2"/>
        <v>837.73440361589155</v>
      </c>
      <c r="G21" s="23">
        <f t="shared" si="2"/>
        <v>866.82327991503394</v>
      </c>
      <c r="H21" s="24">
        <f t="shared" si="2"/>
        <v>1035.6712143059067</v>
      </c>
      <c r="I21" s="23">
        <f t="shared" si="2"/>
        <v>974.15202259741545</v>
      </c>
      <c r="J21" s="23">
        <f t="shared" si="2"/>
        <v>967.85192412741071</v>
      </c>
      <c r="K21" s="23">
        <f t="shared" si="2"/>
        <v>990.87591616486384</v>
      </c>
      <c r="L21" s="23">
        <f t="shared" si="2"/>
        <v>951.94991518335883</v>
      </c>
      <c r="M21" s="23">
        <f t="shared" si="2"/>
        <v>997.16386462041055</v>
      </c>
      <c r="N21" s="23">
        <f t="shared" si="2"/>
        <v>925.6580918515549</v>
      </c>
      <c r="O21" s="23">
        <f t="shared" si="2"/>
        <v>999.61167927963174</v>
      </c>
      <c r="P21" s="23">
        <f t="shared" si="2"/>
        <v>909.10446544886804</v>
      </c>
      <c r="Q21" s="23">
        <f t="shared" si="2"/>
        <v>955.206927247674</v>
      </c>
      <c r="S21"/>
    </row>
    <row r="22" spans="1:19" x14ac:dyDescent="0.35">
      <c r="A22" s="6" t="s">
        <v>110</v>
      </c>
      <c r="B22" s="25">
        <f>'fit parameters'!$B18+'fit parameters'!$B19*B7+'fit parameters'!$B20*B8+'fit parameters'!$B21*B9+'fit parameters'!$B22*B10+'fit parameters'!$B23*B11+'fit parameters'!$B24*B12+'fit parameters'!$B25*B13</f>
        <v>3.5044590436975209</v>
      </c>
      <c r="C22" s="25">
        <f>'fit parameters'!$B18+'fit parameters'!$B19*C7+'fit parameters'!$B20*C8+'fit parameters'!$B21*C9+'fit parameters'!$B22*C10+'fit parameters'!$B23*C11+'fit parameters'!$B24*C12+'fit parameters'!$B25*C13</f>
        <v>4.8813744223486903</v>
      </c>
      <c r="D22" s="25">
        <f>'fit parameters'!$B18+'fit parameters'!$B19*D7+'fit parameters'!$B20*D8+'fit parameters'!$B21*D9+'fit parameters'!$B22*D10+'fit parameters'!$B23*D11+'fit parameters'!$B24*D12+'fit parameters'!$B25*D13</f>
        <v>2.2678869124016998</v>
      </c>
      <c r="E22" s="25">
        <f>'fit parameters'!$B18+'fit parameters'!$B19*E7+'fit parameters'!$B20*E8+'fit parameters'!$B21*E9+'fit parameters'!$B22*E10+'fit parameters'!$B23*E11+'fit parameters'!$B24*E12+'fit parameters'!$B25*E13</f>
        <v>5.7573248552929606</v>
      </c>
      <c r="F22" s="25">
        <f>'fit parameters'!$B18+'fit parameters'!$B19*F7+'fit parameters'!$B20*F8+'fit parameters'!$B21*F9+'fit parameters'!$B22*F10+'fit parameters'!$B23*F11+'fit parameters'!$B24*F12+'fit parameters'!$B25*F13</f>
        <v>1.2596073807093404</v>
      </c>
      <c r="G22" s="25">
        <f>'fit parameters'!$B18+'fit parameters'!$B19*G7+'fit parameters'!$B20*G8+'fit parameters'!$B21*G9+'fit parameters'!$B22*G10+'fit parameters'!$B23*G11+'fit parameters'!$B24*G12+'fit parameters'!$B25*G13</f>
        <v>2.0636906505856309</v>
      </c>
      <c r="H22" s="25">
        <f>'fit parameters'!$B18+'fit parameters'!$B19*H7+'fit parameters'!$B20*H8+'fit parameters'!$B21*H9+'fit parameters'!$B22*H10+'fit parameters'!$B23*H11+'fit parameters'!$B24*H12+'fit parameters'!$B25*H13</f>
        <v>3.8768738421956144</v>
      </c>
      <c r="I22" s="25">
        <f>'fit parameters'!$B18+'fit parameters'!$B19*I7+'fit parameters'!$B20*I8+'fit parameters'!$B21*I9+'fit parameters'!$B22*I10+'fit parameters'!$B23*I11+'fit parameters'!$B24*I12+'fit parameters'!$B25*I13</f>
        <v>4.5869577687438845</v>
      </c>
      <c r="J22" s="25">
        <f>'fit parameters'!$B18+'fit parameters'!$B19*J7+'fit parameters'!$B20*J8+'fit parameters'!$B21*J9+'fit parameters'!$B22*J10+'fit parameters'!$B23*J11+'fit parameters'!$B24*J12+'fit parameters'!$B25*J13</f>
        <v>3.9191390775463102</v>
      </c>
      <c r="K22" s="25">
        <f>'fit parameters'!$B18+'fit parameters'!$B19*K7+'fit parameters'!$B20*K8+'fit parameters'!$B21*K9+'fit parameters'!$B22*K10+'fit parameters'!$B23*K11+'fit parameters'!$B24*K12+'fit parameters'!$B25*K13</f>
        <v>4.4182780014147163</v>
      </c>
      <c r="L22" s="25">
        <f>'fit parameters'!$B18+'fit parameters'!$B19*L7+'fit parameters'!$B20*L8+'fit parameters'!$B21*L9+'fit parameters'!$B22*L10+'fit parameters'!$B23*L11+'fit parameters'!$B24*L12+'fit parameters'!$B25*L13</f>
        <v>4.2460933100451861</v>
      </c>
      <c r="M22" s="25">
        <f>'fit parameters'!$B18+'fit parameters'!$B19*M7+'fit parameters'!$B20*M8+'fit parameters'!$B21*M9+'fit parameters'!$B22*M10+'fit parameters'!$B23*M11+'fit parameters'!$B24*M12+'fit parameters'!$B25*M13</f>
        <v>5.2427993554195123</v>
      </c>
      <c r="N22" s="25">
        <f>'fit parameters'!$B18+'fit parameters'!$B19*N7+'fit parameters'!$B20*N8+'fit parameters'!$B21*N9+'fit parameters'!$B22*N10+'fit parameters'!$B23*N11+'fit parameters'!$B24*N12+'fit parameters'!$B25*N13</f>
        <v>4.4785370861922171</v>
      </c>
      <c r="O22" s="25">
        <f>'fit parameters'!$B18+'fit parameters'!$B19*O7+'fit parameters'!$B20*O8+'fit parameters'!$B21*O9+'fit parameters'!$B22*O10+'fit parameters'!$B23*O11+'fit parameters'!$B24*O12+'fit parameters'!$B25*O13</f>
        <v>4.6436658618727193</v>
      </c>
      <c r="P22" s="25">
        <f>'fit parameters'!$B18+'fit parameters'!$B19*P7+'fit parameters'!$B20*P8+'fit parameters'!$B21*P9+'fit parameters'!$B22*P10+'fit parameters'!$B23*P11+'fit parameters'!$B24*P12+'fit parameters'!$B25*P13</f>
        <v>2.1765766613312731</v>
      </c>
      <c r="Q22" s="25">
        <f>'fit parameters'!$B18+'fit parameters'!$B19*Q7+'fit parameters'!$B20*Q8+'fit parameters'!$B21*Q9+'fit parameters'!$B22*Q10+'fit parameters'!$B23*Q11+'fit parameters'!$B24*Q12+'fit parameters'!$B25*Q13</f>
        <v>4.9592531946259992</v>
      </c>
    </row>
    <row r="23" spans="1:19" x14ac:dyDescent="0.35">
      <c r="A23" s="6" t="s">
        <v>116</v>
      </c>
      <c r="B23" s="26">
        <f>'fit parameters'!$F18+'fit parameters'!$F19*B7+'fit parameters'!$F20*B8+'fit parameters'!$F21*B9+'fit parameters'!$F22*B10+'fit parameters'!$F23*B11+'fit parameters'!$F24*B12+'fit parameters'!$F25*B13</f>
        <v>0.37816892441030836</v>
      </c>
      <c r="C23" s="26">
        <f>'fit parameters'!$F18+'fit parameters'!$F19*C7+'fit parameters'!$F20*C8+'fit parameters'!$F21*C9+'fit parameters'!$F22*C10+'fit parameters'!$F23*C11+'fit parameters'!$F24*C12+'fit parameters'!$F25*C13</f>
        <v>0.8538495762003846</v>
      </c>
      <c r="D23" s="26">
        <f>'fit parameters'!$F18+'fit parameters'!$F19*D7+'fit parameters'!$F20*D8+'fit parameters'!$F21*D9+'fit parameters'!$F22*D10+'fit parameters'!$F23*D11+'fit parameters'!$F24*D12+'fit parameters'!$F25*D13</f>
        <v>0.36508365155172839</v>
      </c>
      <c r="E23" s="26">
        <f>'fit parameters'!$F18+'fit parameters'!$F19*E7+'fit parameters'!$F20*E8+'fit parameters'!$F21*E9+'fit parameters'!$F22*E10+'fit parameters'!$F23*E11+'fit parameters'!$F24*E12+'fit parameters'!$F25*E13</f>
        <v>1.455464866030697</v>
      </c>
      <c r="F23" s="26">
        <f>'fit parameters'!$F18+'fit parameters'!$F19*F7+'fit parameters'!$F20*F8+'fit parameters'!$F21*F9+'fit parameters'!$F22*F10+'fit parameters'!$F23*F11+'fit parameters'!$F24*F12+'fit parameters'!$F25*F13</f>
        <v>0.22776291345788513</v>
      </c>
      <c r="G23" s="26">
        <f>'fit parameters'!$F18+'fit parameters'!$F19*G7+'fit parameters'!$F20*G8+'fit parameters'!$F21*G9+'fit parameters'!$F22*G10+'fit parameters'!$F23*G11+'fit parameters'!$F24*G12+'fit parameters'!$F25*G13</f>
        <v>0.10194034864516599</v>
      </c>
      <c r="H23" s="26">
        <f>'fit parameters'!$F18+'fit parameters'!$F19*H7+'fit parameters'!$F20*H8+'fit parameters'!$F21*H9+'fit parameters'!$F22*H10+'fit parameters'!$F23*H11+'fit parameters'!$F24*H12+'fit parameters'!$F25*H13</f>
        <v>1.6474004198726502</v>
      </c>
      <c r="I23" s="26">
        <f>'fit parameters'!$F18+'fit parameters'!$F19*I7+'fit parameters'!$F20*I8+'fit parameters'!$F21*I9+'fit parameters'!$F22*I10+'fit parameters'!$F23*I11+'fit parameters'!$F24*I12+'fit parameters'!$F25*I13</f>
        <v>0.88703619258860611</v>
      </c>
      <c r="J23" s="26">
        <f>'fit parameters'!$F18+'fit parameters'!$F19*J7+'fit parameters'!$F20*J8+'fit parameters'!$F21*J9+'fit parameters'!$F22*J10+'fit parameters'!$F23*J11+'fit parameters'!$F24*J12+'fit parameters'!$F25*J13</f>
        <v>0.75980438984441578</v>
      </c>
      <c r="K23" s="26">
        <f>'fit parameters'!$F18+'fit parameters'!$F19*K7+'fit parameters'!$F20*K8+'fit parameters'!$F21*K9+'fit parameters'!$F22*K10+'fit parameters'!$F23*K11+'fit parameters'!$F24*K12+'fit parameters'!$F25*K13</f>
        <v>1.4177729514401229</v>
      </c>
      <c r="L23" s="26">
        <f>'fit parameters'!$F18+'fit parameters'!$F19*L7+'fit parameters'!$F20*L8+'fit parameters'!$F21*L9+'fit parameters'!$F22*L10+'fit parameters'!$F23*L11+'fit parameters'!$F24*L12+'fit parameters'!$F25*L13</f>
        <v>0.67917367759190972</v>
      </c>
      <c r="M23" s="26">
        <f>'fit parameters'!$F18+'fit parameters'!$F19*M7+'fit parameters'!$F20*M8+'fit parameters'!$F21*M9+'fit parameters'!$F22*M10+'fit parameters'!$F23*M11+'fit parameters'!$F24*M12+'fit parameters'!$F25*M13</f>
        <v>1.2794170678829597</v>
      </c>
      <c r="N23" s="26">
        <f>'fit parameters'!$F18+'fit parameters'!$F19*N7+'fit parameters'!$F20*N8+'fit parameters'!$F21*N9+'fit parameters'!$F22*N10+'fit parameters'!$F23*N11+'fit parameters'!$F24*N12+'fit parameters'!$F25*N13</f>
        <v>0.63745812089948117</v>
      </c>
      <c r="O23" s="26">
        <f>'fit parameters'!$F18+'fit parameters'!$F19*O7+'fit parameters'!$F20*O8+'fit parameters'!$F21*O9+'fit parameters'!$F22*O10+'fit parameters'!$F23*O11+'fit parameters'!$F24*O12+'fit parameters'!$F25*O13</f>
        <v>1.356295246081157</v>
      </c>
      <c r="P23" s="26">
        <f>'fit parameters'!$F18+'fit parameters'!$F19*P7+'fit parameters'!$F20*P8+'fit parameters'!$F21*P9+'fit parameters'!$F22*P10+'fit parameters'!$F23*P11+'fit parameters'!$F24*P12+'fit parameters'!$F25*P13</f>
        <v>0.24132420620009842</v>
      </c>
      <c r="Q23" s="26">
        <f>'fit parameters'!$F18+'fit parameters'!$F19*Q7+'fit parameters'!$F20*Q8+'fit parameters'!$F21*Q9+'fit parameters'!$F22*Q10+'fit parameters'!$F23*Q11+'fit parameters'!$F24*Q12+'fit parameters'!$F25*Q13</f>
        <v>0.79209929011628555</v>
      </c>
    </row>
    <row r="24" spans="1:19" s="8" customFormat="1" x14ac:dyDescent="0.35">
      <c r="A24" s="9" t="s">
        <v>11</v>
      </c>
      <c r="B24" s="27">
        <f>1/(B23+1)</f>
        <v>0.72560045600206846</v>
      </c>
      <c r="C24" s="28">
        <f t="shared" ref="B24:L24" si="3">1/(C23+1)</f>
        <v>0.53941809132625596</v>
      </c>
      <c r="D24" s="27">
        <f t="shared" si="3"/>
        <v>0.73255583924345757</v>
      </c>
      <c r="E24" s="28">
        <f t="shared" si="3"/>
        <v>0.40725485989808435</v>
      </c>
      <c r="F24" s="27">
        <f t="shared" si="3"/>
        <v>0.81448949877756849</v>
      </c>
      <c r="G24" s="27">
        <f t="shared" si="3"/>
        <v>0.90749013885324958</v>
      </c>
      <c r="H24" s="28">
        <f t="shared" si="3"/>
        <v>0.37772903278760667</v>
      </c>
      <c r="I24" s="27">
        <f t="shared" si="3"/>
        <v>0.52993154234536222</v>
      </c>
      <c r="J24" s="27">
        <f t="shared" si="3"/>
        <v>0.56824497414079633</v>
      </c>
      <c r="K24" s="27">
        <f t="shared" si="3"/>
        <v>0.4136037668071188</v>
      </c>
      <c r="L24" s="27">
        <f t="shared" si="3"/>
        <v>0.59553101227390159</v>
      </c>
      <c r="M24" s="27">
        <f t="shared" ref="M24:Q24" si="4">1/(M23+1)</f>
        <v>0.43870865673948994</v>
      </c>
      <c r="N24" s="27">
        <f>1/(N23+1)</f>
        <v>0.61070264163500221</v>
      </c>
      <c r="O24" s="27">
        <f>1/(O23+1)</f>
        <v>0.42439503354392344</v>
      </c>
      <c r="P24" s="27">
        <f t="shared" si="4"/>
        <v>0.80559131531090311</v>
      </c>
      <c r="Q24" s="27">
        <f t="shared" si="4"/>
        <v>0.55800479667346559</v>
      </c>
    </row>
    <row r="25" spans="1:19" x14ac:dyDescent="0.35">
      <c r="B25" s="29"/>
      <c r="C25" s="30"/>
      <c r="D25" s="29"/>
      <c r="E25" s="30"/>
      <c r="F25" s="29"/>
      <c r="G25" s="29"/>
      <c r="H25" s="30"/>
      <c r="I25" s="29"/>
      <c r="J25" s="29"/>
      <c r="K25" s="29"/>
      <c r="L25" s="29"/>
      <c r="M25" s="29"/>
      <c r="N25" s="29"/>
      <c r="O25" s="29"/>
      <c r="P25" s="29"/>
      <c r="Q25" s="29"/>
    </row>
    <row r="26" spans="1:19" x14ac:dyDescent="0.35">
      <c r="A26" t="s">
        <v>75</v>
      </c>
      <c r="B26" s="29"/>
      <c r="C26" s="30"/>
      <c r="D26" s="29"/>
      <c r="E26" s="30"/>
      <c r="F26" s="29"/>
      <c r="G26" s="29"/>
      <c r="H26" s="30"/>
      <c r="I26" s="29"/>
      <c r="J26" s="29"/>
      <c r="K26" s="29"/>
      <c r="L26" s="29"/>
      <c r="M26" s="29"/>
      <c r="N26" s="29"/>
      <c r="O26" s="29"/>
      <c r="P26" s="29"/>
      <c r="Q26" s="29"/>
    </row>
    <row r="27" spans="1:19" x14ac:dyDescent="0.35">
      <c r="A27" t="s">
        <v>77</v>
      </c>
      <c r="B27" s="4">
        <f>'fit parameters'!$B6+'fit parameters'!$D6*B$22+'fit parameters'!$F6*B$20+'fit parameters'!$H6*B$23+'fit parameters'!$J6*B$18+'fit parameters'!$L6*B$22/B$20+'fit parameters'!$N6*B$14+'fit parameters'!$P6*LN(B$20)</f>
        <v>69.893687478304855</v>
      </c>
      <c r="C27" s="4">
        <f>'fit parameters'!$B6+'fit parameters'!$D6*C$22+'fit parameters'!$F6*C$20+'fit parameters'!$H6*C$23+'fit parameters'!$J6*C$18+'fit parameters'!$L6*C$22/C$20+'fit parameters'!$N6*C$14+'fit parameters'!$P6*LN(C$20)</f>
        <v>59.635014759192018</v>
      </c>
      <c r="D27" s="4">
        <f>'fit parameters'!$B6+'fit parameters'!$D6*D$22+'fit parameters'!$F6*D$20+'fit parameters'!$H6*D$23+'fit parameters'!$J6*D$18+'fit parameters'!$L6*D$22/D$20+'fit parameters'!$N6*D$14+'fit parameters'!$P6*LN(D$20)</f>
        <v>72.840412429164644</v>
      </c>
      <c r="E27" s="4">
        <f>'fit parameters'!$B6+'fit parameters'!$D6*E$22+'fit parameters'!$F6*E$20+'fit parameters'!$H6*E$23+'fit parameters'!$J6*E$18+'fit parameters'!$L6*E$22/E$20+'fit parameters'!$N6*E$14+'fit parameters'!$P6*LN(E$20)</f>
        <v>57.456006994701056</v>
      </c>
      <c r="F27" s="4">
        <f>'fit parameters'!$B6+'fit parameters'!$D6*F$22+'fit parameters'!$F6*F$20+'fit parameters'!$H6*F$23+'fit parameters'!$J6*F$18+'fit parameters'!$L6*F$22/F$20+'fit parameters'!$N6*F$14+'fit parameters'!$P6*LN(F$20)</f>
        <v>72.458597613393977</v>
      </c>
      <c r="G27" s="4">
        <f>'fit parameters'!$B6+'fit parameters'!$D6*G$22+'fit parameters'!$F6*G$20+'fit parameters'!$H6*G$23+'fit parameters'!$J6*G$18+'fit parameters'!$L6*G$22/G$20+'fit parameters'!$N6*G$14+'fit parameters'!$P6*LN(G$20)</f>
        <v>71.645771148658241</v>
      </c>
      <c r="H27" s="4">
        <f>'fit parameters'!$B6+'fit parameters'!$D6*H$22+'fit parameters'!$F6*H$20+'fit parameters'!$H6*H$23+'fit parameters'!$J6*H$18+'fit parameters'!$L6*H$22/H$20+'fit parameters'!$N6*H$14+'fit parameters'!$P6*LN(H$20)</f>
        <v>53.43533131960794</v>
      </c>
      <c r="I27" s="4">
        <f>'fit parameters'!$B6+'fit parameters'!$D6*I$22+'fit parameters'!$F6*I$20+'fit parameters'!$H6*I$23+'fit parameters'!$J6*I$18+'fit parameters'!$L6*I$22/I$20+'fit parameters'!$N6*I$14+'fit parameters'!$P6*LN(I$20)</f>
        <v>62.506582455686839</v>
      </c>
      <c r="J27" s="4">
        <f>'fit parameters'!$B6+'fit parameters'!$D6*J$22+'fit parameters'!$F6*J$20+'fit parameters'!$H6*J$23+'fit parameters'!$J6*J$18+'fit parameters'!$L6*J$22/J$20+'fit parameters'!$N6*J$14+'fit parameters'!$P6*LN(J$20)</f>
        <v>63.186134116348512</v>
      </c>
      <c r="K27" s="4">
        <f>'fit parameters'!$B6+'fit parameters'!$D6*K$22+'fit parameters'!$F6*K$20+'fit parameters'!$H6*K$23+'fit parameters'!$J6*K$18+'fit parameters'!$L6*K$22/K$20+'fit parameters'!$N6*K$14+'fit parameters'!$P6*LN(K$20)</f>
        <v>60.59413801811661</v>
      </c>
      <c r="L27" s="4">
        <f>'fit parameters'!$B6+'fit parameters'!$D6*L$22+'fit parameters'!$F6*L$20+'fit parameters'!$H6*L$23+'fit parameters'!$J6*L$18+'fit parameters'!$L6*L$22/L$20+'fit parameters'!$N6*L$14+'fit parameters'!$P6*LN(L$20)</f>
        <v>64.909397997180349</v>
      </c>
      <c r="M27" s="4">
        <f>'fit parameters'!$B6+'fit parameters'!$D6*M$22+'fit parameters'!$F6*M$20+'fit parameters'!$H6*M$23+'fit parameters'!$J6*M$18+'fit parameters'!$L6*M$22/M$20+'fit parameters'!$N6*M$14+'fit parameters'!$P6*LN(M$20)</f>
        <v>60.191809373472097</v>
      </c>
      <c r="N27" s="4">
        <f>'fit parameters'!$B6+'fit parameters'!$D6*N$22+'fit parameters'!$F6*N$20+'fit parameters'!$H6*N$23+'fit parameters'!$J6*N$18+'fit parameters'!$L6*N$22/N$20+'fit parameters'!$N6*N$14+'fit parameters'!$P6*LN(N$20)</f>
        <v>68.026146833693019</v>
      </c>
      <c r="O27" s="4">
        <f>'fit parameters'!$B6+'fit parameters'!$D6*O$22+'fit parameters'!$F6*O$20+'fit parameters'!$H6*O$23+'fit parameters'!$J6*O$18+'fit parameters'!$L6*O$22/O$20+'fit parameters'!$N6*O$14+'fit parameters'!$P6*LN(O$20)</f>
        <v>59.69275447687869</v>
      </c>
      <c r="P27" s="4">
        <f>'fit parameters'!$B6+'fit parameters'!$D6*P$22+'fit parameters'!$F6*P$20+'fit parameters'!$H6*P$23+'fit parameters'!$J6*P$18+'fit parameters'!$L6*P$22/P$20+'fit parameters'!$N6*P$14+'fit parameters'!$P6*LN(P$20)</f>
        <v>68.584015181261748</v>
      </c>
      <c r="Q27" s="4">
        <f>'fit parameters'!$B6+'fit parameters'!$D6*Q$22+'fit parameters'!$F6*Q$20+'fit parameters'!$H6*Q$23+'fit parameters'!$J6*Q$18+'fit parameters'!$L6*Q$22/Q$20+'fit parameters'!$N6*Q$14+'fit parameters'!$P6*LN(Q$20)</f>
        <v>65.040192631164246</v>
      </c>
    </row>
    <row r="28" spans="1:19" x14ac:dyDescent="0.35">
      <c r="A28" t="s">
        <v>78</v>
      </c>
      <c r="B28" s="4">
        <f>'fit parameters'!$B7+'fit parameters'!$D7*B$22+'fit parameters'!$F7*B$20+'fit parameters'!$H7*B$23+'fit parameters'!$J7*B$18+'fit parameters'!$L7*B$22/B$20+'fit parameters'!$N7*B$14+'fit parameters'!$P7*LN(B$20)</f>
        <v>0.4018328485492475</v>
      </c>
      <c r="C28" s="4">
        <f>'fit parameters'!$B7+'fit parameters'!$D7*C$22+'fit parameters'!$F7*C$20+'fit parameters'!$H7*C$23+'fit parameters'!$J7*C$18+'fit parameters'!$L7*C$22/C$20+'fit parameters'!$N7*C$14+'fit parameters'!$P7*LN(C$20)</f>
        <v>0.94039290273951792</v>
      </c>
      <c r="D28" s="4">
        <f>'fit parameters'!$B7+'fit parameters'!$D7*D$22+'fit parameters'!$F7*D$20+'fit parameters'!$H7*D$23+'fit parameters'!$J7*D$18+'fit parameters'!$L7*D$22/D$20+'fit parameters'!$N7*D$14+'fit parameters'!$P7*LN(D$20)</f>
        <v>0.2621614254418887</v>
      </c>
      <c r="E28" s="4">
        <f>'fit parameters'!$B7+'fit parameters'!$D7*E$22+'fit parameters'!$F7*E$20+'fit parameters'!$H7*E$23+'fit parameters'!$J7*E$18+'fit parameters'!$L7*E$22/E$20+'fit parameters'!$N7*E$14+'fit parameters'!$P7*LN(E$20)</f>
        <v>1.0309729545125492</v>
      </c>
      <c r="F28" s="4">
        <f>'fit parameters'!$B7+'fit parameters'!$D7*F$22+'fit parameters'!$F7*F$20+'fit parameters'!$H7*F$23+'fit parameters'!$J7*F$18+'fit parameters'!$L7*F$22/F$20+'fit parameters'!$N7*F$14+'fit parameters'!$P7*LN(F$20)</f>
        <v>0.24674627831592488</v>
      </c>
      <c r="G28" s="4">
        <f>'fit parameters'!$B7+'fit parameters'!$D7*G$22+'fit parameters'!$F7*G$20+'fit parameters'!$H7*G$23+'fit parameters'!$J7*G$18+'fit parameters'!$L7*G$22/G$20+'fit parameters'!$N7*G$14+'fit parameters'!$P7*LN(G$20)</f>
        <v>0.30070866119564243</v>
      </c>
      <c r="H28" s="4">
        <f>'fit parameters'!$B7+'fit parameters'!$D7*H$22+'fit parameters'!$F7*H$20+'fit parameters'!$H7*H$23+'fit parameters'!$J7*H$18+'fit parameters'!$L7*H$22/H$20+'fit parameters'!$N7*H$14+'fit parameters'!$P7*LN(H$20)</f>
        <v>1.1705852100987499</v>
      </c>
      <c r="I28" s="4">
        <f>'fit parameters'!$B7+'fit parameters'!$D7*I$22+'fit parameters'!$F7*I$20+'fit parameters'!$H7*I$23+'fit parameters'!$J7*I$18+'fit parameters'!$L7*I$22/I$20+'fit parameters'!$N7*I$14+'fit parameters'!$P7*LN(I$20)</f>
        <v>0.75180091988619324</v>
      </c>
      <c r="J28" s="4">
        <f>'fit parameters'!$B7+'fit parameters'!$D7*J$22+'fit parameters'!$F7*J$20+'fit parameters'!$H7*J$23+'fit parameters'!$J7*J$18+'fit parameters'!$L7*J$22/J$20+'fit parameters'!$N7*J$14+'fit parameters'!$P7*LN(J$20)</f>
        <v>0.71514582134796001</v>
      </c>
      <c r="K28" s="4">
        <f>'fit parameters'!$B7+'fit parameters'!$D7*K$22+'fit parameters'!$F7*K$20+'fit parameters'!$H7*K$23+'fit parameters'!$J7*K$18+'fit parameters'!$L7*K$22/K$20+'fit parameters'!$N7*K$14+'fit parameters'!$P7*LN(K$20)</f>
        <v>0.85485246083590027</v>
      </c>
      <c r="L28" s="4">
        <f>'fit parameters'!$B7+'fit parameters'!$D7*L$22+'fit parameters'!$F7*L$20+'fit parameters'!$H7*L$23+'fit parameters'!$J7*L$18+'fit parameters'!$L7*L$22/L$20+'fit parameters'!$N7*L$14+'fit parameters'!$P7*LN(L$20)</f>
        <v>0.62800746366673366</v>
      </c>
      <c r="M28" s="4">
        <f>'fit parameters'!$B7+'fit parameters'!$D7*M$22+'fit parameters'!$F7*M$20+'fit parameters'!$H7*M$23+'fit parameters'!$J7*M$18+'fit parameters'!$L7*M$22/M$20+'fit parameters'!$N7*M$14+'fit parameters'!$P7*LN(M$20)</f>
        <v>0.89572540275452184</v>
      </c>
      <c r="N28" s="4">
        <f>'fit parameters'!$B7+'fit parameters'!$D7*N$22+'fit parameters'!$F7*N$20+'fit parameters'!$H7*N$23+'fit parameters'!$J7*N$18+'fit parameters'!$L7*N$22/N$20+'fit parameters'!$N7*N$14+'fit parameters'!$P7*LN(N$20)</f>
        <v>0.50130052906422407</v>
      </c>
      <c r="O28" s="4">
        <f>'fit parameters'!$B7+'fit parameters'!$D7*O$22+'fit parameters'!$F7*O$20+'fit parameters'!$H7*O$23+'fit parameters'!$J7*O$18+'fit parameters'!$L7*O$22/O$20+'fit parameters'!$N7*O$14+'fit parameters'!$P7*LN(O$20)</f>
        <v>0.91194682521813775</v>
      </c>
      <c r="P28" s="4">
        <f>'fit parameters'!$B7+'fit parameters'!$D7*P$22+'fit parameters'!$F7*P$20+'fit parameters'!$H7*P$23+'fit parameters'!$J7*P$18+'fit parameters'!$L7*P$22/P$20+'fit parameters'!$N7*P$14+'fit parameters'!$P7*LN(P$20)</f>
        <v>0.43299099866482038</v>
      </c>
      <c r="Q28" s="4">
        <f>'fit parameters'!$B7+'fit parameters'!$D7*Q$22+'fit parameters'!$F7*Q$20+'fit parameters'!$H7*Q$23+'fit parameters'!$J7*Q$18+'fit parameters'!$L7*Q$22/Q$20+'fit parameters'!$N7*Q$14+'fit parameters'!$P7*LN(Q$20)</f>
        <v>0.64522062889523113</v>
      </c>
    </row>
    <row r="29" spans="1:19" x14ac:dyDescent="0.35">
      <c r="A29" t="s">
        <v>79</v>
      </c>
      <c r="B29" s="4">
        <f>'fit parameters'!$B8+'fit parameters'!$D8*B$22+'fit parameters'!$F8*B$20+'fit parameters'!$H8*B$23+'fit parameters'!$J8*B$18+'fit parameters'!$L8*B$22/B$20+'fit parameters'!$N8*B$14+'fit parameters'!$P8*LN(B$20)</f>
        <v>16.037467407304803</v>
      </c>
      <c r="C29" s="4">
        <f>'fit parameters'!$B8+'fit parameters'!$D8*C$22+'fit parameters'!$F8*C$20+'fit parameters'!$H8*C$23+'fit parameters'!$J8*C$18+'fit parameters'!$L8*C$22/C$20+'fit parameters'!$N8*C$14+'fit parameters'!$P8*LN(C$20)</f>
        <v>19.167928634796453</v>
      </c>
      <c r="D29" s="4">
        <f>'fit parameters'!$B8+'fit parameters'!$D8*D$22+'fit parameters'!$F8*D$20+'fit parameters'!$H8*D$23+'fit parameters'!$J8*D$18+'fit parameters'!$L8*D$22/D$20+'fit parameters'!$N8*D$14+'fit parameters'!$P8*LN(D$20)</f>
        <v>14.364288958267935</v>
      </c>
      <c r="E29" s="4">
        <f>'fit parameters'!$B8+'fit parameters'!$D8*E$22+'fit parameters'!$F8*E$20+'fit parameters'!$H8*E$23+'fit parameters'!$J8*E$18+'fit parameters'!$L8*E$22/E$20+'fit parameters'!$N8*E$14+'fit parameters'!$P8*LN(E$20)</f>
        <v>19.59171821567611</v>
      </c>
      <c r="F29" s="4">
        <f>'fit parameters'!$B8+'fit parameters'!$D8*F$22+'fit parameters'!$F8*F$20+'fit parameters'!$H8*F$23+'fit parameters'!$J8*F$18+'fit parameters'!$L8*F$22/F$20+'fit parameters'!$N8*F$14+'fit parameters'!$P8*LN(F$20)</f>
        <v>14.493137382002715</v>
      </c>
      <c r="G29" s="4">
        <f>'fit parameters'!$B8+'fit parameters'!$D8*G$22+'fit parameters'!$F8*G$20+'fit parameters'!$H8*G$23+'fit parameters'!$J8*G$18+'fit parameters'!$L8*G$22/G$20+'fit parameters'!$N8*G$14+'fit parameters'!$P8*LN(G$20)</f>
        <v>15.25384652660432</v>
      </c>
      <c r="H29" s="4">
        <f>'fit parameters'!$B8+'fit parameters'!$D8*H$22+'fit parameters'!$F8*H$20+'fit parameters'!$H8*H$23+'fit parameters'!$J8*H$18+'fit parameters'!$L8*H$22/H$20+'fit parameters'!$N8*H$14+'fit parameters'!$P8*LN(H$20)</f>
        <v>20.160541279469498</v>
      </c>
      <c r="I29" s="4">
        <f>'fit parameters'!$B8+'fit parameters'!$D8*I$22+'fit parameters'!$F8*I$20+'fit parameters'!$H8*I$23+'fit parameters'!$J8*I$18+'fit parameters'!$L8*I$22/I$20+'fit parameters'!$N8*I$14+'fit parameters'!$P8*LN(I$20)</f>
        <v>18.431746960771534</v>
      </c>
      <c r="J29" s="4">
        <f>'fit parameters'!$B8+'fit parameters'!$D8*J$22+'fit parameters'!$F8*J$20+'fit parameters'!$H8*J$23+'fit parameters'!$J8*J$18+'fit parameters'!$L8*J$22/J$20+'fit parameters'!$N8*J$14+'fit parameters'!$P8*LN(J$20)</f>
        <v>18.063793589538136</v>
      </c>
      <c r="K29" s="4">
        <f>'fit parameters'!$B8+'fit parameters'!$D8*K$22+'fit parameters'!$F8*K$20+'fit parameters'!$H8*K$23+'fit parameters'!$J8*K$18+'fit parameters'!$L8*K$22/K$20+'fit parameters'!$N8*K$14+'fit parameters'!$P8*LN(K$20)</f>
        <v>18.043767086237494</v>
      </c>
      <c r="L29" s="4">
        <f>'fit parameters'!$B8+'fit parameters'!$D8*L$22+'fit parameters'!$F8*L$20+'fit parameters'!$H8*L$23+'fit parameters'!$J8*L$18+'fit parameters'!$L8*L$22/L$20+'fit parameters'!$N8*L$14+'fit parameters'!$P8*LN(L$20)</f>
        <v>17.818359658149575</v>
      </c>
      <c r="M29" s="4">
        <f>'fit parameters'!$B8+'fit parameters'!$D8*M$22+'fit parameters'!$F8*M$20+'fit parameters'!$H8*M$23+'fit parameters'!$J8*M$18+'fit parameters'!$L8*M$22/M$20+'fit parameters'!$N8*M$14+'fit parameters'!$P8*LN(M$20)</f>
        <v>18.662032550181266</v>
      </c>
      <c r="N29" s="4">
        <f>'fit parameters'!$B8+'fit parameters'!$D8*N$22+'fit parameters'!$F8*N$20+'fit parameters'!$H8*N$23+'fit parameters'!$J8*N$18+'fit parameters'!$L8*N$22/N$20+'fit parameters'!$N8*N$14+'fit parameters'!$P8*LN(N$20)</f>
        <v>16.711048149064936</v>
      </c>
      <c r="O29" s="4">
        <f>'fit parameters'!$B8+'fit parameters'!$D8*O$22+'fit parameters'!$F8*O$20+'fit parameters'!$H8*O$23+'fit parameters'!$J8*O$18+'fit parameters'!$L8*O$22/O$20+'fit parameters'!$N8*O$14+'fit parameters'!$P8*LN(O$20)</f>
        <v>18.452397936211582</v>
      </c>
      <c r="P29" s="4">
        <f>'fit parameters'!$B8+'fit parameters'!$D8*P$22+'fit parameters'!$F8*P$20+'fit parameters'!$H8*P$23+'fit parameters'!$J8*P$18+'fit parameters'!$L8*P$22/P$20+'fit parameters'!$N8*P$14+'fit parameters'!$P8*LN(P$20)</f>
        <v>16.273987422402115</v>
      </c>
      <c r="Q29" s="4">
        <f>'fit parameters'!$B8+'fit parameters'!$D8*Q$22+'fit parameters'!$F8*Q$20+'fit parameters'!$H8*Q$23+'fit parameters'!$J8*Q$18+'fit parameters'!$L8*Q$22/Q$20+'fit parameters'!$N8*Q$14+'fit parameters'!$P8*LN(Q$20)</f>
        <v>17.762397095599681</v>
      </c>
    </row>
    <row r="30" spans="1:19" x14ac:dyDescent="0.35">
      <c r="A30" t="s">
        <v>80</v>
      </c>
      <c r="B30" s="4">
        <f>'fit parameters'!$B9+'fit parameters'!$D9*B$22+'fit parameters'!$F9*B$20+'fit parameters'!$H9*B$23+'fit parameters'!$J9*B$18+'fit parameters'!$L9*B$22/B$20+'fit parameters'!$N9*B$14+'fit parameters'!$P9*LN(B$20)</f>
        <v>2.756033263876148</v>
      </c>
      <c r="C30" s="4">
        <f>'fit parameters'!$B9+'fit parameters'!$D9*C$22+'fit parameters'!$F9*C$20+'fit parameters'!$H9*C$23+'fit parameters'!$J9*C$18+'fit parameters'!$L9*C$22/C$20+'fit parameters'!$N9*C$14+'fit parameters'!$P9*LN(C$20)</f>
        <v>4.8710965702885538</v>
      </c>
      <c r="D30" s="4">
        <f>'fit parameters'!$B9+'fit parameters'!$D9*D$22+'fit parameters'!$F9*D$20+'fit parameters'!$H9*D$23+'fit parameters'!$J9*D$18+'fit parameters'!$L9*D$22/D$20+'fit parameters'!$N9*D$14+'fit parameters'!$P9*LN(D$20)</f>
        <v>2.0240010843694831</v>
      </c>
      <c r="E30" s="4">
        <f>'fit parameters'!$B9+'fit parameters'!$D9*E$22+'fit parameters'!$F9*E$20+'fit parameters'!$H9*E$23+'fit parameters'!$J9*E$18+'fit parameters'!$L9*E$22/E$20+'fit parameters'!$N9*E$14+'fit parameters'!$P9*LN(E$20)</f>
        <v>5.7203823625071673</v>
      </c>
      <c r="F30" s="4">
        <f>'fit parameters'!$B9+'fit parameters'!$D9*F$22+'fit parameters'!$F9*F$20+'fit parameters'!$H9*F$23+'fit parameters'!$J9*F$18+'fit parameters'!$L9*F$22/F$20+'fit parameters'!$N9*F$14+'fit parameters'!$P9*LN(F$20)</f>
        <v>2.2381037195347222</v>
      </c>
      <c r="G30" s="4">
        <f>'fit parameters'!$B9+'fit parameters'!$D9*G$22+'fit parameters'!$F9*G$20+'fit parameters'!$H9*G$23+'fit parameters'!$J9*G$18+'fit parameters'!$L9*G$22/G$20+'fit parameters'!$N9*G$14+'fit parameters'!$P9*LN(G$20)</f>
        <v>2.3153055555075563</v>
      </c>
      <c r="H30" s="4">
        <f>'fit parameters'!$B9+'fit parameters'!$D9*H$22+'fit parameters'!$F9*H$20+'fit parameters'!$H9*H$23+'fit parameters'!$J9*H$18+'fit parameters'!$L9*H$22/H$20+'fit parameters'!$N9*H$14+'fit parameters'!$P9*LN(H$20)</f>
        <v>5.9627397493760279</v>
      </c>
      <c r="I30" s="4">
        <f>'fit parameters'!$B9+'fit parameters'!$D9*I$22+'fit parameters'!$F9*I$20+'fit parameters'!$H9*I$23+'fit parameters'!$J9*I$18+'fit parameters'!$L9*I$22/I$20+'fit parameters'!$N9*I$14+'fit parameters'!$P9*LN(I$20)</f>
        <v>4.4977069984703961</v>
      </c>
      <c r="J30" s="4">
        <f>'fit parameters'!$B9+'fit parameters'!$D9*J$22+'fit parameters'!$F9*J$20+'fit parameters'!$H9*J$23+'fit parameters'!$J9*J$18+'fit parameters'!$L9*J$22/J$20+'fit parameters'!$N9*J$14+'fit parameters'!$P9*LN(J$20)</f>
        <v>4.2222345244802488</v>
      </c>
      <c r="K30" s="4">
        <f>'fit parameters'!$B9+'fit parameters'!$D9*K$22+'fit parameters'!$F9*K$20+'fit parameters'!$H9*K$23+'fit parameters'!$J9*K$18+'fit parameters'!$L9*K$22/K$20+'fit parameters'!$N9*K$14+'fit parameters'!$P9*LN(K$20)</f>
        <v>4.9158441717621821</v>
      </c>
      <c r="L30" s="4">
        <f>'fit parameters'!$B9+'fit parameters'!$D9*L$22+'fit parameters'!$F9*L$20+'fit parameters'!$H9*L$23+'fit parameters'!$J9*L$18+'fit parameters'!$L9*L$22/L$20+'fit parameters'!$N9*L$14+'fit parameters'!$P9*LN(L$20)</f>
        <v>3.9641430632603223</v>
      </c>
      <c r="M30" s="4">
        <f>'fit parameters'!$B9+'fit parameters'!$D9*M$22+'fit parameters'!$F9*M$20+'fit parameters'!$H9*M$23+'fit parameters'!$J9*M$18+'fit parameters'!$L9*M$22/M$20+'fit parameters'!$N9*M$14+'fit parameters'!$P9*LN(M$20)</f>
        <v>5.0730547014207445</v>
      </c>
      <c r="N30" s="4">
        <f>'fit parameters'!$B9+'fit parameters'!$D9*N$22+'fit parameters'!$F9*N$20+'fit parameters'!$H9*N$23+'fit parameters'!$J9*N$18+'fit parameters'!$L9*N$22/N$20+'fit parameters'!$N9*N$14+'fit parameters'!$P9*LN(N$20)</f>
        <v>3.2942932436778984</v>
      </c>
      <c r="O30" s="4">
        <f>'fit parameters'!$B9+'fit parameters'!$D9*O$22+'fit parameters'!$F9*O$20+'fit parameters'!$H9*O$23+'fit parameters'!$J9*O$18+'fit parameters'!$L9*O$22/O$20+'fit parameters'!$N9*O$14+'fit parameters'!$P9*LN(O$20)</f>
        <v>5.0493368095332904</v>
      </c>
      <c r="P30" s="4">
        <f>'fit parameters'!$B9+'fit parameters'!$D9*P$22+'fit parameters'!$F9*P$20+'fit parameters'!$H9*P$23+'fit parameters'!$J9*P$18+'fit parameters'!$L9*P$22/P$20+'fit parameters'!$N9*P$14+'fit parameters'!$P9*LN(P$20)</f>
        <v>3.0115068121676991</v>
      </c>
      <c r="Q30" s="4">
        <f>'fit parameters'!$B9+'fit parameters'!$D9*Q$22+'fit parameters'!$F9*Q$20+'fit parameters'!$H9*Q$23+'fit parameters'!$J9*Q$18+'fit parameters'!$L9*Q$22/Q$20+'fit parameters'!$N9*Q$14+'fit parameters'!$P9*LN(Q$20)</f>
        <v>4.0235135960487174</v>
      </c>
    </row>
    <row r="31" spans="1:19" x14ac:dyDescent="0.35">
      <c r="A31" t="s">
        <v>81</v>
      </c>
      <c r="B31" s="4">
        <f>'fit parameters'!$B10+'fit parameters'!$D10*B$22+'fit parameters'!$F10*B$20+'fit parameters'!$H10*B$23+'fit parameters'!$J10*B$18+'fit parameters'!$L10*B$22/B$20+'fit parameters'!$N10*B$14+'fit parameters'!$P10*LN(B$20)</f>
        <v>0.95986185179663153</v>
      </c>
      <c r="C31" s="4">
        <f>'fit parameters'!$B10+'fit parameters'!$D10*C$22+'fit parameters'!$F10*C$20+'fit parameters'!$H10*C$23+'fit parameters'!$J10*C$18+'fit parameters'!$L10*C$22/C$20+'fit parameters'!$N10*C$14+'fit parameters'!$P10*LN(C$20)</f>
        <v>2.9928654121747513</v>
      </c>
      <c r="D31" s="4">
        <f>'fit parameters'!$B10+'fit parameters'!$D10*D$22+'fit parameters'!$F10*D$20+'fit parameters'!$H10*D$23+'fit parameters'!$J10*D$18+'fit parameters'!$L10*D$22/D$20+'fit parameters'!$N10*D$14+'fit parameters'!$P10*LN(D$20)</f>
        <v>0.25218717545453728</v>
      </c>
      <c r="E31" s="4">
        <f>'fit parameters'!$B10+'fit parameters'!$D10*E$22+'fit parameters'!$F10*E$20+'fit parameters'!$H10*E$23+'fit parameters'!$J10*E$18+'fit parameters'!$L10*E$22/E$20+'fit parameters'!$N10*E$14+'fit parameters'!$P10*LN(E$20)</f>
        <v>3.3086788236826123</v>
      </c>
      <c r="F31" s="4">
        <f>'fit parameters'!$B10+'fit parameters'!$D10*F$22+'fit parameters'!$F10*F$20+'fit parameters'!$H10*F$23+'fit parameters'!$J10*F$18+'fit parameters'!$L10*F$22/F$20+'fit parameters'!$N10*F$14+'fit parameters'!$P10*LN(F$20)</f>
        <v>0.22665861145696908</v>
      </c>
      <c r="G31" s="4">
        <f>'fit parameters'!$B10+'fit parameters'!$D10*G$22+'fit parameters'!$F10*G$20+'fit parameters'!$H10*G$23+'fit parameters'!$J10*G$18+'fit parameters'!$L10*G$22/G$20+'fit parameters'!$N10*G$14+'fit parameters'!$P10*LN(G$20)</f>
        <v>0.52789638854528675</v>
      </c>
      <c r="H31" s="4">
        <f>'fit parameters'!$B10+'fit parameters'!$D10*H$22+'fit parameters'!$F10*H$20+'fit parameters'!$H10*H$23+'fit parameters'!$J10*H$18+'fit parameters'!$L10*H$22/H$20+'fit parameters'!$N10*H$14+'fit parameters'!$P10*LN(H$20)</f>
        <v>4.1280475187643333</v>
      </c>
      <c r="I31" s="4">
        <f>'fit parameters'!$B10+'fit parameters'!$D10*I$22+'fit parameters'!$F10*I$20+'fit parameters'!$H10*I$23+'fit parameters'!$J10*I$18+'fit parameters'!$L10*I$22/I$20+'fit parameters'!$N10*I$14+'fit parameters'!$P10*LN(I$20)</f>
        <v>2.3969923274908069</v>
      </c>
      <c r="J31" s="4">
        <f>'fit parameters'!$B10+'fit parameters'!$D10*J$22+'fit parameters'!$F10*J$20+'fit parameters'!$H10*J$23+'fit parameters'!$J10*J$18+'fit parameters'!$L10*J$22/J$20+'fit parameters'!$N10*J$14+'fit parameters'!$P10*LN(J$20)</f>
        <v>2.2644644864944894</v>
      </c>
      <c r="K31" s="4">
        <f>'fit parameters'!$B10+'fit parameters'!$D10*K$22+'fit parameters'!$F10*K$20+'fit parameters'!$H10*K$23+'fit parameters'!$J10*K$18+'fit parameters'!$L10*K$22/K$20+'fit parameters'!$N10*K$14+'fit parameters'!$P10*LN(K$20)</f>
        <v>2.6630380368765145</v>
      </c>
      <c r="L31" s="4">
        <f>'fit parameters'!$B10+'fit parameters'!$D10*L$22+'fit parameters'!$F10*L$20+'fit parameters'!$H10*L$23+'fit parameters'!$J10*L$18+'fit parameters'!$L10*L$22/L$20+'fit parameters'!$N10*L$14+'fit parameters'!$P10*LN(L$20)</f>
        <v>1.943535907112846</v>
      </c>
      <c r="M31" s="4">
        <f>'fit parameters'!$B10+'fit parameters'!$D10*M$22+'fit parameters'!$F10*M$20+'fit parameters'!$H10*M$23+'fit parameters'!$J10*M$18+'fit parameters'!$L10*M$22/M$20+'fit parameters'!$N10*M$14+'fit parameters'!$P10*LN(M$20)</f>
        <v>2.7873982572723435</v>
      </c>
      <c r="N31" s="4">
        <f>'fit parameters'!$B10+'fit parameters'!$D10*N$22+'fit parameters'!$F10*N$20+'fit parameters'!$H10*N$23+'fit parameters'!$J10*N$18+'fit parameters'!$L10*N$22/N$20+'fit parameters'!$N10*N$14+'fit parameters'!$P10*LN(N$20)</f>
        <v>1.3388431267137548</v>
      </c>
      <c r="O31" s="4">
        <f>'fit parameters'!$B10+'fit parameters'!$D10*O$22+'fit parameters'!$F10*O$20+'fit parameters'!$H10*O$23+'fit parameters'!$J10*O$18+'fit parameters'!$L10*O$22/O$20+'fit parameters'!$N10*O$14+'fit parameters'!$P10*LN(O$20)</f>
        <v>2.8662127683917333</v>
      </c>
      <c r="P31" s="4">
        <f>'fit parameters'!$B10+'fit parameters'!$D10*P$22+'fit parameters'!$F10*P$20+'fit parameters'!$H10*P$23+'fit parameters'!$J10*P$18+'fit parameters'!$L10*P$22/P$20+'fit parameters'!$N10*P$14+'fit parameters'!$P10*LN(P$20)</f>
        <v>1.1498732059508256</v>
      </c>
      <c r="Q31" s="4">
        <f>'fit parameters'!$B10+'fit parameters'!$D10*Q$22+'fit parameters'!$F10*Q$20+'fit parameters'!$H10*Q$23+'fit parameters'!$J10*Q$18+'fit parameters'!$L10*Q$22/Q$20+'fit parameters'!$N10*Q$14+'fit parameters'!$P10*LN(Q$20)</f>
        <v>1.9180266667642627</v>
      </c>
    </row>
    <row r="32" spans="1:19" x14ac:dyDescent="0.35">
      <c r="A32" t="s">
        <v>82</v>
      </c>
      <c r="B32" s="4">
        <f>'fit parameters'!$B11+'fit parameters'!$D11*B$22+'fit parameters'!$F11*B$20+'fit parameters'!$H11*B$23+'fit parameters'!$J11*B$18+'fit parameters'!$L11*B$22/B$20+'fit parameters'!$N11*B$14+'fit parameters'!$P11*LN(B$20)</f>
        <v>3.4310911469383925</v>
      </c>
      <c r="C32" s="4">
        <f>'fit parameters'!$B11+'fit parameters'!$D11*C$22+'fit parameters'!$F11*C$20+'fit parameters'!$H11*C$23+'fit parameters'!$J11*C$18+'fit parameters'!$L11*C$22/C$20+'fit parameters'!$N11*C$14+'fit parameters'!$P11*LN(C$20)</f>
        <v>5.8560370841428968</v>
      </c>
      <c r="D32" s="4">
        <f>'fit parameters'!$B11+'fit parameters'!$D11*D$22+'fit parameters'!$F11*D$20+'fit parameters'!$H11*D$23+'fit parameters'!$J11*D$18+'fit parameters'!$L11*D$22/D$20+'fit parameters'!$N11*D$14+'fit parameters'!$P11*LN(D$20)</f>
        <v>1.6113672031749613</v>
      </c>
      <c r="E32" s="4">
        <f>'fit parameters'!$B11+'fit parameters'!$D11*E$22+'fit parameters'!$F11*E$20+'fit parameters'!$H11*E$23+'fit parameters'!$J11*E$18+'fit parameters'!$L11*E$22/E$20+'fit parameters'!$N11*E$14+'fit parameters'!$P11*LN(E$20)</f>
        <v>6.3139323844115545</v>
      </c>
      <c r="F32" s="4">
        <f>'fit parameters'!$B11+'fit parameters'!$D11*F$22+'fit parameters'!$F11*F$20+'fit parameters'!$H11*F$23+'fit parameters'!$J11*F$18+'fit parameters'!$L11*F$22/F$20+'fit parameters'!$N11*F$14+'fit parameters'!$P11*LN(F$20)</f>
        <v>1.587818725887101</v>
      </c>
      <c r="G32" s="4">
        <f>'fit parameters'!$B11+'fit parameters'!$D11*G$22+'fit parameters'!$F11*G$20+'fit parameters'!$H11*G$23+'fit parameters'!$J11*G$18+'fit parameters'!$L11*G$22/G$20+'fit parameters'!$N11*G$14+'fit parameters'!$P11*LN(G$20)</f>
        <v>2.4825695108205061</v>
      </c>
      <c r="H32" s="4">
        <f>'fit parameters'!$B11+'fit parameters'!$D11*H$22+'fit parameters'!$F11*H$20+'fit parameters'!$H11*H$23+'fit parameters'!$J11*H$18+'fit parameters'!$L11*H$22/H$20+'fit parameters'!$N11*H$14+'fit parameters'!$P11*LN(H$20)</f>
        <v>6.6135875868299534</v>
      </c>
      <c r="I32" s="4">
        <f>'fit parameters'!$B11+'fit parameters'!$D11*I$22+'fit parameters'!$F11*I$20+'fit parameters'!$H11*I$23+'fit parameters'!$J11*I$18+'fit parameters'!$L11*I$22/I$20+'fit parameters'!$N11*I$14+'fit parameters'!$P11*LN(I$20)</f>
        <v>5.5376626505190618</v>
      </c>
      <c r="J32" s="4">
        <f>'fit parameters'!$B11+'fit parameters'!$D11*J$22+'fit parameters'!$F11*J$20+'fit parameters'!$H11*J$23+'fit parameters'!$J11*J$18+'fit parameters'!$L11*J$22/J$20+'fit parameters'!$N11*J$14+'fit parameters'!$P11*LN(J$20)</f>
        <v>5.1948706787671508</v>
      </c>
      <c r="K32" s="4">
        <f>'fit parameters'!$B11+'fit parameters'!$D11*K$22+'fit parameters'!$F11*K$20+'fit parameters'!$H11*K$23+'fit parameters'!$J11*K$18+'fit parameters'!$L11*K$22/K$20+'fit parameters'!$N11*K$14+'fit parameters'!$P11*LN(K$20)</f>
        <v>5.184997367646627</v>
      </c>
      <c r="L32" s="4">
        <f>'fit parameters'!$B11+'fit parameters'!$D11*L$22+'fit parameters'!$F11*L$20+'fit parameters'!$H11*L$23+'fit parameters'!$J11*L$18+'fit parameters'!$L11*L$22/L$20+'fit parameters'!$N11*L$14+'fit parameters'!$P11*LN(L$20)</f>
        <v>5.0652202377544384</v>
      </c>
      <c r="M32" s="4">
        <f>'fit parameters'!$B11+'fit parameters'!$D11*M$22+'fit parameters'!$F11*M$20+'fit parameters'!$H11*M$23+'fit parameters'!$J11*M$18+'fit parameters'!$L11*M$22/M$20+'fit parameters'!$N11*M$14+'fit parameters'!$P11*LN(M$20)</f>
        <v>5.6399039084466436</v>
      </c>
      <c r="N32" s="4">
        <f>'fit parameters'!$B11+'fit parameters'!$D11*N$22+'fit parameters'!$F11*N$20+'fit parameters'!$H11*N$23+'fit parameters'!$J11*N$18+'fit parameters'!$L11*N$22/N$20+'fit parameters'!$N11*N$14+'fit parameters'!$P11*LN(N$20)</f>
        <v>4.1343772724595542</v>
      </c>
      <c r="O32" s="4">
        <f>'fit parameters'!$B11+'fit parameters'!$D11*O$22+'fit parameters'!$F11*O$20+'fit parameters'!$H11*O$23+'fit parameters'!$J11*O$18+'fit parameters'!$L11*O$22/O$20+'fit parameters'!$N11*O$14+'fit parameters'!$P11*LN(O$20)</f>
        <v>5.4353425850640811</v>
      </c>
      <c r="P32" s="4">
        <f>'fit parameters'!$B11+'fit parameters'!$D11*P$22+'fit parameters'!$F11*P$20+'fit parameters'!$H11*P$23+'fit parameters'!$J11*P$18+'fit parameters'!$L11*P$22/P$20+'fit parameters'!$N11*P$14+'fit parameters'!$P11*LN(P$20)</f>
        <v>3.5943541197234774</v>
      </c>
      <c r="Q32" s="4">
        <f>'fit parameters'!$B11+'fit parameters'!$D11*Q$22+'fit parameters'!$F11*Q$20+'fit parameters'!$H11*Q$23+'fit parameters'!$J11*Q$18+'fit parameters'!$L11*Q$22/Q$20+'fit parameters'!$N11*Q$14+'fit parameters'!$P11*LN(Q$20)</f>
        <v>5.0321750169593962</v>
      </c>
    </row>
    <row r="33" spans="1:17" x14ac:dyDescent="0.35">
      <c r="A33" t="s">
        <v>83</v>
      </c>
      <c r="B33" s="4">
        <f>'fit parameters'!$B12+'fit parameters'!$D12*B$22+'fit parameters'!$F12*B$20+'fit parameters'!$H12*B$23+'fit parameters'!$J12*B$18+'fit parameters'!$L12*B$22/B$20+'fit parameters'!$N12*B$14+'fit parameters'!$P12*LN(B$20)</f>
        <v>3.8418994610162827</v>
      </c>
      <c r="C33" s="4">
        <f>'fit parameters'!$B12+'fit parameters'!$D12*C$22+'fit parameters'!$F12*C$20+'fit parameters'!$H12*C$23+'fit parameters'!$J12*C$18+'fit parameters'!$L12*C$22/C$20+'fit parameters'!$N12*C$14+'fit parameters'!$P12*LN(C$20)</f>
        <v>4.3940507579752648</v>
      </c>
      <c r="D33" s="4">
        <f>'fit parameters'!$B12+'fit parameters'!$D12*D$22+'fit parameters'!$F12*D$20+'fit parameters'!$H12*D$23+'fit parameters'!$J12*D$18+'fit parameters'!$L12*D$22/D$20+'fit parameters'!$N12*D$14+'fit parameters'!$P12*LN(D$20)</f>
        <v>4.5266992262750136</v>
      </c>
      <c r="E33" s="4">
        <f>'fit parameters'!$B12+'fit parameters'!$D12*E$22+'fit parameters'!$F12*E$20+'fit parameters'!$H12*E$23+'fit parameters'!$J12*E$18+'fit parameters'!$L12*E$22/E$20+'fit parameters'!$N12*E$14+'fit parameters'!$P12*LN(E$20)</f>
        <v>4.5470429422382495</v>
      </c>
      <c r="F33" s="4">
        <f>'fit parameters'!$B12+'fit parameters'!$D12*F$22+'fit parameters'!$F12*F$20+'fit parameters'!$H12*F$23+'fit parameters'!$J12*F$18+'fit parameters'!$L12*F$22/F$20+'fit parameters'!$N12*F$14+'fit parameters'!$P12*LN(F$20)</f>
        <v>5.0669879858273816</v>
      </c>
      <c r="G33" s="4">
        <f>'fit parameters'!$B12+'fit parameters'!$D12*G$22+'fit parameters'!$F12*G$20+'fit parameters'!$H12*G$23+'fit parameters'!$J12*G$18+'fit parameters'!$L12*G$22/G$20+'fit parameters'!$N12*G$14+'fit parameters'!$P12*LN(G$20)</f>
        <v>4.4344839328841772</v>
      </c>
      <c r="H33" s="4">
        <f>'fit parameters'!$B12+'fit parameters'!$D12*H$22+'fit parameters'!$F12*H$20+'fit parameters'!$H12*H$23+'fit parameters'!$J12*H$18+'fit parameters'!$L12*H$22/H$20+'fit parameters'!$N12*H$14+'fit parameters'!$P12*LN(H$20)</f>
        <v>4.9529428268836</v>
      </c>
      <c r="I33" s="4">
        <f>'fit parameters'!$B12+'fit parameters'!$D12*I$22+'fit parameters'!$F12*I$20+'fit parameters'!$H12*I$23+'fit parameters'!$J12*I$18+'fit parameters'!$L12*I$22/I$20+'fit parameters'!$N12*I$14+'fit parameters'!$P12*LN(I$20)</f>
        <v>4.0364257292574166</v>
      </c>
      <c r="J33" s="4">
        <f>'fit parameters'!$B12+'fit parameters'!$D12*J$22+'fit parameters'!$F12*J$20+'fit parameters'!$H12*J$23+'fit parameters'!$J12*J$18+'fit parameters'!$L12*J$22/J$20+'fit parameters'!$N12*J$14+'fit parameters'!$P12*LN(J$20)</f>
        <v>4.0673842842409158</v>
      </c>
      <c r="K33" s="4">
        <f>'fit parameters'!$B12+'fit parameters'!$D12*K$22+'fit parameters'!$F12*K$20+'fit parameters'!$H12*K$23+'fit parameters'!$J12*K$18+'fit parameters'!$L12*K$22/K$20+'fit parameters'!$N12*K$14+'fit parameters'!$P12*LN(K$20)</f>
        <v>4.257135846861047</v>
      </c>
      <c r="L33" s="4">
        <f>'fit parameters'!$B12+'fit parameters'!$D12*L$22+'fit parameters'!$F12*L$20+'fit parameters'!$H12*L$23+'fit parameters'!$J12*L$18+'fit parameters'!$L12*L$22/L$20+'fit parameters'!$N12*L$14+'fit parameters'!$P12*LN(L$20)</f>
        <v>3.8776205617755295</v>
      </c>
      <c r="M33" s="4">
        <f>'fit parameters'!$B12+'fit parameters'!$D12*M$22+'fit parameters'!$F12*M$20+'fit parameters'!$H12*M$23+'fit parameters'!$J12*M$18+'fit parameters'!$L12*M$22/M$20+'fit parameters'!$N12*M$14+'fit parameters'!$P12*LN(M$20)</f>
        <v>4.262095284932002</v>
      </c>
      <c r="N33" s="4">
        <f>'fit parameters'!$B12+'fit parameters'!$D12*N$22+'fit parameters'!$F12*N$20+'fit parameters'!$H12*N$23+'fit parameters'!$J12*N$18+'fit parameters'!$L12*N$22/N$20+'fit parameters'!$N12*N$14+'fit parameters'!$P12*LN(N$20)</f>
        <v>3.6568418014551298</v>
      </c>
      <c r="O33" s="4">
        <f>'fit parameters'!$B12+'fit parameters'!$D12*O$22+'fit parameters'!$F12*O$20+'fit parameters'!$H12*O$23+'fit parameters'!$J12*O$18+'fit parameters'!$L12*O$22/O$20+'fit parameters'!$N12*O$14+'fit parameters'!$P12*LN(O$20)</f>
        <v>4.3527054806083925</v>
      </c>
      <c r="P33" s="4">
        <f>'fit parameters'!$B12+'fit parameters'!$D12*P$22+'fit parameters'!$F12*P$20+'fit parameters'!$H12*P$23+'fit parameters'!$J12*P$18+'fit parameters'!$L12*P$22/P$20+'fit parameters'!$N12*P$14+'fit parameters'!$P12*LN(P$20)</f>
        <v>4.1994516202753402</v>
      </c>
      <c r="Q33" s="4">
        <f>'fit parameters'!$B12+'fit parameters'!$D12*Q$22+'fit parameters'!$F12*Q$20+'fit parameters'!$H12*Q$23+'fit parameters'!$J12*Q$18+'fit parameters'!$L12*Q$22/Q$20+'fit parameters'!$N12*Q$14+'fit parameters'!$P12*LN(Q$20)</f>
        <v>3.780894237168468</v>
      </c>
    </row>
    <row r="34" spans="1:17" x14ac:dyDescent="0.35">
      <c r="A34" t="s">
        <v>84</v>
      </c>
      <c r="B34" s="4">
        <f t="shared" ref="B34:L34" si="5">100-SUM(B27:B33)</f>
        <v>2.6781265422136471</v>
      </c>
      <c r="C34" s="5">
        <f t="shared" si="5"/>
        <v>2.1426138786905398</v>
      </c>
      <c r="D34" s="4">
        <f t="shared" si="5"/>
        <v>4.1188824978515299</v>
      </c>
      <c r="E34" s="5">
        <f t="shared" si="5"/>
        <v>2.0312653222706984</v>
      </c>
      <c r="F34" s="4">
        <f t="shared" si="5"/>
        <v>3.6819496835812089</v>
      </c>
      <c r="G34" s="4">
        <f>100-SUM(G27:G33)</f>
        <v>3.0394182757842714</v>
      </c>
      <c r="H34" s="5">
        <f t="shared" si="5"/>
        <v>3.5762245089699007</v>
      </c>
      <c r="I34" s="4">
        <f t="shared" si="5"/>
        <v>1.8410819579177513</v>
      </c>
      <c r="J34" s="4">
        <f t="shared" si="5"/>
        <v>2.2859724987825984</v>
      </c>
      <c r="K34" s="4">
        <f t="shared" si="5"/>
        <v>3.4862270116636154</v>
      </c>
      <c r="L34" s="4">
        <f t="shared" si="5"/>
        <v>1.7937151111001981</v>
      </c>
      <c r="M34" s="4">
        <f t="shared" ref="M34:Q34" si="6">100-SUM(M27:M33)</f>
        <v>2.4879805215203845</v>
      </c>
      <c r="N34" s="4">
        <f>100-SUM(N27:N33)</f>
        <v>2.3371490438714773</v>
      </c>
      <c r="O34" s="4">
        <f>100-SUM(O27:O33)</f>
        <v>3.2393031180940994</v>
      </c>
      <c r="P34" s="4">
        <f t="shared" si="6"/>
        <v>2.7538206395539788</v>
      </c>
      <c r="Q34" s="4">
        <f t="shared" si="6"/>
        <v>1.7975801273999963</v>
      </c>
    </row>
    <row r="35" spans="1:17" x14ac:dyDescent="0.35">
      <c r="B35" s="29"/>
      <c r="C35" s="30"/>
      <c r="D35" s="29"/>
      <c r="E35" s="30"/>
      <c r="F35" s="29"/>
      <c r="G35" s="29"/>
      <c r="H35" s="30"/>
      <c r="I35" s="29"/>
      <c r="J35" s="29"/>
      <c r="K35" s="29"/>
      <c r="L35" s="29"/>
      <c r="M35" s="29"/>
      <c r="N35" s="29"/>
      <c r="O35" s="29"/>
      <c r="P35" s="29"/>
      <c r="Q35" s="29"/>
    </row>
    <row r="36" spans="1:17" x14ac:dyDescent="0.35">
      <c r="A36" t="s">
        <v>76</v>
      </c>
      <c r="B36" s="29"/>
      <c r="C36" s="30"/>
      <c r="D36" s="29"/>
      <c r="E36" s="30"/>
      <c r="F36" s="29"/>
      <c r="G36" s="29"/>
      <c r="H36" s="30"/>
      <c r="I36" s="29"/>
      <c r="J36" s="29"/>
      <c r="K36" s="29"/>
      <c r="L36" s="29"/>
      <c r="M36" s="29"/>
      <c r="N36" s="29"/>
      <c r="O36" s="29"/>
      <c r="P36" s="29"/>
      <c r="Q36" s="29"/>
    </row>
    <row r="37" spans="1:17" x14ac:dyDescent="0.35">
      <c r="A37" t="s">
        <v>77</v>
      </c>
      <c r="B37" s="4">
        <f>B27-B7</f>
        <v>0.59375764725008651</v>
      </c>
      <c r="C37" s="5">
        <f t="shared" ref="B37:Q37" si="7">C27-C7</f>
        <v>-3.0650810383934441</v>
      </c>
      <c r="D37" s="4">
        <f t="shared" si="7"/>
        <v>-0.96945444145781323</v>
      </c>
      <c r="E37" s="5">
        <f t="shared" si="7"/>
        <v>-2.4323722042846185</v>
      </c>
      <c r="F37" s="4">
        <f t="shared" si="7"/>
        <v>-0.57617837368626112</v>
      </c>
      <c r="G37" s="4">
        <f t="shared" si="7"/>
        <v>-1.3350179157196038</v>
      </c>
      <c r="H37" s="5">
        <f t="shared" si="7"/>
        <v>-3.9845925199700005</v>
      </c>
      <c r="I37" s="4">
        <f t="shared" si="7"/>
        <v>0.47022902453846882</v>
      </c>
      <c r="J37" s="4">
        <f t="shared" si="7"/>
        <v>-0.76753439813254687</v>
      </c>
      <c r="K37" s="4">
        <f t="shared" si="7"/>
        <v>-1.5476686112459888</v>
      </c>
      <c r="L37" s="4">
        <f t="shared" si="7"/>
        <v>1.4066627984461988</v>
      </c>
      <c r="M37" s="4">
        <f t="shared" si="7"/>
        <v>-1.1812051816627118</v>
      </c>
      <c r="N37" s="4">
        <f t="shared" si="7"/>
        <v>0.28437290671350013</v>
      </c>
      <c r="O37" s="4">
        <f t="shared" si="7"/>
        <v>-1.3006115744230229</v>
      </c>
      <c r="P37" s="4">
        <f t="shared" si="7"/>
        <v>0.46626007824590943</v>
      </c>
      <c r="Q37" s="4">
        <f t="shared" si="7"/>
        <v>1.8990240514478742</v>
      </c>
    </row>
    <row r="38" spans="1:17" x14ac:dyDescent="0.35">
      <c r="A38" t="s">
        <v>78</v>
      </c>
      <c r="B38" s="4">
        <f t="shared" ref="B38:Q38" si="8">B28-B8</f>
        <v>2.2457891922908702E-2</v>
      </c>
      <c r="C38" s="5">
        <f t="shared" si="8"/>
        <v>0.34226975405349036</v>
      </c>
      <c r="D38" s="4">
        <f t="shared" si="8"/>
        <v>-2.2630745319283829E-2</v>
      </c>
      <c r="E38" s="5">
        <f t="shared" si="8"/>
        <v>0.25210216081992542</v>
      </c>
      <c r="F38" s="4">
        <f t="shared" si="8"/>
        <v>1.2409012901045458E-2</v>
      </c>
      <c r="G38" s="4">
        <f t="shared" si="8"/>
        <v>-3.708377649912642E-2</v>
      </c>
      <c r="H38" s="5">
        <f t="shared" si="8"/>
        <v>-0.32433073791737321</v>
      </c>
      <c r="I38" s="4">
        <f t="shared" si="8"/>
        <v>4.1594126251249364E-2</v>
      </c>
      <c r="J38" s="4">
        <f t="shared" si="8"/>
        <v>-6.1029315863342481E-2</v>
      </c>
      <c r="K38" s="4">
        <f t="shared" si="8"/>
        <v>-0.19620537600161914</v>
      </c>
      <c r="L38" s="4">
        <f t="shared" si="8"/>
        <v>-3.1963566093328954E-2</v>
      </c>
      <c r="M38" s="4">
        <f t="shared" si="8"/>
        <v>-6.7783818423935438E-3</v>
      </c>
      <c r="N38" s="4">
        <f t="shared" si="8"/>
        <v>5.5565065549424586E-2</v>
      </c>
      <c r="O38" s="4">
        <f t="shared" si="8"/>
        <v>-1.0362292366713488E-2</v>
      </c>
      <c r="P38" s="4">
        <f t="shared" si="8"/>
        <v>-6.2042159709688738E-2</v>
      </c>
      <c r="Q38" s="4">
        <f t="shared" si="8"/>
        <v>6.5350494134004511E-2</v>
      </c>
    </row>
    <row r="39" spans="1:17" x14ac:dyDescent="0.35">
      <c r="A39" t="s">
        <v>79</v>
      </c>
      <c r="B39" s="4">
        <f t="shared" ref="B39:Q39" si="9">B29-B9</f>
        <v>0.36203347792097951</v>
      </c>
      <c r="C39" s="5">
        <f t="shared" si="9"/>
        <v>2.0850281196859974</v>
      </c>
      <c r="D39" s="4">
        <f t="shared" si="9"/>
        <v>0.56488675143859446</v>
      </c>
      <c r="E39" s="5">
        <f t="shared" si="9"/>
        <v>1.4156478944563879</v>
      </c>
      <c r="F39" s="4">
        <f t="shared" si="9"/>
        <v>-7.6055715597920681E-2</v>
      </c>
      <c r="G39" s="4">
        <f t="shared" si="9"/>
        <v>0.8511441857243085</v>
      </c>
      <c r="H39" s="5">
        <f t="shared" si="9"/>
        <v>3.0899688087531665</v>
      </c>
      <c r="I39" s="4">
        <f t="shared" si="9"/>
        <v>0.53593179619307563</v>
      </c>
      <c r="J39" s="4">
        <f t="shared" si="9"/>
        <v>1.1422536590236696</v>
      </c>
      <c r="K39" s="4">
        <f t="shared" si="9"/>
        <v>1.7134863012352533</v>
      </c>
      <c r="L39" s="4">
        <f t="shared" si="9"/>
        <v>-7.2147951162737201E-2</v>
      </c>
      <c r="M39" s="4">
        <f t="shared" si="9"/>
        <v>1.1676894667804625</v>
      </c>
      <c r="N39" s="4">
        <f t="shared" si="9"/>
        <v>0.15372857176238952</v>
      </c>
      <c r="O39" s="4">
        <f t="shared" si="9"/>
        <v>1.2951763242919512</v>
      </c>
      <c r="P39" s="4">
        <f t="shared" si="9"/>
        <v>0.11591881332881471</v>
      </c>
      <c r="Q39" s="4">
        <f t="shared" si="9"/>
        <v>-0.2176017655058935</v>
      </c>
    </row>
    <row r="40" spans="1:17" x14ac:dyDescent="0.35">
      <c r="A40" t="s">
        <v>80</v>
      </c>
      <c r="B40" s="4">
        <f t="shared" ref="B40:Q40" si="10">B30-B10</f>
        <v>-4.9953458000369544E-2</v>
      </c>
      <c r="C40" s="5">
        <f t="shared" si="10"/>
        <v>0.51066759058874744</v>
      </c>
      <c r="D40" s="4">
        <f t="shared" si="10"/>
        <v>9.9634380027318281E-2</v>
      </c>
      <c r="E40" s="5">
        <f t="shared" si="10"/>
        <v>-8.376396673138764E-2</v>
      </c>
      <c r="F40" s="4">
        <f t="shared" si="10"/>
        <v>0.15513199515156817</v>
      </c>
      <c r="G40" s="4">
        <f t="shared" si="10"/>
        <v>0.17036438089973549</v>
      </c>
      <c r="H40" s="5">
        <f t="shared" si="10"/>
        <v>-2.497360466352391</v>
      </c>
      <c r="I40" s="4">
        <f t="shared" si="10"/>
        <v>-0.57712470626043189</v>
      </c>
      <c r="J40" s="4">
        <f t="shared" si="10"/>
        <v>-0.57678807099799556</v>
      </c>
      <c r="K40" s="4">
        <f t="shared" si="10"/>
        <v>-1.0866812531925332</v>
      </c>
      <c r="L40" s="4">
        <f t="shared" si="10"/>
        <v>-0.53298782675388257</v>
      </c>
      <c r="M40" s="4">
        <f t="shared" si="10"/>
        <v>-0.39307013266695545</v>
      </c>
      <c r="N40" s="4">
        <f t="shared" si="10"/>
        <v>0.10402930818433376</v>
      </c>
      <c r="O40" s="4">
        <f t="shared" si="10"/>
        <v>-0.5815395066060951</v>
      </c>
      <c r="P40" s="4">
        <f t="shared" si="10"/>
        <v>-7.2956683162469727E-2</v>
      </c>
      <c r="Q40" s="4">
        <f t="shared" si="10"/>
        <v>-0.25068281100822443</v>
      </c>
    </row>
    <row r="41" spans="1:17" x14ac:dyDescent="0.35">
      <c r="A41" t="s">
        <v>81</v>
      </c>
      <c r="B41" s="4">
        <f t="shared" ref="B41:Q41" si="11">B31-B11</f>
        <v>-0.44891466396824797</v>
      </c>
      <c r="C41" s="5">
        <f t="shared" si="11"/>
        <v>-0.67729793998037469</v>
      </c>
      <c r="D41" s="4">
        <f t="shared" si="11"/>
        <v>-0.11064148834786519</v>
      </c>
      <c r="E41" s="5">
        <f t="shared" si="11"/>
        <v>-0.38893765862759944</v>
      </c>
      <c r="F41" s="4">
        <f t="shared" si="11"/>
        <v>3.0431659063273109E-2</v>
      </c>
      <c r="G41" s="4">
        <f t="shared" si="11"/>
        <v>-2.6989520992567795E-2</v>
      </c>
      <c r="H41" s="5">
        <f t="shared" si="11"/>
        <v>0.89056127021305143</v>
      </c>
      <c r="I41" s="4">
        <f t="shared" si="11"/>
        <v>-0.33240513636902147</v>
      </c>
      <c r="J41" s="4">
        <f t="shared" si="11"/>
        <v>-0.12672565876766706</v>
      </c>
      <c r="K41" s="4">
        <f t="shared" si="11"/>
        <v>-7.2575870948078602E-2</v>
      </c>
      <c r="L41" s="4">
        <f t="shared" si="11"/>
        <v>-0.1988399090125279</v>
      </c>
      <c r="M41" s="4">
        <f t="shared" si="11"/>
        <v>-0.18292455581607525</v>
      </c>
      <c r="N41" s="4">
        <f t="shared" si="11"/>
        <v>-0.39902435463046304</v>
      </c>
      <c r="O41" s="4">
        <f t="shared" si="11"/>
        <v>-0.29131268082028727</v>
      </c>
      <c r="P41" s="4">
        <f t="shared" si="11"/>
        <v>-0.22400298095492932</v>
      </c>
      <c r="Q41" s="4">
        <f t="shared" si="11"/>
        <v>-0.51534456672188123</v>
      </c>
    </row>
    <row r="42" spans="1:17" x14ac:dyDescent="0.35">
      <c r="A42" t="s">
        <v>82</v>
      </c>
      <c r="B42" s="4">
        <f t="shared" ref="B42:Q42" si="12">B32-B12</f>
        <v>-0.16834441715052906</v>
      </c>
      <c r="C42" s="5">
        <f t="shared" si="12"/>
        <v>-0.37859576813851081</v>
      </c>
      <c r="D42" s="4">
        <f t="shared" si="12"/>
        <v>0.21212949052869745</v>
      </c>
      <c r="E42" s="5">
        <f t="shared" si="12"/>
        <v>-5.0398134630518676E-2</v>
      </c>
      <c r="F42" s="4">
        <f t="shared" si="12"/>
        <v>0.63962546989825153</v>
      </c>
      <c r="G42" s="4">
        <f t="shared" si="12"/>
        <v>0.53376681729750786</v>
      </c>
      <c r="H42" s="5">
        <f t="shared" si="12"/>
        <v>9.0317491689640761E-2</v>
      </c>
      <c r="I42" s="4">
        <f t="shared" si="12"/>
        <v>-0.2893678397923285</v>
      </c>
      <c r="J42" s="4">
        <f t="shared" si="12"/>
        <v>2.4375425339369983E-2</v>
      </c>
      <c r="K42" s="4">
        <f t="shared" si="12"/>
        <v>-0.1552486300302478</v>
      </c>
      <c r="L42" s="4">
        <f t="shared" si="12"/>
        <v>-0.20651229275940164</v>
      </c>
      <c r="M42" s="4">
        <f t="shared" si="12"/>
        <v>-0.35367121797081769</v>
      </c>
      <c r="N42" s="4">
        <f t="shared" si="12"/>
        <v>9.7716782651371403E-2</v>
      </c>
      <c r="O42" s="4">
        <f t="shared" si="12"/>
        <v>-0.34547400095012559</v>
      </c>
      <c r="P42" s="4">
        <f t="shared" si="12"/>
        <v>0.29400342190455442</v>
      </c>
      <c r="Q42" s="4">
        <f t="shared" si="12"/>
        <v>-0.64171342217665117</v>
      </c>
    </row>
    <row r="43" spans="1:17" x14ac:dyDescent="0.35">
      <c r="A43" t="s">
        <v>83</v>
      </c>
      <c r="B43" s="4">
        <f t="shared" ref="B43:Q43" si="13">B33-B13</f>
        <v>-0.41681575330743392</v>
      </c>
      <c r="C43" s="5">
        <f t="shared" si="13"/>
        <v>0.25404201252400771</v>
      </c>
      <c r="D43" s="4">
        <f t="shared" si="13"/>
        <v>0.39219516855608472</v>
      </c>
      <c r="E43" s="5">
        <f t="shared" si="13"/>
        <v>0.40795932200983831</v>
      </c>
      <c r="F43" s="4">
        <f t="shared" si="13"/>
        <v>0.1665386717925843</v>
      </c>
      <c r="G43" s="4">
        <f t="shared" si="13"/>
        <v>-2.3872532490575082E-2</v>
      </c>
      <c r="H43" s="5">
        <f t="shared" si="13"/>
        <v>0.34374010593351123</v>
      </c>
      <c r="I43" s="4">
        <f t="shared" si="13"/>
        <v>-0.54904832863993391</v>
      </c>
      <c r="J43" s="4">
        <f t="shared" si="13"/>
        <v>-0.4656748680304208</v>
      </c>
      <c r="K43" s="4">
        <f t="shared" si="13"/>
        <v>0.18251841858868723</v>
      </c>
      <c r="L43" s="4">
        <f t="shared" si="13"/>
        <v>-0.86664450902970103</v>
      </c>
      <c r="M43" s="4">
        <f t="shared" si="13"/>
        <v>0.13740641292887368</v>
      </c>
      <c r="N43" s="4">
        <f t="shared" si="13"/>
        <v>-0.47497569741801016</v>
      </c>
      <c r="O43" s="4">
        <f t="shared" si="13"/>
        <v>7.2535275949198841E-2</v>
      </c>
      <c r="P43" s="4">
        <f t="shared" si="13"/>
        <v>-0.86767380621781065</v>
      </c>
      <c r="Q43" s="4">
        <f t="shared" si="13"/>
        <v>-0.66070956245788537</v>
      </c>
    </row>
    <row r="44" spans="1:17" x14ac:dyDescent="0.35">
      <c r="A44" t="s">
        <v>84</v>
      </c>
      <c r="B44" s="4">
        <f t="shared" ref="B44:Q44" si="14">B34-B14</f>
        <v>0.10577927533261855</v>
      </c>
      <c r="C44" s="5">
        <f t="shared" si="14"/>
        <v>0.92896726966007992</v>
      </c>
      <c r="D44" s="4">
        <f t="shared" si="14"/>
        <v>-0.16235987469279234</v>
      </c>
      <c r="E44" s="5">
        <f t="shared" si="14"/>
        <v>0.87916340891202083</v>
      </c>
      <c r="F44" s="4">
        <f t="shared" si="14"/>
        <v>-0.35190271952255703</v>
      </c>
      <c r="G44" s="4">
        <f t="shared" si="14"/>
        <v>-0.13231163821965719</v>
      </c>
      <c r="H44" s="5">
        <f t="shared" si="14"/>
        <v>2.3916960476503926</v>
      </c>
      <c r="I44" s="4">
        <f t="shared" si="14"/>
        <v>0.70019106407891751</v>
      </c>
      <c r="J44" s="4">
        <f t="shared" si="14"/>
        <v>0.83112322742894928</v>
      </c>
      <c r="K44" s="4">
        <f t="shared" si="14"/>
        <v>1.1623750215945217</v>
      </c>
      <c r="L44" s="4">
        <f t="shared" si="14"/>
        <v>0.50066116999741306</v>
      </c>
      <c r="M44" s="4">
        <f t="shared" si="14"/>
        <v>0.81255359024961815</v>
      </c>
      <c r="N44" s="4">
        <f t="shared" si="14"/>
        <v>0.17858741718744886</v>
      </c>
      <c r="O44" s="4">
        <f t="shared" si="14"/>
        <v>1.161588454925095</v>
      </c>
      <c r="P44" s="4">
        <f t="shared" si="14"/>
        <v>0.350493316565613</v>
      </c>
      <c r="Q44" s="4">
        <f t="shared" si="14"/>
        <v>0.3216775822886464</v>
      </c>
    </row>
    <row r="45" spans="1:17" x14ac:dyDescent="0.35">
      <c r="B45" s="29"/>
      <c r="C45" s="30"/>
      <c r="D45" s="29"/>
      <c r="E45" s="29"/>
      <c r="F45" s="29"/>
      <c r="G45" s="29"/>
      <c r="H45" s="30"/>
      <c r="I45" s="29"/>
      <c r="J45" s="29"/>
      <c r="K45" s="29"/>
      <c r="L45" s="29"/>
      <c r="M45" s="29"/>
      <c r="N45" s="29"/>
      <c r="O45" s="29"/>
      <c r="P45" s="29"/>
      <c r="Q45" s="29"/>
    </row>
    <row r="46" spans="1:17" x14ac:dyDescent="0.35">
      <c r="A46" t="s">
        <v>87</v>
      </c>
      <c r="B46" s="4">
        <f>B37^2+B38^2+B39^2+B40^2+B41^2+B42^2+B43^2</f>
        <v>0.89021567819605407</v>
      </c>
      <c r="C46" s="5">
        <f t="shared" ref="C46:O46" si="15">C37^2+C38^2+C39^2+C40^2+C41^2+C42^2+C43^2</f>
        <v>14.786598603699211</v>
      </c>
      <c r="D46" s="4">
        <f t="shared" si="15"/>
        <v>1.4804356262647946</v>
      </c>
      <c r="E46" s="4">
        <f t="shared" si="15"/>
        <v>8.311308685555554</v>
      </c>
      <c r="F46" s="4">
        <f t="shared" si="15"/>
        <v>0.79976786651808163</v>
      </c>
      <c r="G46" s="4">
        <f t="shared" si="15"/>
        <v>2.8233238362422317</v>
      </c>
      <c r="H46" s="5">
        <f t="shared" si="15"/>
        <v>32.686298401461976</v>
      </c>
      <c r="I46" s="4">
        <f t="shared" si="15"/>
        <v>1.3388222121768225</v>
      </c>
      <c r="J46" s="4">
        <f t="shared" si="15"/>
        <v>2.4637681667757136</v>
      </c>
      <c r="K46" s="4">
        <f t="shared" si="15"/>
        <v>6.6133684976632434</v>
      </c>
      <c r="L46" s="4">
        <f t="shared" si="15"/>
        <v>3.1022605899228877</v>
      </c>
      <c r="M46" s="4">
        <f t="shared" si="15"/>
        <v>3.0907196935275509</v>
      </c>
      <c r="N46" s="4">
        <f t="shared" si="15"/>
        <v>0.51278091565733019</v>
      </c>
      <c r="O46" s="4">
        <f t="shared" si="15"/>
        <v>3.9168444829725146</v>
      </c>
      <c r="P46" s="4">
        <f t="shared" ref="P46:Q46" si="16">P37^2+P38^2+P39^2+P40^2+P41^2+P42^2+P43^2</f>
        <v>1.1294807206137385</v>
      </c>
      <c r="Q46" s="4">
        <f t="shared" si="16"/>
        <v>4.8346686997220463</v>
      </c>
    </row>
    <row r="47" spans="1:17" x14ac:dyDescent="0.35">
      <c r="A47" t="s">
        <v>89</v>
      </c>
      <c r="B47" s="4" t="str">
        <f>IF(B46&lt;6,"YES","NO")</f>
        <v>YES</v>
      </c>
      <c r="C47" s="4" t="str">
        <f t="shared" ref="C47:Q47" si="17">IF(C46&lt;6,"YES","NO")</f>
        <v>NO</v>
      </c>
      <c r="D47" s="4" t="str">
        <f t="shared" si="17"/>
        <v>YES</v>
      </c>
      <c r="E47" s="4" t="str">
        <f t="shared" si="17"/>
        <v>NO</v>
      </c>
      <c r="F47" s="4" t="str">
        <f t="shared" si="17"/>
        <v>YES</v>
      </c>
      <c r="G47" s="4" t="str">
        <f t="shared" si="17"/>
        <v>YES</v>
      </c>
      <c r="H47" s="4" t="str">
        <f t="shared" si="17"/>
        <v>NO</v>
      </c>
      <c r="I47" s="4" t="str">
        <f t="shared" si="17"/>
        <v>YES</v>
      </c>
      <c r="J47" s="4" t="str">
        <f t="shared" si="17"/>
        <v>YES</v>
      </c>
      <c r="K47" s="4" t="str">
        <f t="shared" si="17"/>
        <v>NO</v>
      </c>
      <c r="L47" s="4" t="str">
        <f t="shared" si="17"/>
        <v>YES</v>
      </c>
      <c r="M47" s="4" t="str">
        <f t="shared" si="17"/>
        <v>YES</v>
      </c>
      <c r="N47" s="4" t="str">
        <f t="shared" si="17"/>
        <v>YES</v>
      </c>
      <c r="O47" s="4" t="str">
        <f t="shared" si="17"/>
        <v>YES</v>
      </c>
      <c r="P47" s="4" t="str">
        <f t="shared" si="17"/>
        <v>YES</v>
      </c>
      <c r="Q47" s="4" t="str">
        <f t="shared" si="17"/>
        <v>YES</v>
      </c>
    </row>
    <row r="48" spans="1:17" x14ac:dyDescent="0.35">
      <c r="A48" t="s">
        <v>72</v>
      </c>
      <c r="B48" s="31">
        <f>B20-B17-273</f>
        <v>100.70952840300083</v>
      </c>
      <c r="C48" s="32">
        <f t="shared" ref="B48:Q48" si="18">C20-C17-273</f>
        <v>3.8427692712812132</v>
      </c>
      <c r="D48" s="31">
        <f t="shared" si="18"/>
        <v>-12.032775019971723</v>
      </c>
      <c r="E48" s="31">
        <f t="shared" si="18"/>
        <v>66.840785837727481</v>
      </c>
      <c r="F48" s="31">
        <f t="shared" si="18"/>
        <v>-12.265596384108449</v>
      </c>
      <c r="G48" s="31">
        <f t="shared" si="18"/>
        <v>6.823279915033936</v>
      </c>
      <c r="H48" s="32">
        <f t="shared" si="18"/>
        <v>-14.328785694093312</v>
      </c>
      <c r="I48" s="31">
        <f t="shared" si="18"/>
        <v>-25.847977402584547</v>
      </c>
      <c r="J48" s="31">
        <f t="shared" si="18"/>
        <v>17.851924127410712</v>
      </c>
      <c r="K48" s="31">
        <f t="shared" si="18"/>
        <v>-9.1240838351361617</v>
      </c>
      <c r="L48" s="31">
        <f t="shared" si="18"/>
        <v>26.949915183358826</v>
      </c>
      <c r="M48" s="31">
        <f t="shared" si="18"/>
        <v>17.16386462041055</v>
      </c>
      <c r="N48" s="31">
        <f t="shared" si="18"/>
        <v>45.6580918515549</v>
      </c>
      <c r="O48" s="31">
        <f t="shared" si="18"/>
        <v>9.6116792796317441</v>
      </c>
      <c r="P48" s="31">
        <f t="shared" si="18"/>
        <v>39.104465448868041</v>
      </c>
      <c r="Q48" s="31">
        <f t="shared" si="18"/>
        <v>5.2069272476740025</v>
      </c>
    </row>
    <row r="50" spans="1:17" x14ac:dyDescent="0.35">
      <c r="A50" t="s">
        <v>90</v>
      </c>
    </row>
    <row r="51" spans="1:17" x14ac:dyDescent="0.35">
      <c r="A51" t="s">
        <v>72</v>
      </c>
      <c r="C51" s="10">
        <v>16</v>
      </c>
      <c r="E51" s="10">
        <v>5</v>
      </c>
      <c r="H51" s="10"/>
      <c r="K51" s="10">
        <v>2</v>
      </c>
    </row>
    <row r="52" spans="1:17" x14ac:dyDescent="0.35">
      <c r="A52" t="s">
        <v>71</v>
      </c>
      <c r="C52" s="10"/>
      <c r="E52" s="10"/>
      <c r="H52" s="10"/>
    </row>
    <row r="53" spans="1:17" x14ac:dyDescent="0.35">
      <c r="A53" t="s">
        <v>92</v>
      </c>
      <c r="C53" s="10"/>
      <c r="E53" s="10"/>
      <c r="H53" s="10"/>
    </row>
    <row r="54" spans="1:17" x14ac:dyDescent="0.35">
      <c r="C54" s="10"/>
      <c r="E54" s="10"/>
      <c r="H54" s="10"/>
    </row>
    <row r="55" spans="1:17" x14ac:dyDescent="0.35">
      <c r="A55" t="s">
        <v>91</v>
      </c>
      <c r="C55" s="10"/>
      <c r="E55" s="10"/>
      <c r="H55" s="10"/>
    </row>
    <row r="56" spans="1:17" x14ac:dyDescent="0.35">
      <c r="A56" t="s">
        <v>72</v>
      </c>
      <c r="B56" s="10">
        <v>34</v>
      </c>
      <c r="C56" s="10"/>
      <c r="D56" s="10">
        <v>31</v>
      </c>
      <c r="E56" s="10"/>
      <c r="F56" s="10">
        <v>40</v>
      </c>
      <c r="G56" s="10">
        <v>17</v>
      </c>
      <c r="H56" s="10"/>
      <c r="I56" s="10">
        <v>17</v>
      </c>
      <c r="J56" s="10">
        <v>12</v>
      </c>
      <c r="L56" s="10">
        <v>9</v>
      </c>
      <c r="M56" s="10">
        <v>8</v>
      </c>
      <c r="O56" s="10">
        <v>5</v>
      </c>
      <c r="P56" s="10">
        <v>35</v>
      </c>
      <c r="Q56" s="10">
        <v>5</v>
      </c>
    </row>
    <row r="57" spans="1:17" x14ac:dyDescent="0.35">
      <c r="A57" t="s">
        <v>71</v>
      </c>
    </row>
    <row r="58" spans="1:17" x14ac:dyDescent="0.35">
      <c r="A58" t="s">
        <v>92</v>
      </c>
    </row>
    <row r="60" spans="1:17" x14ac:dyDescent="0.35">
      <c r="A60" t="s">
        <v>93</v>
      </c>
      <c r="B60" t="s">
        <v>94</v>
      </c>
      <c r="C60" t="s">
        <v>95</v>
      </c>
      <c r="D60" t="s">
        <v>94</v>
      </c>
      <c r="E60" t="s">
        <v>95</v>
      </c>
      <c r="F60" t="s">
        <v>94</v>
      </c>
      <c r="G60" t="s">
        <v>94</v>
      </c>
      <c r="H60" t="s">
        <v>96</v>
      </c>
      <c r="I60" t="s">
        <v>94</v>
      </c>
      <c r="J60" t="s">
        <v>97</v>
      </c>
      <c r="K60" t="s">
        <v>95</v>
      </c>
      <c r="L60" t="s">
        <v>97</v>
      </c>
      <c r="M60" t="s">
        <v>97</v>
      </c>
      <c r="N60" t="s">
        <v>94</v>
      </c>
      <c r="O60" t="s">
        <v>97</v>
      </c>
      <c r="P60" t="s">
        <v>94</v>
      </c>
      <c r="Q60" t="s">
        <v>97</v>
      </c>
    </row>
    <row r="61" spans="1:17" x14ac:dyDescent="0.35">
      <c r="A61" t="s">
        <v>94</v>
      </c>
      <c r="B61" s="33"/>
      <c r="D61" s="33"/>
      <c r="F61" s="33"/>
      <c r="G61" s="33"/>
      <c r="I61" s="33"/>
      <c r="N61" s="33"/>
      <c r="P61" s="33"/>
    </row>
    <row r="62" spans="1:17" x14ac:dyDescent="0.35">
      <c r="A62" t="s">
        <v>97</v>
      </c>
      <c r="J62" s="33"/>
      <c r="L62" s="33"/>
      <c r="M62" s="33"/>
      <c r="O62" s="33"/>
      <c r="Q62" s="33"/>
    </row>
    <row r="63" spans="1:17" x14ac:dyDescent="0.35">
      <c r="A63" t="s">
        <v>95</v>
      </c>
      <c r="C63" s="34"/>
      <c r="E63" s="34"/>
      <c r="K63" s="33"/>
    </row>
    <row r="64" spans="1:17" x14ac:dyDescent="0.35">
      <c r="A64" t="s">
        <v>96</v>
      </c>
      <c r="H64" s="3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2DC2-C90C-43BC-8689-906EA870562C}">
  <dimension ref="A1:AD17"/>
  <sheetViews>
    <sheetView tabSelected="1" topLeftCell="J1" workbookViewId="0">
      <selection activeCell="S15" sqref="S15"/>
    </sheetView>
  </sheetViews>
  <sheetFormatPr defaultRowHeight="15.5" x14ac:dyDescent="0.35"/>
  <sheetData>
    <row r="1" spans="1:30" x14ac:dyDescent="0.3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14</v>
      </c>
      <c r="J1" t="s">
        <v>111</v>
      </c>
      <c r="K1" t="s">
        <v>117</v>
      </c>
      <c r="L1" t="s">
        <v>110</v>
      </c>
      <c r="M1" t="s">
        <v>116</v>
      </c>
      <c r="N1" t="s">
        <v>11</v>
      </c>
      <c r="O1" t="s">
        <v>118</v>
      </c>
      <c r="P1" t="s">
        <v>119</v>
      </c>
      <c r="Q1" t="s">
        <v>12</v>
      </c>
      <c r="R1" t="s">
        <v>147</v>
      </c>
      <c r="T1" t="s">
        <v>135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87</v>
      </c>
    </row>
    <row r="2" spans="1:30" x14ac:dyDescent="0.35">
      <c r="A2" s="18">
        <v>69.299929831054769</v>
      </c>
      <c r="B2" s="18">
        <v>0.3793749566263388</v>
      </c>
      <c r="C2" s="18">
        <v>15.675433929383823</v>
      </c>
      <c r="D2" s="18">
        <v>2.8059867218765175</v>
      </c>
      <c r="E2" s="18">
        <v>1.4087765157648795</v>
      </c>
      <c r="F2" s="18">
        <v>3.5994355640889215</v>
      </c>
      <c r="G2" s="18">
        <v>4.2587152143237166</v>
      </c>
      <c r="H2" s="18">
        <v>2.5723472668810285</v>
      </c>
      <c r="I2" s="18">
        <f>SUM(A2:H2)</f>
        <v>100</v>
      </c>
      <c r="J2">
        <v>1173.7095284030008</v>
      </c>
      <c r="K2">
        <v>900.70952840300083</v>
      </c>
      <c r="L2">
        <v>3.5044590436975209</v>
      </c>
      <c r="M2">
        <v>0.37816892441030836</v>
      </c>
      <c r="N2">
        <v>0.72560045600206846</v>
      </c>
      <c r="O2" s="20">
        <v>800</v>
      </c>
      <c r="P2" s="16">
        <v>1</v>
      </c>
      <c r="Q2" s="16" t="s">
        <v>23</v>
      </c>
      <c r="R2" t="s">
        <v>94</v>
      </c>
      <c r="T2" t="s">
        <v>136</v>
      </c>
      <c r="V2">
        <v>69.893687478304855</v>
      </c>
      <c r="W2">
        <v>0.4018328485492475</v>
      </c>
      <c r="X2">
        <v>16.037467407304803</v>
      </c>
      <c r="Y2">
        <v>2.756033263876148</v>
      </c>
      <c r="Z2">
        <v>0.95986185179663153</v>
      </c>
      <c r="AA2">
        <v>3.4310911469383925</v>
      </c>
      <c r="AB2">
        <v>3.8418994610162827</v>
      </c>
      <c r="AC2">
        <v>2.6781265422136471</v>
      </c>
      <c r="AD2">
        <v>0.89021567819605407</v>
      </c>
    </row>
    <row r="3" spans="1:30" x14ac:dyDescent="0.35">
      <c r="A3" s="19">
        <v>62.700095797585462</v>
      </c>
      <c r="B3" s="19">
        <v>0.59812314868602756</v>
      </c>
      <c r="C3" s="19">
        <v>17.082900515110456</v>
      </c>
      <c r="D3" s="19">
        <v>4.3604289796998064</v>
      </c>
      <c r="E3" s="19">
        <v>3.670163352155126</v>
      </c>
      <c r="F3" s="19">
        <v>6.2346328522814076</v>
      </c>
      <c r="G3" s="19">
        <v>4.1400087454512571</v>
      </c>
      <c r="H3" s="19">
        <v>1.2136466090304598</v>
      </c>
      <c r="I3" s="19">
        <f>SUM(A3:H3)</f>
        <v>100</v>
      </c>
      <c r="J3">
        <v>1276.8427692712812</v>
      </c>
      <c r="K3">
        <v>1003.8427692712812</v>
      </c>
      <c r="L3">
        <v>4.8813744223486903</v>
      </c>
      <c r="M3">
        <v>0.8538495762003846</v>
      </c>
      <c r="N3">
        <v>0.53941809132625596</v>
      </c>
      <c r="O3" s="21">
        <v>1000</v>
      </c>
      <c r="P3" s="17">
        <v>1</v>
      </c>
      <c r="Q3" s="17" t="s">
        <v>32</v>
      </c>
      <c r="R3" t="s">
        <v>95</v>
      </c>
      <c r="T3" t="s">
        <v>137</v>
      </c>
      <c r="V3">
        <v>59.635014759192018</v>
      </c>
      <c r="W3">
        <v>0.94039290273951792</v>
      </c>
      <c r="X3">
        <v>19.167928634796453</v>
      </c>
      <c r="Y3">
        <v>4.8710965702885538</v>
      </c>
      <c r="Z3">
        <v>2.9928654121747513</v>
      </c>
      <c r="AA3">
        <v>5.8560370841428968</v>
      </c>
      <c r="AB3">
        <v>4.3940507579752648</v>
      </c>
      <c r="AC3">
        <v>2.1426138786905398</v>
      </c>
      <c r="AD3">
        <v>14.786598603699211</v>
      </c>
    </row>
    <row r="4" spans="1:30" x14ac:dyDescent="0.35">
      <c r="A4" s="18">
        <v>73.809866870622457</v>
      </c>
      <c r="B4" s="18">
        <v>0.28479217076117253</v>
      </c>
      <c r="C4" s="18">
        <v>13.79940220682934</v>
      </c>
      <c r="D4" s="18">
        <v>1.9243667043421648</v>
      </c>
      <c r="E4" s="18">
        <v>0.36282866380240247</v>
      </c>
      <c r="F4" s="18">
        <v>1.3992377126462638</v>
      </c>
      <c r="G4" s="18">
        <v>4.1345040577189289</v>
      </c>
      <c r="H4" s="18">
        <v>4.2812423725443223</v>
      </c>
      <c r="I4" s="18">
        <f>SUM(A4:H4)</f>
        <v>99.996240759267067</v>
      </c>
      <c r="J4">
        <v>1120.9672249800283</v>
      </c>
      <c r="K4">
        <v>847.96722498002828</v>
      </c>
      <c r="L4">
        <v>2.2678869124016998</v>
      </c>
      <c r="M4">
        <v>0.36508365155172839</v>
      </c>
      <c r="N4">
        <v>0.73255583924345757</v>
      </c>
      <c r="O4" s="20">
        <v>860</v>
      </c>
      <c r="P4" s="16">
        <v>1</v>
      </c>
      <c r="Q4" s="16" t="s">
        <v>20</v>
      </c>
      <c r="R4" t="s">
        <v>94</v>
      </c>
      <c r="T4" t="s">
        <v>136</v>
      </c>
      <c r="V4">
        <v>72.840412429164644</v>
      </c>
      <c r="W4">
        <v>0.2621614254418887</v>
      </c>
      <c r="X4">
        <v>14.364288958267935</v>
      </c>
      <c r="Y4">
        <v>2.0240010843694831</v>
      </c>
      <c r="Z4">
        <v>0.25218717545453728</v>
      </c>
      <c r="AA4">
        <v>1.6113672031749613</v>
      </c>
      <c r="AB4">
        <v>4.5266992262750136</v>
      </c>
      <c r="AC4">
        <v>4.1188824978515299</v>
      </c>
      <c r="AD4">
        <v>1.4804356262647946</v>
      </c>
    </row>
    <row r="5" spans="1:30" x14ac:dyDescent="0.35">
      <c r="A5" s="19">
        <v>59.888379198985675</v>
      </c>
      <c r="B5" s="19">
        <v>0.7788707936926238</v>
      </c>
      <c r="C5" s="19">
        <v>18.176070321219722</v>
      </c>
      <c r="D5" s="19">
        <v>5.8041463292385549</v>
      </c>
      <c r="E5" s="19">
        <v>3.6976164823102118</v>
      </c>
      <c r="F5" s="19">
        <v>6.3643305190420731</v>
      </c>
      <c r="G5" s="19">
        <v>4.1390836202284111</v>
      </c>
      <c r="H5" s="19">
        <v>1.1521019133586776</v>
      </c>
      <c r="I5" s="19">
        <f>SUM(A5:H5)</f>
        <v>100.00059917807593</v>
      </c>
      <c r="J5">
        <v>1289.8407858377275</v>
      </c>
      <c r="K5">
        <v>1016.8407858377275</v>
      </c>
      <c r="L5">
        <v>5.7573248552929606</v>
      </c>
      <c r="M5">
        <v>1.455464866030697</v>
      </c>
      <c r="N5">
        <v>0.40725485989808435</v>
      </c>
      <c r="O5" s="21">
        <v>950</v>
      </c>
      <c r="P5" s="17">
        <v>1</v>
      </c>
      <c r="Q5" s="17" t="s">
        <v>43</v>
      </c>
      <c r="R5" t="s">
        <v>95</v>
      </c>
      <c r="T5" t="s">
        <v>137</v>
      </c>
      <c r="V5">
        <v>57.456006994701056</v>
      </c>
      <c r="W5">
        <v>1.0309729545125492</v>
      </c>
      <c r="X5">
        <v>19.59171821567611</v>
      </c>
      <c r="Y5">
        <v>5.7203823625071673</v>
      </c>
      <c r="Z5">
        <v>3.3086788236826123</v>
      </c>
      <c r="AA5">
        <v>6.3139323844115545</v>
      </c>
      <c r="AB5">
        <v>4.5470429422382495</v>
      </c>
      <c r="AC5">
        <v>2.0312653222706984</v>
      </c>
      <c r="AD5">
        <v>8.311308685555554</v>
      </c>
    </row>
    <row r="6" spans="1:30" x14ac:dyDescent="0.35">
      <c r="A6" s="18">
        <v>73.034775987080238</v>
      </c>
      <c r="B6" s="18">
        <v>0.23433726541487943</v>
      </c>
      <c r="C6" s="18">
        <v>14.569193097600635</v>
      </c>
      <c r="D6" s="18">
        <v>2.082971724383154</v>
      </c>
      <c r="E6" s="18">
        <v>0.19622695239369597</v>
      </c>
      <c r="F6" s="18">
        <v>0.94819325598884951</v>
      </c>
      <c r="G6" s="18">
        <v>4.9004493140347973</v>
      </c>
      <c r="H6" s="18">
        <v>4.0338524031037659</v>
      </c>
      <c r="I6" s="18">
        <f>SUM(A6:H6)</f>
        <v>100.00000000000003</v>
      </c>
      <c r="J6">
        <v>1110.7344036158916</v>
      </c>
      <c r="K6">
        <v>837.73440361589155</v>
      </c>
      <c r="L6">
        <v>1.2596073807093404</v>
      </c>
      <c r="M6">
        <v>0.22776291345788513</v>
      </c>
      <c r="N6">
        <v>0.81448949877756849</v>
      </c>
      <c r="O6" s="20">
        <v>850</v>
      </c>
      <c r="P6" s="16">
        <v>1</v>
      </c>
      <c r="Q6" s="16" t="s">
        <v>18</v>
      </c>
      <c r="R6" t="s">
        <v>94</v>
      </c>
      <c r="T6" t="s">
        <v>136</v>
      </c>
      <c r="V6">
        <v>72.458597613393977</v>
      </c>
      <c r="W6">
        <v>0.24674627831592488</v>
      </c>
      <c r="X6">
        <v>14.493137382002715</v>
      </c>
      <c r="Y6">
        <v>2.2381037195347222</v>
      </c>
      <c r="Z6">
        <v>0.22665861145696908</v>
      </c>
      <c r="AA6">
        <v>1.587818725887101</v>
      </c>
      <c r="AB6">
        <v>5.0669879858273816</v>
      </c>
      <c r="AC6">
        <v>3.6819496835812089</v>
      </c>
      <c r="AD6">
        <v>0.79976786651808163</v>
      </c>
    </row>
    <row r="7" spans="1:30" x14ac:dyDescent="0.35">
      <c r="A7" s="18">
        <v>72.980789064377845</v>
      </c>
      <c r="B7" s="18">
        <v>0.33779243769476885</v>
      </c>
      <c r="C7" s="18">
        <v>14.402702340880012</v>
      </c>
      <c r="D7" s="18">
        <v>2.1449411746078209</v>
      </c>
      <c r="E7" s="18">
        <v>0.55488590953785455</v>
      </c>
      <c r="F7" s="18">
        <v>1.9488026935229983</v>
      </c>
      <c r="G7" s="18">
        <v>4.4583564653747523</v>
      </c>
      <c r="H7" s="18">
        <v>3.1717299140039286</v>
      </c>
      <c r="I7" s="18">
        <f>SUM(A7:H7)</f>
        <v>99.999999999999986</v>
      </c>
      <c r="J7">
        <v>1139.8232799150339</v>
      </c>
      <c r="K7">
        <v>866.82327991503394</v>
      </c>
      <c r="L7">
        <v>2.0636906505856309</v>
      </c>
      <c r="M7">
        <v>0.10194034864516599</v>
      </c>
      <c r="N7">
        <v>0.90749013885324958</v>
      </c>
      <c r="O7" s="20">
        <v>860</v>
      </c>
      <c r="P7" s="16">
        <v>1</v>
      </c>
      <c r="Q7" s="16" t="s">
        <v>17</v>
      </c>
      <c r="R7" t="s">
        <v>94</v>
      </c>
      <c r="T7" t="s">
        <v>136</v>
      </c>
      <c r="V7">
        <v>71.645771148658241</v>
      </c>
      <c r="W7">
        <v>0.30070866119564243</v>
      </c>
      <c r="X7">
        <v>15.25384652660432</v>
      </c>
      <c r="Y7">
        <v>2.3153055555075563</v>
      </c>
      <c r="Z7">
        <v>0.52789638854528675</v>
      </c>
      <c r="AA7">
        <v>2.4825695108205061</v>
      </c>
      <c r="AB7">
        <v>4.4344839328841772</v>
      </c>
      <c r="AC7">
        <v>3.0394182757842714</v>
      </c>
      <c r="AD7">
        <v>2.8233238362422317</v>
      </c>
    </row>
    <row r="8" spans="1:30" x14ac:dyDescent="0.35">
      <c r="A8" s="19">
        <v>57.41992383957794</v>
      </c>
      <c r="B8" s="19">
        <v>1.4949159480161232</v>
      </c>
      <c r="C8" s="19">
        <v>17.070572470716332</v>
      </c>
      <c r="D8" s="19">
        <v>8.4601002157284189</v>
      </c>
      <c r="E8" s="19">
        <v>3.2374862485512819</v>
      </c>
      <c r="F8" s="19">
        <v>6.5232700951403126</v>
      </c>
      <c r="G8" s="19">
        <v>4.6092027209500888</v>
      </c>
      <c r="H8" s="19">
        <v>1.184528461319508</v>
      </c>
      <c r="I8" s="19">
        <f>SUM(A8:H8)</f>
        <v>100</v>
      </c>
      <c r="J8">
        <v>1308.6712143059067</v>
      </c>
      <c r="K8">
        <v>1035.6712143059067</v>
      </c>
      <c r="L8">
        <v>3.8768738421956144</v>
      </c>
      <c r="M8">
        <v>1.6474004198726502</v>
      </c>
      <c r="N8">
        <v>0.37772903278760667</v>
      </c>
      <c r="O8" s="21">
        <v>1050</v>
      </c>
      <c r="P8" s="17">
        <v>1</v>
      </c>
      <c r="Q8" s="17" t="s">
        <v>50</v>
      </c>
      <c r="R8" t="s">
        <v>96</v>
      </c>
      <c r="T8" t="s">
        <v>138</v>
      </c>
      <c r="V8">
        <v>53.43533131960794</v>
      </c>
      <c r="W8">
        <v>1.1705852100987499</v>
      </c>
      <c r="X8">
        <v>20.160541279469498</v>
      </c>
      <c r="Y8">
        <v>5.9627397493760279</v>
      </c>
      <c r="Z8">
        <v>4.1280475187643333</v>
      </c>
      <c r="AA8">
        <v>6.6135875868299534</v>
      </c>
      <c r="AB8">
        <v>4.9529428268836</v>
      </c>
      <c r="AC8">
        <v>3.5762245089699007</v>
      </c>
      <c r="AD8">
        <v>32.686298401461976</v>
      </c>
    </row>
    <row r="9" spans="1:30" x14ac:dyDescent="0.35">
      <c r="A9" s="18">
        <v>62.03635343114837</v>
      </c>
      <c r="B9" s="18">
        <v>0.71020679363494388</v>
      </c>
      <c r="C9" s="18">
        <v>17.895815164578458</v>
      </c>
      <c r="D9" s="18">
        <v>5.074831704730828</v>
      </c>
      <c r="E9" s="18">
        <v>2.7293974638598284</v>
      </c>
      <c r="F9" s="18">
        <v>5.8270304903113903</v>
      </c>
      <c r="G9" s="18">
        <v>4.5854740578973505</v>
      </c>
      <c r="H9" s="18">
        <v>1.1408908938388338</v>
      </c>
      <c r="I9" s="18">
        <f>SUM(A9:H9)</f>
        <v>99.999999999999986</v>
      </c>
      <c r="J9">
        <v>1247.1520225974155</v>
      </c>
      <c r="K9">
        <v>974.15202259741545</v>
      </c>
      <c r="L9">
        <v>4.5869577687438845</v>
      </c>
      <c r="M9">
        <v>0.88703619258860611</v>
      </c>
      <c r="N9">
        <v>0.52993154234536222</v>
      </c>
      <c r="O9" s="20">
        <v>1000</v>
      </c>
      <c r="P9" s="16">
        <v>1</v>
      </c>
      <c r="Q9" s="16" t="s">
        <v>46</v>
      </c>
      <c r="R9" t="s">
        <v>94</v>
      </c>
      <c r="T9" t="s">
        <v>136</v>
      </c>
      <c r="V9">
        <v>62.506582455686839</v>
      </c>
      <c r="W9">
        <v>0.75180091988619324</v>
      </c>
      <c r="X9">
        <v>18.431746960771534</v>
      </c>
      <c r="Y9">
        <v>4.4977069984703961</v>
      </c>
      <c r="Z9">
        <v>2.3969923274908069</v>
      </c>
      <c r="AA9">
        <v>5.5376626505190618</v>
      </c>
      <c r="AB9">
        <v>4.0364257292574166</v>
      </c>
      <c r="AC9">
        <v>1.8410819579177513</v>
      </c>
      <c r="AD9">
        <v>1.3388222121768225</v>
      </c>
    </row>
    <row r="10" spans="1:30" s="48" customFormat="1" x14ac:dyDescent="0.35">
      <c r="A10" s="47">
        <v>63.953668514481059</v>
      </c>
      <c r="B10" s="47">
        <v>0.77617513721130249</v>
      </c>
      <c r="C10" s="47">
        <v>16.921539930514466</v>
      </c>
      <c r="D10" s="47">
        <v>4.7990225954782444</v>
      </c>
      <c r="E10" s="47">
        <v>2.3911901452621565</v>
      </c>
      <c r="F10" s="47">
        <v>5.1704952534277808</v>
      </c>
      <c r="G10" s="47">
        <v>4.5330591522713366</v>
      </c>
      <c r="H10" s="47">
        <v>1.4548492713536492</v>
      </c>
      <c r="I10" s="47">
        <f>SUM(A10:H10)</f>
        <v>100</v>
      </c>
      <c r="J10" s="48">
        <v>1240.8519241274107</v>
      </c>
      <c r="K10" s="48">
        <v>967.85192412741071</v>
      </c>
      <c r="L10" s="48">
        <v>3.9191390775463102</v>
      </c>
      <c r="M10" s="48">
        <v>0.75980438984441578</v>
      </c>
      <c r="N10" s="48">
        <v>0.56824497414079633</v>
      </c>
      <c r="O10" s="49">
        <v>950</v>
      </c>
      <c r="P10" s="50">
        <v>1</v>
      </c>
      <c r="Q10" s="50" t="s">
        <v>15</v>
      </c>
      <c r="R10" s="48" t="s">
        <v>97</v>
      </c>
      <c r="T10" s="48" t="s">
        <v>148</v>
      </c>
      <c r="V10" s="48">
        <v>63.186134116348512</v>
      </c>
      <c r="W10" s="48">
        <v>0.71514582134796001</v>
      </c>
      <c r="X10" s="48">
        <v>18.063793589538136</v>
      </c>
      <c r="Y10" s="48">
        <v>4.2222345244802488</v>
      </c>
      <c r="Z10" s="48">
        <v>2.2644644864944894</v>
      </c>
      <c r="AA10" s="48">
        <v>5.1948706787671508</v>
      </c>
      <c r="AB10" s="48">
        <v>4.0673842842409158</v>
      </c>
      <c r="AC10" s="48">
        <v>2.2859724987825984</v>
      </c>
      <c r="AD10" s="48">
        <v>2.4637681667757136</v>
      </c>
    </row>
    <row r="11" spans="1:30" x14ac:dyDescent="0.35">
      <c r="A11" s="18">
        <v>62.141806629362598</v>
      </c>
      <c r="B11" s="18">
        <v>1.0510578368375194</v>
      </c>
      <c r="C11" s="18">
        <v>16.330280785002241</v>
      </c>
      <c r="D11" s="18">
        <v>6.0025254249547153</v>
      </c>
      <c r="E11" s="18">
        <v>2.7356139078245931</v>
      </c>
      <c r="F11" s="18">
        <v>5.3402459976768748</v>
      </c>
      <c r="G11" s="18">
        <v>4.0746174282723597</v>
      </c>
      <c r="H11" s="18">
        <v>2.3238519900690937</v>
      </c>
      <c r="I11" s="18">
        <f>SUM(A11:H11)</f>
        <v>100</v>
      </c>
      <c r="J11">
        <v>1263.8759161648638</v>
      </c>
      <c r="K11">
        <v>990.87591616486384</v>
      </c>
      <c r="L11">
        <v>4.4182780014147163</v>
      </c>
      <c r="M11">
        <v>1.4177729514401229</v>
      </c>
      <c r="N11">
        <v>0.4136037668071188</v>
      </c>
      <c r="O11" s="20">
        <v>1000</v>
      </c>
      <c r="P11" s="16">
        <v>1</v>
      </c>
      <c r="Q11" s="16" t="s">
        <v>37</v>
      </c>
      <c r="R11" t="s">
        <v>95</v>
      </c>
      <c r="T11" t="s">
        <v>137</v>
      </c>
      <c r="V11">
        <v>60.59413801811661</v>
      </c>
      <c r="W11">
        <v>0.85485246083590027</v>
      </c>
      <c r="X11">
        <v>18.043767086237494</v>
      </c>
      <c r="Y11">
        <v>4.9158441717621821</v>
      </c>
      <c r="Z11">
        <v>2.6630380368765145</v>
      </c>
      <c r="AA11">
        <v>5.184997367646627</v>
      </c>
      <c r="AB11">
        <v>4.257135846861047</v>
      </c>
      <c r="AC11">
        <v>3.4862270116636154</v>
      </c>
      <c r="AD11">
        <v>6.6133684976632434</v>
      </c>
    </row>
    <row r="12" spans="1:30" x14ac:dyDescent="0.35">
      <c r="A12" s="18">
        <v>63.50273519873415</v>
      </c>
      <c r="B12" s="18">
        <v>0.65997102976006261</v>
      </c>
      <c r="C12" s="18">
        <v>17.890507609312312</v>
      </c>
      <c r="D12" s="18">
        <v>4.4971308900142049</v>
      </c>
      <c r="E12" s="18">
        <v>2.1423758161253739</v>
      </c>
      <c r="F12" s="18">
        <v>5.2717325305138401</v>
      </c>
      <c r="G12" s="18">
        <v>4.7442650708052305</v>
      </c>
      <c r="H12" s="18">
        <v>1.293053941102785</v>
      </c>
      <c r="I12" s="18">
        <f>SUM(A12:H12)</f>
        <v>100.00177208636796</v>
      </c>
      <c r="J12">
        <v>1224.9499151833588</v>
      </c>
      <c r="K12">
        <v>951.94991518335883</v>
      </c>
      <c r="L12">
        <v>4.2460933100451861</v>
      </c>
      <c r="M12">
        <v>0.67917367759190972</v>
      </c>
      <c r="N12">
        <v>0.59553101227390159</v>
      </c>
      <c r="O12" s="20">
        <v>925</v>
      </c>
      <c r="P12" s="16">
        <v>1</v>
      </c>
      <c r="Q12" s="16" t="s">
        <v>42</v>
      </c>
      <c r="R12" t="s">
        <v>97</v>
      </c>
      <c r="T12" t="s">
        <v>148</v>
      </c>
      <c r="V12">
        <v>64.909397997180349</v>
      </c>
      <c r="W12">
        <v>0.62800746366673366</v>
      </c>
      <c r="X12">
        <v>17.818359658149575</v>
      </c>
      <c r="Y12">
        <v>3.9641430632603223</v>
      </c>
      <c r="Z12">
        <v>1.943535907112846</v>
      </c>
      <c r="AA12">
        <v>5.0652202377544384</v>
      </c>
      <c r="AB12">
        <v>3.8776205617755295</v>
      </c>
      <c r="AC12">
        <v>1.7937151111001981</v>
      </c>
      <c r="AD12">
        <v>3.1022605899228877</v>
      </c>
    </row>
    <row r="13" spans="1:30" x14ac:dyDescent="0.35">
      <c r="A13" s="18">
        <v>61.373014555134809</v>
      </c>
      <c r="B13" s="18">
        <v>0.90250378459691538</v>
      </c>
      <c r="C13" s="18">
        <v>17.494343083400803</v>
      </c>
      <c r="D13" s="18">
        <v>5.4661248340877</v>
      </c>
      <c r="E13" s="18">
        <v>2.9703228130884187</v>
      </c>
      <c r="F13" s="18">
        <v>5.9935751264174613</v>
      </c>
      <c r="G13" s="18">
        <v>4.1246888720031283</v>
      </c>
      <c r="H13" s="18">
        <v>1.6754269312707664</v>
      </c>
      <c r="I13" s="18">
        <f>SUM(A13:H13)</f>
        <v>99.999999999999986</v>
      </c>
      <c r="J13">
        <v>1270.1638646204105</v>
      </c>
      <c r="K13">
        <v>997.16386462041055</v>
      </c>
      <c r="L13">
        <v>5.2427993554195123</v>
      </c>
      <c r="M13">
        <v>1.2794170678829597</v>
      </c>
      <c r="N13">
        <v>0.43870865673948994</v>
      </c>
      <c r="O13" s="20">
        <v>980</v>
      </c>
      <c r="P13" s="16">
        <v>1</v>
      </c>
      <c r="Q13" s="16" t="s">
        <v>13</v>
      </c>
      <c r="R13" t="s">
        <v>97</v>
      </c>
      <c r="T13" t="s">
        <v>148</v>
      </c>
      <c r="V13">
        <v>60.191809373472097</v>
      </c>
      <c r="W13">
        <v>0.89572540275452184</v>
      </c>
      <c r="X13">
        <v>18.662032550181266</v>
      </c>
      <c r="Y13">
        <v>5.0730547014207445</v>
      </c>
      <c r="Z13">
        <v>2.7873982572723435</v>
      </c>
      <c r="AA13">
        <v>5.6399039084466436</v>
      </c>
      <c r="AB13">
        <v>4.262095284932002</v>
      </c>
      <c r="AC13">
        <v>2.4879805215203845</v>
      </c>
      <c r="AD13">
        <v>3.0907196935275509</v>
      </c>
    </row>
    <row r="14" spans="1:30" x14ac:dyDescent="0.35">
      <c r="A14" s="18">
        <v>67.741773926979519</v>
      </c>
      <c r="B14" s="18">
        <v>0.44573546351479948</v>
      </c>
      <c r="C14" s="18">
        <v>16.557319577302547</v>
      </c>
      <c r="D14" s="18">
        <v>3.1902639354935647</v>
      </c>
      <c r="E14" s="18">
        <v>1.7378674813442179</v>
      </c>
      <c r="F14" s="18">
        <v>4.0366604898081828</v>
      </c>
      <c r="G14" s="18">
        <v>4.13181749887314</v>
      </c>
      <c r="H14" s="18">
        <v>2.1585616266840284</v>
      </c>
      <c r="I14" s="18">
        <f>SUM(A14:H14)</f>
        <v>100.00000000000001</v>
      </c>
      <c r="J14">
        <v>1198.6580918515549</v>
      </c>
      <c r="K14">
        <v>925.6580918515549</v>
      </c>
      <c r="L14">
        <v>4.4785370861922171</v>
      </c>
      <c r="M14">
        <v>0.63745812089948117</v>
      </c>
      <c r="N14">
        <v>0.61070264163500221</v>
      </c>
      <c r="O14" s="20">
        <v>880</v>
      </c>
      <c r="P14" s="16">
        <v>1</v>
      </c>
      <c r="Q14" s="16" t="s">
        <v>24</v>
      </c>
      <c r="R14" t="s">
        <v>94</v>
      </c>
      <c r="T14" t="s">
        <v>136</v>
      </c>
      <c r="V14">
        <v>68.026146833693019</v>
      </c>
      <c r="W14">
        <v>0.50130052906422407</v>
      </c>
      <c r="X14">
        <v>16.711048149064936</v>
      </c>
      <c r="Y14">
        <v>3.2942932436778984</v>
      </c>
      <c r="Z14">
        <v>1.3388431267137548</v>
      </c>
      <c r="AA14">
        <v>4.1343772724595542</v>
      </c>
      <c r="AB14">
        <v>3.6568418014551298</v>
      </c>
      <c r="AC14">
        <v>2.3371490438714773</v>
      </c>
      <c r="AD14">
        <v>0.51278091565733019</v>
      </c>
    </row>
    <row r="15" spans="1:30" x14ac:dyDescent="0.35">
      <c r="A15" s="18">
        <v>60.993366051301713</v>
      </c>
      <c r="B15" s="18">
        <v>0.92230911758485123</v>
      </c>
      <c r="C15" s="18">
        <v>17.157221611919631</v>
      </c>
      <c r="D15" s="18">
        <v>5.6308763161393856</v>
      </c>
      <c r="E15" s="18">
        <v>3.1575254492120206</v>
      </c>
      <c r="F15" s="18">
        <v>5.7808165860142067</v>
      </c>
      <c r="G15" s="18">
        <v>4.2801702046591936</v>
      </c>
      <c r="H15" s="18">
        <v>2.0777146631690044</v>
      </c>
      <c r="I15" s="18">
        <f>SUM(A15:H15)</f>
        <v>100.00000000000001</v>
      </c>
      <c r="J15">
        <v>1272.6116792796317</v>
      </c>
      <c r="K15">
        <v>999.61167927963174</v>
      </c>
      <c r="L15">
        <v>4.6436658618727193</v>
      </c>
      <c r="M15">
        <v>1.356295246081157</v>
      </c>
      <c r="N15">
        <v>0.42439503354392344</v>
      </c>
      <c r="O15" s="20">
        <v>990</v>
      </c>
      <c r="P15" s="16">
        <v>1</v>
      </c>
      <c r="Q15" s="16" t="s">
        <v>35</v>
      </c>
      <c r="R15" t="s">
        <v>97</v>
      </c>
      <c r="T15" t="s">
        <v>148</v>
      </c>
      <c r="V15">
        <v>59.69275447687869</v>
      </c>
      <c r="W15">
        <v>0.91194682521813775</v>
      </c>
      <c r="X15">
        <v>18.452397936211582</v>
      </c>
      <c r="Y15">
        <v>5.0493368095332904</v>
      </c>
      <c r="Z15">
        <v>2.8662127683917333</v>
      </c>
      <c r="AA15">
        <v>5.4353425850640811</v>
      </c>
      <c r="AB15">
        <v>4.3527054806083925</v>
      </c>
      <c r="AC15">
        <v>3.2393031180940994</v>
      </c>
      <c r="AD15">
        <v>3.9168444829725146</v>
      </c>
    </row>
    <row r="16" spans="1:30" x14ac:dyDescent="0.35">
      <c r="A16" s="18">
        <v>68.117755103015838</v>
      </c>
      <c r="B16" s="18">
        <v>0.49503315837450912</v>
      </c>
      <c r="C16" s="18">
        <v>16.1580686090733</v>
      </c>
      <c r="D16" s="18">
        <v>3.0844634953301688</v>
      </c>
      <c r="E16" s="18">
        <v>1.373876186905755</v>
      </c>
      <c r="F16" s="18">
        <v>3.300350697818923</v>
      </c>
      <c r="G16" s="18">
        <v>5.0671254264931509</v>
      </c>
      <c r="H16" s="18">
        <v>2.4033273229883658</v>
      </c>
      <c r="I16" s="18">
        <f>SUM(A16:H16)</f>
        <v>100.00000000000001</v>
      </c>
      <c r="J16">
        <v>1182.104465448868</v>
      </c>
      <c r="K16">
        <v>909.10446544886804</v>
      </c>
      <c r="L16">
        <v>2.1765766613312731</v>
      </c>
      <c r="M16">
        <v>0.24132420620009842</v>
      </c>
      <c r="N16">
        <v>0.80559131531090311</v>
      </c>
      <c r="O16" s="20">
        <v>870</v>
      </c>
      <c r="P16" s="16">
        <v>1</v>
      </c>
      <c r="Q16" s="16" t="s">
        <v>44</v>
      </c>
      <c r="R16" t="s">
        <v>94</v>
      </c>
      <c r="T16" t="s">
        <v>136</v>
      </c>
      <c r="V16">
        <v>68.584015181261748</v>
      </c>
      <c r="W16">
        <v>0.43299099866482038</v>
      </c>
      <c r="X16">
        <v>16.273987422402115</v>
      </c>
      <c r="Y16">
        <v>3.0115068121676991</v>
      </c>
      <c r="Z16">
        <v>1.1498732059508256</v>
      </c>
      <c r="AA16">
        <v>3.5943541197234774</v>
      </c>
      <c r="AB16">
        <v>4.1994516202753402</v>
      </c>
      <c r="AC16">
        <v>2.7538206395539788</v>
      </c>
      <c r="AD16">
        <v>1.1294807206137385</v>
      </c>
    </row>
    <row r="17" spans="1:30" x14ac:dyDescent="0.35">
      <c r="A17" s="18">
        <v>63.141168579716371</v>
      </c>
      <c r="B17" s="18">
        <v>0.57987013476122662</v>
      </c>
      <c r="C17" s="18">
        <v>17.979998861105575</v>
      </c>
      <c r="D17" s="18">
        <v>4.2741964070569418</v>
      </c>
      <c r="E17" s="18">
        <v>2.4333712334861439</v>
      </c>
      <c r="F17" s="18">
        <v>5.6738884391360473</v>
      </c>
      <c r="G17" s="18">
        <v>4.4416037996263533</v>
      </c>
      <c r="H17" s="18">
        <v>1.4759025451113499</v>
      </c>
      <c r="I17" s="18">
        <f>SUM(A17:H17)</f>
        <v>100.00000000000001</v>
      </c>
      <c r="J17">
        <v>1228.206927247674</v>
      </c>
      <c r="K17">
        <v>955.206927247674</v>
      </c>
      <c r="L17">
        <v>4.9592531946259992</v>
      </c>
      <c r="M17">
        <v>0.79209929011628555</v>
      </c>
      <c r="N17">
        <v>0.55800479667346559</v>
      </c>
      <c r="O17" s="20">
        <v>950</v>
      </c>
      <c r="P17" s="16">
        <v>1</v>
      </c>
      <c r="Q17" s="16" t="s">
        <v>67</v>
      </c>
      <c r="R17" t="s">
        <v>97</v>
      </c>
      <c r="T17" t="s">
        <v>148</v>
      </c>
      <c r="V17">
        <v>65.040192631164246</v>
      </c>
      <c r="W17">
        <v>0.64522062889523113</v>
      </c>
      <c r="X17">
        <v>17.762397095599681</v>
      </c>
      <c r="Y17">
        <v>4.0235135960487174</v>
      </c>
      <c r="Z17">
        <v>1.9180266667642627</v>
      </c>
      <c r="AA17">
        <v>5.0321750169593962</v>
      </c>
      <c r="AB17">
        <v>3.780894237168468</v>
      </c>
      <c r="AC17">
        <v>1.7975801273999963</v>
      </c>
      <c r="AD17">
        <v>4.8346686997220463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F697-4C93-4A18-95C8-17E05403E8DC}">
  <dimension ref="A1:I17"/>
  <sheetViews>
    <sheetView workbookViewId="0">
      <selection activeCell="L3" sqref="L3"/>
    </sheetView>
  </sheetViews>
  <sheetFormatPr defaultRowHeight="15.5" x14ac:dyDescent="0.35"/>
  <sheetData>
    <row r="1" spans="1:9" x14ac:dyDescent="0.3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14</v>
      </c>
    </row>
    <row r="2" spans="1:9" x14ac:dyDescent="0.35">
      <c r="A2">
        <v>62.999936210049782</v>
      </c>
      <c r="B2">
        <v>0.34488632420576254</v>
      </c>
      <c r="C2">
        <v>14.25039448125802</v>
      </c>
      <c r="D2">
        <v>2.550897019887743</v>
      </c>
      <c r="E2">
        <v>1.2807059234226177</v>
      </c>
      <c r="F2">
        <v>3.2722141491717465</v>
      </c>
      <c r="G2">
        <v>3.871559285748833</v>
      </c>
      <c r="H2">
        <v>2.3384975153463894</v>
      </c>
      <c r="I2">
        <v>90.909090909090907</v>
      </c>
    </row>
    <row r="3" spans="1:9" x14ac:dyDescent="0.35">
      <c r="A3">
        <v>57.000087088714054</v>
      </c>
      <c r="B3">
        <v>0.54374831698729775</v>
      </c>
      <c r="C3">
        <v>15.529909559191323</v>
      </c>
      <c r="D3">
        <v>3.964026345181642</v>
      </c>
      <c r="E3">
        <v>3.3365121383228415</v>
      </c>
      <c r="F3">
        <v>5.667848047528552</v>
      </c>
      <c r="G3">
        <v>3.7636443140465969</v>
      </c>
      <c r="H3">
        <v>1.1033150991185998</v>
      </c>
      <c r="I3">
        <v>90.909090909090907</v>
      </c>
    </row>
    <row r="4" spans="1:9" x14ac:dyDescent="0.35">
      <c r="A4">
        <v>67.099878973293144</v>
      </c>
      <c r="B4">
        <v>0.25890197341924776</v>
      </c>
      <c r="C4">
        <v>12.544911097117581</v>
      </c>
      <c r="D4">
        <v>1.7494242766746952</v>
      </c>
      <c r="E4">
        <v>0.32984423982036587</v>
      </c>
      <c r="F4">
        <v>1.2720342842238761</v>
      </c>
      <c r="G4">
        <v>3.7586400524717534</v>
      </c>
      <c r="H4">
        <v>3.8920385204948382</v>
      </c>
      <c r="I4">
        <v>90.905673417515501</v>
      </c>
    </row>
    <row r="5" spans="1:9" x14ac:dyDescent="0.35">
      <c r="A5">
        <v>54.44398108998697</v>
      </c>
      <c r="B5">
        <v>0.7080643579023852</v>
      </c>
      <c r="C5">
        <v>16.523700292017928</v>
      </c>
      <c r="D5">
        <v>5.2764966629441403</v>
      </c>
      <c r="E5">
        <v>3.3614695293729193</v>
      </c>
      <c r="F5">
        <v>5.7857550173109749</v>
      </c>
      <c r="G5">
        <v>3.7628032911167373</v>
      </c>
      <c r="H5">
        <v>1.0473653757806158</v>
      </c>
      <c r="I5">
        <v>90.909635616432652</v>
      </c>
    </row>
    <row r="6" spans="1:9" x14ac:dyDescent="0.35">
      <c r="A6">
        <v>66.395250897345662</v>
      </c>
      <c r="B6">
        <v>0.21303387764989037</v>
      </c>
      <c r="C6">
        <v>13.244720997818758</v>
      </c>
      <c r="D6">
        <v>1.8936106585301398</v>
      </c>
      <c r="E6">
        <v>0.1783881385397236</v>
      </c>
      <c r="F6">
        <v>0.86199386908077225</v>
      </c>
      <c r="G6">
        <v>4.4549539218498158</v>
      </c>
      <c r="H6">
        <v>3.6671385482761507</v>
      </c>
      <c r="I6">
        <v>90.909090909090921</v>
      </c>
    </row>
    <row r="7" spans="1:9" x14ac:dyDescent="0.35">
      <c r="A7">
        <v>66.346171876707132</v>
      </c>
      <c r="B7">
        <v>0.30708403426797165</v>
      </c>
      <c r="C7">
        <v>13.093365764436374</v>
      </c>
      <c r="D7">
        <v>1.9499465223707462</v>
      </c>
      <c r="E7">
        <v>0.50444173594350405</v>
      </c>
      <c r="F7">
        <v>1.7716388122936346</v>
      </c>
      <c r="G7">
        <v>4.0530513321588657</v>
      </c>
      <c r="H7">
        <v>2.8833908309126621</v>
      </c>
      <c r="I7">
        <v>90.909090909090892</v>
      </c>
    </row>
    <row r="8" spans="1:9" x14ac:dyDescent="0.35">
      <c r="A8">
        <v>52.199930763252667</v>
      </c>
      <c r="B8">
        <v>1.3590144981964756</v>
      </c>
      <c r="C8">
        <v>15.518702246105756</v>
      </c>
      <c r="D8">
        <v>7.691000196116744</v>
      </c>
      <c r="E8">
        <v>2.9431693168648017</v>
      </c>
      <c r="F8">
        <v>5.9302455410366477</v>
      </c>
      <c r="G8">
        <v>4.190184291772808</v>
      </c>
      <c r="H8">
        <v>1.0768440557450072</v>
      </c>
      <c r="I8">
        <v>90.909090909090907</v>
      </c>
    </row>
    <row r="9" spans="1:9" x14ac:dyDescent="0.35">
      <c r="A9">
        <v>56.396684937407606</v>
      </c>
      <c r="B9">
        <v>0.64564253966813079</v>
      </c>
      <c r="C9">
        <v>16.268922876889505</v>
      </c>
      <c r="D9">
        <v>4.6134833679371159</v>
      </c>
      <c r="E9">
        <v>2.4812704216907528</v>
      </c>
      <c r="F9">
        <v>5.2973004457376272</v>
      </c>
      <c r="G9">
        <v>4.1686127799066819</v>
      </c>
      <c r="H9">
        <v>1.0371735398534851</v>
      </c>
      <c r="I9">
        <v>90.909090909090892</v>
      </c>
    </row>
    <row r="10" spans="1:9" x14ac:dyDescent="0.35">
      <c r="A10">
        <v>58.139698649528228</v>
      </c>
      <c r="B10">
        <v>0.70561376110118401</v>
      </c>
      <c r="C10">
        <v>15.383218118649514</v>
      </c>
      <c r="D10">
        <v>4.3627478140711311</v>
      </c>
      <c r="E10">
        <v>2.1738092229655965</v>
      </c>
      <c r="F10">
        <v>4.7004502303888911</v>
      </c>
      <c r="G10">
        <v>4.1209628657012152</v>
      </c>
      <c r="H10">
        <v>1.3225902466851356</v>
      </c>
      <c r="I10">
        <v>90.909090909090907</v>
      </c>
    </row>
    <row r="11" spans="1:9" x14ac:dyDescent="0.35">
      <c r="A11">
        <v>56.492551481238721</v>
      </c>
      <c r="B11">
        <v>0.95550712439774488</v>
      </c>
      <c r="C11">
        <v>14.845709804547491</v>
      </c>
      <c r="D11">
        <v>5.4568412954133771</v>
      </c>
      <c r="E11">
        <v>2.4869217343859935</v>
      </c>
      <c r="F11">
        <v>4.8547690887971582</v>
      </c>
      <c r="G11">
        <v>3.7041976620657815</v>
      </c>
      <c r="H11">
        <v>2.1125927182446307</v>
      </c>
      <c r="I11">
        <v>90.909090909090907</v>
      </c>
    </row>
    <row r="12" spans="1:9" x14ac:dyDescent="0.35">
      <c r="A12">
        <v>57.729759271576498</v>
      </c>
      <c r="B12">
        <v>0.59997366341823866</v>
      </c>
      <c r="C12">
        <v>16.264097826647554</v>
      </c>
      <c r="D12">
        <v>4.0883008091038224</v>
      </c>
      <c r="E12">
        <v>1.9476143782957942</v>
      </c>
      <c r="F12">
        <v>4.7924841186489449</v>
      </c>
      <c r="G12">
        <v>4.312968246186573</v>
      </c>
      <c r="H12">
        <v>1.1755035828207137</v>
      </c>
      <c r="I12">
        <v>90.910701896698143</v>
      </c>
    </row>
    <row r="13" spans="1:9" x14ac:dyDescent="0.35">
      <c r="A13">
        <v>55.793649595577094</v>
      </c>
      <c r="B13">
        <v>0.82045798599719577</v>
      </c>
      <c r="C13">
        <v>15.903948257637092</v>
      </c>
      <c r="D13">
        <v>4.9692043946251818</v>
      </c>
      <c r="E13">
        <v>2.700293466444017</v>
      </c>
      <c r="F13">
        <v>5.4487046603795095</v>
      </c>
      <c r="G13">
        <v>3.7497171563664802</v>
      </c>
      <c r="H13">
        <v>1.523115392064333</v>
      </c>
      <c r="I13">
        <v>90.909090909090892</v>
      </c>
    </row>
    <row r="14" spans="1:9" x14ac:dyDescent="0.35">
      <c r="A14">
        <v>61.583430842708651</v>
      </c>
      <c r="B14">
        <v>0.40521405774072677</v>
      </c>
      <c r="C14">
        <v>15.052108706638677</v>
      </c>
      <c r="D14">
        <v>2.900239941357786</v>
      </c>
      <c r="E14">
        <v>1.5798795284947433</v>
      </c>
      <c r="F14">
        <v>3.669691354371075</v>
      </c>
      <c r="G14">
        <v>3.7561977262483088</v>
      </c>
      <c r="H14">
        <v>1.9623287515309347</v>
      </c>
      <c r="I14">
        <v>90.909090909090921</v>
      </c>
    </row>
    <row r="15" spans="1:9" x14ac:dyDescent="0.35">
      <c r="A15">
        <v>55.448514592092465</v>
      </c>
      <c r="B15">
        <v>0.83846283416804646</v>
      </c>
      <c r="C15">
        <v>15.597474192654209</v>
      </c>
      <c r="D15">
        <v>5.1189784692176232</v>
      </c>
      <c r="E15">
        <v>2.8704776811018369</v>
      </c>
      <c r="F15">
        <v>5.2552878054674599</v>
      </c>
      <c r="G15">
        <v>3.8910638224174483</v>
      </c>
      <c r="H15">
        <v>1.888831511971822</v>
      </c>
      <c r="I15">
        <v>90.909090909090921</v>
      </c>
    </row>
    <row r="16" spans="1:9" x14ac:dyDescent="0.35">
      <c r="A16">
        <v>61.925231911832576</v>
      </c>
      <c r="B16">
        <v>0.45003014397682645</v>
      </c>
      <c r="C16">
        <v>14.689153280975727</v>
      </c>
      <c r="D16">
        <v>2.8040577230274262</v>
      </c>
      <c r="E16">
        <v>1.2489783517325044</v>
      </c>
      <c r="F16">
        <v>3.0003188161990209</v>
      </c>
      <c r="G16">
        <v>4.6064776604483182</v>
      </c>
      <c r="H16">
        <v>2.1848430208985143</v>
      </c>
      <c r="I16">
        <v>90.909090909090921</v>
      </c>
    </row>
    <row r="17" spans="1:9" x14ac:dyDescent="0.35">
      <c r="A17">
        <v>57.401062345196699</v>
      </c>
      <c r="B17">
        <v>0.52715466796475141</v>
      </c>
      <c r="C17">
        <v>16.345453510095975</v>
      </c>
      <c r="D17">
        <v>3.8856330973244924</v>
      </c>
      <c r="E17">
        <v>2.2121556668055851</v>
      </c>
      <c r="F17">
        <v>5.1580803992145885</v>
      </c>
      <c r="G17">
        <v>4.0378216360239572</v>
      </c>
      <c r="H17">
        <v>1.3417295864648635</v>
      </c>
      <c r="I17">
        <v>90.909090909090921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calculation_perturbed</vt:lpstr>
      <vt:lpstr>notes</vt:lpstr>
      <vt:lpstr>fit parameters</vt:lpstr>
      <vt:lpstr>calculation</vt:lpstr>
      <vt:lpstr>Thermobar</vt:lpstr>
      <vt:lpstr>Thermobar_norm_test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Blundy</dc:creator>
  <cp:lastModifiedBy>Penny Wieser</cp:lastModifiedBy>
  <dcterms:created xsi:type="dcterms:W3CDTF">2021-10-14T06:09:23Z</dcterms:created>
  <dcterms:modified xsi:type="dcterms:W3CDTF">2023-07-06T20:55:44Z</dcterms:modified>
</cp:coreProperties>
</file>