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My Drive\Postdoc\PyMME\MyBarometers\Thermobar_outer\Benchmarking\clinopyroxene\Final_Versions\"/>
    </mc:Choice>
  </mc:AlternateContent>
  <xr:revisionPtr revIDLastSave="0" documentId="13_ncr:1_{596C01DD-7901-4999-9630-8E18A2091E49}" xr6:coauthVersionLast="47" xr6:coauthVersionMax="47" xr10:uidLastSave="{00000000-0000-0000-0000-000000000000}"/>
  <bookViews>
    <workbookView xWindow="28680" yWindow="-120" windowWidth="29040" windowHeight="15360" tabRatio="828" activeTab="5" xr2:uid="{00000000-000D-0000-FFFF-FFFF00000000}"/>
  </bookViews>
  <sheets>
    <sheet name="Cpx Input &amp; Models_2" sheetId="16" r:id="rId1"/>
    <sheet name="Instructions" sheetId="5" r:id="rId2"/>
    <sheet name="Melts" sheetId="17" r:id="rId3"/>
    <sheet name="Cpxs" sheetId="18" r:id="rId4"/>
    <sheet name="Cpx Input &amp; Models" sheetId="1" r:id="rId5"/>
    <sheet name="Tests" sheetId="19" r:id="rId6"/>
    <sheet name="Test for Equilibrium" sheetId="4" r:id="rId7"/>
    <sheet name="Rhodes Diag" sheetId="14" r:id="rId8"/>
    <sheet name="Rhodes Diag Calcs" sheetId="15" r:id="rId9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O15" i="16" l="1"/>
  <c r="CJ15" i="16" s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15" i="1"/>
  <c r="L13" i="16"/>
  <c r="K13" i="16"/>
  <c r="I13" i="16"/>
  <c r="HJ54" i="16"/>
  <c r="HI54" i="16"/>
  <c r="HK54" i="16" s="1"/>
  <c r="HH54" i="16"/>
  <c r="HG54" i="16"/>
  <c r="EO54" i="16"/>
  <c r="EN54" i="16"/>
  <c r="EM54" i="16"/>
  <c r="EG54" i="16"/>
  <c r="ES54" i="16" s="1"/>
  <c r="EF54" i="16"/>
  <c r="ER54" i="16" s="1"/>
  <c r="EE54" i="16"/>
  <c r="ED54" i="16"/>
  <c r="EC54" i="16"/>
  <c r="EB54" i="16"/>
  <c r="EA54" i="16"/>
  <c r="DZ54" i="16"/>
  <c r="EL54" i="16" s="1"/>
  <c r="DY54" i="16"/>
  <c r="EK54" i="16" s="1"/>
  <c r="DG54" i="16"/>
  <c r="DF54" i="16"/>
  <c r="DE54" i="16"/>
  <c r="DD54" i="16"/>
  <c r="DC54" i="16"/>
  <c r="DB54" i="16"/>
  <c r="DA54" i="16"/>
  <c r="CZ54" i="16"/>
  <c r="CY54" i="16"/>
  <c r="HK53" i="16"/>
  <c r="HJ53" i="16"/>
  <c r="HI53" i="16"/>
  <c r="HH53" i="16"/>
  <c r="HG53" i="16"/>
  <c r="GF53" i="16"/>
  <c r="E53" i="16" s="1"/>
  <c r="EQ53" i="16"/>
  <c r="EP53" i="16"/>
  <c r="EO53" i="16"/>
  <c r="EM53" i="16"/>
  <c r="EG53" i="16"/>
  <c r="ES53" i="16" s="1"/>
  <c r="EF53" i="16"/>
  <c r="ER53" i="16" s="1"/>
  <c r="EE53" i="16"/>
  <c r="ED53" i="16"/>
  <c r="EC53" i="16"/>
  <c r="EB53" i="16"/>
  <c r="EN53" i="16" s="1"/>
  <c r="EA53" i="16"/>
  <c r="DZ53" i="16"/>
  <c r="EL53" i="16" s="1"/>
  <c r="DY53" i="16"/>
  <c r="DG53" i="16"/>
  <c r="DF53" i="16"/>
  <c r="DE53" i="16"/>
  <c r="DD53" i="16"/>
  <c r="DC53" i="16"/>
  <c r="DB53" i="16"/>
  <c r="DA53" i="16"/>
  <c r="CZ53" i="16"/>
  <c r="CY53" i="16"/>
  <c r="HJ52" i="16"/>
  <c r="HI52" i="16"/>
  <c r="HK52" i="16" s="1"/>
  <c r="HH52" i="16"/>
  <c r="HG52" i="16"/>
  <c r="ES52" i="16"/>
  <c r="ER52" i="16"/>
  <c r="EQ52" i="16"/>
  <c r="EO52" i="16"/>
  <c r="EK52" i="16"/>
  <c r="EG52" i="16"/>
  <c r="EF52" i="16"/>
  <c r="EE52" i="16"/>
  <c r="ED52" i="16"/>
  <c r="EP52" i="16" s="1"/>
  <c r="EC52" i="16"/>
  <c r="EB52" i="16"/>
  <c r="EA52" i="16"/>
  <c r="EM52" i="16" s="1"/>
  <c r="DZ52" i="16"/>
  <c r="DY52" i="16"/>
  <c r="DG52" i="16"/>
  <c r="DF52" i="16"/>
  <c r="DE52" i="16"/>
  <c r="DD52" i="16"/>
  <c r="DC52" i="16"/>
  <c r="DB52" i="16"/>
  <c r="DA52" i="16"/>
  <c r="CZ52" i="16"/>
  <c r="CY52" i="16"/>
  <c r="HJ51" i="16"/>
  <c r="HI51" i="16"/>
  <c r="HK51" i="16" s="1"/>
  <c r="HH51" i="16"/>
  <c r="HG51" i="16"/>
  <c r="ES51" i="16"/>
  <c r="EQ51" i="16"/>
  <c r="EM51" i="16"/>
  <c r="EK51" i="16"/>
  <c r="EG51" i="16"/>
  <c r="EF51" i="16"/>
  <c r="ER51" i="16" s="1"/>
  <c r="EE51" i="16"/>
  <c r="ED51" i="16"/>
  <c r="EC51" i="16"/>
  <c r="EO51" i="16" s="1"/>
  <c r="EB51" i="16"/>
  <c r="EN51" i="16" s="1"/>
  <c r="EA51" i="16"/>
  <c r="DZ51" i="16"/>
  <c r="DY51" i="16"/>
  <c r="DG51" i="16"/>
  <c r="DF51" i="16"/>
  <c r="DE51" i="16"/>
  <c r="DD51" i="16"/>
  <c r="DC51" i="16"/>
  <c r="DB51" i="16"/>
  <c r="DA51" i="16"/>
  <c r="CZ51" i="16"/>
  <c r="CY51" i="16"/>
  <c r="HJ50" i="16"/>
  <c r="HI50" i="16"/>
  <c r="HH50" i="16"/>
  <c r="HG50" i="16"/>
  <c r="EN50" i="16"/>
  <c r="EM50" i="16"/>
  <c r="EL50" i="16"/>
  <c r="EG50" i="16"/>
  <c r="ES50" i="16" s="1"/>
  <c r="EF50" i="16"/>
  <c r="ER50" i="16" s="1"/>
  <c r="EE50" i="16"/>
  <c r="EQ50" i="16" s="1"/>
  <c r="ED50" i="16"/>
  <c r="EC50" i="16"/>
  <c r="EO50" i="16" s="1"/>
  <c r="EB50" i="16"/>
  <c r="EA50" i="16"/>
  <c r="DZ50" i="16"/>
  <c r="DY50" i="16"/>
  <c r="EK50" i="16" s="1"/>
  <c r="DG50" i="16"/>
  <c r="DF50" i="16"/>
  <c r="DE50" i="16"/>
  <c r="DD50" i="16"/>
  <c r="DC50" i="16"/>
  <c r="DB50" i="16"/>
  <c r="DA50" i="16"/>
  <c r="CZ50" i="16"/>
  <c r="CY50" i="16"/>
  <c r="HJ49" i="16"/>
  <c r="HI49" i="16"/>
  <c r="HH49" i="16"/>
  <c r="HG49" i="16"/>
  <c r="EP49" i="16"/>
  <c r="EO49" i="16"/>
  <c r="EN49" i="16"/>
  <c r="EG49" i="16"/>
  <c r="ES49" i="16" s="1"/>
  <c r="EF49" i="16"/>
  <c r="EE49" i="16"/>
  <c r="EQ49" i="16" s="1"/>
  <c r="ED49" i="16"/>
  <c r="EC49" i="16"/>
  <c r="EB49" i="16"/>
  <c r="EA49" i="16"/>
  <c r="EM49" i="16" s="1"/>
  <c r="DZ49" i="16"/>
  <c r="EL49" i="16" s="1"/>
  <c r="DY49" i="16"/>
  <c r="EK49" i="16" s="1"/>
  <c r="DG49" i="16"/>
  <c r="DF49" i="16"/>
  <c r="DE49" i="16"/>
  <c r="DD49" i="16"/>
  <c r="DC49" i="16"/>
  <c r="DB49" i="16"/>
  <c r="DA49" i="16"/>
  <c r="CZ49" i="16"/>
  <c r="CY49" i="16"/>
  <c r="HK48" i="16"/>
  <c r="HJ48" i="16"/>
  <c r="HI48" i="16"/>
  <c r="HH48" i="16"/>
  <c r="HG48" i="16"/>
  <c r="GF48" i="16"/>
  <c r="E48" i="16" s="1"/>
  <c r="EQ48" i="16"/>
  <c r="EP48" i="16"/>
  <c r="EO48" i="16"/>
  <c r="EG48" i="16"/>
  <c r="ES48" i="16" s="1"/>
  <c r="EF48" i="16"/>
  <c r="ER48" i="16" s="1"/>
  <c r="EE48" i="16"/>
  <c r="ED48" i="16"/>
  <c r="EC48" i="16"/>
  <c r="EB48" i="16"/>
  <c r="EN48" i="16" s="1"/>
  <c r="EA48" i="16"/>
  <c r="EM48" i="16" s="1"/>
  <c r="DZ48" i="16"/>
  <c r="EL48" i="16" s="1"/>
  <c r="DY48" i="16"/>
  <c r="DG48" i="16"/>
  <c r="DF48" i="16"/>
  <c r="DE48" i="16"/>
  <c r="DD48" i="16"/>
  <c r="DC48" i="16"/>
  <c r="DB48" i="16"/>
  <c r="DA48" i="16"/>
  <c r="CZ48" i="16"/>
  <c r="CY48" i="16"/>
  <c r="HJ47" i="16"/>
  <c r="HI47" i="16"/>
  <c r="HK47" i="16" s="1"/>
  <c r="HH47" i="16"/>
  <c r="HG47" i="16"/>
  <c r="ES47" i="16"/>
  <c r="ER47" i="16"/>
  <c r="EQ47" i="16"/>
  <c r="EK47" i="16"/>
  <c r="EG47" i="16"/>
  <c r="EF47" i="16"/>
  <c r="EE47" i="16"/>
  <c r="ED47" i="16"/>
  <c r="EP47" i="16" s="1"/>
  <c r="EC47" i="16"/>
  <c r="EO47" i="16" s="1"/>
  <c r="EB47" i="16"/>
  <c r="EA47" i="16"/>
  <c r="EM47" i="16" s="1"/>
  <c r="DZ47" i="16"/>
  <c r="DY47" i="16"/>
  <c r="DG47" i="16"/>
  <c r="DF47" i="16"/>
  <c r="DE47" i="16"/>
  <c r="DD47" i="16"/>
  <c r="DC47" i="16"/>
  <c r="DB47" i="16"/>
  <c r="DA47" i="16"/>
  <c r="CZ47" i="16"/>
  <c r="CY47" i="16"/>
  <c r="HJ46" i="16"/>
  <c r="HI46" i="16"/>
  <c r="HH46" i="16"/>
  <c r="HG46" i="16"/>
  <c r="ES46" i="16"/>
  <c r="EO46" i="16"/>
  <c r="EM46" i="16"/>
  <c r="EL46" i="16"/>
  <c r="EK46" i="16"/>
  <c r="EG46" i="16"/>
  <c r="EF46" i="16"/>
  <c r="EE46" i="16"/>
  <c r="ED46" i="16"/>
  <c r="EC46" i="16"/>
  <c r="EB46" i="16"/>
  <c r="EN46" i="16" s="1"/>
  <c r="EA46" i="16"/>
  <c r="DZ46" i="16"/>
  <c r="DY46" i="16"/>
  <c r="DG46" i="16"/>
  <c r="DF46" i="16"/>
  <c r="DE46" i="16"/>
  <c r="DD46" i="16"/>
  <c r="DC46" i="16"/>
  <c r="DB46" i="16"/>
  <c r="DA46" i="16"/>
  <c r="CZ46" i="16"/>
  <c r="CY46" i="16"/>
  <c r="HK45" i="16"/>
  <c r="HJ45" i="16"/>
  <c r="HI45" i="16"/>
  <c r="HH45" i="16"/>
  <c r="HG45" i="16"/>
  <c r="EO45" i="16"/>
  <c r="EN45" i="16"/>
  <c r="EM45" i="16"/>
  <c r="EG45" i="16"/>
  <c r="ES45" i="16" s="1"/>
  <c r="EF45" i="16"/>
  <c r="EE45" i="16"/>
  <c r="ED45" i="16"/>
  <c r="EC45" i="16"/>
  <c r="EB45" i="16"/>
  <c r="EA45" i="16"/>
  <c r="DZ45" i="16"/>
  <c r="EL45" i="16" s="1"/>
  <c r="DY45" i="16"/>
  <c r="EK45" i="16" s="1"/>
  <c r="DG45" i="16"/>
  <c r="DF45" i="16"/>
  <c r="DE45" i="16"/>
  <c r="DD45" i="16"/>
  <c r="DC45" i="16"/>
  <c r="DB45" i="16"/>
  <c r="DA45" i="16"/>
  <c r="CZ45" i="16"/>
  <c r="CY45" i="16"/>
  <c r="HJ44" i="16"/>
  <c r="HI44" i="16"/>
  <c r="HK44" i="16" s="1"/>
  <c r="HH44" i="16"/>
  <c r="HG44" i="16"/>
  <c r="EN44" i="16"/>
  <c r="EM44" i="16"/>
  <c r="EL44" i="16"/>
  <c r="EG44" i="16"/>
  <c r="ES44" i="16" s="1"/>
  <c r="EF44" i="16"/>
  <c r="ER44" i="16" s="1"/>
  <c r="EE44" i="16"/>
  <c r="ED44" i="16"/>
  <c r="EC44" i="16"/>
  <c r="EO44" i="16" s="1"/>
  <c r="EB44" i="16"/>
  <c r="EA44" i="16"/>
  <c r="DZ44" i="16"/>
  <c r="DY44" i="16"/>
  <c r="EK44" i="16" s="1"/>
  <c r="DG44" i="16"/>
  <c r="DF44" i="16"/>
  <c r="DE44" i="16"/>
  <c r="DD44" i="16"/>
  <c r="DC44" i="16"/>
  <c r="DB44" i="16"/>
  <c r="DA44" i="16"/>
  <c r="CZ44" i="16"/>
  <c r="CY44" i="16"/>
  <c r="HJ43" i="16"/>
  <c r="HI43" i="16"/>
  <c r="HK43" i="16" s="1"/>
  <c r="HH43" i="16"/>
  <c r="HG43" i="16"/>
  <c r="GF43" i="16"/>
  <c r="EQ43" i="16"/>
  <c r="EP43" i="16"/>
  <c r="EO43" i="16"/>
  <c r="EN43" i="16"/>
  <c r="EG43" i="16"/>
  <c r="EF43" i="16"/>
  <c r="ER43" i="16" s="1"/>
  <c r="EE43" i="16"/>
  <c r="ED43" i="16"/>
  <c r="EC43" i="16"/>
  <c r="EB43" i="16"/>
  <c r="EA43" i="16"/>
  <c r="EM43" i="16" s="1"/>
  <c r="DZ43" i="16"/>
  <c r="DY43" i="16"/>
  <c r="DG43" i="16"/>
  <c r="DF43" i="16"/>
  <c r="DE43" i="16"/>
  <c r="DD43" i="16"/>
  <c r="DC43" i="16"/>
  <c r="DB43" i="16"/>
  <c r="DA43" i="16"/>
  <c r="CZ43" i="16"/>
  <c r="CY43" i="16"/>
  <c r="E43" i="16"/>
  <c r="HJ42" i="16"/>
  <c r="HI42" i="16"/>
  <c r="HK42" i="16" s="1"/>
  <c r="HH42" i="16"/>
  <c r="HG42" i="16"/>
  <c r="EO42" i="16"/>
  <c r="EN42" i="16"/>
  <c r="EM42" i="16"/>
  <c r="EL42" i="16"/>
  <c r="EG42" i="16"/>
  <c r="ES42" i="16" s="1"/>
  <c r="EF42" i="16"/>
  <c r="ER42" i="16" s="1"/>
  <c r="EE42" i="16"/>
  <c r="ED42" i="16"/>
  <c r="EC42" i="16"/>
  <c r="EB42" i="16"/>
  <c r="EA42" i="16"/>
  <c r="DZ42" i="16"/>
  <c r="DY42" i="16"/>
  <c r="EK42" i="16" s="1"/>
  <c r="DG42" i="16"/>
  <c r="DF42" i="16"/>
  <c r="DE42" i="16"/>
  <c r="DD42" i="16"/>
  <c r="DC42" i="16"/>
  <c r="DB42" i="16"/>
  <c r="DA42" i="16"/>
  <c r="CZ42" i="16"/>
  <c r="CY42" i="16"/>
  <c r="HJ41" i="16"/>
  <c r="HK41" i="16" s="1"/>
  <c r="HI41" i="16"/>
  <c r="HH41" i="16"/>
  <c r="HG41" i="16"/>
  <c r="GF41" i="16"/>
  <c r="EQ41" i="16"/>
  <c r="EP41" i="16"/>
  <c r="EO41" i="16"/>
  <c r="EN41" i="16"/>
  <c r="EG41" i="16"/>
  <c r="EF41" i="16"/>
  <c r="ER41" i="16" s="1"/>
  <c r="EE41" i="16"/>
  <c r="ED41" i="16"/>
  <c r="EC41" i="16"/>
  <c r="EB41" i="16"/>
  <c r="EA41" i="16"/>
  <c r="EM41" i="16" s="1"/>
  <c r="DZ41" i="16"/>
  <c r="EL41" i="16" s="1"/>
  <c r="DY41" i="16"/>
  <c r="DG41" i="16"/>
  <c r="DF41" i="16"/>
  <c r="DE41" i="16"/>
  <c r="DD41" i="16"/>
  <c r="DC41" i="16"/>
  <c r="DB41" i="16"/>
  <c r="DA41" i="16"/>
  <c r="CZ41" i="16"/>
  <c r="CY41" i="16"/>
  <c r="E41" i="16"/>
  <c r="HJ40" i="16"/>
  <c r="HI40" i="16"/>
  <c r="HK40" i="16" s="1"/>
  <c r="HH40" i="16"/>
  <c r="HG40" i="16"/>
  <c r="GF40" i="16"/>
  <c r="E40" i="16" s="1"/>
  <c r="ES40" i="16"/>
  <c r="ER40" i="16"/>
  <c r="EQ40" i="16"/>
  <c r="EP40" i="16"/>
  <c r="EK40" i="16"/>
  <c r="EG40" i="16"/>
  <c r="EF40" i="16"/>
  <c r="EE40" i="16"/>
  <c r="ED40" i="16"/>
  <c r="EC40" i="16"/>
  <c r="EO40" i="16" s="1"/>
  <c r="EB40" i="16"/>
  <c r="EA40" i="16"/>
  <c r="EM40" i="16" s="1"/>
  <c r="DZ40" i="16"/>
  <c r="DY40" i="16"/>
  <c r="DG40" i="16"/>
  <c r="DF40" i="16"/>
  <c r="DE40" i="16"/>
  <c r="DD40" i="16"/>
  <c r="DC40" i="16"/>
  <c r="DB40" i="16"/>
  <c r="DA40" i="16"/>
  <c r="CZ40" i="16"/>
  <c r="CY40" i="16"/>
  <c r="HJ39" i="16"/>
  <c r="HI39" i="16"/>
  <c r="HK39" i="16" s="1"/>
  <c r="HH39" i="16"/>
  <c r="HG39" i="16"/>
  <c r="GF39" i="16"/>
  <c r="E39" i="16" s="1"/>
  <c r="ER39" i="16"/>
  <c r="EQ39" i="16"/>
  <c r="EG39" i="16"/>
  <c r="ES39" i="16" s="1"/>
  <c r="EF39" i="16"/>
  <c r="EE39" i="16"/>
  <c r="ED39" i="16"/>
  <c r="EC39" i="16"/>
  <c r="EO39" i="16" s="1"/>
  <c r="EB39" i="16"/>
  <c r="EN39" i="16" s="1"/>
  <c r="EA39" i="16"/>
  <c r="DZ39" i="16"/>
  <c r="DY39" i="16"/>
  <c r="DG39" i="16"/>
  <c r="DF39" i="16"/>
  <c r="DE39" i="16"/>
  <c r="DD39" i="16"/>
  <c r="DC39" i="16"/>
  <c r="DB39" i="16"/>
  <c r="DA39" i="16"/>
  <c r="CZ39" i="16"/>
  <c r="CY39" i="16"/>
  <c r="HJ38" i="16"/>
  <c r="HI38" i="16"/>
  <c r="HK38" i="16" s="1"/>
  <c r="HH38" i="16"/>
  <c r="HG38" i="16"/>
  <c r="ES38" i="16"/>
  <c r="EM38" i="16"/>
  <c r="EL38" i="16"/>
  <c r="EK38" i="16"/>
  <c r="EG38" i="16"/>
  <c r="EF38" i="16"/>
  <c r="EE38" i="16"/>
  <c r="EQ38" i="16" s="1"/>
  <c r="ED38" i="16"/>
  <c r="EC38" i="16"/>
  <c r="EB38" i="16"/>
  <c r="EN38" i="16" s="1"/>
  <c r="EA38" i="16"/>
  <c r="DZ38" i="16"/>
  <c r="DY38" i="16"/>
  <c r="DG38" i="16"/>
  <c r="DF38" i="16"/>
  <c r="DE38" i="16"/>
  <c r="DD38" i="16"/>
  <c r="DC38" i="16"/>
  <c r="DB38" i="16"/>
  <c r="DA38" i="16"/>
  <c r="CZ38" i="16"/>
  <c r="CY38" i="16"/>
  <c r="HJ37" i="16"/>
  <c r="HI37" i="16"/>
  <c r="HK37" i="16" s="1"/>
  <c r="HH37" i="16"/>
  <c r="HG37" i="16"/>
  <c r="EO37" i="16"/>
  <c r="EN37" i="16"/>
  <c r="EM37" i="16"/>
  <c r="EG37" i="16"/>
  <c r="ES37" i="16" s="1"/>
  <c r="EF37" i="16"/>
  <c r="EE37" i="16"/>
  <c r="EQ37" i="16" s="1"/>
  <c r="ED37" i="16"/>
  <c r="EC37" i="16"/>
  <c r="EB37" i="16"/>
  <c r="EA37" i="16"/>
  <c r="DZ37" i="16"/>
  <c r="DY37" i="16"/>
  <c r="EK37" i="16" s="1"/>
  <c r="DG37" i="16"/>
  <c r="DF37" i="16"/>
  <c r="DE37" i="16"/>
  <c r="DD37" i="16"/>
  <c r="DC37" i="16"/>
  <c r="DB37" i="16"/>
  <c r="DA37" i="16"/>
  <c r="CZ37" i="16"/>
  <c r="CY37" i="16"/>
  <c r="HJ36" i="16"/>
  <c r="HI36" i="16"/>
  <c r="HK36" i="16" s="1"/>
  <c r="HH36" i="16"/>
  <c r="HG36" i="16"/>
  <c r="ER36" i="16"/>
  <c r="EQ36" i="16"/>
  <c r="EP36" i="16"/>
  <c r="EO36" i="16"/>
  <c r="EG36" i="16"/>
  <c r="EF36" i="16"/>
  <c r="EE36" i="16"/>
  <c r="ED36" i="16"/>
  <c r="EC36" i="16"/>
  <c r="EB36" i="16"/>
  <c r="EA36" i="16"/>
  <c r="EM36" i="16" s="1"/>
  <c r="DZ36" i="16"/>
  <c r="EL36" i="16" s="1"/>
  <c r="DY36" i="16"/>
  <c r="DG36" i="16"/>
  <c r="DF36" i="16"/>
  <c r="DE36" i="16"/>
  <c r="DD36" i="16"/>
  <c r="DC36" i="16"/>
  <c r="DB36" i="16"/>
  <c r="DA36" i="16"/>
  <c r="CZ36" i="16"/>
  <c r="CY36" i="16"/>
  <c r="HK35" i="16"/>
  <c r="HJ35" i="16"/>
  <c r="HI35" i="16"/>
  <c r="HH35" i="16"/>
  <c r="HG35" i="16"/>
  <c r="EQ35" i="16"/>
  <c r="EP35" i="16"/>
  <c r="EO35" i="16"/>
  <c r="EG35" i="16"/>
  <c r="EF35" i="16"/>
  <c r="ER35" i="16" s="1"/>
  <c r="EE35" i="16"/>
  <c r="ED35" i="16"/>
  <c r="EC35" i="16"/>
  <c r="EB35" i="16"/>
  <c r="EN35" i="16" s="1"/>
  <c r="EA35" i="16"/>
  <c r="EM35" i="16" s="1"/>
  <c r="DZ35" i="16"/>
  <c r="EL35" i="16" s="1"/>
  <c r="DY35" i="16"/>
  <c r="DG35" i="16"/>
  <c r="DF35" i="16"/>
  <c r="DE35" i="16"/>
  <c r="DD35" i="16"/>
  <c r="DC35" i="16"/>
  <c r="DB35" i="16"/>
  <c r="DA35" i="16"/>
  <c r="CZ35" i="16"/>
  <c r="CY35" i="16"/>
  <c r="HJ34" i="16"/>
  <c r="HI34" i="16"/>
  <c r="HK34" i="16" s="1"/>
  <c r="HH34" i="16"/>
  <c r="HG34" i="16"/>
  <c r="ES34" i="16"/>
  <c r="ER34" i="16"/>
  <c r="EQ34" i="16"/>
  <c r="EK34" i="16"/>
  <c r="EG34" i="16"/>
  <c r="EF34" i="16"/>
  <c r="EE34" i="16"/>
  <c r="ED34" i="16"/>
  <c r="EP34" i="16" s="1"/>
  <c r="EC34" i="16"/>
  <c r="EO34" i="16" s="1"/>
  <c r="EB34" i="16"/>
  <c r="EN34" i="16" s="1"/>
  <c r="EA34" i="16"/>
  <c r="DZ34" i="16"/>
  <c r="DY34" i="16"/>
  <c r="DG34" i="16"/>
  <c r="DF34" i="16"/>
  <c r="DE34" i="16"/>
  <c r="DD34" i="16"/>
  <c r="DC34" i="16"/>
  <c r="DB34" i="16"/>
  <c r="DA34" i="16"/>
  <c r="CZ34" i="16"/>
  <c r="CY34" i="16"/>
  <c r="HJ33" i="16"/>
  <c r="HI33" i="16"/>
  <c r="HK33" i="16" s="1"/>
  <c r="HH33" i="16"/>
  <c r="HG33" i="16"/>
  <c r="EP33" i="16"/>
  <c r="EM33" i="16"/>
  <c r="EL33" i="16"/>
  <c r="EG33" i="16"/>
  <c r="EF33" i="16"/>
  <c r="ER33" i="16" s="1"/>
  <c r="EE33" i="16"/>
  <c r="EQ33" i="16" s="1"/>
  <c r="ED33" i="16"/>
  <c r="EC33" i="16"/>
  <c r="EO33" i="16" s="1"/>
  <c r="EB33" i="16"/>
  <c r="EA33" i="16"/>
  <c r="DZ33" i="16"/>
  <c r="DY33" i="16"/>
  <c r="DG33" i="16"/>
  <c r="DF33" i="16"/>
  <c r="DE33" i="16"/>
  <c r="DD33" i="16"/>
  <c r="DC33" i="16"/>
  <c r="DB33" i="16"/>
  <c r="DA33" i="16"/>
  <c r="CZ33" i="16"/>
  <c r="CY33" i="16"/>
  <c r="HK32" i="16"/>
  <c r="HJ32" i="16"/>
  <c r="HI32" i="16"/>
  <c r="HH32" i="16"/>
  <c r="HG32" i="16"/>
  <c r="ER32" i="16"/>
  <c r="EQ32" i="16"/>
  <c r="EO32" i="16"/>
  <c r="EN32" i="16"/>
  <c r="EM32" i="16"/>
  <c r="EG32" i="16"/>
  <c r="ES32" i="16" s="1"/>
  <c r="EF32" i="16"/>
  <c r="EE32" i="16"/>
  <c r="ED32" i="16"/>
  <c r="EC32" i="16"/>
  <c r="EB32" i="16"/>
  <c r="EA32" i="16"/>
  <c r="DZ32" i="16"/>
  <c r="EL32" i="16" s="1"/>
  <c r="DY32" i="16"/>
  <c r="EK32" i="16" s="1"/>
  <c r="DG32" i="16"/>
  <c r="DF32" i="16"/>
  <c r="DE32" i="16"/>
  <c r="DD32" i="16"/>
  <c r="DC32" i="16"/>
  <c r="DB32" i="16"/>
  <c r="DA32" i="16"/>
  <c r="CZ32" i="16"/>
  <c r="CY32" i="16"/>
  <c r="HJ31" i="16"/>
  <c r="HK31" i="16" s="1"/>
  <c r="HI31" i="16"/>
  <c r="HH31" i="16"/>
  <c r="HG31" i="16"/>
  <c r="GF31" i="16"/>
  <c r="E31" i="16" s="1"/>
  <c r="ES31" i="16"/>
  <c r="EQ31" i="16"/>
  <c r="EP31" i="16"/>
  <c r="EM31" i="16"/>
  <c r="EK31" i="16"/>
  <c r="EG31" i="16"/>
  <c r="EF31" i="16"/>
  <c r="ER31" i="16" s="1"/>
  <c r="EE31" i="16"/>
  <c r="ED31" i="16"/>
  <c r="EC31" i="16"/>
  <c r="EO31" i="16" s="1"/>
  <c r="EB31" i="16"/>
  <c r="EN31" i="16" s="1"/>
  <c r="EA31" i="16"/>
  <c r="DZ31" i="16"/>
  <c r="DY31" i="16"/>
  <c r="DG31" i="16"/>
  <c r="DF31" i="16"/>
  <c r="DE31" i="16"/>
  <c r="DD31" i="16"/>
  <c r="DC31" i="16"/>
  <c r="DB31" i="16"/>
  <c r="DA31" i="16"/>
  <c r="CZ31" i="16"/>
  <c r="CY31" i="16"/>
  <c r="HJ30" i="16"/>
  <c r="HI30" i="16"/>
  <c r="HK30" i="16" s="1"/>
  <c r="HH30" i="16"/>
  <c r="HG30" i="16"/>
  <c r="ES30" i="16"/>
  <c r="EO30" i="16"/>
  <c r="EM30" i="16"/>
  <c r="EK30" i="16"/>
  <c r="EG30" i="16"/>
  <c r="EF30" i="16"/>
  <c r="EE30" i="16"/>
  <c r="EQ30" i="16" s="1"/>
  <c r="ED30" i="16"/>
  <c r="EP30" i="16" s="1"/>
  <c r="EC30" i="16"/>
  <c r="EB30" i="16"/>
  <c r="EA30" i="16"/>
  <c r="DZ30" i="16"/>
  <c r="DY30" i="16"/>
  <c r="DG30" i="16"/>
  <c r="DF30" i="16"/>
  <c r="DE30" i="16"/>
  <c r="DD30" i="16"/>
  <c r="DC30" i="16"/>
  <c r="DB30" i="16"/>
  <c r="DA30" i="16"/>
  <c r="CZ30" i="16"/>
  <c r="CY30" i="16"/>
  <c r="HJ29" i="16"/>
  <c r="HI29" i="16"/>
  <c r="HH29" i="16"/>
  <c r="HK29" i="16" s="1"/>
  <c r="HG29" i="16"/>
  <c r="EQ29" i="16"/>
  <c r="EO29" i="16"/>
  <c r="EM29" i="16"/>
  <c r="EG29" i="16"/>
  <c r="EF29" i="16"/>
  <c r="ER29" i="16" s="1"/>
  <c r="EE29" i="16"/>
  <c r="ED29" i="16"/>
  <c r="EP29" i="16" s="1"/>
  <c r="EC29" i="16"/>
  <c r="EB29" i="16"/>
  <c r="EA29" i="16"/>
  <c r="DZ29" i="16"/>
  <c r="EL29" i="16" s="1"/>
  <c r="DY29" i="16"/>
  <c r="DG29" i="16"/>
  <c r="DF29" i="16"/>
  <c r="DE29" i="16"/>
  <c r="DD29" i="16"/>
  <c r="DC29" i="16"/>
  <c r="DB29" i="16"/>
  <c r="DA29" i="16"/>
  <c r="CZ29" i="16"/>
  <c r="CY29" i="16"/>
  <c r="HJ28" i="16"/>
  <c r="HI28" i="16"/>
  <c r="HK28" i="16" s="1"/>
  <c r="HH28" i="16"/>
  <c r="HG28" i="16"/>
  <c r="ES28" i="16"/>
  <c r="EQ28" i="16"/>
  <c r="EO28" i="16"/>
  <c r="EM28" i="16"/>
  <c r="EK28" i="16"/>
  <c r="EG28" i="16"/>
  <c r="EF28" i="16"/>
  <c r="EE28" i="16"/>
  <c r="ED28" i="16"/>
  <c r="EC28" i="16"/>
  <c r="EB28" i="16"/>
  <c r="EA28" i="16"/>
  <c r="DZ28" i="16"/>
  <c r="DY28" i="16"/>
  <c r="DG28" i="16"/>
  <c r="DF28" i="16"/>
  <c r="DE28" i="16"/>
  <c r="DD28" i="16"/>
  <c r="DC28" i="16"/>
  <c r="DB28" i="16"/>
  <c r="DA28" i="16"/>
  <c r="CZ28" i="16"/>
  <c r="CY28" i="16"/>
  <c r="HJ27" i="16"/>
  <c r="HI27" i="16"/>
  <c r="HH27" i="16"/>
  <c r="HK27" i="16" s="1"/>
  <c r="HG27" i="16"/>
  <c r="EQ27" i="16"/>
  <c r="EO27" i="16"/>
  <c r="EM27" i="16"/>
  <c r="EL27" i="16"/>
  <c r="EK27" i="16"/>
  <c r="EG27" i="16"/>
  <c r="ES27" i="16" s="1"/>
  <c r="EF27" i="16"/>
  <c r="ER27" i="16" s="1"/>
  <c r="EE27" i="16"/>
  <c r="ED27" i="16"/>
  <c r="EC27" i="16"/>
  <c r="EB27" i="16"/>
  <c r="EN27" i="16" s="1"/>
  <c r="EA27" i="16"/>
  <c r="DZ27" i="16"/>
  <c r="DY27" i="16"/>
  <c r="DG27" i="16"/>
  <c r="DF27" i="16"/>
  <c r="DE27" i="16"/>
  <c r="DD27" i="16"/>
  <c r="DC27" i="16"/>
  <c r="DB27" i="16"/>
  <c r="DA27" i="16"/>
  <c r="CZ27" i="16"/>
  <c r="CY27" i="16"/>
  <c r="HK26" i="16"/>
  <c r="HJ26" i="16"/>
  <c r="HI26" i="16"/>
  <c r="HH26" i="16"/>
  <c r="HG26" i="16"/>
  <c r="ES26" i="16"/>
  <c r="EP26" i="16"/>
  <c r="EM26" i="16"/>
  <c r="EL26" i="16"/>
  <c r="EG26" i="16"/>
  <c r="EF26" i="16"/>
  <c r="ER26" i="16" s="1"/>
  <c r="EE26" i="16"/>
  <c r="ED26" i="16"/>
  <c r="GF26" i="16" s="1"/>
  <c r="EC26" i="16"/>
  <c r="EB26" i="16"/>
  <c r="EN26" i="16" s="1"/>
  <c r="EA26" i="16"/>
  <c r="DZ26" i="16"/>
  <c r="DY26" i="16"/>
  <c r="DG26" i="16"/>
  <c r="DF26" i="16"/>
  <c r="DE26" i="16"/>
  <c r="DD26" i="16"/>
  <c r="DC26" i="16"/>
  <c r="DB26" i="16"/>
  <c r="DA26" i="16"/>
  <c r="CZ26" i="16"/>
  <c r="CY26" i="16"/>
  <c r="E26" i="16"/>
  <c r="HJ25" i="16"/>
  <c r="HI25" i="16"/>
  <c r="HK25" i="16" s="1"/>
  <c r="HH25" i="16"/>
  <c r="HG25" i="16"/>
  <c r="ER25" i="16"/>
  <c r="EO25" i="16"/>
  <c r="EN25" i="16"/>
  <c r="EG25" i="16"/>
  <c r="EF25" i="16"/>
  <c r="EE25" i="16"/>
  <c r="ED25" i="16"/>
  <c r="GF25" i="16" s="1"/>
  <c r="E25" i="16" s="1"/>
  <c r="EC25" i="16"/>
  <c r="EB25" i="16"/>
  <c r="EA25" i="16"/>
  <c r="DZ25" i="16"/>
  <c r="EL25" i="16" s="1"/>
  <c r="DY25" i="16"/>
  <c r="DG25" i="16"/>
  <c r="DF25" i="16"/>
  <c r="DE25" i="16"/>
  <c r="DD25" i="16"/>
  <c r="DC25" i="16"/>
  <c r="DB25" i="16"/>
  <c r="DA25" i="16"/>
  <c r="CZ25" i="16"/>
  <c r="CY25" i="16"/>
  <c r="HK24" i="16"/>
  <c r="HJ24" i="16"/>
  <c r="HI24" i="16"/>
  <c r="HH24" i="16"/>
  <c r="HG24" i="16"/>
  <c r="ES24" i="16"/>
  <c r="ER24" i="16"/>
  <c r="EQ24" i="16"/>
  <c r="EK24" i="16"/>
  <c r="EG24" i="16"/>
  <c r="EF24" i="16"/>
  <c r="EE24" i="16"/>
  <c r="ED24" i="16"/>
  <c r="EC24" i="16"/>
  <c r="EO24" i="16" s="1"/>
  <c r="EB24" i="16"/>
  <c r="EN24" i="16" s="1"/>
  <c r="EA24" i="16"/>
  <c r="DZ24" i="16"/>
  <c r="DY24" i="16"/>
  <c r="DG24" i="16"/>
  <c r="DF24" i="16"/>
  <c r="DE24" i="16"/>
  <c r="DD24" i="16"/>
  <c r="DC24" i="16"/>
  <c r="DB24" i="16"/>
  <c r="DA24" i="16"/>
  <c r="CZ24" i="16"/>
  <c r="CY24" i="16"/>
  <c r="HJ23" i="16"/>
  <c r="HI23" i="16"/>
  <c r="HH23" i="16"/>
  <c r="HG23" i="16"/>
  <c r="EO23" i="16"/>
  <c r="EN23" i="16"/>
  <c r="EM23" i="16"/>
  <c r="EL23" i="16"/>
  <c r="EG23" i="16"/>
  <c r="ES23" i="16" s="1"/>
  <c r="EF23" i="16"/>
  <c r="ER23" i="16" s="1"/>
  <c r="EE23" i="16"/>
  <c r="EQ23" i="16" s="1"/>
  <c r="ED23" i="16"/>
  <c r="EC23" i="16"/>
  <c r="EB23" i="16"/>
  <c r="EA23" i="16"/>
  <c r="DZ23" i="16"/>
  <c r="DY23" i="16"/>
  <c r="EK23" i="16" s="1"/>
  <c r="DG23" i="16"/>
  <c r="DF23" i="16"/>
  <c r="DE23" i="16"/>
  <c r="DD23" i="16"/>
  <c r="DC23" i="16"/>
  <c r="DB23" i="16"/>
  <c r="DA23" i="16"/>
  <c r="CZ23" i="16"/>
  <c r="CY23" i="16"/>
  <c r="HJ22" i="16"/>
  <c r="HK22" i="16" s="1"/>
  <c r="HI22" i="16"/>
  <c r="HH22" i="16"/>
  <c r="HG22" i="16"/>
  <c r="GF22" i="16"/>
  <c r="E22" i="16" s="1"/>
  <c r="EQ22" i="16"/>
  <c r="EP22" i="16"/>
  <c r="EO22" i="16"/>
  <c r="EN22" i="16"/>
  <c r="EG22" i="16"/>
  <c r="ES22" i="16" s="1"/>
  <c r="EF22" i="16"/>
  <c r="EE22" i="16"/>
  <c r="ED22" i="16"/>
  <c r="EC22" i="16"/>
  <c r="EB22" i="16"/>
  <c r="EA22" i="16"/>
  <c r="EM22" i="16" s="1"/>
  <c r="DZ22" i="16"/>
  <c r="EL22" i="16" s="1"/>
  <c r="DY22" i="16"/>
  <c r="EK22" i="16" s="1"/>
  <c r="DG22" i="16"/>
  <c r="DF22" i="16"/>
  <c r="DE22" i="16"/>
  <c r="DD22" i="16"/>
  <c r="DC22" i="16"/>
  <c r="DB22" i="16"/>
  <c r="DA22" i="16"/>
  <c r="CZ22" i="16"/>
  <c r="CY22" i="16"/>
  <c r="HK21" i="16"/>
  <c r="HJ21" i="16"/>
  <c r="HI21" i="16"/>
  <c r="HH21" i="16"/>
  <c r="HG21" i="16"/>
  <c r="GF21" i="16"/>
  <c r="E21" i="16" s="1"/>
  <c r="ES21" i="16"/>
  <c r="ER21" i="16"/>
  <c r="EQ21" i="16"/>
  <c r="EP21" i="16"/>
  <c r="EK21" i="16"/>
  <c r="EG21" i="16"/>
  <c r="EF21" i="16"/>
  <c r="EE21" i="16"/>
  <c r="ED21" i="16"/>
  <c r="EC21" i="16"/>
  <c r="EO21" i="16" s="1"/>
  <c r="EB21" i="16"/>
  <c r="EN21" i="16" s="1"/>
  <c r="EA21" i="16"/>
  <c r="EM21" i="16" s="1"/>
  <c r="DZ21" i="16"/>
  <c r="DY21" i="16"/>
  <c r="DG21" i="16"/>
  <c r="DF21" i="16"/>
  <c r="DE21" i="16"/>
  <c r="DD21" i="16"/>
  <c r="DC21" i="16"/>
  <c r="DB21" i="16"/>
  <c r="DA21" i="16"/>
  <c r="CZ21" i="16"/>
  <c r="CY21" i="16"/>
  <c r="HJ20" i="16"/>
  <c r="HI20" i="16"/>
  <c r="HK20" i="16" s="1"/>
  <c r="HH20" i="16"/>
  <c r="HG20" i="16"/>
  <c r="ES20" i="16"/>
  <c r="ER20" i="16"/>
  <c r="EM20" i="16"/>
  <c r="EL20" i="16"/>
  <c r="EK20" i="16"/>
  <c r="EG20" i="16"/>
  <c r="EF20" i="16"/>
  <c r="EE20" i="16"/>
  <c r="EQ20" i="16" s="1"/>
  <c r="ED20" i="16"/>
  <c r="EC20" i="16"/>
  <c r="EO20" i="16" s="1"/>
  <c r="EB20" i="16"/>
  <c r="EA20" i="16"/>
  <c r="DZ20" i="16"/>
  <c r="DY20" i="16"/>
  <c r="DG20" i="16"/>
  <c r="DF20" i="16"/>
  <c r="DE20" i="16"/>
  <c r="DD20" i="16"/>
  <c r="DC20" i="16"/>
  <c r="DB20" i="16"/>
  <c r="DA20" i="16"/>
  <c r="CZ20" i="16"/>
  <c r="CY20" i="16"/>
  <c r="HJ19" i="16"/>
  <c r="HI19" i="16"/>
  <c r="HK19" i="16" s="1"/>
  <c r="HH19" i="16"/>
  <c r="HG19" i="16"/>
  <c r="EN19" i="16"/>
  <c r="EL19" i="16"/>
  <c r="EG19" i="16"/>
  <c r="ES19" i="16" s="1"/>
  <c r="EF19" i="16"/>
  <c r="ER19" i="16" s="1"/>
  <c r="EE19" i="16"/>
  <c r="EQ19" i="16" s="1"/>
  <c r="ED19" i="16"/>
  <c r="GF19" i="16" s="1"/>
  <c r="E19" i="16" s="1"/>
  <c r="EC19" i="16"/>
  <c r="EB19" i="16"/>
  <c r="EA19" i="16"/>
  <c r="DZ19" i="16"/>
  <c r="DY19" i="16"/>
  <c r="EK19" i="16" s="1"/>
  <c r="DI19" i="16"/>
  <c r="DG19" i="16"/>
  <c r="DF19" i="16"/>
  <c r="DE19" i="16"/>
  <c r="DD19" i="16"/>
  <c r="DC19" i="16"/>
  <c r="DB19" i="16"/>
  <c r="DA19" i="16"/>
  <c r="CZ19" i="16"/>
  <c r="CY19" i="16"/>
  <c r="HK18" i="16"/>
  <c r="HJ18" i="16"/>
  <c r="HI18" i="16"/>
  <c r="HH18" i="16"/>
  <c r="HG18" i="16"/>
  <c r="GF18" i="16"/>
  <c r="EQ18" i="16"/>
  <c r="EP18" i="16"/>
  <c r="EO18" i="16"/>
  <c r="EG18" i="16"/>
  <c r="ES18" i="16" s="1"/>
  <c r="EF18" i="16"/>
  <c r="ER18" i="16" s="1"/>
  <c r="EE18" i="16"/>
  <c r="ED18" i="16"/>
  <c r="EC18" i="16"/>
  <c r="EB18" i="16"/>
  <c r="EN18" i="16" s="1"/>
  <c r="EA18" i="16"/>
  <c r="EM18" i="16" s="1"/>
  <c r="DZ18" i="16"/>
  <c r="EL18" i="16" s="1"/>
  <c r="DY18" i="16"/>
  <c r="EK18" i="16" s="1"/>
  <c r="DH18" i="16"/>
  <c r="DG18" i="16"/>
  <c r="DF18" i="16"/>
  <c r="DE18" i="16"/>
  <c r="DD18" i="16"/>
  <c r="DC18" i="16"/>
  <c r="DB18" i="16"/>
  <c r="DA18" i="16"/>
  <c r="CZ18" i="16"/>
  <c r="CY18" i="16"/>
  <c r="E18" i="16"/>
  <c r="HJ17" i="16"/>
  <c r="HI17" i="16"/>
  <c r="HK17" i="16" s="1"/>
  <c r="HH17" i="16"/>
  <c r="HG17" i="16"/>
  <c r="GF17" i="16"/>
  <c r="E17" i="16" s="1"/>
  <c r="ES17" i="16"/>
  <c r="ER17" i="16"/>
  <c r="EQ17" i="16"/>
  <c r="EK17" i="16"/>
  <c r="EG17" i="16"/>
  <c r="EF17" i="16"/>
  <c r="EE17" i="16"/>
  <c r="ED17" i="16"/>
  <c r="EP17" i="16" s="1"/>
  <c r="EC17" i="16"/>
  <c r="EO17" i="16" s="1"/>
  <c r="EB17" i="16"/>
  <c r="EN17" i="16" s="1"/>
  <c r="EA17" i="16"/>
  <c r="DZ17" i="16"/>
  <c r="DY17" i="16"/>
  <c r="DG17" i="16"/>
  <c r="DF17" i="16"/>
  <c r="DE17" i="16"/>
  <c r="DD17" i="16"/>
  <c r="DC17" i="16"/>
  <c r="DB17" i="16"/>
  <c r="DA17" i="16"/>
  <c r="CZ17" i="16"/>
  <c r="CY17" i="16"/>
  <c r="HJ16" i="16"/>
  <c r="HI16" i="16"/>
  <c r="HK16" i="16" s="1"/>
  <c r="HH16" i="16"/>
  <c r="HG16" i="16"/>
  <c r="ES16" i="16"/>
  <c r="EM16" i="16"/>
  <c r="EL16" i="16"/>
  <c r="EK16" i="16"/>
  <c r="EG16" i="16"/>
  <c r="EF16" i="16"/>
  <c r="ER16" i="16" s="1"/>
  <c r="EE16" i="16"/>
  <c r="EQ16" i="16" s="1"/>
  <c r="ED16" i="16"/>
  <c r="GF16" i="16" s="1"/>
  <c r="E16" i="16" s="1"/>
  <c r="EC16" i="16"/>
  <c r="EO16" i="16" s="1"/>
  <c r="EB16" i="16"/>
  <c r="EN16" i="16" s="1"/>
  <c r="EA16" i="16"/>
  <c r="DZ16" i="16"/>
  <c r="DY16" i="16"/>
  <c r="EI16" i="16" s="1"/>
  <c r="DG16" i="16"/>
  <c r="DF16" i="16"/>
  <c r="DE16" i="16"/>
  <c r="DD16" i="16"/>
  <c r="DC16" i="16"/>
  <c r="DB16" i="16"/>
  <c r="DA16" i="16"/>
  <c r="CZ16" i="16"/>
  <c r="CY16" i="16"/>
  <c r="HJ15" i="16"/>
  <c r="HI15" i="16"/>
  <c r="HK15" i="16" s="1"/>
  <c r="HH15" i="16"/>
  <c r="HG15" i="16"/>
  <c r="EO15" i="16"/>
  <c r="EN15" i="16"/>
  <c r="EM15" i="16"/>
  <c r="EG15" i="16"/>
  <c r="ES15" i="16" s="1"/>
  <c r="EF15" i="16"/>
  <c r="ER15" i="16" s="1"/>
  <c r="EE15" i="16"/>
  <c r="EQ15" i="16" s="1"/>
  <c r="ED15" i="16"/>
  <c r="GF15" i="16" s="1"/>
  <c r="E15" i="16" s="1"/>
  <c r="EC15" i="16"/>
  <c r="EB15" i="16"/>
  <c r="EA15" i="16"/>
  <c r="DZ15" i="16"/>
  <c r="EL15" i="16" s="1"/>
  <c r="DY15" i="16"/>
  <c r="EK15" i="16" s="1"/>
  <c r="DG15" i="16"/>
  <c r="DF15" i="16"/>
  <c r="DE15" i="16"/>
  <c r="DD15" i="16"/>
  <c r="DC15" i="16"/>
  <c r="DB15" i="16"/>
  <c r="DA15" i="16"/>
  <c r="CZ15" i="16"/>
  <c r="CY15" i="16"/>
  <c r="CK14" i="16"/>
  <c r="CJ14" i="16"/>
  <c r="CI14" i="16"/>
  <c r="CH14" i="16"/>
  <c r="CG14" i="16"/>
  <c r="DI10" i="16"/>
  <c r="DH10" i="16"/>
  <c r="EH16" i="16" s="1"/>
  <c r="BY6" i="16"/>
  <c r="BY5" i="16"/>
  <c r="BY4" i="16"/>
  <c r="BY3" i="16"/>
  <c r="DA46" i="1"/>
  <c r="DB46" i="1"/>
  <c r="DC46" i="1"/>
  <c r="DD46" i="1"/>
  <c r="DE46" i="1"/>
  <c r="DF46" i="1"/>
  <c r="DG46" i="1"/>
  <c r="DH46" i="1"/>
  <c r="DI46" i="1"/>
  <c r="EA46" i="1"/>
  <c r="EB46" i="1"/>
  <c r="EN46" i="1" s="1"/>
  <c r="EC46" i="1"/>
  <c r="ED46" i="1"/>
  <c r="EE46" i="1"/>
  <c r="EQ46" i="1" s="1"/>
  <c r="EF46" i="1"/>
  <c r="ER46" i="1" s="1"/>
  <c r="EG46" i="1"/>
  <c r="ES46" i="1" s="1"/>
  <c r="EH46" i="1"/>
  <c r="EI46" i="1"/>
  <c r="EU46" i="1" s="1"/>
  <c r="EP46" i="1"/>
  <c r="ET46" i="1"/>
  <c r="HI46" i="1"/>
  <c r="HJ46" i="1"/>
  <c r="HK46" i="1"/>
  <c r="HL46" i="1"/>
  <c r="DA47" i="1"/>
  <c r="DB47" i="1"/>
  <c r="DC47" i="1"/>
  <c r="DD47" i="1"/>
  <c r="DE47" i="1"/>
  <c r="DF47" i="1"/>
  <c r="DG47" i="1"/>
  <c r="DH47" i="1"/>
  <c r="DI47" i="1"/>
  <c r="EA47" i="1"/>
  <c r="EB47" i="1"/>
  <c r="EN47" i="1" s="1"/>
  <c r="EC47" i="1"/>
  <c r="EO47" i="1" s="1"/>
  <c r="ED47" i="1"/>
  <c r="EP47" i="1" s="1"/>
  <c r="EE47" i="1"/>
  <c r="EQ47" i="1" s="1"/>
  <c r="EF47" i="1"/>
  <c r="ER47" i="1" s="1"/>
  <c r="EG47" i="1"/>
  <c r="ES47" i="1" s="1"/>
  <c r="EH47" i="1"/>
  <c r="ET47" i="1" s="1"/>
  <c r="EI47" i="1"/>
  <c r="HI47" i="1"/>
  <c r="HJ47" i="1"/>
  <c r="HK47" i="1"/>
  <c r="HL47" i="1"/>
  <c r="DA48" i="1"/>
  <c r="DB48" i="1"/>
  <c r="DC48" i="1"/>
  <c r="DD48" i="1"/>
  <c r="DE48" i="1"/>
  <c r="DF48" i="1"/>
  <c r="DG48" i="1"/>
  <c r="DH48" i="1"/>
  <c r="DI48" i="1"/>
  <c r="EA48" i="1"/>
  <c r="EM48" i="1" s="1"/>
  <c r="EB48" i="1"/>
  <c r="EC48" i="1"/>
  <c r="EO48" i="1" s="1"/>
  <c r="ED48" i="1"/>
  <c r="EE48" i="1"/>
  <c r="EQ48" i="1" s="1"/>
  <c r="EF48" i="1"/>
  <c r="EG48" i="1"/>
  <c r="EH48" i="1"/>
  <c r="ET48" i="1" s="1"/>
  <c r="EI48" i="1"/>
  <c r="EU48" i="1" s="1"/>
  <c r="EN48" i="1"/>
  <c r="EP48" i="1"/>
  <c r="HI48" i="1"/>
  <c r="HJ48" i="1"/>
  <c r="HK48" i="1"/>
  <c r="HL48" i="1"/>
  <c r="DA49" i="1"/>
  <c r="DB49" i="1"/>
  <c r="DC49" i="1"/>
  <c r="DD49" i="1"/>
  <c r="DE49" i="1"/>
  <c r="DF49" i="1"/>
  <c r="DG49" i="1"/>
  <c r="DH49" i="1"/>
  <c r="DI49" i="1"/>
  <c r="EA49" i="1"/>
  <c r="EM49" i="1" s="1"/>
  <c r="EB49" i="1"/>
  <c r="EC49" i="1"/>
  <c r="ED49" i="1"/>
  <c r="EP49" i="1" s="1"/>
  <c r="EE49" i="1"/>
  <c r="EF49" i="1"/>
  <c r="ER49" i="1" s="1"/>
  <c r="EG49" i="1"/>
  <c r="ES49" i="1" s="1"/>
  <c r="EH49" i="1"/>
  <c r="ET49" i="1" s="1"/>
  <c r="EI49" i="1"/>
  <c r="EU49" i="1" s="1"/>
  <c r="EN49" i="1"/>
  <c r="HI49" i="1"/>
  <c r="HJ49" i="1"/>
  <c r="HK49" i="1"/>
  <c r="HL49" i="1"/>
  <c r="DA50" i="1"/>
  <c r="DB50" i="1"/>
  <c r="DC50" i="1"/>
  <c r="DD50" i="1"/>
  <c r="DE50" i="1"/>
  <c r="DF50" i="1"/>
  <c r="DG50" i="1"/>
  <c r="DH50" i="1"/>
  <c r="DI50" i="1"/>
  <c r="EA50" i="1"/>
  <c r="EB50" i="1"/>
  <c r="EN50" i="1" s="1"/>
  <c r="EC50" i="1"/>
  <c r="EO50" i="1" s="1"/>
  <c r="ED50" i="1"/>
  <c r="EE50" i="1"/>
  <c r="EF50" i="1"/>
  <c r="EG50" i="1"/>
  <c r="ES50" i="1" s="1"/>
  <c r="EH50" i="1"/>
  <c r="EI50" i="1"/>
  <c r="EU50" i="1" s="1"/>
  <c r="EM50" i="1"/>
  <c r="EQ50" i="1"/>
  <c r="HI50" i="1"/>
  <c r="HJ50" i="1"/>
  <c r="HK50" i="1"/>
  <c r="HL50" i="1"/>
  <c r="DA51" i="1"/>
  <c r="DB51" i="1"/>
  <c r="DC51" i="1"/>
  <c r="DD51" i="1"/>
  <c r="DE51" i="1"/>
  <c r="DF51" i="1"/>
  <c r="DG51" i="1"/>
  <c r="DH51" i="1"/>
  <c r="DI51" i="1"/>
  <c r="EA51" i="1"/>
  <c r="EB51" i="1"/>
  <c r="EN51" i="1" s="1"/>
  <c r="EC51" i="1"/>
  <c r="EO51" i="1" s="1"/>
  <c r="ED51" i="1"/>
  <c r="EE51" i="1"/>
  <c r="EF51" i="1"/>
  <c r="ER51" i="1" s="1"/>
  <c r="EG51" i="1"/>
  <c r="ES51" i="1" s="1"/>
  <c r="EH51" i="1"/>
  <c r="ET51" i="1" s="1"/>
  <c r="EI51" i="1"/>
  <c r="EM51" i="1"/>
  <c r="EU51" i="1"/>
  <c r="HI51" i="1"/>
  <c r="HJ51" i="1"/>
  <c r="HK51" i="1"/>
  <c r="HL51" i="1"/>
  <c r="DA52" i="1"/>
  <c r="DB52" i="1"/>
  <c r="DC52" i="1"/>
  <c r="DD52" i="1"/>
  <c r="DE52" i="1"/>
  <c r="DF52" i="1"/>
  <c r="DG52" i="1"/>
  <c r="DH52" i="1"/>
  <c r="DI52" i="1"/>
  <c r="EA52" i="1"/>
  <c r="EB52" i="1"/>
  <c r="EN52" i="1" s="1"/>
  <c r="EC52" i="1"/>
  <c r="ED52" i="1"/>
  <c r="EE52" i="1"/>
  <c r="EQ52" i="1" s="1"/>
  <c r="EF52" i="1"/>
  <c r="ER52" i="1" s="1"/>
  <c r="EG52" i="1"/>
  <c r="ES52" i="1" s="1"/>
  <c r="EH52" i="1"/>
  <c r="ET52" i="1" s="1"/>
  <c r="EI52" i="1"/>
  <c r="HI52" i="1"/>
  <c r="HJ52" i="1"/>
  <c r="HK52" i="1"/>
  <c r="HM52" i="1" s="1"/>
  <c r="HL52" i="1"/>
  <c r="DA53" i="1"/>
  <c r="DB53" i="1"/>
  <c r="DC53" i="1"/>
  <c r="DD53" i="1"/>
  <c r="DE53" i="1"/>
  <c r="DF53" i="1"/>
  <c r="DG53" i="1"/>
  <c r="DH53" i="1"/>
  <c r="DI53" i="1"/>
  <c r="EA53" i="1"/>
  <c r="EM53" i="1" s="1"/>
  <c r="EB53" i="1"/>
  <c r="EC53" i="1"/>
  <c r="ED53" i="1"/>
  <c r="EP53" i="1" s="1"/>
  <c r="EE53" i="1"/>
  <c r="EQ53" i="1" s="1"/>
  <c r="EF53" i="1"/>
  <c r="ER53" i="1" s="1"/>
  <c r="EG53" i="1"/>
  <c r="ES53" i="1" s="1"/>
  <c r="EH53" i="1"/>
  <c r="ET53" i="1" s="1"/>
  <c r="EI53" i="1"/>
  <c r="HI53" i="1"/>
  <c r="HJ53" i="1"/>
  <c r="HK53" i="1"/>
  <c r="HL53" i="1"/>
  <c r="DA54" i="1"/>
  <c r="DB54" i="1"/>
  <c r="DC54" i="1"/>
  <c r="DD54" i="1"/>
  <c r="DE54" i="1"/>
  <c r="DF54" i="1"/>
  <c r="DG54" i="1"/>
  <c r="DH54" i="1"/>
  <c r="DI54" i="1"/>
  <c r="EA54" i="1"/>
  <c r="EM54" i="1" s="1"/>
  <c r="EB54" i="1"/>
  <c r="EN54" i="1" s="1"/>
  <c r="EC54" i="1"/>
  <c r="EO54" i="1" s="1"/>
  <c r="ED54" i="1"/>
  <c r="EP54" i="1" s="1"/>
  <c r="EE54" i="1"/>
  <c r="EF54" i="1"/>
  <c r="EG54" i="1"/>
  <c r="EH54" i="1"/>
  <c r="ET54" i="1" s="1"/>
  <c r="EI54" i="1"/>
  <c r="EU54" i="1" s="1"/>
  <c r="HI54" i="1"/>
  <c r="HJ54" i="1"/>
  <c r="HK54" i="1"/>
  <c r="HM54" i="1" s="1"/>
  <c r="HL54" i="1"/>
  <c r="DA25" i="1"/>
  <c r="DB25" i="1"/>
  <c r="DC25" i="1"/>
  <c r="DD25" i="1"/>
  <c r="DE25" i="1"/>
  <c r="DF25" i="1"/>
  <c r="DG25" i="1"/>
  <c r="DH25" i="1"/>
  <c r="DI25" i="1"/>
  <c r="EA25" i="1"/>
  <c r="EM25" i="1" s="1"/>
  <c r="EB25" i="1"/>
  <c r="EC25" i="1"/>
  <c r="EO25" i="1" s="1"/>
  <c r="ED25" i="1"/>
  <c r="EP25" i="1" s="1"/>
  <c r="EE25" i="1"/>
  <c r="EF25" i="1"/>
  <c r="EG25" i="1"/>
  <c r="ES25" i="1" s="1"/>
  <c r="EH25" i="1"/>
  <c r="EI25" i="1"/>
  <c r="EU25" i="1" s="1"/>
  <c r="ER25" i="1"/>
  <c r="ET25" i="1"/>
  <c r="HI25" i="1"/>
  <c r="HJ25" i="1"/>
  <c r="HK25" i="1"/>
  <c r="HL25" i="1"/>
  <c r="DA26" i="1"/>
  <c r="DB26" i="1"/>
  <c r="DC26" i="1"/>
  <c r="DD26" i="1"/>
  <c r="DE26" i="1"/>
  <c r="DF26" i="1"/>
  <c r="DG26" i="1"/>
  <c r="DH26" i="1"/>
  <c r="DI26" i="1"/>
  <c r="EA26" i="1"/>
  <c r="EM26" i="1" s="1"/>
  <c r="EB26" i="1"/>
  <c r="EN26" i="1" s="1"/>
  <c r="EC26" i="1"/>
  <c r="ED26" i="1"/>
  <c r="EP26" i="1" s="1"/>
  <c r="EE26" i="1"/>
  <c r="EQ26" i="1" s="1"/>
  <c r="EF26" i="1"/>
  <c r="GH26" i="1" s="1"/>
  <c r="E26" i="1" s="1"/>
  <c r="EG26" i="1"/>
  <c r="ES26" i="1" s="1"/>
  <c r="EH26" i="1"/>
  <c r="ET26" i="1" s="1"/>
  <c r="EI26" i="1"/>
  <c r="EU26" i="1" s="1"/>
  <c r="HI26" i="1"/>
  <c r="HJ26" i="1"/>
  <c r="HK26" i="1"/>
  <c r="HL26" i="1"/>
  <c r="DA27" i="1"/>
  <c r="DB27" i="1"/>
  <c r="DC27" i="1"/>
  <c r="DD27" i="1"/>
  <c r="DE27" i="1"/>
  <c r="DF27" i="1"/>
  <c r="DG27" i="1"/>
  <c r="DH27" i="1"/>
  <c r="DI27" i="1"/>
  <c r="EA27" i="1"/>
  <c r="EB27" i="1"/>
  <c r="EN27" i="1" s="1"/>
  <c r="EC27" i="1"/>
  <c r="EO27" i="1" s="1"/>
  <c r="ED27" i="1"/>
  <c r="EE27" i="1"/>
  <c r="EQ27" i="1" s="1"/>
  <c r="EF27" i="1"/>
  <c r="ER27" i="1" s="1"/>
  <c r="EG27" i="1"/>
  <c r="ES27" i="1" s="1"/>
  <c r="EH27" i="1"/>
  <c r="ET27" i="1" s="1"/>
  <c r="EI27" i="1"/>
  <c r="HI27" i="1"/>
  <c r="HJ27" i="1"/>
  <c r="HK27" i="1"/>
  <c r="HL27" i="1"/>
  <c r="DA28" i="1"/>
  <c r="DB28" i="1"/>
  <c r="DC28" i="1"/>
  <c r="DD28" i="1"/>
  <c r="DE28" i="1"/>
  <c r="DF28" i="1"/>
  <c r="DG28" i="1"/>
  <c r="DH28" i="1"/>
  <c r="DI28" i="1"/>
  <c r="EA28" i="1"/>
  <c r="EM28" i="1" s="1"/>
  <c r="EB28" i="1"/>
  <c r="EC28" i="1"/>
  <c r="ED28" i="1"/>
  <c r="EP28" i="1" s="1"/>
  <c r="EE28" i="1"/>
  <c r="EQ28" i="1" s="1"/>
  <c r="EF28" i="1"/>
  <c r="EG28" i="1"/>
  <c r="ES28" i="1" s="1"/>
  <c r="EH28" i="1"/>
  <c r="ET28" i="1" s="1"/>
  <c r="EI28" i="1"/>
  <c r="EU28" i="1" s="1"/>
  <c r="EO28" i="1"/>
  <c r="HI28" i="1"/>
  <c r="HJ28" i="1"/>
  <c r="HK28" i="1"/>
  <c r="HL28" i="1"/>
  <c r="DA29" i="1"/>
  <c r="DB29" i="1"/>
  <c r="DC29" i="1"/>
  <c r="DD29" i="1"/>
  <c r="DE29" i="1"/>
  <c r="DF29" i="1"/>
  <c r="DG29" i="1"/>
  <c r="DH29" i="1"/>
  <c r="DI29" i="1"/>
  <c r="EA29" i="1"/>
  <c r="EM29" i="1" s="1"/>
  <c r="EB29" i="1"/>
  <c r="EC29" i="1"/>
  <c r="EO29" i="1" s="1"/>
  <c r="ED29" i="1"/>
  <c r="EE29" i="1"/>
  <c r="EF29" i="1"/>
  <c r="EG29" i="1"/>
  <c r="ES29" i="1" s="1"/>
  <c r="EH29" i="1"/>
  <c r="ET29" i="1" s="1"/>
  <c r="EI29" i="1"/>
  <c r="EU29" i="1" s="1"/>
  <c r="EN29" i="1"/>
  <c r="ER29" i="1"/>
  <c r="HI29" i="1"/>
  <c r="HJ29" i="1"/>
  <c r="HK29" i="1"/>
  <c r="HL29" i="1"/>
  <c r="DA30" i="1"/>
  <c r="DB30" i="1"/>
  <c r="DC30" i="1"/>
  <c r="DD30" i="1"/>
  <c r="DE30" i="1"/>
  <c r="DF30" i="1"/>
  <c r="DG30" i="1"/>
  <c r="DH30" i="1"/>
  <c r="DI30" i="1"/>
  <c r="EA30" i="1"/>
  <c r="EB30" i="1"/>
  <c r="EC30" i="1"/>
  <c r="ED30" i="1"/>
  <c r="EP30" i="1" s="1"/>
  <c r="EE30" i="1"/>
  <c r="EQ30" i="1" s="1"/>
  <c r="EF30" i="1"/>
  <c r="ER30" i="1" s="1"/>
  <c r="EG30" i="1"/>
  <c r="ES30" i="1" s="1"/>
  <c r="EH30" i="1"/>
  <c r="EI30" i="1"/>
  <c r="EU30" i="1" s="1"/>
  <c r="EM30" i="1"/>
  <c r="HI30" i="1"/>
  <c r="HJ30" i="1"/>
  <c r="HK30" i="1"/>
  <c r="HL30" i="1"/>
  <c r="DA31" i="1"/>
  <c r="DB31" i="1"/>
  <c r="DC31" i="1"/>
  <c r="DD31" i="1"/>
  <c r="DE31" i="1"/>
  <c r="DF31" i="1"/>
  <c r="DG31" i="1"/>
  <c r="DH31" i="1"/>
  <c r="DI31" i="1"/>
  <c r="EA31" i="1"/>
  <c r="EB31" i="1"/>
  <c r="EN31" i="1" s="1"/>
  <c r="EC31" i="1"/>
  <c r="ED31" i="1"/>
  <c r="EP31" i="1" s="1"/>
  <c r="EE31" i="1"/>
  <c r="EQ31" i="1" s="1"/>
  <c r="EF31" i="1"/>
  <c r="EG31" i="1"/>
  <c r="EH31" i="1"/>
  <c r="ET31" i="1" s="1"/>
  <c r="EI31" i="1"/>
  <c r="EU31" i="1" s="1"/>
  <c r="ES31" i="1"/>
  <c r="HI31" i="1"/>
  <c r="HJ31" i="1"/>
  <c r="HK31" i="1"/>
  <c r="HL31" i="1"/>
  <c r="DA32" i="1"/>
  <c r="DB32" i="1"/>
  <c r="DC32" i="1"/>
  <c r="DD32" i="1"/>
  <c r="DE32" i="1"/>
  <c r="DF32" i="1"/>
  <c r="DG32" i="1"/>
  <c r="DH32" i="1"/>
  <c r="DI32" i="1"/>
  <c r="EA32" i="1"/>
  <c r="EM32" i="1" s="1"/>
  <c r="EB32" i="1"/>
  <c r="EN32" i="1" s="1"/>
  <c r="EC32" i="1"/>
  <c r="ED32" i="1"/>
  <c r="EE32" i="1"/>
  <c r="EQ32" i="1" s="1"/>
  <c r="EF32" i="1"/>
  <c r="ER32" i="1" s="1"/>
  <c r="EG32" i="1"/>
  <c r="ES32" i="1" s="1"/>
  <c r="EH32" i="1"/>
  <c r="EI32" i="1"/>
  <c r="EU32" i="1" s="1"/>
  <c r="EO32" i="1"/>
  <c r="ET32" i="1"/>
  <c r="HI32" i="1"/>
  <c r="HJ32" i="1"/>
  <c r="HK32" i="1"/>
  <c r="HL32" i="1"/>
  <c r="HM32" i="1" s="1"/>
  <c r="DA33" i="1"/>
  <c r="DB33" i="1"/>
  <c r="DC33" i="1"/>
  <c r="DD33" i="1"/>
  <c r="DE33" i="1"/>
  <c r="DF33" i="1"/>
  <c r="DG33" i="1"/>
  <c r="DH33" i="1"/>
  <c r="DI33" i="1"/>
  <c r="EA33" i="1"/>
  <c r="EB33" i="1"/>
  <c r="EN33" i="1" s="1"/>
  <c r="EC33" i="1"/>
  <c r="ED33" i="1"/>
  <c r="EP33" i="1" s="1"/>
  <c r="EE33" i="1"/>
  <c r="EQ33" i="1" s="1"/>
  <c r="EF33" i="1"/>
  <c r="EG33" i="1"/>
  <c r="EH33" i="1"/>
  <c r="ET33" i="1" s="1"/>
  <c r="EI33" i="1"/>
  <c r="EO33" i="1"/>
  <c r="ER33" i="1"/>
  <c r="HI33" i="1"/>
  <c r="HJ33" i="1"/>
  <c r="HK33" i="1"/>
  <c r="HL33" i="1"/>
  <c r="DA34" i="1"/>
  <c r="DB34" i="1"/>
  <c r="DC34" i="1"/>
  <c r="DD34" i="1"/>
  <c r="DE34" i="1"/>
  <c r="DF34" i="1"/>
  <c r="DG34" i="1"/>
  <c r="DH34" i="1"/>
  <c r="DI34" i="1"/>
  <c r="EA34" i="1"/>
  <c r="EM34" i="1" s="1"/>
  <c r="EB34" i="1"/>
  <c r="EC34" i="1"/>
  <c r="EO34" i="1" s="1"/>
  <c r="ED34" i="1"/>
  <c r="EP34" i="1" s="1"/>
  <c r="EE34" i="1"/>
  <c r="EQ34" i="1" s="1"/>
  <c r="EF34" i="1"/>
  <c r="EG34" i="1"/>
  <c r="ES34" i="1" s="1"/>
  <c r="EH34" i="1"/>
  <c r="EI34" i="1"/>
  <c r="EU34" i="1" s="1"/>
  <c r="HI34" i="1"/>
  <c r="HJ34" i="1"/>
  <c r="HK34" i="1"/>
  <c r="HL34" i="1"/>
  <c r="DA35" i="1"/>
  <c r="DB35" i="1"/>
  <c r="DC35" i="1"/>
  <c r="DD35" i="1"/>
  <c r="DE35" i="1"/>
  <c r="DF35" i="1"/>
  <c r="DG35" i="1"/>
  <c r="DH35" i="1"/>
  <c r="DI35" i="1"/>
  <c r="EA35" i="1"/>
  <c r="EM35" i="1" s="1"/>
  <c r="EB35" i="1"/>
  <c r="EN35" i="1" s="1"/>
  <c r="EC35" i="1"/>
  <c r="EO35" i="1" s="1"/>
  <c r="ED35" i="1"/>
  <c r="EE35" i="1"/>
  <c r="EQ35" i="1" s="1"/>
  <c r="EF35" i="1"/>
  <c r="EG35" i="1"/>
  <c r="ES35" i="1" s="1"/>
  <c r="EH35" i="1"/>
  <c r="EI35" i="1"/>
  <c r="EU35" i="1" s="1"/>
  <c r="HI35" i="1"/>
  <c r="HJ35" i="1"/>
  <c r="HK35" i="1"/>
  <c r="HL35" i="1"/>
  <c r="DA36" i="1"/>
  <c r="DB36" i="1"/>
  <c r="DC36" i="1"/>
  <c r="DD36" i="1"/>
  <c r="DE36" i="1"/>
  <c r="DF36" i="1"/>
  <c r="DG36" i="1"/>
  <c r="DH36" i="1"/>
  <c r="DI36" i="1"/>
  <c r="EA36" i="1"/>
  <c r="EB36" i="1"/>
  <c r="EN36" i="1" s="1"/>
  <c r="EC36" i="1"/>
  <c r="EO36" i="1" s="1"/>
  <c r="ED36" i="1"/>
  <c r="EP36" i="1" s="1"/>
  <c r="EE36" i="1"/>
  <c r="EQ36" i="1" s="1"/>
  <c r="EF36" i="1"/>
  <c r="ER36" i="1" s="1"/>
  <c r="EG36" i="1"/>
  <c r="EH36" i="1"/>
  <c r="ET36" i="1" s="1"/>
  <c r="EI36" i="1"/>
  <c r="ES36" i="1"/>
  <c r="HI36" i="1"/>
  <c r="HJ36" i="1"/>
  <c r="HK36" i="1"/>
  <c r="HL36" i="1"/>
  <c r="HM36" i="1" s="1"/>
  <c r="DA37" i="1"/>
  <c r="DB37" i="1"/>
  <c r="DC37" i="1"/>
  <c r="DD37" i="1"/>
  <c r="DE37" i="1"/>
  <c r="DF37" i="1"/>
  <c r="DG37" i="1"/>
  <c r="DH37" i="1"/>
  <c r="DI37" i="1"/>
  <c r="EA37" i="1"/>
  <c r="EM37" i="1" s="1"/>
  <c r="EB37" i="1"/>
  <c r="EC37" i="1"/>
  <c r="ED37" i="1"/>
  <c r="EP37" i="1" s="1"/>
  <c r="EE37" i="1"/>
  <c r="EQ37" i="1" s="1"/>
  <c r="EF37" i="1"/>
  <c r="ER37" i="1" s="1"/>
  <c r="EG37" i="1"/>
  <c r="ES37" i="1" s="1"/>
  <c r="EH37" i="1"/>
  <c r="EI37" i="1"/>
  <c r="EU37" i="1" s="1"/>
  <c r="HI37" i="1"/>
  <c r="HJ37" i="1"/>
  <c r="HK37" i="1"/>
  <c r="HL37" i="1"/>
  <c r="DA38" i="1"/>
  <c r="DB38" i="1"/>
  <c r="DC38" i="1"/>
  <c r="DD38" i="1"/>
  <c r="DE38" i="1"/>
  <c r="DF38" i="1"/>
  <c r="DG38" i="1"/>
  <c r="DH38" i="1"/>
  <c r="DI38" i="1"/>
  <c r="EA38" i="1"/>
  <c r="EM38" i="1" s="1"/>
  <c r="EB38" i="1"/>
  <c r="EN38" i="1" s="1"/>
  <c r="EC38" i="1"/>
  <c r="EO38" i="1" s="1"/>
  <c r="ED38" i="1"/>
  <c r="EP38" i="1" s="1"/>
  <c r="EE38" i="1"/>
  <c r="EQ38" i="1" s="1"/>
  <c r="EF38" i="1"/>
  <c r="ER38" i="1" s="1"/>
  <c r="EG38" i="1"/>
  <c r="EH38" i="1"/>
  <c r="ET38" i="1" s="1"/>
  <c r="EI38" i="1"/>
  <c r="EU38" i="1" s="1"/>
  <c r="HI38" i="1"/>
  <c r="HJ38" i="1"/>
  <c r="HK38" i="1"/>
  <c r="HL38" i="1"/>
  <c r="DA39" i="1"/>
  <c r="DB39" i="1"/>
  <c r="DC39" i="1"/>
  <c r="DD39" i="1"/>
  <c r="DE39" i="1"/>
  <c r="DF39" i="1"/>
  <c r="DG39" i="1"/>
  <c r="DH39" i="1"/>
  <c r="DI39" i="1"/>
  <c r="EA39" i="1"/>
  <c r="EM39" i="1" s="1"/>
  <c r="EB39" i="1"/>
  <c r="EC39" i="1"/>
  <c r="EO39" i="1" s="1"/>
  <c r="ED39" i="1"/>
  <c r="EE39" i="1"/>
  <c r="EQ39" i="1" s="1"/>
  <c r="EF39" i="1"/>
  <c r="ER39" i="1" s="1"/>
  <c r="EG39" i="1"/>
  <c r="ES39" i="1" s="1"/>
  <c r="EH39" i="1"/>
  <c r="ET39" i="1" s="1"/>
  <c r="EI39" i="1"/>
  <c r="HI39" i="1"/>
  <c r="HJ39" i="1"/>
  <c r="HK39" i="1"/>
  <c r="HL39" i="1"/>
  <c r="DA40" i="1"/>
  <c r="DB40" i="1"/>
  <c r="DC40" i="1"/>
  <c r="DD40" i="1"/>
  <c r="DE40" i="1"/>
  <c r="DF40" i="1"/>
  <c r="DG40" i="1"/>
  <c r="DH40" i="1"/>
  <c r="DI40" i="1"/>
  <c r="EA40" i="1"/>
  <c r="EB40" i="1"/>
  <c r="EC40" i="1"/>
  <c r="EO40" i="1" s="1"/>
  <c r="ED40" i="1"/>
  <c r="EP40" i="1" s="1"/>
  <c r="EE40" i="1"/>
  <c r="EQ40" i="1" s="1"/>
  <c r="EF40" i="1"/>
  <c r="ER40" i="1" s="1"/>
  <c r="EG40" i="1"/>
  <c r="ES40" i="1" s="1"/>
  <c r="EH40" i="1"/>
  <c r="ET40" i="1" s="1"/>
  <c r="EI40" i="1"/>
  <c r="EM40" i="1"/>
  <c r="EN40" i="1"/>
  <c r="EU40" i="1"/>
  <c r="HI40" i="1"/>
  <c r="HJ40" i="1"/>
  <c r="HK40" i="1"/>
  <c r="HL40" i="1"/>
  <c r="DA41" i="1"/>
  <c r="DB41" i="1"/>
  <c r="DC41" i="1"/>
  <c r="DD41" i="1"/>
  <c r="DE41" i="1"/>
  <c r="DF41" i="1"/>
  <c r="DG41" i="1"/>
  <c r="DH41" i="1"/>
  <c r="DI41" i="1"/>
  <c r="EA41" i="1"/>
  <c r="EM41" i="1" s="1"/>
  <c r="EB41" i="1"/>
  <c r="EN41" i="1" s="1"/>
  <c r="EC41" i="1"/>
  <c r="EO41" i="1" s="1"/>
  <c r="ED41" i="1"/>
  <c r="EP41" i="1" s="1"/>
  <c r="EE41" i="1"/>
  <c r="EF41" i="1"/>
  <c r="EG41" i="1"/>
  <c r="ES41" i="1" s="1"/>
  <c r="EH41" i="1"/>
  <c r="EI41" i="1"/>
  <c r="EU41" i="1" s="1"/>
  <c r="EQ41" i="1"/>
  <c r="HI41" i="1"/>
  <c r="HJ41" i="1"/>
  <c r="HK41" i="1"/>
  <c r="HL41" i="1"/>
  <c r="DA42" i="1"/>
  <c r="DB42" i="1"/>
  <c r="DC42" i="1"/>
  <c r="DD42" i="1"/>
  <c r="DE42" i="1"/>
  <c r="DF42" i="1"/>
  <c r="DG42" i="1"/>
  <c r="DH42" i="1"/>
  <c r="DI42" i="1"/>
  <c r="EA42" i="1"/>
  <c r="EB42" i="1"/>
  <c r="EC42" i="1"/>
  <c r="EO42" i="1" s="1"/>
  <c r="ED42" i="1"/>
  <c r="EP42" i="1" s="1"/>
  <c r="EE42" i="1"/>
  <c r="EQ42" i="1" s="1"/>
  <c r="EF42" i="1"/>
  <c r="EG42" i="1"/>
  <c r="ES42" i="1" s="1"/>
  <c r="EH42" i="1"/>
  <c r="ET42" i="1" s="1"/>
  <c r="EI42" i="1"/>
  <c r="EU42" i="1" s="1"/>
  <c r="EM42" i="1"/>
  <c r="EN42" i="1"/>
  <c r="HI42" i="1"/>
  <c r="HJ42" i="1"/>
  <c r="HK42" i="1"/>
  <c r="HL42" i="1"/>
  <c r="DA43" i="1"/>
  <c r="DB43" i="1"/>
  <c r="DC43" i="1"/>
  <c r="DD43" i="1"/>
  <c r="DE43" i="1"/>
  <c r="DF43" i="1"/>
  <c r="DG43" i="1"/>
  <c r="DH43" i="1"/>
  <c r="DI43" i="1"/>
  <c r="EA43" i="1"/>
  <c r="EB43" i="1"/>
  <c r="EC43" i="1"/>
  <c r="EO43" i="1" s="1"/>
  <c r="ED43" i="1"/>
  <c r="EE43" i="1"/>
  <c r="EF43" i="1"/>
  <c r="ER43" i="1" s="1"/>
  <c r="EG43" i="1"/>
  <c r="ES43" i="1" s="1"/>
  <c r="EH43" i="1"/>
  <c r="ET43" i="1" s="1"/>
  <c r="EI43" i="1"/>
  <c r="EU43" i="1" s="1"/>
  <c r="EM43" i="1"/>
  <c r="EQ43" i="1"/>
  <c r="HI43" i="1"/>
  <c r="HJ43" i="1"/>
  <c r="HK43" i="1"/>
  <c r="HL43" i="1"/>
  <c r="DA44" i="1"/>
  <c r="DB44" i="1"/>
  <c r="DC44" i="1"/>
  <c r="DD44" i="1"/>
  <c r="DE44" i="1"/>
  <c r="DF44" i="1"/>
  <c r="DG44" i="1"/>
  <c r="DH44" i="1"/>
  <c r="DI44" i="1"/>
  <c r="EA44" i="1"/>
  <c r="EB44" i="1"/>
  <c r="EN44" i="1" s="1"/>
  <c r="EC44" i="1"/>
  <c r="EO44" i="1" s="1"/>
  <c r="ED44" i="1"/>
  <c r="EP44" i="1" s="1"/>
  <c r="EE44" i="1"/>
  <c r="EQ44" i="1" s="1"/>
  <c r="EF44" i="1"/>
  <c r="ER44" i="1" s="1"/>
  <c r="EG44" i="1"/>
  <c r="ES44" i="1" s="1"/>
  <c r="EH44" i="1"/>
  <c r="ET44" i="1" s="1"/>
  <c r="EI44" i="1"/>
  <c r="EU44" i="1" s="1"/>
  <c r="HI44" i="1"/>
  <c r="HJ44" i="1"/>
  <c r="HK44" i="1"/>
  <c r="HL44" i="1"/>
  <c r="HM44" i="1" s="1"/>
  <c r="DA45" i="1"/>
  <c r="DB45" i="1"/>
  <c r="DC45" i="1"/>
  <c r="DD45" i="1"/>
  <c r="DE45" i="1"/>
  <c r="DF45" i="1"/>
  <c r="DG45" i="1"/>
  <c r="DH45" i="1"/>
  <c r="DI45" i="1"/>
  <c r="EA45" i="1"/>
  <c r="EB45" i="1"/>
  <c r="EN45" i="1" s="1"/>
  <c r="EC45" i="1"/>
  <c r="ED45" i="1"/>
  <c r="EP45" i="1" s="1"/>
  <c r="EE45" i="1"/>
  <c r="EQ45" i="1" s="1"/>
  <c r="EF45" i="1"/>
  <c r="EG45" i="1"/>
  <c r="ES45" i="1" s="1"/>
  <c r="EH45" i="1"/>
  <c r="ET45" i="1" s="1"/>
  <c r="EI45" i="1"/>
  <c r="EM45" i="1"/>
  <c r="EU45" i="1"/>
  <c r="HI45" i="1"/>
  <c r="HJ45" i="1"/>
  <c r="HK45" i="1"/>
  <c r="HL45" i="1"/>
  <c r="GH28" i="1" l="1"/>
  <c r="E28" i="1" s="1"/>
  <c r="GH37" i="1"/>
  <c r="E37" i="1" s="1"/>
  <c r="HM26" i="1"/>
  <c r="GH30" i="1"/>
  <c r="E30" i="1" s="1"/>
  <c r="HM48" i="1"/>
  <c r="HM31" i="1"/>
  <c r="HM39" i="1"/>
  <c r="GH52" i="1"/>
  <c r="E52" i="1" s="1"/>
  <c r="GH46" i="1"/>
  <c r="E46" i="1" s="1"/>
  <c r="HM27" i="1"/>
  <c r="HM46" i="1"/>
  <c r="HM29" i="1"/>
  <c r="HM35" i="1"/>
  <c r="HM47" i="1"/>
  <c r="ER28" i="1"/>
  <c r="GH33" i="1"/>
  <c r="E33" i="1" s="1"/>
  <c r="GH43" i="1"/>
  <c r="E43" i="1" s="1"/>
  <c r="GH51" i="1"/>
  <c r="E51" i="1" s="1"/>
  <c r="HM37" i="1"/>
  <c r="DP16" i="16"/>
  <c r="ET16" i="16"/>
  <c r="DJ16" i="16"/>
  <c r="DS16" i="16" s="1"/>
  <c r="DI54" i="16"/>
  <c r="DI52" i="16"/>
  <c r="DI50" i="16"/>
  <c r="DI49" i="16"/>
  <c r="DI53" i="16"/>
  <c r="DI46" i="16"/>
  <c r="DI51" i="16"/>
  <c r="DI47" i="16"/>
  <c r="DI44" i="16"/>
  <c r="DI48" i="16"/>
  <c r="DI42" i="16"/>
  <c r="DI41" i="16"/>
  <c r="DI38" i="16"/>
  <c r="DI43" i="16"/>
  <c r="DI45" i="16"/>
  <c r="DI40" i="16"/>
  <c r="DI36" i="16"/>
  <c r="DI33" i="16"/>
  <c r="DI39" i="16"/>
  <c r="DJ39" i="16" s="1"/>
  <c r="DI37" i="16"/>
  <c r="DI35" i="16"/>
  <c r="DI34" i="16"/>
  <c r="DI30" i="16"/>
  <c r="DI29" i="16"/>
  <c r="DI26" i="16"/>
  <c r="DI28" i="16"/>
  <c r="DI25" i="16"/>
  <c r="DI27" i="16"/>
  <c r="DI32" i="16"/>
  <c r="DI20" i="16"/>
  <c r="DI23" i="16"/>
  <c r="DI31" i="16"/>
  <c r="DI22" i="16"/>
  <c r="DI24" i="16"/>
  <c r="DI17" i="16"/>
  <c r="EH17" i="16"/>
  <c r="DH19" i="16"/>
  <c r="DN21" i="16"/>
  <c r="DJ21" i="16"/>
  <c r="GF23" i="16"/>
  <c r="E23" i="16" s="1"/>
  <c r="EP23" i="16"/>
  <c r="DI18" i="16"/>
  <c r="EH18" i="16"/>
  <c r="DJ19" i="16"/>
  <c r="DN19" i="16" s="1"/>
  <c r="EM19" i="16"/>
  <c r="DP21" i="16"/>
  <c r="EL21" i="16"/>
  <c r="EH21" i="16"/>
  <c r="ER22" i="16"/>
  <c r="HK23" i="16"/>
  <c r="DH15" i="16"/>
  <c r="EP15" i="16"/>
  <c r="EL17" i="16"/>
  <c r="EI18" i="16"/>
  <c r="EI20" i="16"/>
  <c r="EM24" i="16"/>
  <c r="DI15" i="16"/>
  <c r="EH15" i="16"/>
  <c r="EM17" i="16"/>
  <c r="EO19" i="16"/>
  <c r="EN20" i="16"/>
  <c r="DH16" i="16"/>
  <c r="EP16" i="16"/>
  <c r="EU16" i="16" s="1"/>
  <c r="EV16" i="16" s="1"/>
  <c r="EP19" i="16"/>
  <c r="DI16" i="16"/>
  <c r="GF20" i="16"/>
  <c r="E20" i="16" s="1"/>
  <c r="DH52" i="16"/>
  <c r="DJ52" i="16" s="1"/>
  <c r="EH51" i="16"/>
  <c r="DH51" i="16"/>
  <c r="EH54" i="16"/>
  <c r="DH54" i="16"/>
  <c r="EH50" i="16"/>
  <c r="EH52" i="16"/>
  <c r="DH50" i="16"/>
  <c r="EH49" i="16"/>
  <c r="EH53" i="16"/>
  <c r="DH47" i="16"/>
  <c r="EH46" i="16"/>
  <c r="DH46" i="16"/>
  <c r="DH49" i="16"/>
  <c r="EH47" i="16"/>
  <c r="DH53" i="16"/>
  <c r="EH48" i="16"/>
  <c r="EI48" i="16" s="1"/>
  <c r="EH45" i="16"/>
  <c r="EH44" i="16"/>
  <c r="DH44" i="16"/>
  <c r="DH48" i="16"/>
  <c r="EH42" i="16"/>
  <c r="DH42" i="16"/>
  <c r="EH41" i="16"/>
  <c r="DH45" i="16"/>
  <c r="DH43" i="16"/>
  <c r="EH38" i="16"/>
  <c r="DH38" i="16"/>
  <c r="EH40" i="16"/>
  <c r="DH39" i="16"/>
  <c r="DH34" i="16"/>
  <c r="EH37" i="16"/>
  <c r="EH33" i="16"/>
  <c r="DH36" i="16"/>
  <c r="DH41" i="16"/>
  <c r="DH37" i="16"/>
  <c r="DH40" i="16"/>
  <c r="EH39" i="16"/>
  <c r="EH36" i="16"/>
  <c r="EH35" i="16"/>
  <c r="EH43" i="16"/>
  <c r="EH34" i="16"/>
  <c r="EH30" i="16"/>
  <c r="DH30" i="16"/>
  <c r="DH33" i="16"/>
  <c r="EH32" i="16"/>
  <c r="EH29" i="16"/>
  <c r="DH28" i="16"/>
  <c r="DH32" i="16"/>
  <c r="DH31" i="16"/>
  <c r="DH35" i="16"/>
  <c r="EH27" i="16"/>
  <c r="EH26" i="16"/>
  <c r="DH29" i="16"/>
  <c r="EH28" i="16"/>
  <c r="EH31" i="16"/>
  <c r="EH25" i="16"/>
  <c r="DH27" i="16"/>
  <c r="EH20" i="16"/>
  <c r="DH20" i="16"/>
  <c r="EH23" i="16"/>
  <c r="DH23" i="16"/>
  <c r="DH26" i="16"/>
  <c r="EH22" i="16"/>
  <c r="DH25" i="16"/>
  <c r="DJ25" i="16" s="1"/>
  <c r="DH22" i="16"/>
  <c r="EH24" i="16"/>
  <c r="DH21" i="16"/>
  <c r="DH17" i="16"/>
  <c r="DL19" i="16"/>
  <c r="DT19" i="16"/>
  <c r="EH19" i="16"/>
  <c r="DM21" i="16"/>
  <c r="DI21" i="16"/>
  <c r="DH24" i="16"/>
  <c r="EQ26" i="16"/>
  <c r="DJ20" i="16"/>
  <c r="DP20" i="16" s="1"/>
  <c r="EQ25" i="16"/>
  <c r="EI21" i="16"/>
  <c r="GF24" i="16"/>
  <c r="E24" i="16" s="1"/>
  <c r="EK25" i="16"/>
  <c r="ES25" i="16"/>
  <c r="DJ26" i="16"/>
  <c r="DS26" i="16" s="1"/>
  <c r="DP33" i="16"/>
  <c r="EL24" i="16"/>
  <c r="EI25" i="16"/>
  <c r="EI26" i="16"/>
  <c r="EI22" i="16"/>
  <c r="EM25" i="16"/>
  <c r="EK26" i="16"/>
  <c r="GF28" i="16"/>
  <c r="E28" i="16" s="1"/>
  <c r="EP28" i="16"/>
  <c r="EP20" i="16"/>
  <c r="EI23" i="16"/>
  <c r="EP24" i="16"/>
  <c r="DJ30" i="16"/>
  <c r="EP25" i="16"/>
  <c r="EO26" i="16"/>
  <c r="EP32" i="16"/>
  <c r="GF32" i="16"/>
  <c r="E32" i="16" s="1"/>
  <c r="DQ33" i="16"/>
  <c r="DO43" i="16"/>
  <c r="GF27" i="16"/>
  <c r="E27" i="16" s="1"/>
  <c r="ER28" i="16"/>
  <c r="DS29" i="16"/>
  <c r="EK29" i="16"/>
  <c r="EI29" i="16"/>
  <c r="ES29" i="16"/>
  <c r="DN30" i="16"/>
  <c r="EI31" i="16"/>
  <c r="EP27" i="16"/>
  <c r="DJ29" i="16"/>
  <c r="EL31" i="16"/>
  <c r="EL28" i="16"/>
  <c r="DM29" i="16"/>
  <c r="EI27" i="16"/>
  <c r="EI28" i="16"/>
  <c r="EN29" i="16"/>
  <c r="DO29" i="16"/>
  <c r="GF30" i="16"/>
  <c r="E30" i="16" s="1"/>
  <c r="EN30" i="16"/>
  <c r="EI33" i="16"/>
  <c r="EK33" i="16"/>
  <c r="ES33" i="16"/>
  <c r="DP29" i="16"/>
  <c r="GF29" i="16"/>
  <c r="E29" i="16" s="1"/>
  <c r="DS30" i="16"/>
  <c r="EN28" i="16"/>
  <c r="EI30" i="16"/>
  <c r="ER30" i="16"/>
  <c r="DN37" i="16"/>
  <c r="EL30" i="16"/>
  <c r="DJ31" i="16"/>
  <c r="EO38" i="16"/>
  <c r="DS33" i="16"/>
  <c r="EK35" i="16"/>
  <c r="EI35" i="16"/>
  <c r="ES35" i="16"/>
  <c r="DJ33" i="16"/>
  <c r="DT33" i="16" s="1"/>
  <c r="DJ36" i="16"/>
  <c r="DP36" i="16" s="1"/>
  <c r="EN33" i="16"/>
  <c r="EM34" i="16"/>
  <c r="DS37" i="16"/>
  <c r="DL33" i="16"/>
  <c r="GF33" i="16"/>
  <c r="E33" i="16" s="1"/>
  <c r="EK36" i="16"/>
  <c r="EI36" i="16"/>
  <c r="ES36" i="16"/>
  <c r="DM37" i="16"/>
  <c r="GF34" i="16"/>
  <c r="E34" i="16" s="1"/>
  <c r="DJ38" i="16"/>
  <c r="DS40" i="16"/>
  <c r="EL43" i="16"/>
  <c r="GF35" i="16"/>
  <c r="E35" i="16" s="1"/>
  <c r="DL37" i="16"/>
  <c r="DJ37" i="16"/>
  <c r="DT37" i="16" s="1"/>
  <c r="GF37" i="16"/>
  <c r="E37" i="16" s="1"/>
  <c r="EP37" i="16"/>
  <c r="GF38" i="16"/>
  <c r="E38" i="16" s="1"/>
  <c r="EL39" i="16"/>
  <c r="DM40" i="16"/>
  <c r="DJ40" i="16"/>
  <c r="EL34" i="16"/>
  <c r="DJ35" i="16"/>
  <c r="DN35" i="16" s="1"/>
  <c r="DO38" i="16"/>
  <c r="EM39" i="16"/>
  <c r="EI39" i="16"/>
  <c r="EQ42" i="16"/>
  <c r="ER37" i="16"/>
  <c r="DP38" i="16"/>
  <c r="DO40" i="16"/>
  <c r="EN36" i="16"/>
  <c r="DQ38" i="16"/>
  <c r="DN36" i="16"/>
  <c r="GF36" i="16"/>
  <c r="E36" i="16" s="1"/>
  <c r="EL37" i="16"/>
  <c r="DR38" i="16"/>
  <c r="EP45" i="16"/>
  <c r="GF45" i="16"/>
  <c r="E45" i="16" s="1"/>
  <c r="DQ37" i="16"/>
  <c r="DS38" i="16"/>
  <c r="EI38" i="16"/>
  <c r="ER38" i="16"/>
  <c r="EP39" i="16"/>
  <c r="DJ41" i="16"/>
  <c r="GF42" i="16"/>
  <c r="E42" i="16" s="1"/>
  <c r="EP42" i="16"/>
  <c r="EK39" i="16"/>
  <c r="DN40" i="16"/>
  <c r="EL40" i="16"/>
  <c r="EQ44" i="16"/>
  <c r="DP40" i="16"/>
  <c r="EI40" i="16"/>
  <c r="EK41" i="16"/>
  <c r="EI41" i="16"/>
  <c r="ES41" i="16"/>
  <c r="EI37" i="16"/>
  <c r="EP38" i="16"/>
  <c r="EN40" i="16"/>
  <c r="DN43" i="16"/>
  <c r="DM43" i="16"/>
  <c r="EK43" i="16"/>
  <c r="EI43" i="16"/>
  <c r="ES43" i="16"/>
  <c r="GF44" i="16"/>
  <c r="E44" i="16" s="1"/>
  <c r="EP44" i="16"/>
  <c r="EQ46" i="16"/>
  <c r="DQ44" i="16"/>
  <c r="DP46" i="16"/>
  <c r="ER46" i="16"/>
  <c r="DR44" i="16"/>
  <c r="EI42" i="16"/>
  <c r="DS43" i="16"/>
  <c r="DL44" i="16"/>
  <c r="DT44" i="16"/>
  <c r="DJ43" i="16"/>
  <c r="DT43" i="16"/>
  <c r="DT46" i="16"/>
  <c r="DJ46" i="16"/>
  <c r="GF46" i="16"/>
  <c r="E46" i="16" s="1"/>
  <c r="EP46" i="16"/>
  <c r="DP47" i="16"/>
  <c r="EI46" i="16"/>
  <c r="HK46" i="16"/>
  <c r="GF50" i="16"/>
  <c r="E50" i="16" s="1"/>
  <c r="EP50" i="16"/>
  <c r="EQ45" i="16"/>
  <c r="EN47" i="16"/>
  <c r="DR54" i="16"/>
  <c r="ER45" i="16"/>
  <c r="DQ46" i="16"/>
  <c r="DJ47" i="16"/>
  <c r="DQ47" i="16" s="1"/>
  <c r="DJ44" i="16"/>
  <c r="EI44" i="16"/>
  <c r="DR46" i="16"/>
  <c r="DN47" i="16"/>
  <c r="EK48" i="16"/>
  <c r="EI45" i="16"/>
  <c r="DS46" i="16"/>
  <c r="DO47" i="16"/>
  <c r="GF47" i="16"/>
  <c r="E47" i="16" s="1"/>
  <c r="ER49" i="16"/>
  <c r="EL47" i="16"/>
  <c r="DJ48" i="16"/>
  <c r="DL48" i="16" s="1"/>
  <c r="DL49" i="16"/>
  <c r="DJ49" i="16"/>
  <c r="EI51" i="16"/>
  <c r="HK49" i="16"/>
  <c r="HK50" i="16"/>
  <c r="DJ51" i="16"/>
  <c r="DT51" i="16" s="1"/>
  <c r="DJ53" i="16"/>
  <c r="DT53" i="16"/>
  <c r="EQ54" i="16"/>
  <c r="GF49" i="16"/>
  <c r="E49" i="16" s="1"/>
  <c r="DO51" i="16"/>
  <c r="EL51" i="16"/>
  <c r="DO53" i="16"/>
  <c r="DL54" i="16"/>
  <c r="DJ54" i="16"/>
  <c r="DT54" i="16"/>
  <c r="EI49" i="16"/>
  <c r="EL52" i="16"/>
  <c r="DM54" i="16"/>
  <c r="EI52" i="16"/>
  <c r="EI50" i="16"/>
  <c r="GF51" i="16"/>
  <c r="E51" i="16" s="1"/>
  <c r="EP51" i="16"/>
  <c r="EN52" i="16"/>
  <c r="GF52" i="16"/>
  <c r="E52" i="16" s="1"/>
  <c r="EK53" i="16"/>
  <c r="EI53" i="16"/>
  <c r="GF54" i="16"/>
  <c r="E54" i="16" s="1"/>
  <c r="EP54" i="16"/>
  <c r="EI54" i="16"/>
  <c r="EN53" i="1"/>
  <c r="GH36" i="1"/>
  <c r="E36" i="1" s="1"/>
  <c r="EP52" i="1"/>
  <c r="GH49" i="1"/>
  <c r="E49" i="1" s="1"/>
  <c r="EM31" i="1"/>
  <c r="GH25" i="1"/>
  <c r="E25" i="1" s="1"/>
  <c r="GH53" i="1"/>
  <c r="E53" i="1" s="1"/>
  <c r="GH47" i="1"/>
  <c r="E47" i="1" s="1"/>
  <c r="HM42" i="1"/>
  <c r="HM43" i="1"/>
  <c r="HM40" i="1"/>
  <c r="HM53" i="1"/>
  <c r="HM38" i="1"/>
  <c r="HM51" i="1"/>
  <c r="HM45" i="1"/>
  <c r="ER54" i="1"/>
  <c r="GH54" i="1"/>
  <c r="E54" i="1" s="1"/>
  <c r="EQ54" i="1"/>
  <c r="EO53" i="1"/>
  <c r="EO52" i="1"/>
  <c r="EU52" i="1"/>
  <c r="EM52" i="1"/>
  <c r="ES54" i="1"/>
  <c r="EU53" i="1"/>
  <c r="EQ51" i="1"/>
  <c r="EP51" i="1"/>
  <c r="HM50" i="1"/>
  <c r="ES48" i="1"/>
  <c r="ET50" i="1"/>
  <c r="HM49" i="1"/>
  <c r="ER50" i="1"/>
  <c r="EO49" i="1"/>
  <c r="GH50" i="1"/>
  <c r="E50" i="1" s="1"/>
  <c r="EP50" i="1"/>
  <c r="ER48" i="1"/>
  <c r="GH48" i="1"/>
  <c r="E48" i="1" s="1"/>
  <c r="EO46" i="1"/>
  <c r="EM46" i="1"/>
  <c r="EQ49" i="1"/>
  <c r="EU47" i="1"/>
  <c r="EM47" i="1"/>
  <c r="EO45" i="1"/>
  <c r="ER45" i="1"/>
  <c r="GH45" i="1"/>
  <c r="E45" i="1" s="1"/>
  <c r="EN43" i="1"/>
  <c r="ER41" i="1"/>
  <c r="GH41" i="1"/>
  <c r="E41" i="1" s="1"/>
  <c r="HM41" i="1"/>
  <c r="ES38" i="1"/>
  <c r="ER42" i="1"/>
  <c r="GH42" i="1"/>
  <c r="E42" i="1" s="1"/>
  <c r="EP39" i="1"/>
  <c r="GH39" i="1"/>
  <c r="E39" i="1" s="1"/>
  <c r="EN37" i="1"/>
  <c r="EP43" i="1"/>
  <c r="ET41" i="1"/>
  <c r="GH44" i="1"/>
  <c r="E44" i="1" s="1"/>
  <c r="EM44" i="1"/>
  <c r="GH38" i="1"/>
  <c r="E38" i="1" s="1"/>
  <c r="EN39" i="1"/>
  <c r="ET34" i="1"/>
  <c r="ET37" i="1"/>
  <c r="EU39" i="1"/>
  <c r="ET35" i="1"/>
  <c r="GH40" i="1"/>
  <c r="E40" i="1" s="1"/>
  <c r="EU36" i="1"/>
  <c r="EM36" i="1"/>
  <c r="EM33" i="1"/>
  <c r="EU33" i="1"/>
  <c r="ES33" i="1"/>
  <c r="EO37" i="1"/>
  <c r="ER35" i="1"/>
  <c r="GH35" i="1"/>
  <c r="E35" i="1" s="1"/>
  <c r="ER34" i="1"/>
  <c r="HM33" i="1"/>
  <c r="EP35" i="1"/>
  <c r="GH34" i="1"/>
  <c r="E34" i="1" s="1"/>
  <c r="EN34" i="1"/>
  <c r="HM34" i="1"/>
  <c r="EO30" i="1"/>
  <c r="GH32" i="1"/>
  <c r="E32" i="1" s="1"/>
  <c r="EN25" i="1"/>
  <c r="EP32" i="1"/>
  <c r="ET30" i="1"/>
  <c r="EP29" i="1"/>
  <c r="GH29" i="1"/>
  <c r="E29" i="1" s="1"/>
  <c r="EO31" i="1"/>
  <c r="ER31" i="1"/>
  <c r="GH31" i="1"/>
  <c r="E31" i="1" s="1"/>
  <c r="EN30" i="1"/>
  <c r="HM28" i="1"/>
  <c r="EU27" i="1"/>
  <c r="EM27" i="1"/>
  <c r="HM30" i="1"/>
  <c r="EN28" i="1"/>
  <c r="EQ29" i="1"/>
  <c r="GH27" i="1"/>
  <c r="E27" i="1" s="1"/>
  <c r="EQ25" i="1"/>
  <c r="EO26" i="1"/>
  <c r="HM25" i="1"/>
  <c r="EP27" i="1"/>
  <c r="ER26" i="1"/>
  <c r="HL24" i="1"/>
  <c r="HK24" i="1"/>
  <c r="HJ24" i="1"/>
  <c r="HI24" i="1"/>
  <c r="EI24" i="1"/>
  <c r="EH24" i="1"/>
  <c r="ET24" i="1" s="1"/>
  <c r="EG24" i="1"/>
  <c r="EF24" i="1"/>
  <c r="EE24" i="1"/>
  <c r="ED24" i="1"/>
  <c r="EP24" i="1" s="1"/>
  <c r="EC24" i="1"/>
  <c r="EB24" i="1"/>
  <c r="EN24" i="1" s="1"/>
  <c r="EA24" i="1"/>
  <c r="DI24" i="1"/>
  <c r="DH24" i="1"/>
  <c r="DG24" i="1"/>
  <c r="DF24" i="1"/>
  <c r="DE24" i="1"/>
  <c r="DD24" i="1"/>
  <c r="DC24" i="1"/>
  <c r="DB24" i="1"/>
  <c r="DA24" i="1"/>
  <c r="HL23" i="1"/>
  <c r="HK23" i="1"/>
  <c r="HJ23" i="1"/>
  <c r="HI23" i="1"/>
  <c r="EI23" i="1"/>
  <c r="EU23" i="1" s="1"/>
  <c r="EH23" i="1"/>
  <c r="EG23" i="1"/>
  <c r="ES23" i="1" s="1"/>
  <c r="EF23" i="1"/>
  <c r="EE23" i="1"/>
  <c r="EQ23" i="1" s="1"/>
  <c r="ED23" i="1"/>
  <c r="EC23" i="1"/>
  <c r="EB23" i="1"/>
  <c r="EA23" i="1"/>
  <c r="EM23" i="1" s="1"/>
  <c r="DI23" i="1"/>
  <c r="DH23" i="1"/>
  <c r="DG23" i="1"/>
  <c r="DF23" i="1"/>
  <c r="DE23" i="1"/>
  <c r="DD23" i="1"/>
  <c r="DC23" i="1"/>
  <c r="DB23" i="1"/>
  <c r="DA23" i="1"/>
  <c r="HL22" i="1"/>
  <c r="HK22" i="1"/>
  <c r="HJ22" i="1"/>
  <c r="HI22" i="1"/>
  <c r="EI22" i="1"/>
  <c r="EU22" i="1" s="1"/>
  <c r="EH22" i="1"/>
  <c r="ET22" i="1" s="1"/>
  <c r="EG22" i="1"/>
  <c r="ES22" i="1" s="1"/>
  <c r="EF22" i="1"/>
  <c r="ER22" i="1" s="1"/>
  <c r="EE22" i="1"/>
  <c r="EQ22" i="1" s="1"/>
  <c r="ED22" i="1"/>
  <c r="EP22" i="1" s="1"/>
  <c r="EC22" i="1"/>
  <c r="EO22" i="1" s="1"/>
  <c r="EB22" i="1"/>
  <c r="EN22" i="1" s="1"/>
  <c r="EA22" i="1"/>
  <c r="EM22" i="1" s="1"/>
  <c r="DI22" i="1"/>
  <c r="DH22" i="1"/>
  <c r="DG22" i="1"/>
  <c r="DF22" i="1"/>
  <c r="DE22" i="1"/>
  <c r="DD22" i="1"/>
  <c r="DC22" i="1"/>
  <c r="DB22" i="1"/>
  <c r="DA22" i="1"/>
  <c r="HL21" i="1"/>
  <c r="HK21" i="1"/>
  <c r="HJ21" i="1"/>
  <c r="HI21" i="1"/>
  <c r="EI21" i="1"/>
  <c r="EH21" i="1"/>
  <c r="ET21" i="1" s="1"/>
  <c r="EG21" i="1"/>
  <c r="ES21" i="1" s="1"/>
  <c r="EF21" i="1"/>
  <c r="ER21" i="1" s="1"/>
  <c r="EE21" i="1"/>
  <c r="EQ21" i="1" s="1"/>
  <c r="ED21" i="1"/>
  <c r="EP21" i="1" s="1"/>
  <c r="EC21" i="1"/>
  <c r="EO21" i="1" s="1"/>
  <c r="EB21" i="1"/>
  <c r="EN21" i="1" s="1"/>
  <c r="EA21" i="1"/>
  <c r="DI21" i="1"/>
  <c r="DH21" i="1"/>
  <c r="DG21" i="1"/>
  <c r="DF21" i="1"/>
  <c r="DE21" i="1"/>
  <c r="DD21" i="1"/>
  <c r="DC21" i="1"/>
  <c r="DB21" i="1"/>
  <c r="DA21" i="1"/>
  <c r="HL20" i="1"/>
  <c r="HK20" i="1"/>
  <c r="HJ20" i="1"/>
  <c r="HI20" i="1"/>
  <c r="EI20" i="1"/>
  <c r="EH20" i="1"/>
  <c r="ET20" i="1" s="1"/>
  <c r="EG20" i="1"/>
  <c r="ES20" i="1" s="1"/>
  <c r="EF20" i="1"/>
  <c r="ER20" i="1" s="1"/>
  <c r="EE20" i="1"/>
  <c r="ED20" i="1"/>
  <c r="EC20" i="1"/>
  <c r="EO20" i="1" s="1"/>
  <c r="EB20" i="1"/>
  <c r="EN20" i="1" s="1"/>
  <c r="EA20" i="1"/>
  <c r="DI20" i="1"/>
  <c r="DH20" i="1"/>
  <c r="DG20" i="1"/>
  <c r="DF20" i="1"/>
  <c r="DE20" i="1"/>
  <c r="DD20" i="1"/>
  <c r="DC20" i="1"/>
  <c r="DB20" i="1"/>
  <c r="DA20" i="1"/>
  <c r="HL19" i="1"/>
  <c r="HK19" i="1"/>
  <c r="HJ19" i="1"/>
  <c r="HI19" i="1"/>
  <c r="EI19" i="1"/>
  <c r="EU19" i="1" s="1"/>
  <c r="EH19" i="1"/>
  <c r="ET19" i="1" s="1"/>
  <c r="EG19" i="1"/>
  <c r="ES19" i="1" s="1"/>
  <c r="EF19" i="1"/>
  <c r="EE19" i="1"/>
  <c r="EQ19" i="1" s="1"/>
  <c r="ED19" i="1"/>
  <c r="EP19" i="1" s="1"/>
  <c r="EC19" i="1"/>
  <c r="EO19" i="1" s="1"/>
  <c r="EB19" i="1"/>
  <c r="EA19" i="1"/>
  <c r="DI19" i="1"/>
  <c r="DH19" i="1"/>
  <c r="DG19" i="1"/>
  <c r="DF19" i="1"/>
  <c r="DE19" i="1"/>
  <c r="DD19" i="1"/>
  <c r="DC19" i="1"/>
  <c r="DB19" i="1"/>
  <c r="DA19" i="1"/>
  <c r="HL18" i="1"/>
  <c r="HK18" i="1"/>
  <c r="HJ18" i="1"/>
  <c r="HI18" i="1"/>
  <c r="EI18" i="1"/>
  <c r="EU18" i="1" s="1"/>
  <c r="EH18" i="1"/>
  <c r="ET18" i="1" s="1"/>
  <c r="EG18" i="1"/>
  <c r="ES18" i="1" s="1"/>
  <c r="EF18" i="1"/>
  <c r="EE18" i="1"/>
  <c r="EQ18" i="1" s="1"/>
  <c r="ED18" i="1"/>
  <c r="EP18" i="1" s="1"/>
  <c r="EC18" i="1"/>
  <c r="EB18" i="1"/>
  <c r="EA18" i="1"/>
  <c r="DI18" i="1"/>
  <c r="DH18" i="1"/>
  <c r="DG18" i="1"/>
  <c r="DF18" i="1"/>
  <c r="DE18" i="1"/>
  <c r="DD18" i="1"/>
  <c r="DC18" i="1"/>
  <c r="DB18" i="1"/>
  <c r="DA18" i="1"/>
  <c r="HL17" i="1"/>
  <c r="HK17" i="1"/>
  <c r="HJ17" i="1"/>
  <c r="HI17" i="1"/>
  <c r="EI17" i="1"/>
  <c r="EU17" i="1" s="1"/>
  <c r="EH17" i="1"/>
  <c r="EG17" i="1"/>
  <c r="EF17" i="1"/>
  <c r="ER17" i="1" s="1"/>
  <c r="EE17" i="1"/>
  <c r="EQ17" i="1" s="1"/>
  <c r="ED17" i="1"/>
  <c r="EC17" i="1"/>
  <c r="EO17" i="1" s="1"/>
  <c r="EB17" i="1"/>
  <c r="EA17" i="1"/>
  <c r="EM17" i="1" s="1"/>
  <c r="DI17" i="1"/>
  <c r="DH17" i="1"/>
  <c r="DG17" i="1"/>
  <c r="DF17" i="1"/>
  <c r="DE17" i="1"/>
  <c r="DD17" i="1"/>
  <c r="DC17" i="1"/>
  <c r="DB17" i="1"/>
  <c r="DA17" i="1"/>
  <c r="HL16" i="1"/>
  <c r="HK16" i="1"/>
  <c r="HJ16" i="1"/>
  <c r="HI16" i="1"/>
  <c r="EI16" i="1"/>
  <c r="EH16" i="1"/>
  <c r="ET16" i="1" s="1"/>
  <c r="EG16" i="1"/>
  <c r="ES16" i="1" s="1"/>
  <c r="EF16" i="1"/>
  <c r="ER16" i="1" s="1"/>
  <c r="EE16" i="1"/>
  <c r="EQ16" i="1" s="1"/>
  <c r="ED16" i="1"/>
  <c r="EP16" i="1" s="1"/>
  <c r="EC16" i="1"/>
  <c r="EO16" i="1" s="1"/>
  <c r="EB16" i="1"/>
  <c r="EN16" i="1" s="1"/>
  <c r="EA16" i="1"/>
  <c r="EM16" i="1" s="1"/>
  <c r="DI16" i="1"/>
  <c r="DH16" i="1"/>
  <c r="DG16" i="1"/>
  <c r="DF16" i="1"/>
  <c r="DE16" i="1"/>
  <c r="DD16" i="1"/>
  <c r="DC16" i="1"/>
  <c r="DB16" i="1"/>
  <c r="DA16" i="1"/>
  <c r="HL15" i="1"/>
  <c r="HK15" i="1"/>
  <c r="HJ15" i="1"/>
  <c r="HI15" i="1"/>
  <c r="EI15" i="1"/>
  <c r="EU15" i="1" s="1"/>
  <c r="EH15" i="1"/>
  <c r="ET15" i="1" s="1"/>
  <c r="EG15" i="1"/>
  <c r="ES15" i="1" s="1"/>
  <c r="EF15" i="1"/>
  <c r="ER15" i="1" s="1"/>
  <c r="EE15" i="1"/>
  <c r="EQ15" i="1" s="1"/>
  <c r="ED15" i="1"/>
  <c r="EP15" i="1" s="1"/>
  <c r="EC15" i="1"/>
  <c r="EO15" i="1" s="1"/>
  <c r="EB15" i="1"/>
  <c r="EA15" i="1"/>
  <c r="EM15" i="1" s="1"/>
  <c r="DI15" i="1"/>
  <c r="DH15" i="1"/>
  <c r="DG15" i="1"/>
  <c r="DF15" i="1"/>
  <c r="DE15" i="1"/>
  <c r="DD15" i="1"/>
  <c r="DC15" i="1"/>
  <c r="DB15" i="1"/>
  <c r="DA15" i="1"/>
  <c r="DP25" i="16" l="1"/>
  <c r="DQ25" i="16"/>
  <c r="DN25" i="16"/>
  <c r="DL25" i="16"/>
  <c r="DR25" i="16"/>
  <c r="DM25" i="16"/>
  <c r="DT25" i="16"/>
  <c r="DO25" i="16"/>
  <c r="DS25" i="16"/>
  <c r="DL52" i="16"/>
  <c r="DT52" i="16"/>
  <c r="DR52" i="16"/>
  <c r="DS52" i="16"/>
  <c r="DM52" i="16"/>
  <c r="DO52" i="16"/>
  <c r="DN52" i="16"/>
  <c r="DQ52" i="16"/>
  <c r="DP52" i="16"/>
  <c r="DX47" i="16"/>
  <c r="FX47" i="16"/>
  <c r="EU44" i="16"/>
  <c r="EV44" i="16" s="1"/>
  <c r="EU38" i="16"/>
  <c r="EV38" i="16" s="1"/>
  <c r="DT39" i="16"/>
  <c r="DL39" i="16"/>
  <c r="DQ39" i="16"/>
  <c r="DR39" i="16"/>
  <c r="DS39" i="16"/>
  <c r="DO39" i="16"/>
  <c r="DP39" i="16"/>
  <c r="DM39" i="16"/>
  <c r="DN39" i="16"/>
  <c r="EX16" i="16"/>
  <c r="FC16" i="16"/>
  <c r="FB16" i="16"/>
  <c r="FH16" i="16"/>
  <c r="FI16" i="16"/>
  <c r="FP16" i="16" s="1"/>
  <c r="CK16" i="16" s="1"/>
  <c r="EY16" i="16"/>
  <c r="FG16" i="16"/>
  <c r="FD16" i="16"/>
  <c r="FE16" i="16"/>
  <c r="FF16" i="16"/>
  <c r="EU30" i="16"/>
  <c r="EV30" i="16" s="1"/>
  <c r="DR41" i="16"/>
  <c r="DO41" i="16"/>
  <c r="DQ41" i="16"/>
  <c r="DP41" i="16"/>
  <c r="DV25" i="16"/>
  <c r="DV50" i="16"/>
  <c r="DS51" i="16"/>
  <c r="DQ51" i="16"/>
  <c r="DR49" i="16"/>
  <c r="DQ49" i="16"/>
  <c r="DP49" i="16"/>
  <c r="DO49" i="16"/>
  <c r="DS49" i="16"/>
  <c r="DT41" i="16"/>
  <c r="DS36" i="16"/>
  <c r="DP31" i="16"/>
  <c r="DM31" i="16"/>
  <c r="DS31" i="16"/>
  <c r="DR31" i="16"/>
  <c r="DQ31" i="16"/>
  <c r="DR30" i="16"/>
  <c r="DO30" i="16"/>
  <c r="DT30" i="16"/>
  <c r="DL30" i="16"/>
  <c r="DU31" i="16"/>
  <c r="ET34" i="16"/>
  <c r="EU34" i="16" s="1"/>
  <c r="EV34" i="16" s="1"/>
  <c r="EI34" i="16"/>
  <c r="DU36" i="16"/>
  <c r="DU43" i="16"/>
  <c r="ET45" i="16"/>
  <c r="EU45" i="16" s="1"/>
  <c r="EV45" i="16" s="1"/>
  <c r="ET53" i="16"/>
  <c r="ET51" i="16"/>
  <c r="EU51" i="16" s="1"/>
  <c r="EV51" i="16" s="1"/>
  <c r="DT21" i="16"/>
  <c r="DL21" i="16"/>
  <c r="DS21" i="16"/>
  <c r="DQ21" i="16"/>
  <c r="DR21" i="16"/>
  <c r="ET17" i="16"/>
  <c r="EU17" i="16" s="1"/>
  <c r="EV17" i="16" s="1"/>
  <c r="DV27" i="16"/>
  <c r="DV37" i="16"/>
  <c r="DV41" i="16"/>
  <c r="DV49" i="16"/>
  <c r="EI17" i="16"/>
  <c r="DV42" i="16"/>
  <c r="DL51" i="16"/>
  <c r="DN51" i="16"/>
  <c r="DS48" i="16"/>
  <c r="DP48" i="16"/>
  <c r="DR48" i="16"/>
  <c r="DQ48" i="16"/>
  <c r="DL41" i="16"/>
  <c r="DN41" i="16"/>
  <c r="EU36" i="16"/>
  <c r="EV36" i="16" s="1"/>
  <c r="FI36" i="16" s="1"/>
  <c r="FP36" i="16" s="1"/>
  <c r="CK36" i="16" s="1"/>
  <c r="DO31" i="16"/>
  <c r="ET19" i="16"/>
  <c r="EU19" i="16" s="1"/>
  <c r="EV19" i="16" s="1"/>
  <c r="ET22" i="16"/>
  <c r="EU22" i="16" s="1"/>
  <c r="EV22" i="16" s="1"/>
  <c r="FI22" i="16" s="1"/>
  <c r="FP22" i="16" s="1"/>
  <c r="CK22" i="16" s="1"/>
  <c r="ET31" i="16"/>
  <c r="EU31" i="16" s="1"/>
  <c r="EV31" i="16" s="1"/>
  <c r="DU28" i="16"/>
  <c r="ET35" i="16"/>
  <c r="ET37" i="16"/>
  <c r="ET41" i="16"/>
  <c r="FI41" i="16"/>
  <c r="FP41" i="16" s="1"/>
  <c r="CK41" i="16" s="1"/>
  <c r="DU53" i="16"/>
  <c r="DU50" i="16"/>
  <c r="DV16" i="16"/>
  <c r="ET15" i="16"/>
  <c r="EU15" i="16" s="1"/>
  <c r="EV15" i="16" s="1"/>
  <c r="DV24" i="16"/>
  <c r="DV33" i="16"/>
  <c r="DV48" i="16"/>
  <c r="DV52" i="16"/>
  <c r="DR16" i="16"/>
  <c r="DQ16" i="16"/>
  <c r="DM19" i="16"/>
  <c r="ET48" i="16"/>
  <c r="DQ26" i="16"/>
  <c r="DJ50" i="16"/>
  <c r="DQ54" i="16"/>
  <c r="DP54" i="16"/>
  <c r="DO54" i="16"/>
  <c r="DN54" i="16"/>
  <c r="EU50" i="16"/>
  <c r="EV50" i="16" s="1"/>
  <c r="DJ45" i="16"/>
  <c r="DU45" i="16" s="1"/>
  <c r="CC44" i="16"/>
  <c r="CC38" i="16"/>
  <c r="FX38" i="16"/>
  <c r="DX38" i="16"/>
  <c r="DT36" i="16"/>
  <c r="DP30" i="16"/>
  <c r="DQ29" i="16"/>
  <c r="DN29" i="16"/>
  <c r="DL29" i="16"/>
  <c r="DT29" i="16"/>
  <c r="DP26" i="16"/>
  <c r="DJ27" i="16"/>
  <c r="DJ24" i="16"/>
  <c r="DR26" i="16"/>
  <c r="DU26" i="16"/>
  <c r="ET28" i="16"/>
  <c r="EU28" i="16" s="1"/>
  <c r="EV28" i="16" s="1"/>
  <c r="ET29" i="16"/>
  <c r="EU29" i="16" s="1"/>
  <c r="EV29" i="16" s="1"/>
  <c r="ET36" i="16"/>
  <c r="DJ34" i="16"/>
  <c r="DU34" i="16" s="1"/>
  <c r="DU42" i="16"/>
  <c r="ET47" i="16"/>
  <c r="EU47" i="16" s="1"/>
  <c r="EV47" i="16" s="1"/>
  <c r="EI47" i="16"/>
  <c r="ET52" i="16"/>
  <c r="EU52" i="16" s="1"/>
  <c r="EV52" i="16" s="1"/>
  <c r="FI52" i="16" s="1"/>
  <c r="FP52" i="16" s="1"/>
  <c r="CK52" i="16" s="1"/>
  <c r="DU16" i="16"/>
  <c r="DR20" i="16"/>
  <c r="DQ20" i="16"/>
  <c r="DO20" i="16"/>
  <c r="DV26" i="16"/>
  <c r="DV36" i="16"/>
  <c r="DV44" i="16"/>
  <c r="DV54" i="16"/>
  <c r="EU48" i="16"/>
  <c r="EV48" i="16" s="1"/>
  <c r="FI48" i="16" s="1"/>
  <c r="FP48" i="16" s="1"/>
  <c r="CK48" i="16" s="1"/>
  <c r="ET33" i="16"/>
  <c r="DV39" i="16"/>
  <c r="DM16" i="16"/>
  <c r="DO16" i="16"/>
  <c r="DN16" i="16"/>
  <c r="DT16" i="16"/>
  <c r="DL16" i="16"/>
  <c r="DW16" i="16" s="1"/>
  <c r="EU53" i="16"/>
  <c r="EV53" i="16" s="1"/>
  <c r="FI53" i="16" s="1"/>
  <c r="FP53" i="16" s="1"/>
  <c r="CK53" i="16" s="1"/>
  <c r="DM49" i="16"/>
  <c r="DJ42" i="16"/>
  <c r="EU41" i="16"/>
  <c r="EV41" i="16" s="1"/>
  <c r="DS35" i="16"/>
  <c r="DR35" i="16"/>
  <c r="DP35" i="16"/>
  <c r="DQ35" i="16"/>
  <c r="DR36" i="16"/>
  <c r="DQ36" i="16"/>
  <c r="DL36" i="16"/>
  <c r="DO36" i="16"/>
  <c r="DM35" i="16"/>
  <c r="DX33" i="16"/>
  <c r="DU29" i="16"/>
  <c r="ET32" i="16"/>
  <c r="EU32" i="16" s="1"/>
  <c r="EV32" i="16" s="1"/>
  <c r="ET39" i="16"/>
  <c r="FI39" i="16"/>
  <c r="FP39" i="16" s="1"/>
  <c r="CK39" i="16" s="1"/>
  <c r="DU39" i="16"/>
  <c r="FI42" i="16"/>
  <c r="FP42" i="16" s="1"/>
  <c r="CK42" i="16" s="1"/>
  <c r="ET42" i="16"/>
  <c r="DU49" i="16"/>
  <c r="ET50" i="16"/>
  <c r="EI15" i="16"/>
  <c r="EI19" i="16"/>
  <c r="DV31" i="16"/>
  <c r="DV29" i="16"/>
  <c r="DV40" i="16"/>
  <c r="DV47" i="16"/>
  <c r="DO21" i="16"/>
  <c r="DN26" i="16"/>
  <c r="DO26" i="16"/>
  <c r="DL26" i="16"/>
  <c r="DT26" i="16"/>
  <c r="ET43" i="16"/>
  <c r="EU43" i="16" s="1"/>
  <c r="EV43" i="16" s="1"/>
  <c r="ET49" i="16"/>
  <c r="EU49" i="16" s="1"/>
  <c r="EV49" i="16" s="1"/>
  <c r="DO48" i="16"/>
  <c r="DM48" i="16"/>
  <c r="DW48" i="16" s="1"/>
  <c r="FX44" i="16"/>
  <c r="DS41" i="16"/>
  <c r="EU39" i="16"/>
  <c r="EV39" i="16" s="1"/>
  <c r="EU37" i="16"/>
  <c r="EV37" i="16" s="1"/>
  <c r="EU35" i="16"/>
  <c r="EV35" i="16" s="1"/>
  <c r="DT35" i="16"/>
  <c r="DN31" i="16"/>
  <c r="DJ17" i="16"/>
  <c r="DU17" i="16"/>
  <c r="ET23" i="16"/>
  <c r="EU23" i="16" s="1"/>
  <c r="EV23" i="16" s="1"/>
  <c r="ET26" i="16"/>
  <c r="EU26" i="16" s="1"/>
  <c r="EV26" i="16" s="1"/>
  <c r="DU33" i="16"/>
  <c r="DU40" i="16"/>
  <c r="ET40" i="16"/>
  <c r="EU40" i="16" s="1"/>
  <c r="EV40" i="16" s="1"/>
  <c r="FI40" i="16" s="1"/>
  <c r="FP40" i="16" s="1"/>
  <c r="CK40" i="16" s="1"/>
  <c r="DU48" i="16"/>
  <c r="DU46" i="16"/>
  <c r="DU54" i="16"/>
  <c r="CC54" i="16" s="1"/>
  <c r="DJ15" i="16"/>
  <c r="DU15" i="16" s="1"/>
  <c r="DJ18" i="16"/>
  <c r="DV18" i="16" s="1"/>
  <c r="DP19" i="16"/>
  <c r="DR19" i="16"/>
  <c r="DS19" i="16"/>
  <c r="DV23" i="16"/>
  <c r="DV30" i="16"/>
  <c r="DV45" i="16"/>
  <c r="DV51" i="16"/>
  <c r="ET25" i="16"/>
  <c r="EU25" i="16" s="1"/>
  <c r="EV25" i="16" s="1"/>
  <c r="DS54" i="16"/>
  <c r="DS53" i="16"/>
  <c r="DR53" i="16"/>
  <c r="DQ53" i="16"/>
  <c r="DP53" i="16"/>
  <c r="DN49" i="16"/>
  <c r="DW49" i="16" s="1"/>
  <c r="DP44" i="16"/>
  <c r="DM44" i="16"/>
  <c r="DN44" i="16"/>
  <c r="DO44" i="16"/>
  <c r="DX44" i="16" s="1"/>
  <c r="DN48" i="16"/>
  <c r="DO46" i="16"/>
  <c r="FX46" i="16" s="1"/>
  <c r="DN46" i="16"/>
  <c r="DL46" i="16"/>
  <c r="DM46" i="16"/>
  <c r="DR43" i="16"/>
  <c r="DQ43" i="16"/>
  <c r="DP43" i="16"/>
  <c r="DS44" i="16"/>
  <c r="EU42" i="16"/>
  <c r="EV42" i="16" s="1"/>
  <c r="DM41" i="16"/>
  <c r="DN38" i="16"/>
  <c r="DT38" i="16"/>
  <c r="DM38" i="16"/>
  <c r="DL38" i="16"/>
  <c r="EI32" i="16"/>
  <c r="DO35" i="16"/>
  <c r="DL35" i="16"/>
  <c r="DT31" i="16"/>
  <c r="DM30" i="16"/>
  <c r="DJ23" i="16"/>
  <c r="DM20" i="16"/>
  <c r="DS20" i="16"/>
  <c r="DN20" i="16"/>
  <c r="DL20" i="16"/>
  <c r="DT20" i="16"/>
  <c r="DU21" i="16"/>
  <c r="DU20" i="16"/>
  <c r="ET27" i="16"/>
  <c r="EU27" i="16" s="1"/>
  <c r="EV27" i="16" s="1"/>
  <c r="DU30" i="16"/>
  <c r="DU37" i="16"/>
  <c r="DU38" i="16"/>
  <c r="DU44" i="16"/>
  <c r="ET46" i="16"/>
  <c r="EU46" i="16" s="1"/>
  <c r="EV46" i="16" s="1"/>
  <c r="FI46" i="16" s="1"/>
  <c r="FP46" i="16" s="1"/>
  <c r="CK46" i="16" s="1"/>
  <c r="ET54" i="16"/>
  <c r="EU54" i="16" s="1"/>
  <c r="EV54" i="16" s="1"/>
  <c r="ET21" i="16"/>
  <c r="EU21" i="16" s="1"/>
  <c r="EV21" i="16" s="1"/>
  <c r="FI21" i="16"/>
  <c r="FP21" i="16" s="1"/>
  <c r="CK21" i="16" s="1"/>
  <c r="DM26" i="16"/>
  <c r="DJ22" i="16"/>
  <c r="DU19" i="16"/>
  <c r="DV20" i="16"/>
  <c r="DV43" i="16"/>
  <c r="DV46" i="16"/>
  <c r="DO19" i="16"/>
  <c r="DR51" i="16"/>
  <c r="DM51" i="16"/>
  <c r="DU25" i="16"/>
  <c r="DU52" i="16"/>
  <c r="DV17" i="16"/>
  <c r="DP51" i="16"/>
  <c r="DN53" i="16"/>
  <c r="DL53" i="16"/>
  <c r="DT49" i="16"/>
  <c r="DM53" i="16"/>
  <c r="DM47" i="16"/>
  <c r="DS47" i="16"/>
  <c r="DL47" i="16"/>
  <c r="DT47" i="16"/>
  <c r="DR47" i="16"/>
  <c r="DL43" i="16"/>
  <c r="DW43" i="16" s="1"/>
  <c r="DT48" i="16"/>
  <c r="DM36" i="16"/>
  <c r="DQ40" i="16"/>
  <c r="DR40" i="16"/>
  <c r="DL40" i="16"/>
  <c r="DT40" i="16"/>
  <c r="DO37" i="16"/>
  <c r="FX37" i="16" s="1"/>
  <c r="DP37" i="16"/>
  <c r="DR37" i="16"/>
  <c r="DM33" i="16"/>
  <c r="DW33" i="16" s="1"/>
  <c r="DN33" i="16"/>
  <c r="DO33" i="16"/>
  <c r="FX33" i="16" s="1"/>
  <c r="DR33" i="16"/>
  <c r="DL31" i="16"/>
  <c r="EU33" i="16"/>
  <c r="EV33" i="16" s="1"/>
  <c r="DQ30" i="16"/>
  <c r="DJ28" i="16"/>
  <c r="DR29" i="16"/>
  <c r="DV21" i="16"/>
  <c r="ET24" i="16"/>
  <c r="EU24" i="16" s="1"/>
  <c r="EV24" i="16" s="1"/>
  <c r="EI24" i="16"/>
  <c r="ET20" i="16"/>
  <c r="EU20" i="16" s="1"/>
  <c r="EV20" i="16" s="1"/>
  <c r="DU35" i="16"/>
  <c r="ET30" i="16"/>
  <c r="FI30" i="16"/>
  <c r="FP30" i="16" s="1"/>
  <c r="CK30" i="16" s="1"/>
  <c r="DU41" i="16"/>
  <c r="ET38" i="16"/>
  <c r="ET44" i="16"/>
  <c r="DU47" i="16"/>
  <c r="DU51" i="16"/>
  <c r="DJ32" i="16"/>
  <c r="DU32" i="16" s="1"/>
  <c r="ET18" i="16"/>
  <c r="EU18" i="16" s="1"/>
  <c r="EV18" i="16" s="1"/>
  <c r="FI18" i="16"/>
  <c r="FP18" i="16" s="1"/>
  <c r="CK18" i="16" s="1"/>
  <c r="DV35" i="16"/>
  <c r="DV38" i="16"/>
  <c r="DV53" i="16"/>
  <c r="DQ19" i="16"/>
  <c r="DV19" i="16"/>
  <c r="DW19" i="16" s="1"/>
  <c r="GH23" i="1"/>
  <c r="HM18" i="1"/>
  <c r="HM22" i="1"/>
  <c r="GH24" i="1"/>
  <c r="HM15" i="1"/>
  <c r="HM17" i="1"/>
  <c r="GH20" i="1"/>
  <c r="HM19" i="1"/>
  <c r="HM20" i="1"/>
  <c r="HM21" i="1"/>
  <c r="HM24" i="1"/>
  <c r="HM16" i="1"/>
  <c r="GH22" i="1"/>
  <c r="ER24" i="1"/>
  <c r="EO24" i="1"/>
  <c r="ES24" i="1"/>
  <c r="ES17" i="1"/>
  <c r="EN18" i="1"/>
  <c r="GH18" i="1"/>
  <c r="ER18" i="1"/>
  <c r="EM21" i="1"/>
  <c r="GH15" i="1"/>
  <c r="EN15" i="1"/>
  <c r="ET17" i="1"/>
  <c r="EN19" i="1"/>
  <c r="ER19" i="1"/>
  <c r="GH19" i="1"/>
  <c r="GH16" i="1"/>
  <c r="EU16" i="1"/>
  <c r="EN17" i="1"/>
  <c r="EP17" i="1"/>
  <c r="GH17" i="1"/>
  <c r="EO18" i="1"/>
  <c r="EM20" i="1"/>
  <c r="EQ20" i="1"/>
  <c r="EU20" i="1"/>
  <c r="EU21" i="1"/>
  <c r="EM18" i="1"/>
  <c r="GH21" i="1"/>
  <c r="EP23" i="1"/>
  <c r="ET23" i="1"/>
  <c r="HM23" i="1"/>
  <c r="EM19" i="1"/>
  <c r="EP20" i="1"/>
  <c r="EN23" i="1"/>
  <c r="ER23" i="1"/>
  <c r="EM24" i="1"/>
  <c r="EQ24" i="1"/>
  <c r="EU24" i="1"/>
  <c r="EO23" i="1"/>
  <c r="K41" i="15"/>
  <c r="N41" i="15" s="1"/>
  <c r="F41" i="15"/>
  <c r="I41" i="15" s="1"/>
  <c r="D41" i="15"/>
  <c r="B41" i="15"/>
  <c r="C41" i="15" s="1"/>
  <c r="K40" i="15"/>
  <c r="N40" i="15" s="1"/>
  <c r="F40" i="15"/>
  <c r="I40" i="15" s="1"/>
  <c r="D40" i="15"/>
  <c r="B40" i="15"/>
  <c r="C40" i="15" s="1"/>
  <c r="K39" i="15"/>
  <c r="N39" i="15" s="1"/>
  <c r="F39" i="15"/>
  <c r="I39" i="15" s="1"/>
  <c r="D39" i="15"/>
  <c r="B39" i="15"/>
  <c r="C39" i="15" s="1"/>
  <c r="K38" i="15"/>
  <c r="N38" i="15" s="1"/>
  <c r="F38" i="15"/>
  <c r="I38" i="15" s="1"/>
  <c r="D38" i="15"/>
  <c r="B38" i="15"/>
  <c r="C38" i="15" s="1"/>
  <c r="K37" i="15"/>
  <c r="N37" i="15" s="1"/>
  <c r="F37" i="15"/>
  <c r="I37" i="15" s="1"/>
  <c r="D37" i="15"/>
  <c r="B37" i="15"/>
  <c r="C37" i="15" s="1"/>
  <c r="K36" i="15"/>
  <c r="N36" i="15" s="1"/>
  <c r="F36" i="15"/>
  <c r="I36" i="15" s="1"/>
  <c r="D36" i="15"/>
  <c r="B36" i="15"/>
  <c r="C36" i="15" s="1"/>
  <c r="N35" i="15"/>
  <c r="K35" i="15"/>
  <c r="F35" i="15"/>
  <c r="I35" i="15" s="1"/>
  <c r="D35" i="15"/>
  <c r="B35" i="15"/>
  <c r="C35" i="15" s="1"/>
  <c r="K34" i="15"/>
  <c r="N34" i="15" s="1"/>
  <c r="F34" i="15"/>
  <c r="I34" i="15" s="1"/>
  <c r="D34" i="15"/>
  <c r="B34" i="15"/>
  <c r="C34" i="15" s="1"/>
  <c r="K33" i="15"/>
  <c r="N33" i="15" s="1"/>
  <c r="F33" i="15"/>
  <c r="I33" i="15" s="1"/>
  <c r="D33" i="15"/>
  <c r="B33" i="15"/>
  <c r="C33" i="15" s="1"/>
  <c r="K32" i="15"/>
  <c r="N32" i="15" s="1"/>
  <c r="F32" i="15"/>
  <c r="I32" i="15" s="1"/>
  <c r="D32" i="15"/>
  <c r="B32" i="15"/>
  <c r="C32" i="15" s="1"/>
  <c r="K31" i="15"/>
  <c r="N31" i="15" s="1"/>
  <c r="F31" i="15"/>
  <c r="I31" i="15" s="1"/>
  <c r="D31" i="15"/>
  <c r="B31" i="15"/>
  <c r="C31" i="15" s="1"/>
  <c r="K30" i="15"/>
  <c r="N30" i="15" s="1"/>
  <c r="F30" i="15"/>
  <c r="I30" i="15" s="1"/>
  <c r="D30" i="15"/>
  <c r="B30" i="15"/>
  <c r="C30" i="15" s="1"/>
  <c r="K29" i="15"/>
  <c r="N29" i="15" s="1"/>
  <c r="F29" i="15"/>
  <c r="I29" i="15" s="1"/>
  <c r="D29" i="15"/>
  <c r="B29" i="15"/>
  <c r="C29" i="15" s="1"/>
  <c r="K28" i="15"/>
  <c r="N28" i="15" s="1"/>
  <c r="F28" i="15"/>
  <c r="I28" i="15" s="1"/>
  <c r="D28" i="15"/>
  <c r="B28" i="15"/>
  <c r="C28" i="15" s="1"/>
  <c r="N27" i="15"/>
  <c r="K27" i="15"/>
  <c r="F27" i="15"/>
  <c r="I27" i="15" s="1"/>
  <c r="D27" i="15"/>
  <c r="B27" i="15"/>
  <c r="C27" i="15" s="1"/>
  <c r="K26" i="15"/>
  <c r="N26" i="15" s="1"/>
  <c r="F26" i="15"/>
  <c r="I26" i="15" s="1"/>
  <c r="D26" i="15"/>
  <c r="B26" i="15"/>
  <c r="C26" i="15" s="1"/>
  <c r="K25" i="15"/>
  <c r="N25" i="15" s="1"/>
  <c r="F25" i="15"/>
  <c r="I25" i="15" s="1"/>
  <c r="D25" i="15"/>
  <c r="B25" i="15"/>
  <c r="C25" i="15" s="1"/>
  <c r="K24" i="15"/>
  <c r="N24" i="15" s="1"/>
  <c r="F24" i="15"/>
  <c r="I24" i="15" s="1"/>
  <c r="D24" i="15"/>
  <c r="B24" i="15"/>
  <c r="C24" i="15" s="1"/>
  <c r="K23" i="15"/>
  <c r="N23" i="15" s="1"/>
  <c r="F23" i="15"/>
  <c r="I23" i="15" s="1"/>
  <c r="D23" i="15"/>
  <c r="B23" i="15"/>
  <c r="C23" i="15" s="1"/>
  <c r="K22" i="15"/>
  <c r="N22" i="15" s="1"/>
  <c r="F22" i="15"/>
  <c r="I22" i="15" s="1"/>
  <c r="D22" i="15"/>
  <c r="B22" i="15"/>
  <c r="C22" i="15" s="1"/>
  <c r="K21" i="15"/>
  <c r="N21" i="15" s="1"/>
  <c r="F21" i="15"/>
  <c r="I21" i="15" s="1"/>
  <c r="D21" i="15"/>
  <c r="B21" i="15"/>
  <c r="C21" i="15" s="1"/>
  <c r="K20" i="15"/>
  <c r="N20" i="15" s="1"/>
  <c r="I20" i="15"/>
  <c r="F20" i="15"/>
  <c r="D20" i="15"/>
  <c r="B20" i="15"/>
  <c r="C20" i="15" s="1"/>
  <c r="N19" i="15"/>
  <c r="K19" i="15"/>
  <c r="F19" i="15"/>
  <c r="I19" i="15" s="1"/>
  <c r="D19" i="15"/>
  <c r="C19" i="15"/>
  <c r="B19" i="15"/>
  <c r="K18" i="15"/>
  <c r="N18" i="15" s="1"/>
  <c r="F18" i="15"/>
  <c r="I18" i="15" s="1"/>
  <c r="D18" i="15"/>
  <c r="B18" i="15"/>
  <c r="C18" i="15" s="1"/>
  <c r="K17" i="15"/>
  <c r="N17" i="15" s="1"/>
  <c r="F17" i="15"/>
  <c r="I17" i="15" s="1"/>
  <c r="D17" i="15"/>
  <c r="B17" i="15"/>
  <c r="C17" i="15" s="1"/>
  <c r="K16" i="15"/>
  <c r="N16" i="15" s="1"/>
  <c r="F16" i="15"/>
  <c r="I16" i="15" s="1"/>
  <c r="D16" i="15"/>
  <c r="B16" i="15"/>
  <c r="C16" i="15" s="1"/>
  <c r="K15" i="15"/>
  <c r="N15" i="15" s="1"/>
  <c r="F15" i="15"/>
  <c r="I15" i="15" s="1"/>
  <c r="D15" i="15"/>
  <c r="B15" i="15"/>
  <c r="C15" i="15" s="1"/>
  <c r="K14" i="15"/>
  <c r="N14" i="15" s="1"/>
  <c r="F14" i="15"/>
  <c r="I14" i="15" s="1"/>
  <c r="D14" i="15"/>
  <c r="B14" i="15"/>
  <c r="C14" i="15" s="1"/>
  <c r="K13" i="15"/>
  <c r="N13" i="15" s="1"/>
  <c r="F13" i="15"/>
  <c r="I13" i="15" s="1"/>
  <c r="D13" i="15"/>
  <c r="B13" i="15"/>
  <c r="C13" i="15" s="1"/>
  <c r="K12" i="15"/>
  <c r="N12" i="15" s="1"/>
  <c r="I12" i="15"/>
  <c r="F12" i="15"/>
  <c r="D12" i="15"/>
  <c r="B12" i="15"/>
  <c r="C12" i="15" s="1"/>
  <c r="N11" i="15"/>
  <c r="K11" i="15"/>
  <c r="F11" i="15"/>
  <c r="I11" i="15" s="1"/>
  <c r="D11" i="15"/>
  <c r="C11" i="15"/>
  <c r="B11" i="15"/>
  <c r="K10" i="15"/>
  <c r="N10" i="15" s="1"/>
  <c r="F10" i="15"/>
  <c r="I10" i="15" s="1"/>
  <c r="D10" i="15"/>
  <c r="B10" i="15"/>
  <c r="C10" i="15" s="1"/>
  <c r="L6" i="15"/>
  <c r="L39" i="15" s="1"/>
  <c r="M39" i="15" s="1"/>
  <c r="G6" i="15"/>
  <c r="G39" i="15" s="1"/>
  <c r="H39" i="15" s="1"/>
  <c r="FH24" i="16" l="1"/>
  <c r="FG24" i="16"/>
  <c r="EX24" i="16"/>
  <c r="FF24" i="16"/>
  <c r="FD24" i="16"/>
  <c r="FC24" i="16"/>
  <c r="FE24" i="16"/>
  <c r="FB24" i="16"/>
  <c r="EY24" i="16"/>
  <c r="FI24" i="16"/>
  <c r="FP24" i="16" s="1"/>
  <c r="CK24" i="16" s="1"/>
  <c r="FC43" i="16"/>
  <c r="FG43" i="16"/>
  <c r="FF43" i="16"/>
  <c r="FE43" i="16"/>
  <c r="FH43" i="16"/>
  <c r="FD43" i="16"/>
  <c r="EX43" i="16"/>
  <c r="FB43" i="16"/>
  <c r="EY43" i="16"/>
  <c r="FI43" i="16"/>
  <c r="FP43" i="16" s="1"/>
  <c r="CK43" i="16" s="1"/>
  <c r="FD45" i="16"/>
  <c r="FH45" i="16"/>
  <c r="EX45" i="16"/>
  <c r="EY45" i="16"/>
  <c r="FC45" i="16"/>
  <c r="FE45" i="16"/>
  <c r="FB45" i="16"/>
  <c r="FG45" i="16"/>
  <c r="FF45" i="16"/>
  <c r="FI45" i="16"/>
  <c r="FP45" i="16" s="1"/>
  <c r="CK45" i="16" s="1"/>
  <c r="FB29" i="16"/>
  <c r="FF29" i="16"/>
  <c r="FG29" i="16"/>
  <c r="FD29" i="16"/>
  <c r="EY29" i="16"/>
  <c r="EX29" i="16"/>
  <c r="FE29" i="16"/>
  <c r="FH29" i="16"/>
  <c r="FC29" i="16"/>
  <c r="FI29" i="16"/>
  <c r="FP29" i="16" s="1"/>
  <c r="CK29" i="16" s="1"/>
  <c r="EY20" i="16"/>
  <c r="FD20" i="16"/>
  <c r="FB20" i="16"/>
  <c r="FH20" i="16"/>
  <c r="FF20" i="16"/>
  <c r="EX20" i="16"/>
  <c r="FE20" i="16"/>
  <c r="FG20" i="16"/>
  <c r="FC20" i="16"/>
  <c r="FI20" i="16"/>
  <c r="FP20" i="16" s="1"/>
  <c r="CK20" i="16" s="1"/>
  <c r="FF17" i="16"/>
  <c r="EX17" i="16"/>
  <c r="FH17" i="16"/>
  <c r="EY17" i="16"/>
  <c r="FG17" i="16"/>
  <c r="FC17" i="16"/>
  <c r="FD17" i="16"/>
  <c r="FB17" i="16"/>
  <c r="FE17" i="16"/>
  <c r="FI17" i="16"/>
  <c r="FP17" i="16" s="1"/>
  <c r="CK17" i="16" s="1"/>
  <c r="FB49" i="16"/>
  <c r="EY49" i="16"/>
  <c r="FE49" i="16"/>
  <c r="EX49" i="16"/>
  <c r="FF49" i="16"/>
  <c r="FG49" i="16"/>
  <c r="FH49" i="16"/>
  <c r="FD49" i="16"/>
  <c r="FC49" i="16"/>
  <c r="FI49" i="16"/>
  <c r="FP49" i="16" s="1"/>
  <c r="CK49" i="16" s="1"/>
  <c r="FG25" i="16"/>
  <c r="FE25" i="16"/>
  <c r="FD25" i="16"/>
  <c r="EY25" i="16"/>
  <c r="FC25" i="16"/>
  <c r="FB25" i="16"/>
  <c r="FF25" i="16"/>
  <c r="EX25" i="16"/>
  <c r="FH25" i="16"/>
  <c r="FI25" i="16"/>
  <c r="FP25" i="16" s="1"/>
  <c r="CK25" i="16" s="1"/>
  <c r="FE26" i="16"/>
  <c r="FB26" i="16"/>
  <c r="EY26" i="16"/>
  <c r="FG26" i="16"/>
  <c r="FF26" i="16"/>
  <c r="EX26" i="16"/>
  <c r="FH26" i="16"/>
  <c r="FD26" i="16"/>
  <c r="FC26" i="16"/>
  <c r="FI26" i="16"/>
  <c r="FP26" i="16" s="1"/>
  <c r="CK26" i="16" s="1"/>
  <c r="EX28" i="16"/>
  <c r="FH28" i="16"/>
  <c r="FF28" i="16"/>
  <c r="FD28" i="16"/>
  <c r="FE28" i="16"/>
  <c r="FC28" i="16"/>
  <c r="EY28" i="16"/>
  <c r="FG28" i="16"/>
  <c r="FB28" i="16"/>
  <c r="FI28" i="16"/>
  <c r="FP28" i="16" s="1"/>
  <c r="CK28" i="16" s="1"/>
  <c r="FE15" i="16"/>
  <c r="EX15" i="16"/>
  <c r="FD15" i="16"/>
  <c r="FH15" i="16"/>
  <c r="FB15" i="16"/>
  <c r="FG15" i="16"/>
  <c r="FC15" i="16"/>
  <c r="FF15" i="16"/>
  <c r="EY15" i="16"/>
  <c r="FI15" i="16"/>
  <c r="FP15" i="16" s="1"/>
  <c r="CK15" i="16" s="1"/>
  <c r="EX34" i="16"/>
  <c r="FH34" i="16"/>
  <c r="FE34" i="16"/>
  <c r="EY34" i="16"/>
  <c r="FC34" i="16"/>
  <c r="FG34" i="16"/>
  <c r="FB34" i="16"/>
  <c r="FD34" i="16"/>
  <c r="FF34" i="16"/>
  <c r="FI34" i="16"/>
  <c r="FP34" i="16" s="1"/>
  <c r="CK34" i="16" s="1"/>
  <c r="FF27" i="16"/>
  <c r="FB27" i="16"/>
  <c r="EY27" i="16"/>
  <c r="FH27" i="16"/>
  <c r="FG27" i="16"/>
  <c r="EX27" i="16"/>
  <c r="FC27" i="16"/>
  <c r="FD27" i="16"/>
  <c r="FE27" i="16"/>
  <c r="FI27" i="16"/>
  <c r="FP27" i="16" s="1"/>
  <c r="CK27" i="16" s="1"/>
  <c r="EY23" i="16"/>
  <c r="EX23" i="16"/>
  <c r="FC23" i="16"/>
  <c r="FD23" i="16"/>
  <c r="FF23" i="16"/>
  <c r="FB23" i="16"/>
  <c r="FH23" i="16"/>
  <c r="FE23" i="16"/>
  <c r="FG23" i="16"/>
  <c r="FI23" i="16"/>
  <c r="FP23" i="16" s="1"/>
  <c r="CK23" i="16" s="1"/>
  <c r="FF32" i="16"/>
  <c r="FD32" i="16"/>
  <c r="EY32" i="16"/>
  <c r="FG32" i="16"/>
  <c r="FB32" i="16"/>
  <c r="FC32" i="16"/>
  <c r="EX32" i="16"/>
  <c r="FE32" i="16"/>
  <c r="FH32" i="16"/>
  <c r="FI32" i="16"/>
  <c r="FP32" i="16" s="1"/>
  <c r="CK32" i="16" s="1"/>
  <c r="FF31" i="16"/>
  <c r="EX31" i="16"/>
  <c r="FC31" i="16"/>
  <c r="FB31" i="16"/>
  <c r="FH31" i="16"/>
  <c r="EY31" i="16"/>
  <c r="FE31" i="16"/>
  <c r="FG31" i="16"/>
  <c r="FD31" i="16"/>
  <c r="FI31" i="16"/>
  <c r="FP31" i="16" s="1"/>
  <c r="CK31" i="16" s="1"/>
  <c r="FH51" i="16"/>
  <c r="FF51" i="16"/>
  <c r="EX51" i="16"/>
  <c r="FC51" i="16"/>
  <c r="FB51" i="16"/>
  <c r="FD51" i="16"/>
  <c r="FE51" i="16"/>
  <c r="FG51" i="16"/>
  <c r="EY51" i="16"/>
  <c r="FI51" i="16"/>
  <c r="FP51" i="16" s="1"/>
  <c r="CK51" i="16" s="1"/>
  <c r="FD54" i="16"/>
  <c r="FE54" i="16"/>
  <c r="EY54" i="16"/>
  <c r="FH54" i="16"/>
  <c r="FG54" i="16"/>
  <c r="FC54" i="16"/>
  <c r="FF54" i="16"/>
  <c r="FB54" i="16"/>
  <c r="EX54" i="16"/>
  <c r="FI54" i="16"/>
  <c r="FP54" i="16" s="1"/>
  <c r="CK54" i="16" s="1"/>
  <c r="EX47" i="16"/>
  <c r="FD47" i="16"/>
  <c r="FH47" i="16"/>
  <c r="FB47" i="16"/>
  <c r="FF47" i="16"/>
  <c r="EY47" i="16"/>
  <c r="FC47" i="16"/>
  <c r="FG47" i="16"/>
  <c r="FE47" i="16"/>
  <c r="FI47" i="16"/>
  <c r="FP47" i="16" s="1"/>
  <c r="CK47" i="16" s="1"/>
  <c r="FC19" i="16"/>
  <c r="FG19" i="16"/>
  <c r="EY19" i="16"/>
  <c r="FH19" i="16"/>
  <c r="EX19" i="16"/>
  <c r="FF19" i="16"/>
  <c r="FD19" i="16"/>
  <c r="FB19" i="16"/>
  <c r="FE19" i="16"/>
  <c r="FI19" i="16"/>
  <c r="FP19" i="16" s="1"/>
  <c r="CK19" i="16" s="1"/>
  <c r="EY38" i="16"/>
  <c r="FF38" i="16"/>
  <c r="EX38" i="16"/>
  <c r="FB38" i="16"/>
  <c r="FG38" i="16"/>
  <c r="FC38" i="16"/>
  <c r="FD38" i="16"/>
  <c r="FH38" i="16"/>
  <c r="FE38" i="16"/>
  <c r="DW52" i="16"/>
  <c r="FX25" i="16"/>
  <c r="DX25" i="16"/>
  <c r="DR22" i="16"/>
  <c r="DQ22" i="16"/>
  <c r="DO22" i="16"/>
  <c r="DP22" i="16"/>
  <c r="DL22" i="16"/>
  <c r="DT22" i="16"/>
  <c r="DN22" i="16"/>
  <c r="DS22" i="16"/>
  <c r="DM22" i="16"/>
  <c r="FX35" i="16"/>
  <c r="DX35" i="16"/>
  <c r="CC26" i="16"/>
  <c r="DW41" i="16"/>
  <c r="IK16" i="16"/>
  <c r="GE16" i="16"/>
  <c r="GJ16" i="16"/>
  <c r="CM16" i="16"/>
  <c r="GI16" i="16"/>
  <c r="DR32" i="16"/>
  <c r="DQ32" i="16"/>
  <c r="DP32" i="16"/>
  <c r="DO32" i="16"/>
  <c r="DS32" i="16"/>
  <c r="DM32" i="16"/>
  <c r="DL32" i="16"/>
  <c r="DW32" i="16" s="1"/>
  <c r="DT32" i="16"/>
  <c r="DN32" i="16"/>
  <c r="FX36" i="16"/>
  <c r="DX36" i="16"/>
  <c r="CC20" i="16"/>
  <c r="FC50" i="16"/>
  <c r="FB50" i="16"/>
  <c r="FH50" i="16"/>
  <c r="FD50" i="16"/>
  <c r="EY50" i="16"/>
  <c r="EX50" i="16"/>
  <c r="FE50" i="16"/>
  <c r="FF50" i="16"/>
  <c r="FG50" i="16"/>
  <c r="DQ15" i="16"/>
  <c r="DO15" i="16"/>
  <c r="DP15" i="16"/>
  <c r="DN15" i="16"/>
  <c r="DL15" i="16"/>
  <c r="DT15" i="16"/>
  <c r="DR15" i="16"/>
  <c r="DS15" i="16"/>
  <c r="DM15" i="16"/>
  <c r="DS28" i="16"/>
  <c r="DL28" i="16"/>
  <c r="DT28" i="16"/>
  <c r="DR28" i="16"/>
  <c r="DM28" i="16"/>
  <c r="DO28" i="16"/>
  <c r="DQ28" i="16"/>
  <c r="DN28" i="16"/>
  <c r="DP28" i="16"/>
  <c r="FX30" i="16"/>
  <c r="DX30" i="16"/>
  <c r="DW53" i="16"/>
  <c r="CC51" i="16"/>
  <c r="DW20" i="16"/>
  <c r="DW35" i="16"/>
  <c r="EY42" i="16"/>
  <c r="EX42" i="16"/>
  <c r="FC42" i="16"/>
  <c r="FD42" i="16"/>
  <c r="FH42" i="16"/>
  <c r="FB42" i="16"/>
  <c r="FG42" i="16"/>
  <c r="FF42" i="16"/>
  <c r="FE42" i="16"/>
  <c r="DX53" i="16"/>
  <c r="FX53" i="16"/>
  <c r="DS24" i="16"/>
  <c r="DQ24" i="16"/>
  <c r="DR24" i="16"/>
  <c r="DN24" i="16"/>
  <c r="DL24" i="16"/>
  <c r="DP24" i="16"/>
  <c r="DT24" i="16"/>
  <c r="DO24" i="16"/>
  <c r="DM24" i="16"/>
  <c r="DV28" i="16"/>
  <c r="DW44" i="16"/>
  <c r="CC21" i="16"/>
  <c r="CC30" i="16"/>
  <c r="DW37" i="16"/>
  <c r="FX49" i="16"/>
  <c r="DX49" i="16"/>
  <c r="DU24" i="16"/>
  <c r="EZ16" i="16"/>
  <c r="FJ16" i="16"/>
  <c r="FL16" i="16" s="1"/>
  <c r="CC39" i="16"/>
  <c r="DQ18" i="16"/>
  <c r="DS18" i="16"/>
  <c r="DR18" i="16"/>
  <c r="DP18" i="16"/>
  <c r="DT18" i="16"/>
  <c r="DM18" i="16"/>
  <c r="DO18" i="16"/>
  <c r="DL18" i="16"/>
  <c r="DU18" i="16"/>
  <c r="DN18" i="16"/>
  <c r="DV15" i="16"/>
  <c r="EY44" i="16"/>
  <c r="EX44" i="16"/>
  <c r="FC44" i="16"/>
  <c r="FE44" i="16"/>
  <c r="FD44" i="16"/>
  <c r="FG44" i="16"/>
  <c r="FB44" i="16"/>
  <c r="FF44" i="16"/>
  <c r="FH44" i="16"/>
  <c r="FI44" i="16"/>
  <c r="FP44" i="16" s="1"/>
  <c r="CK44" i="16" s="1"/>
  <c r="FB33" i="16"/>
  <c r="EY33" i="16"/>
  <c r="FG33" i="16"/>
  <c r="FD33" i="16"/>
  <c r="FE33" i="16"/>
  <c r="FH33" i="16"/>
  <c r="FF33" i="16"/>
  <c r="FC33" i="16"/>
  <c r="EX33" i="16"/>
  <c r="CC47" i="16"/>
  <c r="CC53" i="16"/>
  <c r="FH37" i="16"/>
  <c r="FC37" i="16"/>
  <c r="FD37" i="16"/>
  <c r="EX37" i="16"/>
  <c r="FG37" i="16"/>
  <c r="EY37" i="16"/>
  <c r="FE37" i="16"/>
  <c r="FF37" i="16"/>
  <c r="FB37" i="16"/>
  <c r="CC35" i="16"/>
  <c r="FF52" i="16"/>
  <c r="EX52" i="16"/>
  <c r="FH52" i="16"/>
  <c r="EY52" i="16"/>
  <c r="FD52" i="16"/>
  <c r="FB52" i="16"/>
  <c r="FC52" i="16"/>
  <c r="FE52" i="16"/>
  <c r="FG52" i="16"/>
  <c r="DR27" i="16"/>
  <c r="DQ27" i="16"/>
  <c r="DM27" i="16"/>
  <c r="DO27" i="16"/>
  <c r="DS27" i="16"/>
  <c r="DN27" i="16"/>
  <c r="DT27" i="16"/>
  <c r="DP27" i="16"/>
  <c r="DL27" i="16"/>
  <c r="FX54" i="16"/>
  <c r="DX54" i="16"/>
  <c r="FC22" i="16"/>
  <c r="FE22" i="16"/>
  <c r="FF22" i="16"/>
  <c r="EX22" i="16"/>
  <c r="FH22" i="16"/>
  <c r="FD22" i="16"/>
  <c r="FG22" i="16"/>
  <c r="FB22" i="16"/>
  <c r="EY22" i="16"/>
  <c r="DX48" i="16"/>
  <c r="FX48" i="16"/>
  <c r="DX21" i="16"/>
  <c r="FX21" i="16"/>
  <c r="DX31" i="16"/>
  <c r="FX31" i="16"/>
  <c r="CC49" i="16"/>
  <c r="DX39" i="16"/>
  <c r="FX39" i="16"/>
  <c r="EY46" i="16"/>
  <c r="FB46" i="16"/>
  <c r="EX46" i="16"/>
  <c r="FF46" i="16"/>
  <c r="FG46" i="16"/>
  <c r="FH46" i="16"/>
  <c r="FD46" i="16"/>
  <c r="FE46" i="16"/>
  <c r="FC46" i="16"/>
  <c r="FB48" i="16"/>
  <c r="FF48" i="16"/>
  <c r="FG48" i="16"/>
  <c r="EY48" i="16"/>
  <c r="EX48" i="16"/>
  <c r="FC48" i="16"/>
  <c r="FH48" i="16"/>
  <c r="FE48" i="16"/>
  <c r="FD48" i="16"/>
  <c r="FF36" i="16"/>
  <c r="FB36" i="16"/>
  <c r="FE36" i="16"/>
  <c r="FD36" i="16"/>
  <c r="EY36" i="16"/>
  <c r="EX36" i="16"/>
  <c r="FG36" i="16"/>
  <c r="FH36" i="16"/>
  <c r="FC36" i="16"/>
  <c r="DW30" i="16"/>
  <c r="CC29" i="16"/>
  <c r="DW46" i="16"/>
  <c r="DW26" i="16"/>
  <c r="DW51" i="16"/>
  <c r="FA16" i="16"/>
  <c r="GM16" i="16" s="1"/>
  <c r="CC37" i="16"/>
  <c r="FF35" i="16"/>
  <c r="EY35" i="16"/>
  <c r="FG35" i="16"/>
  <c r="FH35" i="16"/>
  <c r="FD35" i="16"/>
  <c r="FE35" i="16"/>
  <c r="EX35" i="16"/>
  <c r="FB35" i="16"/>
  <c r="FC35" i="16"/>
  <c r="DV32" i="16"/>
  <c r="DW31" i="16"/>
  <c r="FG21" i="16"/>
  <c r="FH21" i="16"/>
  <c r="EY21" i="16"/>
  <c r="FB21" i="16"/>
  <c r="EX21" i="16"/>
  <c r="FF21" i="16"/>
  <c r="FD21" i="16"/>
  <c r="FC21" i="16"/>
  <c r="FE21" i="16"/>
  <c r="FG39" i="16"/>
  <c r="FH39" i="16"/>
  <c r="FE39" i="16"/>
  <c r="FC39" i="16"/>
  <c r="FF39" i="16"/>
  <c r="FB39" i="16"/>
  <c r="EY39" i="16"/>
  <c r="EX39" i="16"/>
  <c r="FD39" i="16"/>
  <c r="FI50" i="16"/>
  <c r="FP50" i="16" s="1"/>
  <c r="CK50" i="16" s="1"/>
  <c r="DV22" i="16"/>
  <c r="DX37" i="16"/>
  <c r="FI37" i="16"/>
  <c r="FP37" i="16" s="1"/>
  <c r="CK37" i="16" s="1"/>
  <c r="CC48" i="16"/>
  <c r="DU27" i="16"/>
  <c r="CC31" i="16"/>
  <c r="FX41" i="16"/>
  <c r="DX41" i="16"/>
  <c r="FK16" i="16"/>
  <c r="DW39" i="16"/>
  <c r="CC25" i="16"/>
  <c r="CC36" i="16"/>
  <c r="FI38" i="16"/>
  <c r="FP38" i="16" s="1"/>
  <c r="CK38" i="16" s="1"/>
  <c r="CC33" i="16"/>
  <c r="DW40" i="16"/>
  <c r="DW47" i="16"/>
  <c r="DW54" i="16"/>
  <c r="DW38" i="16"/>
  <c r="FX43" i="16"/>
  <c r="DX43" i="16"/>
  <c r="CC19" i="16"/>
  <c r="FE40" i="16"/>
  <c r="FG40" i="16"/>
  <c r="FH40" i="16"/>
  <c r="FF40" i="16"/>
  <c r="EY40" i="16"/>
  <c r="FB40" i="16"/>
  <c r="EX40" i="16"/>
  <c r="FC40" i="16"/>
  <c r="FD40" i="16"/>
  <c r="DM17" i="16"/>
  <c r="DT17" i="16"/>
  <c r="DL17" i="16"/>
  <c r="DS17" i="16"/>
  <c r="DR17" i="16"/>
  <c r="DO17" i="16"/>
  <c r="DP17" i="16"/>
  <c r="DQ17" i="16"/>
  <c r="DN17" i="16"/>
  <c r="FC41" i="16"/>
  <c r="FE41" i="16"/>
  <c r="FF41" i="16"/>
  <c r="EY41" i="16"/>
  <c r="EX41" i="16"/>
  <c r="FH41" i="16"/>
  <c r="FD41" i="16"/>
  <c r="FG41" i="16"/>
  <c r="FB41" i="16"/>
  <c r="DP50" i="16"/>
  <c r="DO50" i="16"/>
  <c r="DM50" i="16"/>
  <c r="DN50" i="16"/>
  <c r="DR50" i="16"/>
  <c r="DL50" i="16"/>
  <c r="DT50" i="16"/>
  <c r="DQ50" i="16"/>
  <c r="DS50" i="16"/>
  <c r="FX16" i="16"/>
  <c r="DX16" i="16"/>
  <c r="FI35" i="16"/>
  <c r="FP35" i="16" s="1"/>
  <c r="CK35" i="16" s="1"/>
  <c r="DW21" i="16"/>
  <c r="DU22" i="16"/>
  <c r="DX46" i="16"/>
  <c r="FX51" i="16"/>
  <c r="DX51" i="16"/>
  <c r="CC52" i="16"/>
  <c r="DW25" i="16"/>
  <c r="DX40" i="16"/>
  <c r="FX40" i="16"/>
  <c r="FH30" i="16"/>
  <c r="EX30" i="16"/>
  <c r="FE30" i="16"/>
  <c r="FD30" i="16"/>
  <c r="FB30" i="16"/>
  <c r="FG30" i="16"/>
  <c r="EY30" i="16"/>
  <c r="FC30" i="16"/>
  <c r="FF30" i="16"/>
  <c r="FX19" i="16"/>
  <c r="DX19" i="16"/>
  <c r="CC46" i="16"/>
  <c r="DM34" i="16"/>
  <c r="DT34" i="16"/>
  <c r="DL34" i="16"/>
  <c r="DR34" i="16"/>
  <c r="DS34" i="16"/>
  <c r="DO34" i="16"/>
  <c r="DP34" i="16"/>
  <c r="DQ34" i="16"/>
  <c r="DN34" i="16"/>
  <c r="FX29" i="16"/>
  <c r="DX29" i="16"/>
  <c r="DX52" i="16"/>
  <c r="FX52" i="16"/>
  <c r="EY18" i="16"/>
  <c r="FF18" i="16"/>
  <c r="FG18" i="16"/>
  <c r="FE18" i="16"/>
  <c r="EX18" i="16"/>
  <c r="FC18" i="16"/>
  <c r="FH18" i="16"/>
  <c r="FD18" i="16"/>
  <c r="FB18" i="16"/>
  <c r="CC40" i="16"/>
  <c r="DV34" i="16"/>
  <c r="DP23" i="16"/>
  <c r="DO23" i="16"/>
  <c r="DM23" i="16"/>
  <c r="DN23" i="16"/>
  <c r="DR23" i="16"/>
  <c r="DQ23" i="16"/>
  <c r="DL23" i="16"/>
  <c r="DT23" i="16"/>
  <c r="DS23" i="16"/>
  <c r="CC43" i="16"/>
  <c r="DU23" i="16"/>
  <c r="DW36" i="16"/>
  <c r="DP42" i="16"/>
  <c r="DM42" i="16"/>
  <c r="DN42" i="16"/>
  <c r="DO42" i="16"/>
  <c r="DS42" i="16"/>
  <c r="DT42" i="16"/>
  <c r="DR42" i="16"/>
  <c r="DQ42" i="16"/>
  <c r="DL42" i="16"/>
  <c r="EX53" i="16"/>
  <c r="FH53" i="16"/>
  <c r="FF53" i="16"/>
  <c r="FG53" i="16"/>
  <c r="FE53" i="16"/>
  <c r="FC53" i="16"/>
  <c r="FD53" i="16"/>
  <c r="FB53" i="16"/>
  <c r="EY53" i="16"/>
  <c r="FI33" i="16"/>
  <c r="FP33" i="16" s="1"/>
  <c r="CK33" i="16" s="1"/>
  <c r="FX20" i="16"/>
  <c r="DX20" i="16"/>
  <c r="DW29" i="16"/>
  <c r="DQ45" i="16"/>
  <c r="DP45" i="16"/>
  <c r="DR45" i="16"/>
  <c r="DS45" i="16"/>
  <c r="DN45" i="16"/>
  <c r="DL45" i="16"/>
  <c r="DM45" i="16"/>
  <c r="DO45" i="16"/>
  <c r="DT45" i="16"/>
  <c r="FX26" i="16"/>
  <c r="DX26" i="16"/>
  <c r="CC16" i="16"/>
  <c r="CC41" i="16"/>
  <c r="L34" i="15"/>
  <c r="M34" i="15" s="1"/>
  <c r="L26" i="15"/>
  <c r="M26" i="15" s="1"/>
  <c r="L10" i="15"/>
  <c r="M10" i="15" s="1"/>
  <c r="L18" i="15"/>
  <c r="M18" i="15" s="1"/>
  <c r="G17" i="15"/>
  <c r="H17" i="15" s="1"/>
  <c r="G41" i="15"/>
  <c r="H41" i="15" s="1"/>
  <c r="G10" i="15"/>
  <c r="H10" i="15" s="1"/>
  <c r="G18" i="15"/>
  <c r="H18" i="15" s="1"/>
  <c r="G26" i="15"/>
  <c r="H26" i="15" s="1"/>
  <c r="G34" i="15"/>
  <c r="H34" i="15" s="1"/>
  <c r="G25" i="15"/>
  <c r="H25" i="15" s="1"/>
  <c r="G33" i="15"/>
  <c r="H33" i="15" s="1"/>
  <c r="G13" i="15"/>
  <c r="H13" i="15" s="1"/>
  <c r="L14" i="15"/>
  <c r="M14" i="15" s="1"/>
  <c r="G21" i="15"/>
  <c r="H21" i="15" s="1"/>
  <c r="L22" i="15"/>
  <c r="M22" i="15" s="1"/>
  <c r="G29" i="15"/>
  <c r="H29" i="15" s="1"/>
  <c r="L30" i="15"/>
  <c r="M30" i="15" s="1"/>
  <c r="G37" i="15"/>
  <c r="H37" i="15" s="1"/>
  <c r="L38" i="15"/>
  <c r="M38" i="15" s="1"/>
  <c r="G14" i="15"/>
  <c r="H14" i="15" s="1"/>
  <c r="G22" i="15"/>
  <c r="H22" i="15" s="1"/>
  <c r="G30" i="15"/>
  <c r="H30" i="15" s="1"/>
  <c r="G38" i="15"/>
  <c r="H38" i="15" s="1"/>
  <c r="L13" i="15"/>
  <c r="M13" i="15" s="1"/>
  <c r="L17" i="15"/>
  <c r="M17" i="15" s="1"/>
  <c r="L25" i="15"/>
  <c r="M25" i="15" s="1"/>
  <c r="L29" i="15"/>
  <c r="M29" i="15" s="1"/>
  <c r="L37" i="15"/>
  <c r="M37" i="15" s="1"/>
  <c r="G12" i="15"/>
  <c r="H12" i="15" s="1"/>
  <c r="L12" i="15"/>
  <c r="M12" i="15" s="1"/>
  <c r="G16" i="15"/>
  <c r="H16" i="15" s="1"/>
  <c r="L16" i="15"/>
  <c r="M16" i="15" s="1"/>
  <c r="G20" i="15"/>
  <c r="H20" i="15" s="1"/>
  <c r="L20" i="15"/>
  <c r="M20" i="15" s="1"/>
  <c r="G24" i="15"/>
  <c r="H24" i="15" s="1"/>
  <c r="L24" i="15"/>
  <c r="M24" i="15" s="1"/>
  <c r="G28" i="15"/>
  <c r="H28" i="15" s="1"/>
  <c r="L28" i="15"/>
  <c r="M28" i="15" s="1"/>
  <c r="G32" i="15"/>
  <c r="H32" i="15" s="1"/>
  <c r="L32" i="15"/>
  <c r="M32" i="15" s="1"/>
  <c r="G36" i="15"/>
  <c r="H36" i="15" s="1"/>
  <c r="L36" i="15"/>
  <c r="M36" i="15" s="1"/>
  <c r="G40" i="15"/>
  <c r="H40" i="15" s="1"/>
  <c r="L40" i="15"/>
  <c r="M40" i="15" s="1"/>
  <c r="L21" i="15"/>
  <c r="M21" i="15" s="1"/>
  <c r="L33" i="15"/>
  <c r="M33" i="15" s="1"/>
  <c r="L41" i="15"/>
  <c r="M41" i="15" s="1"/>
  <c r="G11" i="15"/>
  <c r="H11" i="15" s="1"/>
  <c r="L11" i="15"/>
  <c r="M11" i="15" s="1"/>
  <c r="G15" i="15"/>
  <c r="H15" i="15" s="1"/>
  <c r="L15" i="15"/>
  <c r="M15" i="15" s="1"/>
  <c r="G19" i="15"/>
  <c r="H19" i="15" s="1"/>
  <c r="L19" i="15"/>
  <c r="M19" i="15" s="1"/>
  <c r="G23" i="15"/>
  <c r="H23" i="15" s="1"/>
  <c r="L23" i="15"/>
  <c r="M23" i="15" s="1"/>
  <c r="G27" i="15"/>
  <c r="H27" i="15" s="1"/>
  <c r="L27" i="15"/>
  <c r="M27" i="15" s="1"/>
  <c r="G31" i="15"/>
  <c r="H31" i="15" s="1"/>
  <c r="L31" i="15"/>
  <c r="M31" i="15" s="1"/>
  <c r="G35" i="15"/>
  <c r="H35" i="15" s="1"/>
  <c r="L35" i="15"/>
  <c r="M35" i="15" s="1"/>
  <c r="CM35" i="16" l="1"/>
  <c r="GI35" i="16"/>
  <c r="GJ53" i="16"/>
  <c r="IK53" i="16"/>
  <c r="GE53" i="16"/>
  <c r="IK18" i="16"/>
  <c r="GJ18" i="16"/>
  <c r="GE18" i="16"/>
  <c r="FJ41" i="16"/>
  <c r="FL41" i="16" s="1"/>
  <c r="EZ41" i="16"/>
  <c r="EZ40" i="16"/>
  <c r="FJ40" i="16"/>
  <c r="FL40" i="16" s="1"/>
  <c r="FJ36" i="16"/>
  <c r="FL36" i="16" s="1"/>
  <c r="EZ36" i="16"/>
  <c r="GI46" i="16"/>
  <c r="CM46" i="16"/>
  <c r="GJ22" i="16"/>
  <c r="IK22" i="16"/>
  <c r="GE22" i="16"/>
  <c r="CM52" i="16"/>
  <c r="GI52" i="16"/>
  <c r="GI33" i="16"/>
  <c r="CM33" i="16"/>
  <c r="FJ44" i="16"/>
  <c r="FL44" i="16" s="1"/>
  <c r="EZ44" i="16"/>
  <c r="GI42" i="16"/>
  <c r="CM42" i="16"/>
  <c r="DW28" i="16"/>
  <c r="CC22" i="16"/>
  <c r="EZ47" i="16"/>
  <c r="FJ47" i="16"/>
  <c r="FL47" i="16" s="1"/>
  <c r="FJ31" i="16"/>
  <c r="FL31" i="16" s="1"/>
  <c r="EZ31" i="16"/>
  <c r="FM32" i="16"/>
  <c r="GJ27" i="16"/>
  <c r="GE27" i="16"/>
  <c r="IK27" i="16"/>
  <c r="IK17" i="16"/>
  <c r="GE17" i="16"/>
  <c r="GJ17" i="16"/>
  <c r="GJ21" i="16"/>
  <c r="IK21" i="16"/>
  <c r="GE21" i="16"/>
  <c r="IK33" i="16"/>
  <c r="GE33" i="16"/>
  <c r="GJ33" i="16"/>
  <c r="EZ30" i="16"/>
  <c r="FJ30" i="16"/>
  <c r="FL30" i="16" s="1"/>
  <c r="FX50" i="16"/>
  <c r="DX50" i="16"/>
  <c r="GJ41" i="16"/>
  <c r="IK41" i="16"/>
  <c r="GE41" i="16"/>
  <c r="CM39" i="16"/>
  <c r="GI39" i="16"/>
  <c r="FJ21" i="16"/>
  <c r="FL21" i="16" s="1"/>
  <c r="EZ21" i="16"/>
  <c r="FJ48" i="16"/>
  <c r="FL48" i="16" s="1"/>
  <c r="EZ48" i="16"/>
  <c r="GI22" i="16"/>
  <c r="CM22" i="16"/>
  <c r="IK44" i="16"/>
  <c r="GE44" i="16"/>
  <c r="GJ44" i="16"/>
  <c r="CC18" i="16"/>
  <c r="DW24" i="16"/>
  <c r="FX15" i="16"/>
  <c r="DX15" i="16"/>
  <c r="EZ38" i="16"/>
  <c r="FJ38" i="16"/>
  <c r="FL38" i="16" s="1"/>
  <c r="FJ19" i="16"/>
  <c r="FL19" i="16" s="1"/>
  <c r="EZ19" i="16"/>
  <c r="CM47" i="16"/>
  <c r="GI47" i="16"/>
  <c r="FJ54" i="16"/>
  <c r="FL54" i="16" s="1"/>
  <c r="EZ54" i="16"/>
  <c r="CM51" i="16"/>
  <c r="GI51" i="16"/>
  <c r="FM31" i="16"/>
  <c r="CM27" i="16"/>
  <c r="GI27" i="16"/>
  <c r="IK34" i="16"/>
  <c r="GE34" i="16"/>
  <c r="GJ34" i="16"/>
  <c r="FJ34" i="16"/>
  <c r="FL34" i="16" s="1"/>
  <c r="EZ34" i="16"/>
  <c r="GI28" i="16"/>
  <c r="CM28" i="16"/>
  <c r="GJ49" i="16"/>
  <c r="IK49" i="16"/>
  <c r="GE49" i="16"/>
  <c r="CM20" i="16"/>
  <c r="GI20" i="16"/>
  <c r="CC45" i="16"/>
  <c r="CC17" i="16"/>
  <c r="GJ39" i="16"/>
  <c r="IK39" i="16"/>
  <c r="GE39" i="16"/>
  <c r="CM48" i="16"/>
  <c r="GI48" i="16"/>
  <c r="FJ42" i="16"/>
  <c r="FL42" i="16" s="1"/>
  <c r="EZ42" i="16"/>
  <c r="IK23" i="16"/>
  <c r="GE23" i="16"/>
  <c r="GJ23" i="16"/>
  <c r="CM24" i="16"/>
  <c r="GI24" i="16"/>
  <c r="FJ53" i="16"/>
  <c r="FL53" i="16" s="1"/>
  <c r="EZ53" i="16"/>
  <c r="DW23" i="16"/>
  <c r="FX45" i="16"/>
  <c r="DX45" i="16"/>
  <c r="FA53" i="16"/>
  <c r="FX23" i="16"/>
  <c r="DX23" i="16"/>
  <c r="CC34" i="16"/>
  <c r="IK30" i="16"/>
  <c r="GE30" i="16"/>
  <c r="GJ30" i="16"/>
  <c r="DW17" i="16"/>
  <c r="GJ40" i="16"/>
  <c r="IK40" i="16"/>
  <c r="GE40" i="16"/>
  <c r="FA21" i="16"/>
  <c r="FJ35" i="16"/>
  <c r="FL35" i="16" s="1"/>
  <c r="EZ35" i="16"/>
  <c r="FA35" i="16" s="1"/>
  <c r="FA44" i="16"/>
  <c r="GE42" i="16"/>
  <c r="IK42" i="16"/>
  <c r="GJ42" i="16"/>
  <c r="FX28" i="16"/>
  <c r="DX28" i="16"/>
  <c r="GN16" i="16"/>
  <c r="IK38" i="16"/>
  <c r="GE38" i="16"/>
  <c r="GJ38" i="16"/>
  <c r="FA54" i="16"/>
  <c r="EZ51" i="16"/>
  <c r="FJ51" i="16"/>
  <c r="FL51" i="16" s="1"/>
  <c r="IK32" i="16"/>
  <c r="GJ32" i="16"/>
  <c r="GE32" i="16"/>
  <c r="CM23" i="16"/>
  <c r="GI23" i="16"/>
  <c r="EZ27" i="16"/>
  <c r="FJ27" i="16"/>
  <c r="FL27" i="16" s="1"/>
  <c r="FJ15" i="16"/>
  <c r="FL15" i="16" s="1"/>
  <c r="EZ15" i="16"/>
  <c r="FA15" i="16" s="1"/>
  <c r="FJ49" i="16"/>
  <c r="FL49" i="16" s="1"/>
  <c r="EZ49" i="16"/>
  <c r="CM17" i="16"/>
  <c r="GI17" i="16"/>
  <c r="IK29" i="16"/>
  <c r="GJ29" i="16"/>
  <c r="GE29" i="16"/>
  <c r="GI43" i="16"/>
  <c r="CM43" i="16"/>
  <c r="GJ24" i="16"/>
  <c r="IK24" i="16"/>
  <c r="GE24" i="16"/>
  <c r="GJ35" i="16"/>
  <c r="IK35" i="16"/>
  <c r="GE35" i="16"/>
  <c r="GM44" i="16"/>
  <c r="FA38" i="16"/>
  <c r="FM38" i="16" s="1"/>
  <c r="DW42" i="16"/>
  <c r="CC23" i="16"/>
  <c r="CM18" i="16"/>
  <c r="GI18" i="16"/>
  <c r="DW34" i="16"/>
  <c r="CM30" i="16"/>
  <c r="GI30" i="16"/>
  <c r="DW50" i="16"/>
  <c r="FA41" i="16"/>
  <c r="GM41" i="16" s="1"/>
  <c r="GI41" i="16"/>
  <c r="CM41" i="16"/>
  <c r="GM21" i="16"/>
  <c r="FA36" i="16"/>
  <c r="FX27" i="16"/>
  <c r="DX27" i="16"/>
  <c r="FK44" i="16"/>
  <c r="HR44" i="16"/>
  <c r="FM44" i="16"/>
  <c r="FX18" i="16"/>
  <c r="DX18" i="16"/>
  <c r="CC24" i="16"/>
  <c r="CC15" i="16"/>
  <c r="CM50" i="16"/>
  <c r="GI50" i="16"/>
  <c r="GO16" i="16"/>
  <c r="DW22" i="16"/>
  <c r="GM38" i="16"/>
  <c r="IK47" i="16"/>
  <c r="GE47" i="16"/>
  <c r="GJ47" i="16"/>
  <c r="IK54" i="16"/>
  <c r="GE54" i="16"/>
  <c r="GJ54" i="16"/>
  <c r="IK51" i="16"/>
  <c r="GE51" i="16"/>
  <c r="GJ51" i="16"/>
  <c r="FJ23" i="16"/>
  <c r="FL23" i="16" s="1"/>
  <c r="EZ23" i="16"/>
  <c r="FA23" i="16" s="1"/>
  <c r="FM27" i="16"/>
  <c r="FA34" i="16"/>
  <c r="EZ26" i="16"/>
  <c r="FJ26" i="16"/>
  <c r="FL26" i="16" s="1"/>
  <c r="FJ25" i="16"/>
  <c r="FL25" i="16" s="1"/>
  <c r="EZ25" i="16"/>
  <c r="CM29" i="16"/>
  <c r="GI29" i="16"/>
  <c r="FA29" i="16"/>
  <c r="FJ24" i="16"/>
  <c r="FL24" i="16" s="1"/>
  <c r="EZ24" i="16"/>
  <c r="FA40" i="16"/>
  <c r="GM36" i="16"/>
  <c r="GM32" i="16"/>
  <c r="CM53" i="16"/>
  <c r="GI53" i="16"/>
  <c r="FX42" i="16"/>
  <c r="DX42" i="16"/>
  <c r="FJ18" i="16"/>
  <c r="FL18" i="16" s="1"/>
  <c r="EZ18" i="16"/>
  <c r="FA18" i="16" s="1"/>
  <c r="CC50" i="16"/>
  <c r="FM40" i="16"/>
  <c r="FK40" i="16"/>
  <c r="GI36" i="16"/>
  <c r="CM36" i="16"/>
  <c r="GJ36" i="16"/>
  <c r="GE36" i="16"/>
  <c r="IK36" i="16"/>
  <c r="GJ48" i="16"/>
  <c r="IK48" i="16"/>
  <c r="GE48" i="16"/>
  <c r="IK46" i="16"/>
  <c r="GE46" i="16"/>
  <c r="GJ46" i="16"/>
  <c r="DW27" i="16"/>
  <c r="CC27" i="16"/>
  <c r="EZ52" i="16"/>
  <c r="FJ52" i="16"/>
  <c r="FL52" i="16" s="1"/>
  <c r="FJ37" i="16"/>
  <c r="FL37" i="16" s="1"/>
  <c r="EZ37" i="16"/>
  <c r="DW18" i="16"/>
  <c r="DX24" i="16"/>
  <c r="FX24" i="16"/>
  <c r="FA42" i="16"/>
  <c r="IK50" i="16"/>
  <c r="GE50" i="16"/>
  <c r="GJ50" i="16"/>
  <c r="GI54" i="16"/>
  <c r="CM54" i="16"/>
  <c r="FJ32" i="16"/>
  <c r="FL32" i="16" s="1"/>
  <c r="EZ32" i="16"/>
  <c r="HR34" i="16"/>
  <c r="FM34" i="16"/>
  <c r="FK34" i="16"/>
  <c r="IK15" i="16"/>
  <c r="GE15" i="16"/>
  <c r="GJ15" i="16"/>
  <c r="IK28" i="16"/>
  <c r="GE28" i="16"/>
  <c r="GJ28" i="16"/>
  <c r="IK26" i="16"/>
  <c r="GJ26" i="16"/>
  <c r="GE26" i="16"/>
  <c r="GJ25" i="16"/>
  <c r="GE25" i="16"/>
  <c r="IK25" i="16"/>
  <c r="EZ20" i="16"/>
  <c r="FJ20" i="16"/>
  <c r="FL20" i="16" s="1"/>
  <c r="GI45" i="16"/>
  <c r="CM45" i="16"/>
  <c r="FJ43" i="16"/>
  <c r="FL43" i="16" s="1"/>
  <c r="EZ43" i="16"/>
  <c r="FN16" i="16"/>
  <c r="GK16" i="16"/>
  <c r="GL16" i="16" s="1"/>
  <c r="IK37" i="16"/>
  <c r="GE37" i="16"/>
  <c r="GJ37" i="16"/>
  <c r="IK19" i="16"/>
  <c r="GE19" i="16"/>
  <c r="GJ19" i="16"/>
  <c r="GJ43" i="16"/>
  <c r="IK43" i="16"/>
  <c r="GE43" i="16"/>
  <c r="DW45" i="16"/>
  <c r="DX17" i="16"/>
  <c r="FX17" i="16"/>
  <c r="FM16" i="16"/>
  <c r="FJ39" i="16"/>
  <c r="FL39" i="16" s="1"/>
  <c r="EZ39" i="16"/>
  <c r="FM21" i="16"/>
  <c r="FK21" i="16"/>
  <c r="FA48" i="16"/>
  <c r="EZ46" i="16"/>
  <c r="FK46" i="16" s="1"/>
  <c r="FJ46" i="16"/>
  <c r="FL46" i="16" s="1"/>
  <c r="FK52" i="16"/>
  <c r="GO52" i="16" s="1"/>
  <c r="IK52" i="16"/>
  <c r="GE52" i="16"/>
  <c r="GJ52" i="16"/>
  <c r="FO16" i="16"/>
  <c r="CC28" i="16"/>
  <c r="DW15" i="16"/>
  <c r="FX32" i="16"/>
  <c r="DX32" i="16"/>
  <c r="GY16" i="16"/>
  <c r="GX16" i="16"/>
  <c r="CM19" i="16"/>
  <c r="GI19" i="16"/>
  <c r="FA31" i="16"/>
  <c r="FK31" i="16" s="1"/>
  <c r="GI32" i="16"/>
  <c r="CM32" i="16"/>
  <c r="CM34" i="16"/>
  <c r="GI34" i="16"/>
  <c r="GN34" i="16"/>
  <c r="GO34" i="16"/>
  <c r="GI15" i="16"/>
  <c r="CM15" i="16"/>
  <c r="FA25" i="16"/>
  <c r="GM25" i="16" s="1"/>
  <c r="GI49" i="16"/>
  <c r="CM49" i="16"/>
  <c r="FA49" i="16"/>
  <c r="IK20" i="16"/>
  <c r="GE20" i="16"/>
  <c r="GJ20" i="16"/>
  <c r="FA52" i="16"/>
  <c r="GM52" i="16" s="1"/>
  <c r="GJ31" i="16"/>
  <c r="IK31" i="16"/>
  <c r="GE31" i="16"/>
  <c r="GI26" i="16"/>
  <c r="CM26" i="16"/>
  <c r="IK45" i="16"/>
  <c r="GJ45" i="16"/>
  <c r="GE45" i="16"/>
  <c r="CC42" i="16"/>
  <c r="FM53" i="16"/>
  <c r="FK53" i="16"/>
  <c r="GO53" i="16" s="1"/>
  <c r="DX34" i="16"/>
  <c r="FX34" i="16"/>
  <c r="FA30" i="16"/>
  <c r="FM30" i="16" s="1"/>
  <c r="GI40" i="16"/>
  <c r="CM40" i="16"/>
  <c r="GO40" i="16"/>
  <c r="HR16" i="16"/>
  <c r="CM21" i="16"/>
  <c r="GI21" i="16"/>
  <c r="GO21" i="16"/>
  <c r="FK36" i="16"/>
  <c r="FM36" i="16"/>
  <c r="FA46" i="16"/>
  <c r="FM46" i="16" s="1"/>
  <c r="FJ22" i="16"/>
  <c r="FL22" i="16" s="1"/>
  <c r="EZ22" i="16"/>
  <c r="GI37" i="16"/>
  <c r="CM37" i="16"/>
  <c r="EZ33" i="16"/>
  <c r="FJ33" i="16"/>
  <c r="FL33" i="16" s="1"/>
  <c r="GO44" i="16"/>
  <c r="GN44" i="16"/>
  <c r="GI44" i="16"/>
  <c r="CM44" i="16"/>
  <c r="FJ50" i="16"/>
  <c r="FL50" i="16" s="1"/>
  <c r="EZ50" i="16"/>
  <c r="FA50" i="16" s="1"/>
  <c r="CC32" i="16"/>
  <c r="FX22" i="16"/>
  <c r="DX22" i="16"/>
  <c r="CM38" i="16"/>
  <c r="GI38" i="16"/>
  <c r="FA19" i="16"/>
  <c r="CM31" i="16"/>
  <c r="GI31" i="16"/>
  <c r="FA32" i="16"/>
  <c r="FA27" i="16"/>
  <c r="GM27" i="16" s="1"/>
  <c r="GM34" i="16"/>
  <c r="FA28" i="16"/>
  <c r="FM28" i="16" s="1"/>
  <c r="FJ28" i="16"/>
  <c r="FL28" i="16" s="1"/>
  <c r="EZ28" i="16"/>
  <c r="FK28" i="16" s="1"/>
  <c r="GI25" i="16"/>
  <c r="CM25" i="16"/>
  <c r="FJ17" i="16"/>
  <c r="FL17" i="16" s="1"/>
  <c r="EZ17" i="16"/>
  <c r="FA17" i="16" s="1"/>
  <c r="FJ29" i="16"/>
  <c r="FL29" i="16" s="1"/>
  <c r="EZ29" i="16"/>
  <c r="FK29" i="16" s="1"/>
  <c r="FJ45" i="16"/>
  <c r="FL45" i="16" s="1"/>
  <c r="EZ45" i="16"/>
  <c r="FA24" i="16"/>
  <c r="FM24" i="16" s="1"/>
  <c r="E15" i="1"/>
  <c r="E16" i="1"/>
  <c r="E17" i="1"/>
  <c r="E18" i="1"/>
  <c r="E19" i="1"/>
  <c r="E20" i="1"/>
  <c r="E21" i="1"/>
  <c r="E22" i="1"/>
  <c r="E23" i="1"/>
  <c r="E24" i="1"/>
  <c r="DJ10" i="1"/>
  <c r="DK10" i="1"/>
  <c r="CA4" i="1"/>
  <c r="CA5" i="1"/>
  <c r="CA6" i="1"/>
  <c r="CA3" i="1"/>
  <c r="CI14" i="1"/>
  <c r="CJ14" i="1"/>
  <c r="CL14" i="1"/>
  <c r="CM14" i="1"/>
  <c r="CK14" i="1"/>
  <c r="DK25" i="1" l="1"/>
  <c r="DK32" i="1"/>
  <c r="DK42" i="1"/>
  <c r="DK49" i="1"/>
  <c r="DK50" i="1"/>
  <c r="DK36" i="1"/>
  <c r="DK41" i="1"/>
  <c r="DK40" i="1"/>
  <c r="DK37" i="1"/>
  <c r="DK48" i="1"/>
  <c r="DK54" i="1"/>
  <c r="DK31" i="1"/>
  <c r="DK29" i="1"/>
  <c r="DK30" i="1"/>
  <c r="DK35" i="1"/>
  <c r="DK38" i="1"/>
  <c r="DK47" i="1"/>
  <c r="DK53" i="1"/>
  <c r="DK28" i="1"/>
  <c r="DK43" i="1"/>
  <c r="DK39" i="1"/>
  <c r="DK45" i="1"/>
  <c r="DK33" i="1"/>
  <c r="DK46" i="1"/>
  <c r="DK52" i="1"/>
  <c r="DK27" i="1"/>
  <c r="DK44" i="1"/>
  <c r="DK34" i="1"/>
  <c r="DK51" i="1"/>
  <c r="DK26" i="1"/>
  <c r="DJ49" i="1"/>
  <c r="DJ50" i="1"/>
  <c r="EJ35" i="1"/>
  <c r="EJ47" i="1"/>
  <c r="EJ53" i="1"/>
  <c r="EJ28" i="1"/>
  <c r="DJ36" i="1"/>
  <c r="DJ48" i="1"/>
  <c r="DJ54" i="1"/>
  <c r="DJ31" i="1"/>
  <c r="EJ39" i="1"/>
  <c r="DJ41" i="1"/>
  <c r="EJ45" i="1"/>
  <c r="DJ32" i="1"/>
  <c r="DL32" i="1" s="1"/>
  <c r="DJ29" i="1"/>
  <c r="DJ30" i="1"/>
  <c r="DJ40" i="1"/>
  <c r="DJ42" i="1"/>
  <c r="EJ46" i="1"/>
  <c r="EJ52" i="1"/>
  <c r="EJ27" i="1"/>
  <c r="EJ44" i="1"/>
  <c r="EJ34" i="1"/>
  <c r="DJ35" i="1"/>
  <c r="EJ38" i="1"/>
  <c r="DJ47" i="1"/>
  <c r="DJ53" i="1"/>
  <c r="DJ28" i="1"/>
  <c r="DJ45" i="1"/>
  <c r="EJ51" i="1"/>
  <c r="EJ26" i="1"/>
  <c r="DJ39" i="1"/>
  <c r="EJ43" i="1"/>
  <c r="DJ44" i="1"/>
  <c r="EJ40" i="1"/>
  <c r="EJ36" i="1"/>
  <c r="DJ46" i="1"/>
  <c r="DJ52" i="1"/>
  <c r="DJ27" i="1"/>
  <c r="EJ33" i="1"/>
  <c r="EJ37" i="1"/>
  <c r="EJ25" i="1"/>
  <c r="EJ32" i="1"/>
  <c r="DJ34" i="1"/>
  <c r="DJ38" i="1"/>
  <c r="EJ42" i="1"/>
  <c r="DJ43" i="1"/>
  <c r="EJ49" i="1"/>
  <c r="EJ50" i="1"/>
  <c r="DJ51" i="1"/>
  <c r="DJ26" i="1"/>
  <c r="EJ48" i="1"/>
  <c r="EJ54" i="1"/>
  <c r="EJ31" i="1"/>
  <c r="EJ41" i="1"/>
  <c r="EJ29" i="1"/>
  <c r="EJ30" i="1"/>
  <c r="DJ33" i="1"/>
  <c r="DJ37" i="1"/>
  <c r="DJ25" i="1"/>
  <c r="HR46" i="16"/>
  <c r="GO46" i="16"/>
  <c r="FU28" i="16"/>
  <c r="CI28" i="16"/>
  <c r="CI46" i="16"/>
  <c r="FU46" i="16"/>
  <c r="HR31" i="16"/>
  <c r="GO31" i="16"/>
  <c r="FN18" i="16"/>
  <c r="GM18" i="16"/>
  <c r="FM18" i="16"/>
  <c r="FK18" i="16"/>
  <c r="HT28" i="16"/>
  <c r="GO28" i="16"/>
  <c r="HR28" i="16"/>
  <c r="FN35" i="16"/>
  <c r="GM35" i="16"/>
  <c r="FM35" i="16"/>
  <c r="GO29" i="16"/>
  <c r="HR29" i="16"/>
  <c r="FN17" i="16"/>
  <c r="GK17" i="16"/>
  <c r="GL17" i="16" s="1"/>
  <c r="GM17" i="16"/>
  <c r="FK17" i="16"/>
  <c r="FM17" i="16"/>
  <c r="FU30" i="16"/>
  <c r="CI30" i="16"/>
  <c r="FU38" i="16"/>
  <c r="CI38" i="16"/>
  <c r="FN50" i="16"/>
  <c r="GK50" i="16"/>
  <c r="GL50" i="16" s="1"/>
  <c r="FM50" i="16"/>
  <c r="GM50" i="16"/>
  <c r="FN23" i="16"/>
  <c r="GM23" i="16"/>
  <c r="FM23" i="16"/>
  <c r="FK23" i="16"/>
  <c r="GK15" i="16"/>
  <c r="GL15" i="16" s="1"/>
  <c r="FN15" i="16"/>
  <c r="FK15" i="16"/>
  <c r="GM15" i="16"/>
  <c r="FM15" i="16"/>
  <c r="FU24" i="16"/>
  <c r="CI24" i="16"/>
  <c r="GR53" i="16"/>
  <c r="GR52" i="16"/>
  <c r="GY26" i="16"/>
  <c r="GX26" i="16"/>
  <c r="FU27" i="16"/>
  <c r="CI27" i="16"/>
  <c r="FN32" i="16"/>
  <c r="FN19" i="16"/>
  <c r="FO19" i="16" s="1"/>
  <c r="FA33" i="16"/>
  <c r="FK33" i="16" s="1"/>
  <c r="GR21" i="16"/>
  <c r="GY31" i="16"/>
  <c r="GX31" i="16"/>
  <c r="GY52" i="16"/>
  <c r="GX52" i="16"/>
  <c r="FK24" i="16"/>
  <c r="GY47" i="16"/>
  <c r="GX47" i="16"/>
  <c r="FK50" i="16"/>
  <c r="CI44" i="16"/>
  <c r="FU44" i="16"/>
  <c r="FN36" i="16"/>
  <c r="GK36" i="16"/>
  <c r="GL36" i="16" s="1"/>
  <c r="FM25" i="16"/>
  <c r="GN52" i="16"/>
  <c r="FO40" i="16"/>
  <c r="GY18" i="16"/>
  <c r="GX18" i="16"/>
  <c r="GY53" i="16"/>
  <c r="GX53" i="16"/>
  <c r="FN29" i="16"/>
  <c r="FO29" i="16" s="1"/>
  <c r="GK29" i="16"/>
  <c r="GL29" i="16" s="1"/>
  <c r="CJ16" i="16"/>
  <c r="FQ16" i="16"/>
  <c r="FK30" i="16"/>
  <c r="GX50" i="16"/>
  <c r="GY50" i="16"/>
  <c r="FN42" i="16"/>
  <c r="GY48" i="16"/>
  <c r="GX48" i="16"/>
  <c r="GY36" i="16"/>
  <c r="GX36" i="16"/>
  <c r="FM41" i="16"/>
  <c r="GR16" i="16"/>
  <c r="HT44" i="16"/>
  <c r="FK25" i="16"/>
  <c r="GK53" i="16"/>
  <c r="GL53" i="16" s="1"/>
  <c r="FN53" i="16"/>
  <c r="GM28" i="16"/>
  <c r="GN28" i="16" s="1"/>
  <c r="GY49" i="16"/>
  <c r="GX49" i="16"/>
  <c r="GM42" i="16"/>
  <c r="GY21" i="16"/>
  <c r="GX21" i="16"/>
  <c r="GX27" i="16"/>
  <c r="GY27" i="16"/>
  <c r="FN49" i="16"/>
  <c r="FN54" i="16"/>
  <c r="GK24" i="16"/>
  <c r="GL24" i="16" s="1"/>
  <c r="FN24" i="16"/>
  <c r="FK35" i="16"/>
  <c r="FN52" i="16"/>
  <c r="GK52" i="16"/>
  <c r="GL52" i="16" s="1"/>
  <c r="FM54" i="16"/>
  <c r="GY43" i="16"/>
  <c r="GX43" i="16"/>
  <c r="HT34" i="16"/>
  <c r="FN40" i="16"/>
  <c r="GK40" i="16"/>
  <c r="GL40" i="16" s="1"/>
  <c r="FO23" i="16"/>
  <c r="FM42" i="16"/>
  <c r="HS44" i="16"/>
  <c r="FN21" i="16"/>
  <c r="GK21" i="16"/>
  <c r="GL21" i="16" s="1"/>
  <c r="GY40" i="16"/>
  <c r="GX40" i="16"/>
  <c r="GY30" i="16"/>
  <c r="GX30" i="16"/>
  <c r="GY39" i="16"/>
  <c r="GX39" i="16"/>
  <c r="FM29" i="16"/>
  <c r="GM29" i="16"/>
  <c r="GN29" i="16" s="1"/>
  <c r="GY22" i="16"/>
  <c r="GX22" i="16"/>
  <c r="FO36" i="16"/>
  <c r="FK47" i="16"/>
  <c r="GK28" i="16"/>
  <c r="GL28" i="16" s="1"/>
  <c r="FN28" i="16"/>
  <c r="GY45" i="16"/>
  <c r="GX45" i="16"/>
  <c r="GX19" i="16"/>
  <c r="GY19" i="16"/>
  <c r="FK49" i="16"/>
  <c r="FU31" i="16"/>
  <c r="CI31" i="16"/>
  <c r="HT36" i="16"/>
  <c r="GK46" i="16"/>
  <c r="GL46" i="16" s="1"/>
  <c r="FN46" i="16"/>
  <c r="FO46" i="16" s="1"/>
  <c r="GY20" i="16"/>
  <c r="GX20" i="16"/>
  <c r="GK48" i="16"/>
  <c r="GL48" i="16" s="1"/>
  <c r="FN48" i="16"/>
  <c r="GY25" i="16"/>
  <c r="GX25" i="16"/>
  <c r="FU34" i="16"/>
  <c r="CI34" i="16"/>
  <c r="FO32" i="16"/>
  <c r="FA47" i="16"/>
  <c r="GN36" i="16"/>
  <c r="HT40" i="16"/>
  <c r="FK41" i="16"/>
  <c r="FO24" i="16"/>
  <c r="FK48" i="16"/>
  <c r="GY35" i="16"/>
  <c r="GX35" i="16"/>
  <c r="GY24" i="16"/>
  <c r="GX24" i="16"/>
  <c r="FA45" i="16"/>
  <c r="FK20" i="16"/>
  <c r="FA22" i="16"/>
  <c r="GX23" i="16"/>
  <c r="GY23" i="16"/>
  <c r="FO42" i="16"/>
  <c r="FO48" i="16"/>
  <c r="GM53" i="16"/>
  <c r="GN53" i="16" s="1"/>
  <c r="FA20" i="16"/>
  <c r="FK32" i="16"/>
  <c r="GK32" i="16" s="1"/>
  <c r="GL32" i="16" s="1"/>
  <c r="FK38" i="16"/>
  <c r="FN30" i="16"/>
  <c r="FO30" i="16" s="1"/>
  <c r="GK30" i="16"/>
  <c r="GL30" i="16" s="1"/>
  <c r="CI16" i="16"/>
  <c r="FV16" i="16"/>
  <c r="BE16" i="16" s="1"/>
  <c r="BF16" i="16" s="1"/>
  <c r="FU16" i="16"/>
  <c r="GX37" i="16"/>
  <c r="GY37" i="16"/>
  <c r="GQ16" i="16"/>
  <c r="GS16" i="16" s="1"/>
  <c r="GT16" i="16" s="1"/>
  <c r="GU16" i="16" s="1"/>
  <c r="GP16" i="16"/>
  <c r="GY28" i="16"/>
  <c r="GX28" i="16"/>
  <c r="GY15" i="16"/>
  <c r="GX15" i="16"/>
  <c r="FK19" i="16"/>
  <c r="GK19" i="16" s="1"/>
  <c r="GL19" i="16" s="1"/>
  <c r="FU40" i="16"/>
  <c r="CI40" i="16"/>
  <c r="GM30" i="16"/>
  <c r="GM19" i="16"/>
  <c r="FK42" i="16"/>
  <c r="GK42" i="16" s="1"/>
  <c r="GL42" i="16" s="1"/>
  <c r="FO49" i="16"/>
  <c r="GX38" i="16"/>
  <c r="GY38" i="16"/>
  <c r="GX44" i="16"/>
  <c r="GY44" i="16"/>
  <c r="GY41" i="16"/>
  <c r="GX41" i="16"/>
  <c r="GM46" i="16"/>
  <c r="GN46" i="16" s="1"/>
  <c r="FU36" i="16"/>
  <c r="CI36" i="16"/>
  <c r="CI32" i="16"/>
  <c r="FU32" i="16"/>
  <c r="GR44" i="16"/>
  <c r="FU53" i="16"/>
  <c r="CI53" i="16"/>
  <c r="GM24" i="16"/>
  <c r="FN31" i="16"/>
  <c r="GK31" i="16"/>
  <c r="GL31" i="16" s="1"/>
  <c r="FK54" i="16"/>
  <c r="FM52" i="16"/>
  <c r="FU21" i="16"/>
  <c r="CI21" i="16"/>
  <c r="CH16" i="16"/>
  <c r="FT16" i="16"/>
  <c r="GM49" i="16"/>
  <c r="HS34" i="16"/>
  <c r="FM19" i="16"/>
  <c r="GO36" i="16"/>
  <c r="HR40" i="16"/>
  <c r="FA43" i="16"/>
  <c r="FK43" i="16" s="1"/>
  <c r="FN34" i="16"/>
  <c r="GK34" i="16"/>
  <c r="GL34" i="16" s="1"/>
  <c r="FK22" i="16"/>
  <c r="FM48" i="16"/>
  <c r="FN38" i="16"/>
  <c r="GK38" i="16"/>
  <c r="GL38" i="16" s="1"/>
  <c r="GX29" i="16"/>
  <c r="GY29" i="16"/>
  <c r="GX42" i="16"/>
  <c r="GY42" i="16"/>
  <c r="FN44" i="16"/>
  <c r="FO44" i="16" s="1"/>
  <c r="GK44" i="16"/>
  <c r="GL44" i="16" s="1"/>
  <c r="GM48" i="16"/>
  <c r="FM49" i="16"/>
  <c r="GY34" i="16"/>
  <c r="GX34" i="16"/>
  <c r="GM40" i="16"/>
  <c r="GN40" i="16" s="1"/>
  <c r="FA51" i="16"/>
  <c r="FA39" i="16"/>
  <c r="GR34" i="16"/>
  <c r="GY51" i="16"/>
  <c r="GX51" i="16"/>
  <c r="GK41" i="16"/>
  <c r="GL41" i="16" s="1"/>
  <c r="FN41" i="16"/>
  <c r="FO41" i="16" s="1"/>
  <c r="FO35" i="16"/>
  <c r="HS16" i="16"/>
  <c r="FO17" i="16"/>
  <c r="FO28" i="16"/>
  <c r="FN27" i="16"/>
  <c r="FO50" i="16"/>
  <c r="HR36" i="16"/>
  <c r="GN21" i="16"/>
  <c r="GR40" i="16"/>
  <c r="HR53" i="16"/>
  <c r="FN25" i="16"/>
  <c r="HR52" i="16"/>
  <c r="HT52" i="16" s="1"/>
  <c r="HR21" i="16"/>
  <c r="GY46" i="16"/>
  <c r="GX46" i="16"/>
  <c r="FO18" i="16"/>
  <c r="FK27" i="16"/>
  <c r="GM31" i="16"/>
  <c r="GN31" i="16" s="1"/>
  <c r="GY54" i="16"/>
  <c r="GX54" i="16"/>
  <c r="GY32" i="16"/>
  <c r="GX32" i="16"/>
  <c r="FO53" i="16"/>
  <c r="FO21" i="16"/>
  <c r="GY33" i="16"/>
  <c r="GX33" i="16"/>
  <c r="GY17" i="16"/>
  <c r="GX17" i="16"/>
  <c r="FA26" i="16"/>
  <c r="GM54" i="16"/>
  <c r="FA37" i="16"/>
  <c r="FK37" i="16" s="1"/>
  <c r="HT16" i="16"/>
  <c r="DK21" i="1"/>
  <c r="DK20" i="1"/>
  <c r="DK15" i="1"/>
  <c r="DK24" i="1"/>
  <c r="DK16" i="1"/>
  <c r="DK19" i="1"/>
  <c r="DK23" i="1"/>
  <c r="DK22" i="1"/>
  <c r="DK18" i="1"/>
  <c r="DK17" i="1"/>
  <c r="DJ22" i="1"/>
  <c r="DJ19" i="1"/>
  <c r="DJ18" i="1"/>
  <c r="DJ17" i="1"/>
  <c r="DJ15" i="1"/>
  <c r="EJ24" i="1"/>
  <c r="EJ22" i="1"/>
  <c r="DJ21" i="1"/>
  <c r="DJ20" i="1"/>
  <c r="EJ19" i="1"/>
  <c r="EJ18" i="1"/>
  <c r="EJ17" i="1"/>
  <c r="EJ15" i="1"/>
  <c r="EJ16" i="1"/>
  <c r="DJ24" i="1"/>
  <c r="EJ21" i="1"/>
  <c r="EJ20" i="1"/>
  <c r="DJ16" i="1"/>
  <c r="EJ23" i="1"/>
  <c r="DJ23" i="1"/>
  <c r="DL52" i="1" l="1"/>
  <c r="DL51" i="1"/>
  <c r="DW51" i="1" s="1"/>
  <c r="DL44" i="1"/>
  <c r="DW44" i="1"/>
  <c r="DL42" i="1"/>
  <c r="DW42" i="1" s="1"/>
  <c r="DL50" i="1"/>
  <c r="DW50" i="1" s="1"/>
  <c r="EV50" i="1"/>
  <c r="EW50" i="1" s="1"/>
  <c r="EX50" i="1" s="1"/>
  <c r="EK50" i="1"/>
  <c r="FK50" i="1"/>
  <c r="FR50" i="1" s="1"/>
  <c r="CM50" i="1" s="1"/>
  <c r="EV43" i="1"/>
  <c r="EW43" i="1" s="1"/>
  <c r="EX43" i="1" s="1"/>
  <c r="FK43" i="1" s="1"/>
  <c r="FR43" i="1" s="1"/>
  <c r="CM43" i="1" s="1"/>
  <c r="EK43" i="1"/>
  <c r="DL40" i="1"/>
  <c r="DL49" i="1"/>
  <c r="DW49" i="1" s="1"/>
  <c r="EV49" i="1"/>
  <c r="EW49" i="1" s="1"/>
  <c r="EX49" i="1" s="1"/>
  <c r="EK49" i="1"/>
  <c r="DL39" i="1"/>
  <c r="DW39" i="1" s="1"/>
  <c r="DL30" i="1"/>
  <c r="DW30" i="1"/>
  <c r="DX30" i="1"/>
  <c r="DL43" i="1"/>
  <c r="DW43" i="1"/>
  <c r="EV26" i="1"/>
  <c r="EW26" i="1" s="1"/>
  <c r="EX26" i="1" s="1"/>
  <c r="EK26" i="1"/>
  <c r="DL29" i="1"/>
  <c r="DW29" i="1" s="1"/>
  <c r="DX51" i="1"/>
  <c r="DW32" i="1"/>
  <c r="DQ32" i="1"/>
  <c r="DV32" i="1"/>
  <c r="DN32" i="1"/>
  <c r="DT32" i="1"/>
  <c r="DU32" i="1"/>
  <c r="DO32" i="1"/>
  <c r="DP32" i="1"/>
  <c r="DS32" i="1"/>
  <c r="DR32" i="1"/>
  <c r="DL38" i="1"/>
  <c r="DX38" i="1" s="1"/>
  <c r="DL45" i="1"/>
  <c r="DW45" i="1" s="1"/>
  <c r="EV45" i="1"/>
  <c r="EW45" i="1" s="1"/>
  <c r="EX45" i="1" s="1"/>
  <c r="FK45" i="1" s="1"/>
  <c r="FR45" i="1" s="1"/>
  <c r="CM45" i="1" s="1"/>
  <c r="EK45" i="1"/>
  <c r="DX44" i="1"/>
  <c r="DL25" i="1"/>
  <c r="DW25" i="1"/>
  <c r="DL34" i="1"/>
  <c r="DX34" i="1" s="1"/>
  <c r="DW34" i="1"/>
  <c r="DL28" i="1"/>
  <c r="DW28" i="1" s="1"/>
  <c r="DL41" i="1"/>
  <c r="DW41" i="1" s="1"/>
  <c r="DL37" i="1"/>
  <c r="DX37" i="1" s="1"/>
  <c r="DW37" i="1"/>
  <c r="EV32" i="1"/>
  <c r="EW32" i="1" s="1"/>
  <c r="EX32" i="1" s="1"/>
  <c r="EK32" i="1"/>
  <c r="FK32" i="1"/>
  <c r="FR32" i="1" s="1"/>
  <c r="CM32" i="1" s="1"/>
  <c r="DL53" i="1"/>
  <c r="DW53" i="1"/>
  <c r="EK39" i="1"/>
  <c r="EV39" i="1"/>
  <c r="EW39" i="1" s="1"/>
  <c r="EX39" i="1" s="1"/>
  <c r="FK39" i="1" s="1"/>
  <c r="FR39" i="1" s="1"/>
  <c r="CM39" i="1" s="1"/>
  <c r="DX52" i="1"/>
  <c r="DL33" i="1"/>
  <c r="EV25" i="1"/>
  <c r="EW25" i="1" s="1"/>
  <c r="EX25" i="1" s="1"/>
  <c r="EK25" i="1"/>
  <c r="DL47" i="1"/>
  <c r="DW47" i="1" s="1"/>
  <c r="DL31" i="1"/>
  <c r="DW31" i="1" s="1"/>
  <c r="EV30" i="1"/>
  <c r="EW30" i="1" s="1"/>
  <c r="EX30" i="1" s="1"/>
  <c r="EK30" i="1"/>
  <c r="FK30" i="1"/>
  <c r="FR30" i="1" s="1"/>
  <c r="CM30" i="1" s="1"/>
  <c r="EV37" i="1"/>
  <c r="EW37" i="1" s="1"/>
  <c r="EX37" i="1" s="1"/>
  <c r="EK37" i="1"/>
  <c r="FK37" i="1"/>
  <c r="FR37" i="1" s="1"/>
  <c r="CM37" i="1" s="1"/>
  <c r="EV38" i="1"/>
  <c r="EW38" i="1" s="1"/>
  <c r="EX38" i="1" s="1"/>
  <c r="EK38" i="1"/>
  <c r="DL54" i="1"/>
  <c r="DW54" i="1" s="1"/>
  <c r="EV51" i="1"/>
  <c r="EW51" i="1" s="1"/>
  <c r="EX51" i="1" s="1"/>
  <c r="FK51" i="1" s="1"/>
  <c r="FR51" i="1" s="1"/>
  <c r="CM51" i="1" s="1"/>
  <c r="EK51" i="1"/>
  <c r="EV29" i="1"/>
  <c r="EW29" i="1" s="1"/>
  <c r="EX29" i="1" s="1"/>
  <c r="EK29" i="1"/>
  <c r="FK29" i="1"/>
  <c r="FR29" i="1" s="1"/>
  <c r="CM29" i="1" s="1"/>
  <c r="EV33" i="1"/>
  <c r="EW33" i="1" s="1"/>
  <c r="EX33" i="1" s="1"/>
  <c r="FK33" i="1" s="1"/>
  <c r="FR33" i="1" s="1"/>
  <c r="CM33" i="1" s="1"/>
  <c r="EK33" i="1"/>
  <c r="DL35" i="1"/>
  <c r="DW35" i="1"/>
  <c r="DL48" i="1"/>
  <c r="DX48" i="1" s="1"/>
  <c r="DW48" i="1"/>
  <c r="EV42" i="1"/>
  <c r="EW42" i="1" s="1"/>
  <c r="EX42" i="1" s="1"/>
  <c r="FK42" i="1" s="1"/>
  <c r="FR42" i="1" s="1"/>
  <c r="CM42" i="1" s="1"/>
  <c r="EK42" i="1"/>
  <c r="EV41" i="1"/>
  <c r="EW41" i="1" s="1"/>
  <c r="EX41" i="1" s="1"/>
  <c r="FK41" i="1" s="1"/>
  <c r="FR41" i="1" s="1"/>
  <c r="CM41" i="1" s="1"/>
  <c r="EK41" i="1"/>
  <c r="DL27" i="1"/>
  <c r="DW27" i="1" s="1"/>
  <c r="EV34" i="1"/>
  <c r="EW34" i="1" s="1"/>
  <c r="EX34" i="1" s="1"/>
  <c r="FK34" i="1" s="1"/>
  <c r="FR34" i="1" s="1"/>
  <c r="CM34" i="1" s="1"/>
  <c r="EK34" i="1"/>
  <c r="DL36" i="1"/>
  <c r="EV31" i="1"/>
  <c r="EW31" i="1" s="1"/>
  <c r="EX31" i="1" s="1"/>
  <c r="FK31" i="1" s="1"/>
  <c r="FR31" i="1" s="1"/>
  <c r="CM31" i="1" s="1"/>
  <c r="EK31" i="1"/>
  <c r="DW52" i="1"/>
  <c r="DO52" i="1"/>
  <c r="DS52" i="1"/>
  <c r="DT52" i="1"/>
  <c r="DP52" i="1"/>
  <c r="DU52" i="1"/>
  <c r="DN52" i="1"/>
  <c r="DV52" i="1"/>
  <c r="DR52" i="1"/>
  <c r="DQ52" i="1"/>
  <c r="EV44" i="1"/>
  <c r="EW44" i="1" s="1"/>
  <c r="EX44" i="1" s="1"/>
  <c r="EK44" i="1"/>
  <c r="FK44" i="1"/>
  <c r="FR44" i="1" s="1"/>
  <c r="CM44" i="1" s="1"/>
  <c r="EV28" i="1"/>
  <c r="EW28" i="1" s="1"/>
  <c r="EX28" i="1" s="1"/>
  <c r="FK28" i="1" s="1"/>
  <c r="FR28" i="1" s="1"/>
  <c r="CM28" i="1" s="1"/>
  <c r="EK28" i="1"/>
  <c r="DX43" i="1"/>
  <c r="DX49" i="1"/>
  <c r="EV54" i="1"/>
  <c r="EW54" i="1" s="1"/>
  <c r="EX54" i="1" s="1"/>
  <c r="EK54" i="1"/>
  <c r="FK54" i="1"/>
  <c r="FR54" i="1" s="1"/>
  <c r="CM54" i="1" s="1"/>
  <c r="DL46" i="1"/>
  <c r="DW46" i="1" s="1"/>
  <c r="EV27" i="1"/>
  <c r="EW27" i="1" s="1"/>
  <c r="EX27" i="1" s="1"/>
  <c r="FK27" i="1" s="1"/>
  <c r="FR27" i="1" s="1"/>
  <c r="CM27" i="1" s="1"/>
  <c r="EK27" i="1"/>
  <c r="EV53" i="1"/>
  <c r="EW53" i="1" s="1"/>
  <c r="EX53" i="1" s="1"/>
  <c r="FK53" i="1" s="1"/>
  <c r="FR53" i="1" s="1"/>
  <c r="CM53" i="1" s="1"/>
  <c r="EK53" i="1"/>
  <c r="EV48" i="1"/>
  <c r="EW48" i="1" s="1"/>
  <c r="EX48" i="1" s="1"/>
  <c r="FK48" i="1" s="1"/>
  <c r="FR48" i="1" s="1"/>
  <c r="CM48" i="1" s="1"/>
  <c r="EK48" i="1"/>
  <c r="EK36" i="1"/>
  <c r="EV36" i="1"/>
  <c r="EW36" i="1" s="1"/>
  <c r="EX36" i="1" s="1"/>
  <c r="FK36" i="1" s="1"/>
  <c r="FR36" i="1" s="1"/>
  <c r="CM36" i="1" s="1"/>
  <c r="EK52" i="1"/>
  <c r="EV52" i="1"/>
  <c r="EW52" i="1" s="1"/>
  <c r="EX52" i="1" s="1"/>
  <c r="FK52" i="1" s="1"/>
  <c r="FR52" i="1" s="1"/>
  <c r="CM52" i="1" s="1"/>
  <c r="EV47" i="1"/>
  <c r="EW47" i="1" s="1"/>
  <c r="EX47" i="1" s="1"/>
  <c r="EK47" i="1"/>
  <c r="DX53" i="1"/>
  <c r="DX32" i="1"/>
  <c r="DW26" i="1"/>
  <c r="DL26" i="1"/>
  <c r="DX26" i="1" s="1"/>
  <c r="EV40" i="1"/>
  <c r="EW40" i="1" s="1"/>
  <c r="EX40" i="1" s="1"/>
  <c r="FK40" i="1" s="1"/>
  <c r="FR40" i="1" s="1"/>
  <c r="CM40" i="1" s="1"/>
  <c r="EK40" i="1"/>
  <c r="EV46" i="1"/>
  <c r="EW46" i="1" s="1"/>
  <c r="EX46" i="1" s="1"/>
  <c r="EK46" i="1"/>
  <c r="FK46" i="1"/>
  <c r="FR46" i="1" s="1"/>
  <c r="CM46" i="1" s="1"/>
  <c r="EV35" i="1"/>
  <c r="EW35" i="1" s="1"/>
  <c r="EX35" i="1" s="1"/>
  <c r="FK35" i="1" s="1"/>
  <c r="FR35" i="1" s="1"/>
  <c r="CM35" i="1" s="1"/>
  <c r="EK35" i="1"/>
  <c r="DX47" i="1"/>
  <c r="DX25" i="1"/>
  <c r="GP42" i="16"/>
  <c r="CJ44" i="16"/>
  <c r="FQ44" i="16"/>
  <c r="HT33" i="16"/>
  <c r="GO33" i="16"/>
  <c r="HR33" i="16"/>
  <c r="HT37" i="16"/>
  <c r="GO37" i="16"/>
  <c r="HR37" i="16"/>
  <c r="CJ30" i="16"/>
  <c r="FQ30" i="16"/>
  <c r="CJ19" i="16"/>
  <c r="FQ19" i="16"/>
  <c r="CJ41" i="16"/>
  <c r="FQ41" i="16"/>
  <c r="CV16" i="16"/>
  <c r="HT43" i="16"/>
  <c r="HR43" i="16"/>
  <c r="GO43" i="16"/>
  <c r="GP32" i="16"/>
  <c r="CJ29" i="16"/>
  <c r="FQ29" i="16"/>
  <c r="CJ46" i="16"/>
  <c r="FQ46" i="16"/>
  <c r="GP19" i="16"/>
  <c r="CJ23" i="16"/>
  <c r="FQ23" i="16"/>
  <c r="FV23" i="16" s="1"/>
  <c r="CH52" i="16"/>
  <c r="CJ40" i="16"/>
  <c r="FQ40" i="16"/>
  <c r="GP15" i="16"/>
  <c r="GR31" i="16"/>
  <c r="CI49" i="16"/>
  <c r="FU49" i="16"/>
  <c r="FU48" i="16"/>
  <c r="CI48" i="16"/>
  <c r="CH25" i="16"/>
  <c r="FT25" i="16"/>
  <c r="FW25" i="16" s="1"/>
  <c r="HV16" i="16"/>
  <c r="HU16" i="16"/>
  <c r="CJ35" i="16"/>
  <c r="FQ35" i="16"/>
  <c r="GP44" i="16"/>
  <c r="GQ44" i="16"/>
  <c r="HU34" i="16"/>
  <c r="HV34" i="16"/>
  <c r="HT54" i="16"/>
  <c r="HR54" i="16"/>
  <c r="GN54" i="16"/>
  <c r="GO54" i="16"/>
  <c r="FN20" i="16"/>
  <c r="GK20" i="16"/>
  <c r="GL20" i="16" s="1"/>
  <c r="GM20" i="16"/>
  <c r="GN20" i="16" s="1"/>
  <c r="FM20" i="16"/>
  <c r="HT41" i="16"/>
  <c r="GO41" i="16"/>
  <c r="GN41" i="16"/>
  <c r="HR41" i="16"/>
  <c r="CH48" i="16"/>
  <c r="FT48" i="16"/>
  <c r="FW48" i="16" s="1"/>
  <c r="GQ52" i="16"/>
  <c r="GS52" i="16" s="1"/>
  <c r="GT52" i="16" s="1"/>
  <c r="GP52" i="16"/>
  <c r="GP29" i="16"/>
  <c r="GQ29" i="16"/>
  <c r="FU25" i="16"/>
  <c r="CI25" i="16"/>
  <c r="CH15" i="16"/>
  <c r="FT15" i="16"/>
  <c r="FU35" i="16"/>
  <c r="CI35" i="16"/>
  <c r="FV35" i="16"/>
  <c r="HR20" i="16"/>
  <c r="GO20" i="16"/>
  <c r="GP48" i="16"/>
  <c r="FN37" i="16"/>
  <c r="GK37" i="16"/>
  <c r="GL37" i="16" s="1"/>
  <c r="GM37" i="16"/>
  <c r="GN37" i="16" s="1"/>
  <c r="FM37" i="16"/>
  <c r="GQ34" i="16"/>
  <c r="GP34" i="16"/>
  <c r="GQ31" i="16"/>
  <c r="GP31" i="16"/>
  <c r="FQ15" i="16"/>
  <c r="FW16" i="16"/>
  <c r="CJ48" i="16"/>
  <c r="FQ48" i="16"/>
  <c r="FV48" i="16" s="1"/>
  <c r="CJ42" i="16"/>
  <c r="FQ42" i="16"/>
  <c r="GK45" i="16"/>
  <c r="GL45" i="16" s="1"/>
  <c r="FN45" i="16"/>
  <c r="GM45" i="16"/>
  <c r="FM45" i="16"/>
  <c r="FK45" i="16"/>
  <c r="HR48" i="16"/>
  <c r="HT48" i="16" s="1"/>
  <c r="GO48" i="16"/>
  <c r="GQ48" i="16" s="1"/>
  <c r="GN48" i="16"/>
  <c r="CJ36" i="16"/>
  <c r="FQ36" i="16"/>
  <c r="GQ21" i="16"/>
  <c r="GS21" i="16" s="1"/>
  <c r="GT21" i="16" s="1"/>
  <c r="GP21" i="16"/>
  <c r="GK54" i="16"/>
  <c r="GL54" i="16" s="1"/>
  <c r="CH36" i="16"/>
  <c r="FT36" i="16"/>
  <c r="CI50" i="16"/>
  <c r="FW50" i="16"/>
  <c r="FU50" i="16"/>
  <c r="CH17" i="16"/>
  <c r="FT17" i="16"/>
  <c r="CH35" i="16"/>
  <c r="FT35" i="16"/>
  <c r="HT18" i="16"/>
  <c r="HR18" i="16"/>
  <c r="GN18" i="16"/>
  <c r="GO18" i="16"/>
  <c r="HS31" i="16"/>
  <c r="CJ53" i="16"/>
  <c r="FQ53" i="16"/>
  <c r="CJ28" i="16"/>
  <c r="FQ28" i="16"/>
  <c r="HS53" i="16"/>
  <c r="CJ50" i="16"/>
  <c r="FQ50" i="16"/>
  <c r="GP38" i="16"/>
  <c r="CH34" i="16"/>
  <c r="CH31" i="16"/>
  <c r="FT31" i="16"/>
  <c r="FO52" i="16"/>
  <c r="FT52" i="16" s="1"/>
  <c r="GP30" i="16"/>
  <c r="CH21" i="16"/>
  <c r="FT21" i="16"/>
  <c r="HR35" i="16"/>
  <c r="HT35" i="16" s="1"/>
  <c r="GN35" i="16"/>
  <c r="GO35" i="16"/>
  <c r="CH54" i="16"/>
  <c r="FT54" i="16"/>
  <c r="CI41" i="16"/>
  <c r="FU41" i="16"/>
  <c r="FV41" i="16"/>
  <c r="BE41" i="16" s="1"/>
  <c r="BF41" i="16" s="1"/>
  <c r="HT24" i="16"/>
  <c r="GN24" i="16"/>
  <c r="HR24" i="16"/>
  <c r="GO24" i="16"/>
  <c r="CH32" i="16"/>
  <c r="FT32" i="16"/>
  <c r="HT23" i="16"/>
  <c r="GO23" i="16"/>
  <c r="GN23" i="16"/>
  <c r="HR23" i="16"/>
  <c r="GP50" i="16"/>
  <c r="FU18" i="16"/>
  <c r="CI18" i="16"/>
  <c r="FV18" i="16"/>
  <c r="HT31" i="16"/>
  <c r="GR46" i="16"/>
  <c r="FN26" i="16"/>
  <c r="GK26" i="16"/>
  <c r="GL26" i="16" s="1"/>
  <c r="GM26" i="16"/>
  <c r="FM26" i="16"/>
  <c r="FK26" i="16"/>
  <c r="CJ21" i="16"/>
  <c r="FQ21" i="16"/>
  <c r="CJ18" i="16"/>
  <c r="FQ18" i="16"/>
  <c r="CH41" i="16"/>
  <c r="FT41" i="16"/>
  <c r="FW41" i="16" s="1"/>
  <c r="FN39" i="16"/>
  <c r="GK39" i="16"/>
  <c r="GL39" i="16" s="1"/>
  <c r="GM39" i="16"/>
  <c r="FM39" i="16"/>
  <c r="FK39" i="16"/>
  <c r="CH38" i="16"/>
  <c r="GK43" i="16"/>
  <c r="GL43" i="16" s="1"/>
  <c r="FN43" i="16"/>
  <c r="GM43" i="16"/>
  <c r="GN43" i="16" s="1"/>
  <c r="FM43" i="16"/>
  <c r="HR19" i="16"/>
  <c r="GN19" i="16"/>
  <c r="GO19" i="16"/>
  <c r="CH30" i="16"/>
  <c r="FT30" i="16"/>
  <c r="CJ24" i="16"/>
  <c r="FQ24" i="16"/>
  <c r="FN47" i="16"/>
  <c r="GK47" i="16"/>
  <c r="GL47" i="16" s="1"/>
  <c r="FM47" i="16"/>
  <c r="GM47" i="16"/>
  <c r="GN47" i="16" s="1"/>
  <c r="HU44" i="16"/>
  <c r="GQ40" i="16"/>
  <c r="GP40" i="16"/>
  <c r="HT30" i="16"/>
  <c r="GN30" i="16"/>
  <c r="GO30" i="16"/>
  <c r="GQ30" i="16" s="1"/>
  <c r="HR30" i="16"/>
  <c r="CI23" i="16"/>
  <c r="FU23" i="16"/>
  <c r="CH50" i="16"/>
  <c r="FT50" i="16"/>
  <c r="HS29" i="16"/>
  <c r="GK35" i="16"/>
  <c r="GL35" i="16" s="1"/>
  <c r="HS46" i="16"/>
  <c r="HT25" i="16"/>
  <c r="HR25" i="16"/>
  <c r="GO25" i="16"/>
  <c r="GN25" i="16"/>
  <c r="CH29" i="16"/>
  <c r="FT29" i="16"/>
  <c r="HS21" i="16"/>
  <c r="CH27" i="16"/>
  <c r="GQ41" i="16"/>
  <c r="GP41" i="16"/>
  <c r="HS40" i="16"/>
  <c r="HT53" i="16"/>
  <c r="CJ49" i="16"/>
  <c r="FQ49" i="16"/>
  <c r="HT21" i="16"/>
  <c r="CH46" i="16"/>
  <c r="FT46" i="16"/>
  <c r="CI42" i="16"/>
  <c r="FU42" i="16"/>
  <c r="CH40" i="16"/>
  <c r="FT40" i="16"/>
  <c r="CH49" i="16"/>
  <c r="FT49" i="16"/>
  <c r="CH53" i="16"/>
  <c r="FT53" i="16"/>
  <c r="CF16" i="16"/>
  <c r="FR16" i="16"/>
  <c r="FO27" i="16"/>
  <c r="CI15" i="16"/>
  <c r="FU15" i="16"/>
  <c r="FW15" i="16"/>
  <c r="FW17" i="16"/>
  <c r="FV17" i="16"/>
  <c r="FU17" i="16"/>
  <c r="BE17" i="16"/>
  <c r="BF17" i="16" s="1"/>
  <c r="CI17" i="16"/>
  <c r="GR29" i="16"/>
  <c r="HS28" i="16"/>
  <c r="CH18" i="16"/>
  <c r="FT18" i="16"/>
  <c r="CH44" i="16"/>
  <c r="FT44" i="16"/>
  <c r="HR47" i="16"/>
  <c r="GO47" i="16"/>
  <c r="GP17" i="16"/>
  <c r="HP16" i="16"/>
  <c r="GV16" i="16"/>
  <c r="GZ16" i="16" s="1"/>
  <c r="HL16" i="16" s="1"/>
  <c r="HR38" i="16"/>
  <c r="HT38" i="16" s="1"/>
  <c r="GN38" i="16"/>
  <c r="GO38" i="16"/>
  <c r="GQ38" i="16" s="1"/>
  <c r="CJ32" i="16"/>
  <c r="FQ32" i="16"/>
  <c r="HR49" i="16"/>
  <c r="GO49" i="16"/>
  <c r="GN49" i="16"/>
  <c r="CH28" i="16"/>
  <c r="FT28" i="16"/>
  <c r="FO38" i="16"/>
  <c r="CI54" i="16"/>
  <c r="FU54" i="16"/>
  <c r="GK49" i="16"/>
  <c r="GL49" i="16" s="1"/>
  <c r="FO54" i="16"/>
  <c r="GK23" i="16"/>
  <c r="GL23" i="16" s="1"/>
  <c r="HT17" i="16"/>
  <c r="GN17" i="16"/>
  <c r="HR17" i="16"/>
  <c r="GO17" i="16"/>
  <c r="HT29" i="16"/>
  <c r="GR28" i="16"/>
  <c r="HT42" i="16"/>
  <c r="GO42" i="16"/>
  <c r="GN42" i="16"/>
  <c r="HR42" i="16"/>
  <c r="GP24" i="16"/>
  <c r="GQ36" i="16"/>
  <c r="GP36" i="16"/>
  <c r="CH19" i="16"/>
  <c r="FT19" i="16"/>
  <c r="FW19" i="16" s="1"/>
  <c r="HT27" i="16"/>
  <c r="GO27" i="16"/>
  <c r="GN27" i="16"/>
  <c r="HR27" i="16"/>
  <c r="HS52" i="16"/>
  <c r="FN51" i="16"/>
  <c r="GK51" i="16"/>
  <c r="GL51" i="16" s="1"/>
  <c r="FK51" i="16"/>
  <c r="GM51" i="16"/>
  <c r="FM51" i="16"/>
  <c r="GR36" i="16"/>
  <c r="FO25" i="16"/>
  <c r="GK25" i="16"/>
  <c r="GL25" i="16" s="1"/>
  <c r="HS36" i="16"/>
  <c r="GK27" i="16"/>
  <c r="GL27" i="16" s="1"/>
  <c r="CJ17" i="16"/>
  <c r="FQ17" i="16"/>
  <c r="HT22" i="16"/>
  <c r="HR22" i="16"/>
  <c r="GO22" i="16"/>
  <c r="FV19" i="16"/>
  <c r="CI19" i="16"/>
  <c r="FU19" i="16"/>
  <c r="FU52" i="16"/>
  <c r="CI52" i="16"/>
  <c r="FO31" i="16"/>
  <c r="HT32" i="16"/>
  <c r="GO32" i="16"/>
  <c r="GN32" i="16"/>
  <c r="HR32" i="16"/>
  <c r="GK22" i="16"/>
  <c r="GL22" i="16" s="1"/>
  <c r="FN22" i="16"/>
  <c r="FM22" i="16"/>
  <c r="GM22" i="16"/>
  <c r="GN22" i="16" s="1"/>
  <c r="GQ46" i="16"/>
  <c r="GS46" i="16" s="1"/>
  <c r="GT46" i="16" s="1"/>
  <c r="GU46" i="16" s="1"/>
  <c r="GP46" i="16"/>
  <c r="GQ28" i="16"/>
  <c r="GS28" i="16" s="1"/>
  <c r="GT28" i="16" s="1"/>
  <c r="GP28" i="16"/>
  <c r="CI29" i="16"/>
  <c r="FV29" i="16"/>
  <c r="FU29" i="16"/>
  <c r="CH24" i="16"/>
  <c r="FT24" i="16"/>
  <c r="FO34" i="16"/>
  <c r="GQ53" i="16"/>
  <c r="GS53" i="16" s="1"/>
  <c r="GT53" i="16" s="1"/>
  <c r="GP53" i="16"/>
  <c r="CH42" i="16"/>
  <c r="FT42" i="16"/>
  <c r="GO50" i="16"/>
  <c r="GN50" i="16"/>
  <c r="HR50" i="16"/>
  <c r="FN33" i="16"/>
  <c r="GK33" i="16"/>
  <c r="GL33" i="16" s="1"/>
  <c r="GM33" i="16"/>
  <c r="GN33" i="16" s="1"/>
  <c r="FM33" i="16"/>
  <c r="HT15" i="16"/>
  <c r="GO15" i="16"/>
  <c r="GN15" i="16"/>
  <c r="HR15" i="16"/>
  <c r="CH23" i="16"/>
  <c r="FT23" i="16"/>
  <c r="FW23" i="16" s="1"/>
  <c r="GK18" i="16"/>
  <c r="GL18" i="16" s="1"/>
  <c r="HT46" i="16"/>
  <c r="EK21" i="1"/>
  <c r="EV21" i="1"/>
  <c r="EW21" i="1" s="1"/>
  <c r="EX21" i="1" s="1"/>
  <c r="FK21" i="1" s="1"/>
  <c r="FR21" i="1" s="1"/>
  <c r="CM21" i="1" s="1"/>
  <c r="EV18" i="1"/>
  <c r="EW18" i="1" s="1"/>
  <c r="EX18" i="1" s="1"/>
  <c r="FK18" i="1" s="1"/>
  <c r="FR18" i="1" s="1"/>
  <c r="CM18" i="1" s="1"/>
  <c r="EK18" i="1"/>
  <c r="DL18" i="1"/>
  <c r="DW18" i="1" s="1"/>
  <c r="EV23" i="1"/>
  <c r="EW23" i="1" s="1"/>
  <c r="EX23" i="1" s="1"/>
  <c r="EK23" i="1"/>
  <c r="DL24" i="1"/>
  <c r="DX24" i="1" s="1"/>
  <c r="EV19" i="1"/>
  <c r="EW19" i="1" s="1"/>
  <c r="EX19" i="1" s="1"/>
  <c r="FK19" i="1" s="1"/>
  <c r="FR19" i="1" s="1"/>
  <c r="CM19" i="1" s="1"/>
  <c r="EK19" i="1"/>
  <c r="DL19" i="1"/>
  <c r="DL23" i="1"/>
  <c r="DW23" i="1" s="1"/>
  <c r="EV22" i="1"/>
  <c r="EW22" i="1" s="1"/>
  <c r="EX22" i="1" s="1"/>
  <c r="FK22" i="1" s="1"/>
  <c r="FR22" i="1" s="1"/>
  <c r="CM22" i="1" s="1"/>
  <c r="EK22" i="1"/>
  <c r="DL16" i="1"/>
  <c r="DX16" i="1" s="1"/>
  <c r="EV15" i="1"/>
  <c r="EW15" i="1" s="1"/>
  <c r="EX15" i="1" s="1"/>
  <c r="FK15" i="1" s="1"/>
  <c r="FR15" i="1" s="1"/>
  <c r="CM15" i="1" s="1"/>
  <c r="EK15" i="1"/>
  <c r="DL20" i="1"/>
  <c r="DW20" i="1" s="1"/>
  <c r="DL15" i="1"/>
  <c r="DX15" i="1" s="1"/>
  <c r="DL22" i="1"/>
  <c r="EV20" i="1"/>
  <c r="EW20" i="1" s="1"/>
  <c r="EX20" i="1" s="1"/>
  <c r="FK20" i="1" s="1"/>
  <c r="FR20" i="1" s="1"/>
  <c r="CM20" i="1" s="1"/>
  <c r="EK20" i="1"/>
  <c r="EV16" i="1"/>
  <c r="EW16" i="1" s="1"/>
  <c r="EX16" i="1" s="1"/>
  <c r="FK16" i="1" s="1"/>
  <c r="FR16" i="1" s="1"/>
  <c r="CM16" i="1" s="1"/>
  <c r="EK16" i="1"/>
  <c r="EV17" i="1"/>
  <c r="EW17" i="1" s="1"/>
  <c r="EX17" i="1" s="1"/>
  <c r="EK17" i="1"/>
  <c r="DL21" i="1"/>
  <c r="DW21" i="1" s="1"/>
  <c r="EV24" i="1"/>
  <c r="EW24" i="1" s="1"/>
  <c r="EX24" i="1" s="1"/>
  <c r="EK24" i="1"/>
  <c r="DL17" i="1"/>
  <c r="DX17" i="1" s="1"/>
  <c r="CE52" i="1" l="1"/>
  <c r="DX31" i="1"/>
  <c r="DX42" i="1"/>
  <c r="DO36" i="1"/>
  <c r="DP36" i="1"/>
  <c r="DR36" i="1"/>
  <c r="DQ36" i="1"/>
  <c r="DN36" i="1"/>
  <c r="DV36" i="1"/>
  <c r="DT36" i="1"/>
  <c r="DS36" i="1"/>
  <c r="DU36" i="1"/>
  <c r="FF25" i="1"/>
  <c r="FA25" i="1"/>
  <c r="FG25" i="1"/>
  <c r="FD25" i="1"/>
  <c r="EZ25" i="1"/>
  <c r="FH25" i="1"/>
  <c r="FI25" i="1"/>
  <c r="FJ25" i="1"/>
  <c r="FE25" i="1"/>
  <c r="DN40" i="1"/>
  <c r="DO40" i="1"/>
  <c r="DU40" i="1"/>
  <c r="DT40" i="1"/>
  <c r="DR40" i="1"/>
  <c r="DP40" i="1"/>
  <c r="DQ40" i="1"/>
  <c r="DS40" i="1"/>
  <c r="DV40" i="1"/>
  <c r="FF47" i="1"/>
  <c r="FD47" i="1"/>
  <c r="FE47" i="1"/>
  <c r="FJ47" i="1"/>
  <c r="EZ47" i="1"/>
  <c r="FA47" i="1"/>
  <c r="FG47" i="1"/>
  <c r="FH47" i="1"/>
  <c r="FI47" i="1"/>
  <c r="DQ35" i="1"/>
  <c r="DV35" i="1"/>
  <c r="DP35" i="1"/>
  <c r="DN35" i="1"/>
  <c r="DU35" i="1"/>
  <c r="DO35" i="1"/>
  <c r="DR35" i="1"/>
  <c r="DT35" i="1"/>
  <c r="CE35" i="1" s="1"/>
  <c r="DS35" i="1"/>
  <c r="FF38" i="1"/>
  <c r="EZ38" i="1"/>
  <c r="FA38" i="1"/>
  <c r="FI38" i="1"/>
  <c r="FE38" i="1"/>
  <c r="FD38" i="1"/>
  <c r="FH38" i="1"/>
  <c r="FG38" i="1"/>
  <c r="FJ38" i="1"/>
  <c r="DW33" i="1"/>
  <c r="DU33" i="1"/>
  <c r="DV33" i="1"/>
  <c r="DS33" i="1"/>
  <c r="DP33" i="1"/>
  <c r="DR33" i="1"/>
  <c r="DT33" i="1"/>
  <c r="CE33" i="1" s="1"/>
  <c r="DN33" i="1"/>
  <c r="DO33" i="1"/>
  <c r="DQ33" i="1"/>
  <c r="DS41" i="1"/>
  <c r="DN41" i="1"/>
  <c r="DV41" i="1"/>
  <c r="DO41" i="1"/>
  <c r="DP41" i="1"/>
  <c r="DQ41" i="1"/>
  <c r="DZ41" i="1" s="1"/>
  <c r="DT41" i="1"/>
  <c r="CE41" i="1" s="1"/>
  <c r="DR41" i="1"/>
  <c r="DU41" i="1"/>
  <c r="FI26" i="1"/>
  <c r="FG26" i="1"/>
  <c r="EZ26" i="1"/>
  <c r="FH26" i="1"/>
  <c r="FD26" i="1"/>
  <c r="FF26" i="1"/>
  <c r="FA26" i="1"/>
  <c r="FJ26" i="1"/>
  <c r="FE26" i="1"/>
  <c r="EZ52" i="1"/>
  <c r="FE52" i="1"/>
  <c r="FG52" i="1"/>
  <c r="FJ52" i="1"/>
  <c r="FA52" i="1"/>
  <c r="FH52" i="1"/>
  <c r="FD52" i="1"/>
  <c r="FI52" i="1"/>
  <c r="FF52" i="1"/>
  <c r="DY52" i="1"/>
  <c r="FE34" i="1"/>
  <c r="FF34" i="1"/>
  <c r="FJ34" i="1"/>
  <c r="FH34" i="1"/>
  <c r="FI34" i="1"/>
  <c r="EZ34" i="1"/>
  <c r="FA34" i="1"/>
  <c r="FG34" i="1"/>
  <c r="FD34" i="1"/>
  <c r="DP28" i="1"/>
  <c r="DR28" i="1"/>
  <c r="DS28" i="1"/>
  <c r="DV28" i="1"/>
  <c r="DO28" i="1"/>
  <c r="DQ28" i="1"/>
  <c r="DT28" i="1"/>
  <c r="CE28" i="1" s="1"/>
  <c r="DU28" i="1"/>
  <c r="DN28" i="1"/>
  <c r="FZ32" i="1"/>
  <c r="DZ32" i="1"/>
  <c r="DU43" i="1"/>
  <c r="DQ43" i="1"/>
  <c r="DS43" i="1"/>
  <c r="FZ43" i="1" s="1"/>
  <c r="DV43" i="1"/>
  <c r="DR43" i="1"/>
  <c r="DT43" i="1"/>
  <c r="DP43" i="1"/>
  <c r="DN43" i="1"/>
  <c r="DO43" i="1"/>
  <c r="FE43" i="1"/>
  <c r="FF43" i="1"/>
  <c r="FG43" i="1"/>
  <c r="CO43" i="1" s="1"/>
  <c r="EZ43" i="1"/>
  <c r="FD43" i="1"/>
  <c r="FJ43" i="1"/>
  <c r="FA43" i="1"/>
  <c r="FH43" i="1"/>
  <c r="FI43" i="1"/>
  <c r="FF35" i="1"/>
  <c r="FD35" i="1"/>
  <c r="FE35" i="1"/>
  <c r="FI35" i="1"/>
  <c r="FG35" i="1"/>
  <c r="FJ35" i="1"/>
  <c r="FA35" i="1"/>
  <c r="FH35" i="1"/>
  <c r="EZ35" i="1"/>
  <c r="DV46" i="1"/>
  <c r="DN46" i="1"/>
  <c r="DY46" i="1" s="1"/>
  <c r="DR46" i="1"/>
  <c r="DP46" i="1"/>
  <c r="DS46" i="1"/>
  <c r="DT46" i="1"/>
  <c r="DU46" i="1"/>
  <c r="DO46" i="1"/>
  <c r="DQ46" i="1"/>
  <c r="FD33" i="1"/>
  <c r="FF33" i="1"/>
  <c r="FG33" i="1"/>
  <c r="FI33" i="1"/>
  <c r="FE33" i="1"/>
  <c r="FH33" i="1"/>
  <c r="EZ33" i="1"/>
  <c r="FJ33" i="1"/>
  <c r="FA33" i="1"/>
  <c r="FG37" i="1"/>
  <c r="FA37" i="1"/>
  <c r="FI37" i="1"/>
  <c r="FD37" i="1"/>
  <c r="FE37" i="1"/>
  <c r="FF37" i="1"/>
  <c r="FH37" i="1"/>
  <c r="EZ37" i="1"/>
  <c r="FJ37" i="1"/>
  <c r="DT27" i="1"/>
  <c r="DN27" i="1"/>
  <c r="DO27" i="1"/>
  <c r="DU27" i="1"/>
  <c r="DV27" i="1"/>
  <c r="DR27" i="1"/>
  <c r="DQ27" i="1"/>
  <c r="DS27" i="1"/>
  <c r="DP27" i="1"/>
  <c r="FA39" i="1"/>
  <c r="FG39" i="1"/>
  <c r="FI39" i="1"/>
  <c r="FF39" i="1"/>
  <c r="FD39" i="1"/>
  <c r="FE39" i="1"/>
  <c r="FJ39" i="1"/>
  <c r="EZ39" i="1"/>
  <c r="FH39" i="1"/>
  <c r="DN34" i="1"/>
  <c r="DQ34" i="1"/>
  <c r="DS34" i="1"/>
  <c r="DV34" i="1"/>
  <c r="DP34" i="1"/>
  <c r="DR34" i="1"/>
  <c r="DU34" i="1"/>
  <c r="DT34" i="1"/>
  <c r="DO34" i="1"/>
  <c r="EZ50" i="1"/>
  <c r="FB50" i="1" s="1"/>
  <c r="FJ50" i="1"/>
  <c r="FA50" i="1"/>
  <c r="FH50" i="1"/>
  <c r="FI50" i="1"/>
  <c r="FF50" i="1"/>
  <c r="FE50" i="1"/>
  <c r="FG50" i="1"/>
  <c r="FD50" i="1"/>
  <c r="FC50" i="1" s="1"/>
  <c r="FP50" i="1" s="1"/>
  <c r="FJ46" i="1"/>
  <c r="FE46" i="1"/>
  <c r="FF46" i="1"/>
  <c r="FG46" i="1"/>
  <c r="FH46" i="1"/>
  <c r="FI46" i="1"/>
  <c r="FA46" i="1"/>
  <c r="EZ46" i="1"/>
  <c r="FD46" i="1"/>
  <c r="FA54" i="1"/>
  <c r="FJ54" i="1"/>
  <c r="FF54" i="1"/>
  <c r="EZ54" i="1"/>
  <c r="FG54" i="1"/>
  <c r="FH54" i="1"/>
  <c r="FE54" i="1"/>
  <c r="FD54" i="1"/>
  <c r="FI54" i="1"/>
  <c r="FZ52" i="1"/>
  <c r="DZ52" i="1"/>
  <c r="FF29" i="1"/>
  <c r="FG29" i="1"/>
  <c r="FI29" i="1"/>
  <c r="FH29" i="1"/>
  <c r="FJ29" i="1"/>
  <c r="FD29" i="1"/>
  <c r="EZ29" i="1"/>
  <c r="FE29" i="1"/>
  <c r="FA29" i="1"/>
  <c r="FH30" i="1"/>
  <c r="FJ30" i="1"/>
  <c r="EZ30" i="1"/>
  <c r="FA30" i="1"/>
  <c r="FD30" i="1"/>
  <c r="FF30" i="1"/>
  <c r="FG30" i="1"/>
  <c r="FI30" i="1"/>
  <c r="FE30" i="1"/>
  <c r="DS25" i="1"/>
  <c r="DQ25" i="1"/>
  <c r="DR25" i="1"/>
  <c r="DP25" i="1"/>
  <c r="DN25" i="1"/>
  <c r="DV25" i="1"/>
  <c r="DU25" i="1"/>
  <c r="DO25" i="1"/>
  <c r="DT25" i="1"/>
  <c r="CE25" i="1" s="1"/>
  <c r="CE32" i="1"/>
  <c r="DN30" i="1"/>
  <c r="DP30" i="1"/>
  <c r="DV30" i="1"/>
  <c r="DO30" i="1"/>
  <c r="DU30" i="1"/>
  <c r="DR30" i="1"/>
  <c r="DT30" i="1"/>
  <c r="DQ30" i="1"/>
  <c r="DS30" i="1"/>
  <c r="FA36" i="1"/>
  <c r="FI36" i="1"/>
  <c r="EZ36" i="1"/>
  <c r="FH36" i="1"/>
  <c r="FD36" i="1"/>
  <c r="FE36" i="1"/>
  <c r="FF36" i="1"/>
  <c r="FJ36" i="1"/>
  <c r="FG36" i="1"/>
  <c r="FG41" i="1"/>
  <c r="FA41" i="1"/>
  <c r="FI41" i="1"/>
  <c r="FJ41" i="1"/>
  <c r="FD41" i="1"/>
  <c r="FH41" i="1"/>
  <c r="EZ41" i="1"/>
  <c r="FF41" i="1"/>
  <c r="FE41" i="1"/>
  <c r="DX40" i="1"/>
  <c r="DQ53" i="1"/>
  <c r="DV53" i="1"/>
  <c r="DU53" i="1"/>
  <c r="DS53" i="1"/>
  <c r="DT53" i="1"/>
  <c r="CE53" i="1" s="1"/>
  <c r="DO53" i="1"/>
  <c r="DR53" i="1"/>
  <c r="DN53" i="1"/>
  <c r="DP53" i="1"/>
  <c r="DX54" i="1"/>
  <c r="DY32" i="1"/>
  <c r="DX46" i="1"/>
  <c r="DP39" i="1"/>
  <c r="DV39" i="1"/>
  <c r="DN39" i="1"/>
  <c r="DO39" i="1"/>
  <c r="DT39" i="1"/>
  <c r="CE39" i="1" s="1"/>
  <c r="DQ39" i="1"/>
  <c r="DU39" i="1"/>
  <c r="DS39" i="1"/>
  <c r="DR39" i="1"/>
  <c r="DQ50" i="1"/>
  <c r="DT50" i="1"/>
  <c r="DS50" i="1"/>
  <c r="DR50" i="1"/>
  <c r="DU50" i="1"/>
  <c r="DP50" i="1"/>
  <c r="DN50" i="1"/>
  <c r="DO50" i="1"/>
  <c r="DV50" i="1"/>
  <c r="FI40" i="1"/>
  <c r="EZ40" i="1"/>
  <c r="FJ40" i="1"/>
  <c r="FE40" i="1"/>
  <c r="FD40" i="1"/>
  <c r="FA40" i="1"/>
  <c r="FF40" i="1"/>
  <c r="FG40" i="1"/>
  <c r="FH40" i="1"/>
  <c r="FH48" i="1"/>
  <c r="FA48" i="1"/>
  <c r="FI48" i="1"/>
  <c r="FJ48" i="1"/>
  <c r="EZ48" i="1"/>
  <c r="FD48" i="1"/>
  <c r="FE48" i="1"/>
  <c r="FF48" i="1"/>
  <c r="FG48" i="1"/>
  <c r="FE51" i="1"/>
  <c r="EZ51" i="1"/>
  <c r="FI51" i="1"/>
  <c r="FJ51" i="1"/>
  <c r="FD51" i="1"/>
  <c r="FG51" i="1"/>
  <c r="FA51" i="1"/>
  <c r="FH51" i="1"/>
  <c r="FF51" i="1"/>
  <c r="DV26" i="1"/>
  <c r="DO26" i="1"/>
  <c r="DP26" i="1"/>
  <c r="DN26" i="1"/>
  <c r="DS26" i="1"/>
  <c r="DT26" i="1"/>
  <c r="DQ26" i="1"/>
  <c r="DR26" i="1"/>
  <c r="DU26" i="1"/>
  <c r="FH42" i="1"/>
  <c r="FI42" i="1"/>
  <c r="FJ42" i="1"/>
  <c r="FD42" i="1"/>
  <c r="FE42" i="1"/>
  <c r="FG42" i="1"/>
  <c r="FF42" i="1"/>
  <c r="EZ42" i="1"/>
  <c r="FA42" i="1"/>
  <c r="DX41" i="1"/>
  <c r="DQ31" i="1"/>
  <c r="DV31" i="1"/>
  <c r="DS31" i="1"/>
  <c r="DU31" i="1"/>
  <c r="DT31" i="1"/>
  <c r="DP31" i="1"/>
  <c r="DN31" i="1"/>
  <c r="DO31" i="1"/>
  <c r="DR31" i="1"/>
  <c r="FH32" i="1"/>
  <c r="FF32" i="1"/>
  <c r="FA32" i="1"/>
  <c r="FI32" i="1"/>
  <c r="FE32" i="1"/>
  <c r="FD32" i="1"/>
  <c r="FG32" i="1"/>
  <c r="FJ32" i="1"/>
  <c r="EZ32" i="1"/>
  <c r="FK49" i="1"/>
  <c r="FR49" i="1" s="1"/>
  <c r="CM49" i="1" s="1"/>
  <c r="FI49" i="1"/>
  <c r="FJ49" i="1"/>
  <c r="FE49" i="1"/>
  <c r="FF49" i="1"/>
  <c r="FA49" i="1"/>
  <c r="FH49" i="1"/>
  <c r="FD49" i="1"/>
  <c r="EZ49" i="1"/>
  <c r="FB49" i="1" s="1"/>
  <c r="FG49" i="1"/>
  <c r="DT42" i="1"/>
  <c r="DO42" i="1"/>
  <c r="DS42" i="1"/>
  <c r="DQ42" i="1"/>
  <c r="DR42" i="1"/>
  <c r="DU42" i="1"/>
  <c r="DP42" i="1"/>
  <c r="DV42" i="1"/>
  <c r="DN42" i="1"/>
  <c r="DX28" i="1"/>
  <c r="FJ28" i="1"/>
  <c r="FD28" i="1"/>
  <c r="FE28" i="1"/>
  <c r="FF28" i="1"/>
  <c r="FG28" i="1"/>
  <c r="FI28" i="1"/>
  <c r="EZ28" i="1"/>
  <c r="FA28" i="1"/>
  <c r="FH28" i="1"/>
  <c r="FI31" i="1"/>
  <c r="FJ31" i="1"/>
  <c r="FE31" i="1"/>
  <c r="FG31" i="1"/>
  <c r="FF31" i="1"/>
  <c r="FD31" i="1"/>
  <c r="FH31" i="1"/>
  <c r="EZ31" i="1"/>
  <c r="FA31" i="1"/>
  <c r="DX36" i="1"/>
  <c r="DX33" i="1"/>
  <c r="FJ45" i="1"/>
  <c r="FG45" i="1"/>
  <c r="FD45" i="1"/>
  <c r="FA45" i="1"/>
  <c r="FH45" i="1"/>
  <c r="FI45" i="1"/>
  <c r="EZ45" i="1"/>
  <c r="FF45" i="1"/>
  <c r="FE45" i="1"/>
  <c r="DX35" i="1"/>
  <c r="FH27" i="1"/>
  <c r="FD27" i="1"/>
  <c r="FA27" i="1"/>
  <c r="FJ27" i="1"/>
  <c r="FF27" i="1"/>
  <c r="FG27" i="1"/>
  <c r="FI27" i="1"/>
  <c r="EZ27" i="1"/>
  <c r="FE27" i="1"/>
  <c r="DX50" i="1"/>
  <c r="DX45" i="1"/>
  <c r="DV47" i="1"/>
  <c r="DT47" i="1"/>
  <c r="DN47" i="1"/>
  <c r="DP47" i="1"/>
  <c r="DQ47" i="1"/>
  <c r="DR47" i="1"/>
  <c r="DS47" i="1"/>
  <c r="DU47" i="1"/>
  <c r="DO47" i="1"/>
  <c r="DV37" i="1"/>
  <c r="DQ37" i="1"/>
  <c r="DU37" i="1"/>
  <c r="DO37" i="1"/>
  <c r="DP37" i="1"/>
  <c r="DT37" i="1"/>
  <c r="CE37" i="1" s="1"/>
  <c r="DN37" i="1"/>
  <c r="DS37" i="1"/>
  <c r="DR37" i="1"/>
  <c r="DP44" i="1"/>
  <c r="DN44" i="1"/>
  <c r="DU44" i="1"/>
  <c r="DO44" i="1"/>
  <c r="DQ44" i="1"/>
  <c r="DR44" i="1"/>
  <c r="DT44" i="1"/>
  <c r="CE44" i="1" s="1"/>
  <c r="DS44" i="1"/>
  <c r="DV44" i="1"/>
  <c r="DX39" i="1"/>
  <c r="DN54" i="1"/>
  <c r="DS54" i="1"/>
  <c r="DU54" i="1"/>
  <c r="DP54" i="1"/>
  <c r="DQ54" i="1"/>
  <c r="DV54" i="1"/>
  <c r="DO54" i="1"/>
  <c r="DT54" i="1"/>
  <c r="DR54" i="1"/>
  <c r="FK25" i="1"/>
  <c r="FR25" i="1" s="1"/>
  <c r="CM25" i="1" s="1"/>
  <c r="DT45" i="1"/>
  <c r="DR45" i="1"/>
  <c r="DP45" i="1"/>
  <c r="DU45" i="1"/>
  <c r="DO45" i="1"/>
  <c r="DQ45" i="1"/>
  <c r="DS45" i="1"/>
  <c r="DV45" i="1"/>
  <c r="DN45" i="1"/>
  <c r="DX29" i="1"/>
  <c r="DU29" i="1"/>
  <c r="DS29" i="1"/>
  <c r="DQ29" i="1"/>
  <c r="DO29" i="1"/>
  <c r="DN29" i="1"/>
  <c r="DP29" i="1"/>
  <c r="DR29" i="1"/>
  <c r="DV29" i="1"/>
  <c r="DT29" i="1"/>
  <c r="CE29" i="1" s="1"/>
  <c r="DT49" i="1"/>
  <c r="CE49" i="1" s="1"/>
  <c r="DN49" i="1"/>
  <c r="DP49" i="1"/>
  <c r="DO49" i="1"/>
  <c r="DU49" i="1"/>
  <c r="DV49" i="1"/>
  <c r="DQ49" i="1"/>
  <c r="DR49" i="1"/>
  <c r="DS49" i="1"/>
  <c r="FK47" i="1"/>
  <c r="FR47" i="1" s="1"/>
  <c r="CM47" i="1" s="1"/>
  <c r="FD53" i="1"/>
  <c r="EZ53" i="1"/>
  <c r="FA53" i="1"/>
  <c r="FJ53" i="1"/>
  <c r="FI53" i="1"/>
  <c r="FE53" i="1"/>
  <c r="FF53" i="1"/>
  <c r="FG53" i="1"/>
  <c r="FH53" i="1"/>
  <c r="FF44" i="1"/>
  <c r="FJ44" i="1"/>
  <c r="FG44" i="1"/>
  <c r="FI44" i="1"/>
  <c r="FA44" i="1"/>
  <c r="FH44" i="1"/>
  <c r="FD44" i="1"/>
  <c r="EZ44" i="1"/>
  <c r="FE44" i="1"/>
  <c r="DW36" i="1"/>
  <c r="DT48" i="1"/>
  <c r="DQ48" i="1"/>
  <c r="DR48" i="1"/>
  <c r="DS48" i="1"/>
  <c r="DU48" i="1"/>
  <c r="DN48" i="1"/>
  <c r="DV48" i="1"/>
  <c r="DP48" i="1"/>
  <c r="DO48" i="1"/>
  <c r="FK38" i="1"/>
  <c r="FR38" i="1" s="1"/>
  <c r="CM38" i="1" s="1"/>
  <c r="DX27" i="1"/>
  <c r="DW38" i="1"/>
  <c r="DQ38" i="1"/>
  <c r="DN38" i="1"/>
  <c r="DP38" i="1"/>
  <c r="DV38" i="1"/>
  <c r="DR38" i="1"/>
  <c r="DS38" i="1"/>
  <c r="DT38" i="1"/>
  <c r="CE38" i="1" s="1"/>
  <c r="DU38" i="1"/>
  <c r="DO38" i="1"/>
  <c r="FK26" i="1"/>
  <c r="FR26" i="1" s="1"/>
  <c r="CM26" i="1" s="1"/>
  <c r="DW40" i="1"/>
  <c r="DP51" i="1"/>
  <c r="DR51" i="1"/>
  <c r="DS51" i="1"/>
  <c r="DN51" i="1"/>
  <c r="DV51" i="1"/>
  <c r="DT51" i="1"/>
  <c r="DU51" i="1"/>
  <c r="DQ51" i="1"/>
  <c r="DO51" i="1"/>
  <c r="FW52" i="16"/>
  <c r="GS48" i="16"/>
  <c r="GT48" i="16" s="1"/>
  <c r="BE23" i="16"/>
  <c r="BF23" i="16" s="1"/>
  <c r="FS17" i="16"/>
  <c r="CV46" i="16"/>
  <c r="BE48" i="16"/>
  <c r="BF48" i="16" s="1"/>
  <c r="CF32" i="16"/>
  <c r="FR32" i="16"/>
  <c r="FV32" i="16"/>
  <c r="GQ47" i="16"/>
  <c r="GP47" i="16"/>
  <c r="GV28" i="16"/>
  <c r="GP51" i="16"/>
  <c r="HS49" i="16"/>
  <c r="HS47" i="16"/>
  <c r="HV21" i="16"/>
  <c r="HU21" i="16"/>
  <c r="CF21" i="16"/>
  <c r="FR21" i="16"/>
  <c r="FV21" i="16"/>
  <c r="GR24" i="16"/>
  <c r="CF28" i="16"/>
  <c r="FR28" i="16"/>
  <c r="FV28" i="16"/>
  <c r="CF36" i="16"/>
  <c r="FR36" i="16"/>
  <c r="FS36" i="16"/>
  <c r="FV36" i="16"/>
  <c r="CF35" i="16"/>
  <c r="FR35" i="16"/>
  <c r="CF40" i="16"/>
  <c r="FR40" i="16"/>
  <c r="FV40" i="16"/>
  <c r="FS40" i="16"/>
  <c r="CF46" i="16"/>
  <c r="FR46" i="16"/>
  <c r="FV46" i="16"/>
  <c r="HS43" i="16"/>
  <c r="CJ34" i="16"/>
  <c r="FQ34" i="16"/>
  <c r="HS32" i="16"/>
  <c r="CJ25" i="16"/>
  <c r="FQ25" i="16"/>
  <c r="CH51" i="16"/>
  <c r="FO51" i="16"/>
  <c r="HS17" i="16"/>
  <c r="HU28" i="16"/>
  <c r="HV28" i="16"/>
  <c r="HU40" i="16"/>
  <c r="FU47" i="16"/>
  <c r="CI47" i="16"/>
  <c r="GR19" i="16"/>
  <c r="CH43" i="16"/>
  <c r="FT43" i="16"/>
  <c r="FW43" i="16" s="1"/>
  <c r="FO43" i="16"/>
  <c r="GP39" i="16"/>
  <c r="HS23" i="16"/>
  <c r="HS24" i="16"/>
  <c r="HS18" i="16"/>
  <c r="GS34" i="16"/>
  <c r="GT34" i="16" s="1"/>
  <c r="GR20" i="16"/>
  <c r="BE35" i="16"/>
  <c r="BF35" i="16" s="1"/>
  <c r="HS54" i="16"/>
  <c r="GR32" i="16"/>
  <c r="CJ38" i="16"/>
  <c r="FQ38" i="16"/>
  <c r="HS19" i="16"/>
  <c r="FW36" i="16"/>
  <c r="GR15" i="16"/>
  <c r="HS50" i="16"/>
  <c r="GV53" i="16"/>
  <c r="GU53" i="16"/>
  <c r="HP53" i="16" s="1"/>
  <c r="GQ25" i="16"/>
  <c r="GP25" i="16"/>
  <c r="HS42" i="16"/>
  <c r="GR17" i="16"/>
  <c r="CI45" i="16"/>
  <c r="FU45" i="16"/>
  <c r="HS37" i="16"/>
  <c r="GQ18" i="16"/>
  <c r="GP18" i="16"/>
  <c r="GR50" i="16"/>
  <c r="FW24" i="16"/>
  <c r="BE19" i="16"/>
  <c r="BF19" i="16" s="1"/>
  <c r="CF17" i="16"/>
  <c r="FR17" i="16"/>
  <c r="HU52" i="16"/>
  <c r="HV52" i="16" s="1"/>
  <c r="GR42" i="16"/>
  <c r="HT49" i="16"/>
  <c r="HQ16" i="16"/>
  <c r="HY16" i="16" s="1"/>
  <c r="GW16" i="16"/>
  <c r="HB16" i="16" s="1"/>
  <c r="HT47" i="16"/>
  <c r="FW53" i="16"/>
  <c r="HU46" i="16"/>
  <c r="HV46" i="16" s="1"/>
  <c r="GQ43" i="16"/>
  <c r="GP43" i="16"/>
  <c r="CH39" i="16"/>
  <c r="FO39" i="16"/>
  <c r="HT26" i="16"/>
  <c r="GN26" i="16"/>
  <c r="GO26" i="16"/>
  <c r="HR26" i="16"/>
  <c r="GR35" i="16"/>
  <c r="CF53" i="16"/>
  <c r="FR53" i="16"/>
  <c r="FV53" i="16"/>
  <c r="CH45" i="16"/>
  <c r="FO45" i="16"/>
  <c r="CI37" i="16"/>
  <c r="FU37" i="16"/>
  <c r="HP52" i="16"/>
  <c r="GU52" i="16"/>
  <c r="GV52" i="16"/>
  <c r="FU20" i="16"/>
  <c r="CI20" i="16"/>
  <c r="ID16" i="16"/>
  <c r="HW16" i="16"/>
  <c r="HX16" i="16" s="1"/>
  <c r="CF29" i="16"/>
  <c r="FR29" i="16"/>
  <c r="CF41" i="16"/>
  <c r="FR41" i="16"/>
  <c r="GR37" i="16"/>
  <c r="FS21" i="16"/>
  <c r="CI33" i="16"/>
  <c r="FU33" i="16"/>
  <c r="GR23" i="16"/>
  <c r="CF15" i="16"/>
  <c r="FR15" i="16"/>
  <c r="HS20" i="16"/>
  <c r="HT50" i="16"/>
  <c r="CI51" i="16"/>
  <c r="FU51" i="16"/>
  <c r="CH47" i="16"/>
  <c r="FT47" i="16"/>
  <c r="FO47" i="16"/>
  <c r="FT38" i="16"/>
  <c r="CF23" i="16"/>
  <c r="FR23" i="16"/>
  <c r="GQ33" i="16"/>
  <c r="GP33" i="16"/>
  <c r="CI22" i="16"/>
  <c r="FU22" i="16"/>
  <c r="GR22" i="16"/>
  <c r="GS36" i="16"/>
  <c r="GT36" i="16" s="1"/>
  <c r="GR38" i="16"/>
  <c r="GS38" i="16" s="1"/>
  <c r="GT38" i="16" s="1"/>
  <c r="FW44" i="16"/>
  <c r="CJ27" i="16"/>
  <c r="FQ27" i="16"/>
  <c r="GQ35" i="16"/>
  <c r="GP35" i="16"/>
  <c r="ID44" i="16"/>
  <c r="HW44" i="16"/>
  <c r="HX44" i="16" s="1"/>
  <c r="CF24" i="16"/>
  <c r="FR24" i="16"/>
  <c r="FV24" i="16"/>
  <c r="HT19" i="16"/>
  <c r="GP26" i="16"/>
  <c r="GQ26" i="16"/>
  <c r="HU53" i="16"/>
  <c r="HV53" i="16" s="1"/>
  <c r="GQ54" i="16"/>
  <c r="GP54" i="16"/>
  <c r="CF42" i="16"/>
  <c r="FR42" i="16"/>
  <c r="CH37" i="16"/>
  <c r="FT37" i="16"/>
  <c r="FO37" i="16"/>
  <c r="HT20" i="16"/>
  <c r="HS41" i="16"/>
  <c r="GQ20" i="16"/>
  <c r="GP20" i="16"/>
  <c r="ID34" i="16"/>
  <c r="HW34" i="16"/>
  <c r="HX34" i="16" s="1"/>
  <c r="GQ32" i="16"/>
  <c r="HA16" i="16"/>
  <c r="GQ42" i="16"/>
  <c r="GS42" i="16" s="1"/>
  <c r="GT42" i="16" s="1"/>
  <c r="GU42" i="16" s="1"/>
  <c r="HP46" i="16"/>
  <c r="GV46" i="16"/>
  <c r="CI26" i="16"/>
  <c r="FU26" i="16"/>
  <c r="CF50" i="16"/>
  <c r="FR50" i="16"/>
  <c r="GR48" i="16"/>
  <c r="GQ27" i="16"/>
  <c r="GP27" i="16"/>
  <c r="FW31" i="16"/>
  <c r="HU31" i="16"/>
  <c r="HS48" i="16"/>
  <c r="BE29" i="16"/>
  <c r="BF29" i="16" s="1"/>
  <c r="HU36" i="16"/>
  <c r="HS27" i="16"/>
  <c r="GP23" i="16"/>
  <c r="GQ23" i="16"/>
  <c r="GQ17" i="16"/>
  <c r="FV15" i="16"/>
  <c r="HS15" i="16"/>
  <c r="CH33" i="16"/>
  <c r="FT33" i="16"/>
  <c r="FW33" i="16" s="1"/>
  <c r="FO33" i="16"/>
  <c r="CH22" i="16"/>
  <c r="FO22" i="16"/>
  <c r="CJ31" i="16"/>
  <c r="FQ31" i="16"/>
  <c r="HS22" i="16"/>
  <c r="GN51" i="16"/>
  <c r="HR51" i="16"/>
  <c r="GO51" i="16"/>
  <c r="GU28" i="16"/>
  <c r="HP28" i="16" s="1"/>
  <c r="CJ54" i="16"/>
  <c r="FQ54" i="16"/>
  <c r="FW54" i="16"/>
  <c r="GR47" i="16"/>
  <c r="FW40" i="16"/>
  <c r="FV42" i="16"/>
  <c r="CF49" i="16"/>
  <c r="FR49" i="16"/>
  <c r="FT27" i="16"/>
  <c r="GR25" i="16"/>
  <c r="HU29" i="16"/>
  <c r="HS30" i="16"/>
  <c r="HV44" i="16"/>
  <c r="HT39" i="16"/>
  <c r="GO39" i="16"/>
  <c r="GN39" i="16"/>
  <c r="HR39" i="16"/>
  <c r="CF18" i="16"/>
  <c r="FR18" i="16"/>
  <c r="CH26" i="16"/>
  <c r="FO26" i="16"/>
  <c r="BE18" i="16"/>
  <c r="BF18" i="16" s="1"/>
  <c r="FW32" i="16"/>
  <c r="FV50" i="16"/>
  <c r="GS31" i="16"/>
  <c r="GT31" i="16" s="1"/>
  <c r="FW35" i="16"/>
  <c r="CH20" i="16"/>
  <c r="FO20" i="16"/>
  <c r="GS44" i="16"/>
  <c r="GT44" i="16" s="1"/>
  <c r="FV49" i="16"/>
  <c r="GQ19" i="16"/>
  <c r="GS19" i="16" s="1"/>
  <c r="GT19" i="16" s="1"/>
  <c r="GU19" i="16" s="1"/>
  <c r="CU16" i="16"/>
  <c r="CF30" i="16"/>
  <c r="FR30" i="16"/>
  <c r="FV30" i="16"/>
  <c r="HS33" i="16"/>
  <c r="FW46" i="16"/>
  <c r="CJ52" i="16"/>
  <c r="FQ52" i="16"/>
  <c r="GQ45" i="16"/>
  <c r="GP45" i="16"/>
  <c r="CF44" i="16"/>
  <c r="FR44" i="16"/>
  <c r="FV44" i="16"/>
  <c r="FW28" i="16"/>
  <c r="GS40" i="16"/>
  <c r="GT40" i="16" s="1"/>
  <c r="HS35" i="16"/>
  <c r="GP37" i="16"/>
  <c r="GQ37" i="16"/>
  <c r="CF19" i="16"/>
  <c r="FR19" i="16"/>
  <c r="FW29" i="16"/>
  <c r="GQ22" i="16"/>
  <c r="GP22" i="16"/>
  <c r="GR27" i="16"/>
  <c r="GQ24" i="16"/>
  <c r="GS24" i="16" s="1"/>
  <c r="GT24" i="16" s="1"/>
  <c r="GQ49" i="16"/>
  <c r="GP49" i="16"/>
  <c r="GR49" i="16"/>
  <c r="HS38" i="16"/>
  <c r="CG16" i="16"/>
  <c r="FS16" i="16"/>
  <c r="FW42" i="16"/>
  <c r="HS25" i="16"/>
  <c r="GR30" i="16"/>
  <c r="GS30" i="16" s="1"/>
  <c r="GT30" i="16" s="1"/>
  <c r="FW30" i="16"/>
  <c r="FU43" i="16"/>
  <c r="CI43" i="16"/>
  <c r="FU39" i="16"/>
  <c r="CI39" i="16"/>
  <c r="FW18" i="16"/>
  <c r="GQ50" i="16"/>
  <c r="GS50" i="16" s="1"/>
  <c r="GT50" i="16" s="1"/>
  <c r="FW21" i="16"/>
  <c r="FT34" i="16"/>
  <c r="GR18" i="16"/>
  <c r="GU21" i="16"/>
  <c r="HP21" i="16" s="1"/>
  <c r="GV21" i="16"/>
  <c r="HT45" i="16"/>
  <c r="HR45" i="16"/>
  <c r="GO45" i="16"/>
  <c r="GN45" i="16"/>
  <c r="CF48" i="16"/>
  <c r="FR48" i="16"/>
  <c r="GS29" i="16"/>
  <c r="GT29" i="16" s="1"/>
  <c r="GR41" i="16"/>
  <c r="GS41" i="16" s="1"/>
  <c r="GT41" i="16" s="1"/>
  <c r="GR54" i="16"/>
  <c r="FW49" i="16"/>
  <c r="GQ15" i="16"/>
  <c r="GS15" i="16" s="1"/>
  <c r="GT15" i="16" s="1"/>
  <c r="GU15" i="16" s="1"/>
  <c r="GR43" i="16"/>
  <c r="GR33" i="16"/>
  <c r="FS24" i="16"/>
  <c r="DW24" i="1"/>
  <c r="DX18" i="1"/>
  <c r="DW17" i="1"/>
  <c r="DX21" i="1"/>
  <c r="DX23" i="1"/>
  <c r="FH24" i="1"/>
  <c r="EZ24" i="1"/>
  <c r="FE24" i="1"/>
  <c r="FF24" i="1"/>
  <c r="FJ24" i="1"/>
  <c r="FD24" i="1"/>
  <c r="FA24" i="1"/>
  <c r="FG24" i="1"/>
  <c r="FI24" i="1"/>
  <c r="DS22" i="1"/>
  <c r="DT22" i="1"/>
  <c r="DU22" i="1"/>
  <c r="DN22" i="1"/>
  <c r="DP22" i="1"/>
  <c r="DQ22" i="1"/>
  <c r="DV22" i="1"/>
  <c r="DR22" i="1"/>
  <c r="DO22" i="1"/>
  <c r="FJ23" i="1"/>
  <c r="FD23" i="1"/>
  <c r="FI23" i="1"/>
  <c r="FF23" i="1"/>
  <c r="FE23" i="1"/>
  <c r="FG23" i="1"/>
  <c r="EZ23" i="1"/>
  <c r="FA23" i="1"/>
  <c r="FH23" i="1"/>
  <c r="DO21" i="1"/>
  <c r="DT21" i="1"/>
  <c r="DS21" i="1"/>
  <c r="DU21" i="1"/>
  <c r="DN21" i="1"/>
  <c r="DQ21" i="1"/>
  <c r="DR21" i="1"/>
  <c r="DP21" i="1"/>
  <c r="DV21" i="1"/>
  <c r="FG20" i="1"/>
  <c r="EZ20" i="1"/>
  <c r="FH20" i="1"/>
  <c r="FI20" i="1"/>
  <c r="FF20" i="1"/>
  <c r="FD20" i="1"/>
  <c r="FE20" i="1"/>
  <c r="FJ20" i="1"/>
  <c r="FA20" i="1"/>
  <c r="DW15" i="1"/>
  <c r="FH15" i="1"/>
  <c r="EZ15" i="1"/>
  <c r="FD15" i="1"/>
  <c r="FA15" i="1"/>
  <c r="FG15" i="1"/>
  <c r="FE15" i="1"/>
  <c r="FI15" i="1"/>
  <c r="FJ15" i="1"/>
  <c r="FF15" i="1"/>
  <c r="DQ24" i="1"/>
  <c r="DO24" i="1"/>
  <c r="DP24" i="1"/>
  <c r="DN24" i="1"/>
  <c r="DS24" i="1"/>
  <c r="DT24" i="1"/>
  <c r="DR24" i="1"/>
  <c r="DV24" i="1"/>
  <c r="DU24" i="1"/>
  <c r="FA18" i="1"/>
  <c r="FE18" i="1"/>
  <c r="FF18" i="1"/>
  <c r="FD18" i="1"/>
  <c r="FH18" i="1"/>
  <c r="FJ18" i="1"/>
  <c r="EZ18" i="1"/>
  <c r="FI18" i="1"/>
  <c r="FG18" i="1"/>
  <c r="FH17" i="1"/>
  <c r="FI17" i="1"/>
  <c r="FD17" i="1"/>
  <c r="FF17" i="1"/>
  <c r="FE17" i="1"/>
  <c r="FA17" i="1"/>
  <c r="FJ17" i="1"/>
  <c r="EZ17" i="1"/>
  <c r="FG17" i="1"/>
  <c r="DV16" i="1"/>
  <c r="DU16" i="1"/>
  <c r="DT16" i="1"/>
  <c r="DS16" i="1"/>
  <c r="DO16" i="1"/>
  <c r="DN16" i="1"/>
  <c r="DR16" i="1"/>
  <c r="DQ16" i="1"/>
  <c r="DP16" i="1"/>
  <c r="DX19" i="1"/>
  <c r="DV19" i="1"/>
  <c r="DT19" i="1"/>
  <c r="DN19" i="1"/>
  <c r="DS19" i="1"/>
  <c r="DR19" i="1"/>
  <c r="DU19" i="1"/>
  <c r="DO19" i="1"/>
  <c r="DQ19" i="1"/>
  <c r="DP19" i="1"/>
  <c r="DP17" i="1"/>
  <c r="DS17" i="1"/>
  <c r="DT17" i="1"/>
  <c r="DV17" i="1"/>
  <c r="DQ17" i="1"/>
  <c r="DR17" i="1"/>
  <c r="DN17" i="1"/>
  <c r="DU17" i="1"/>
  <c r="DO17" i="1"/>
  <c r="FK24" i="1"/>
  <c r="FR24" i="1" s="1"/>
  <c r="CM24" i="1" s="1"/>
  <c r="FK17" i="1"/>
  <c r="FR17" i="1" s="1"/>
  <c r="CM17" i="1" s="1"/>
  <c r="DX22" i="1"/>
  <c r="DS15" i="1"/>
  <c r="DP15" i="1"/>
  <c r="DN15" i="1"/>
  <c r="DQ15" i="1"/>
  <c r="DU15" i="1"/>
  <c r="DR15" i="1"/>
  <c r="DV15" i="1"/>
  <c r="DT15" i="1"/>
  <c r="DO15" i="1"/>
  <c r="DR20" i="1"/>
  <c r="DP20" i="1"/>
  <c r="DU20" i="1"/>
  <c r="DQ20" i="1"/>
  <c r="DT20" i="1"/>
  <c r="DS20" i="1"/>
  <c r="DO20" i="1"/>
  <c r="DN20" i="1"/>
  <c r="DV20" i="1"/>
  <c r="DV23" i="1"/>
  <c r="DO23" i="1"/>
  <c r="DU23" i="1"/>
  <c r="DN23" i="1"/>
  <c r="DS23" i="1"/>
  <c r="DT23" i="1"/>
  <c r="DR23" i="1"/>
  <c r="DP23" i="1"/>
  <c r="DQ23" i="1"/>
  <c r="FH19" i="1"/>
  <c r="FE19" i="1"/>
  <c r="FD19" i="1"/>
  <c r="EZ19" i="1"/>
  <c r="FG19" i="1"/>
  <c r="FI19" i="1"/>
  <c r="FF19" i="1"/>
  <c r="FA19" i="1"/>
  <c r="FJ19" i="1"/>
  <c r="FK23" i="1"/>
  <c r="FR23" i="1" s="1"/>
  <c r="CM23" i="1" s="1"/>
  <c r="DX20" i="1"/>
  <c r="FF21" i="1"/>
  <c r="EZ21" i="1"/>
  <c r="FA21" i="1"/>
  <c r="FD21" i="1"/>
  <c r="FI21" i="1"/>
  <c r="FJ21" i="1"/>
  <c r="FH21" i="1"/>
  <c r="FE21" i="1"/>
  <c r="FG21" i="1"/>
  <c r="FG16" i="1"/>
  <c r="FE16" i="1"/>
  <c r="EZ16" i="1"/>
  <c r="FA16" i="1"/>
  <c r="FH16" i="1"/>
  <c r="FJ16" i="1"/>
  <c r="FI16" i="1"/>
  <c r="FD16" i="1"/>
  <c r="FF16" i="1"/>
  <c r="DW22" i="1"/>
  <c r="DW16" i="1"/>
  <c r="FI22" i="1"/>
  <c r="FF22" i="1"/>
  <c r="FJ22" i="1"/>
  <c r="FE22" i="1"/>
  <c r="FH22" i="1"/>
  <c r="FD22" i="1"/>
  <c r="FA22" i="1"/>
  <c r="FG22" i="1"/>
  <c r="EZ22" i="1"/>
  <c r="DW19" i="1"/>
  <c r="DT18" i="1"/>
  <c r="DU18" i="1"/>
  <c r="DR18" i="1"/>
  <c r="DP18" i="1"/>
  <c r="DV18" i="1"/>
  <c r="DS18" i="1"/>
  <c r="DO18" i="1"/>
  <c r="DN18" i="1"/>
  <c r="DQ18" i="1"/>
  <c r="CE48" i="1" l="1"/>
  <c r="CE43" i="1"/>
  <c r="CE47" i="1"/>
  <c r="DY26" i="1"/>
  <c r="CE42" i="1"/>
  <c r="GK34" i="1"/>
  <c r="CO34" i="1"/>
  <c r="DY49" i="1"/>
  <c r="GG32" i="1"/>
  <c r="IM32" i="1"/>
  <c r="GL32" i="1"/>
  <c r="FZ27" i="1"/>
  <c r="DZ27" i="1"/>
  <c r="FB38" i="1"/>
  <c r="FC38" i="1" s="1"/>
  <c r="FL38" i="1"/>
  <c r="FN38" i="1" s="1"/>
  <c r="IM25" i="1"/>
  <c r="GL25" i="1"/>
  <c r="GG25" i="1"/>
  <c r="DZ48" i="1"/>
  <c r="FZ48" i="1"/>
  <c r="FZ44" i="1"/>
  <c r="DZ44" i="1"/>
  <c r="GK28" i="1"/>
  <c r="CO28" i="1"/>
  <c r="IM49" i="1"/>
  <c r="GL49" i="1"/>
  <c r="GG49" i="1"/>
  <c r="DY30" i="1"/>
  <c r="GK46" i="1"/>
  <c r="CO46" i="1"/>
  <c r="DY28" i="1"/>
  <c r="DY33" i="1"/>
  <c r="GK47" i="1"/>
  <c r="CO47" i="1"/>
  <c r="FL25" i="1"/>
  <c r="FN25" i="1" s="1"/>
  <c r="FB25" i="1"/>
  <c r="FZ38" i="1"/>
  <c r="DZ38" i="1"/>
  <c r="FB31" i="1"/>
  <c r="FC31" i="1" s="1"/>
  <c r="FL31" i="1"/>
  <c r="FN31" i="1" s="1"/>
  <c r="DY31" i="1"/>
  <c r="IM42" i="1"/>
  <c r="GG42" i="1"/>
  <c r="GL42" i="1"/>
  <c r="GK36" i="1"/>
  <c r="CO36" i="1"/>
  <c r="FL30" i="1"/>
  <c r="FN30" i="1" s="1"/>
  <c r="FB30" i="1"/>
  <c r="FC30" i="1" s="1"/>
  <c r="GK54" i="1"/>
  <c r="CO54" i="1"/>
  <c r="FQ50" i="1"/>
  <c r="CL50" i="1" s="1"/>
  <c r="CJ50" i="1"/>
  <c r="FZ34" i="1"/>
  <c r="DZ34" i="1"/>
  <c r="FB33" i="1"/>
  <c r="FL33" i="1"/>
  <c r="FN33" i="1" s="1"/>
  <c r="FB26" i="1"/>
  <c r="FC26" i="1" s="1"/>
  <c r="FL26" i="1"/>
  <c r="FN26" i="1" s="1"/>
  <c r="CE45" i="1"/>
  <c r="FZ47" i="1"/>
  <c r="DZ47" i="1"/>
  <c r="GL31" i="1"/>
  <c r="GG31" i="1"/>
  <c r="IM31" i="1"/>
  <c r="CO49" i="1"/>
  <c r="GK49" i="1"/>
  <c r="FB51" i="1"/>
  <c r="FL51" i="1"/>
  <c r="FN51" i="1" s="1"/>
  <c r="CO40" i="1"/>
  <c r="GK40" i="1"/>
  <c r="GG54" i="1"/>
  <c r="IM54" i="1"/>
  <c r="GL54" i="1"/>
  <c r="GK50" i="1"/>
  <c r="GL33" i="1"/>
  <c r="IM33" i="1"/>
  <c r="GG33" i="1"/>
  <c r="FB35" i="1"/>
  <c r="FM35" i="1" s="1"/>
  <c r="FL35" i="1"/>
  <c r="FN35" i="1" s="1"/>
  <c r="GG27" i="1"/>
  <c r="IM27" i="1"/>
  <c r="GL27" i="1"/>
  <c r="DY42" i="1"/>
  <c r="CE31" i="1"/>
  <c r="CO51" i="1"/>
  <c r="GK51" i="1"/>
  <c r="GG36" i="1"/>
  <c r="IM36" i="1"/>
  <c r="GL36" i="1"/>
  <c r="GL30" i="1"/>
  <c r="GG30" i="1"/>
  <c r="IM30" i="1"/>
  <c r="CO50" i="1"/>
  <c r="GP50" i="1"/>
  <c r="DY34" i="1"/>
  <c r="CO33" i="1"/>
  <c r="GK33" i="1"/>
  <c r="GG35" i="1"/>
  <c r="IM35" i="1"/>
  <c r="GL35" i="1"/>
  <c r="GK43" i="1"/>
  <c r="DZ33" i="1"/>
  <c r="FZ33" i="1"/>
  <c r="FZ40" i="1"/>
  <c r="DZ40" i="1"/>
  <c r="CO44" i="1"/>
  <c r="GK44" i="1"/>
  <c r="FL53" i="1"/>
  <c r="FN53" i="1" s="1"/>
  <c r="FB53" i="1"/>
  <c r="DY29" i="1"/>
  <c r="FB40" i="1"/>
  <c r="FL40" i="1"/>
  <c r="FN40" i="1" s="1"/>
  <c r="FB36" i="1"/>
  <c r="FL36" i="1"/>
  <c r="FN36" i="1" s="1"/>
  <c r="FB54" i="1"/>
  <c r="FC54" i="1" s="1"/>
  <c r="FL54" i="1"/>
  <c r="FN54" i="1" s="1"/>
  <c r="FL50" i="1"/>
  <c r="FN50" i="1" s="1"/>
  <c r="GG39" i="1"/>
  <c r="GL39" i="1"/>
  <c r="IM39" i="1"/>
  <c r="DY27" i="1"/>
  <c r="DY38" i="1"/>
  <c r="FL44" i="1"/>
  <c r="FN44" i="1" s="1"/>
  <c r="FB44" i="1"/>
  <c r="CE54" i="1"/>
  <c r="DY44" i="1"/>
  <c r="GK45" i="1"/>
  <c r="CO45" i="1"/>
  <c r="DZ31" i="1"/>
  <c r="FZ31" i="1"/>
  <c r="CE26" i="1"/>
  <c r="DY39" i="1"/>
  <c r="GK41" i="1"/>
  <c r="CO41" i="1"/>
  <c r="DY25" i="1"/>
  <c r="CO29" i="1"/>
  <c r="GK29" i="1"/>
  <c r="FM50" i="1"/>
  <c r="GQ50" i="1" s="1"/>
  <c r="FO50" i="1"/>
  <c r="FB39" i="1"/>
  <c r="FL39" i="1"/>
  <c r="FN39" i="1" s="1"/>
  <c r="DY43" i="1"/>
  <c r="DZ28" i="1"/>
  <c r="FZ28" i="1"/>
  <c r="GL52" i="1"/>
  <c r="IM52" i="1"/>
  <c r="GG52" i="1"/>
  <c r="FZ36" i="1"/>
  <c r="DZ36" i="1"/>
  <c r="FL43" i="1"/>
  <c r="FN43" i="1" s="1"/>
  <c r="FB43" i="1"/>
  <c r="FC43" i="1" s="1"/>
  <c r="CE51" i="1"/>
  <c r="DY47" i="1"/>
  <c r="CO31" i="1"/>
  <c r="GK31" i="1"/>
  <c r="FB32" i="1"/>
  <c r="FC32" i="1" s="1"/>
  <c r="FM32" i="1" s="1"/>
  <c r="GQ32" i="1" s="1"/>
  <c r="GT32" i="1" s="1"/>
  <c r="FL32" i="1"/>
  <c r="FN32" i="1" s="1"/>
  <c r="DZ26" i="1"/>
  <c r="FZ26" i="1"/>
  <c r="GK48" i="1"/>
  <c r="CO48" i="1"/>
  <c r="FB29" i="1"/>
  <c r="FL29" i="1"/>
  <c r="FN29" i="1" s="1"/>
  <c r="IM50" i="1"/>
  <c r="GG50" i="1"/>
  <c r="GL50" i="1"/>
  <c r="CE36" i="1"/>
  <c r="GL44" i="1"/>
  <c r="IM44" i="1"/>
  <c r="GG44" i="1"/>
  <c r="FB45" i="1"/>
  <c r="FL45" i="1"/>
  <c r="FN45" i="1" s="1"/>
  <c r="FB41" i="1"/>
  <c r="FL41" i="1"/>
  <c r="FN41" i="1" s="1"/>
  <c r="DZ30" i="1"/>
  <c r="FZ30" i="1"/>
  <c r="FC29" i="1"/>
  <c r="GO50" i="1"/>
  <c r="GK39" i="1"/>
  <c r="CO39" i="1"/>
  <c r="FL37" i="1"/>
  <c r="FN37" i="1" s="1"/>
  <c r="FB37" i="1"/>
  <c r="CE40" i="1"/>
  <c r="GK53" i="1"/>
  <c r="CO53" i="1"/>
  <c r="DZ39" i="1"/>
  <c r="FZ39" i="1"/>
  <c r="FC25" i="1"/>
  <c r="GO25" i="1" s="1"/>
  <c r="DZ29" i="1"/>
  <c r="FZ29" i="1"/>
  <c r="DY51" i="1"/>
  <c r="FZ37" i="1"/>
  <c r="DZ37" i="1"/>
  <c r="FB48" i="1"/>
  <c r="FL48" i="1"/>
  <c r="FN48" i="1" s="1"/>
  <c r="DY50" i="1"/>
  <c r="GG41" i="1"/>
  <c r="IM41" i="1"/>
  <c r="GL41" i="1"/>
  <c r="FC39" i="1"/>
  <c r="FM39" i="1" s="1"/>
  <c r="HT39" i="1" s="1"/>
  <c r="HU39" i="1" s="1"/>
  <c r="HW39" i="1" s="1"/>
  <c r="GL37" i="1"/>
  <c r="GG37" i="1"/>
  <c r="IM37" i="1"/>
  <c r="CE27" i="1"/>
  <c r="CO35" i="1"/>
  <c r="GK35" i="1"/>
  <c r="DY36" i="1"/>
  <c r="FZ49" i="1"/>
  <c r="DZ49" i="1"/>
  <c r="DZ51" i="1"/>
  <c r="FZ51" i="1"/>
  <c r="DY37" i="1"/>
  <c r="GL45" i="1"/>
  <c r="IM45" i="1"/>
  <c r="GG45" i="1"/>
  <c r="GG28" i="1"/>
  <c r="IM28" i="1"/>
  <c r="GL28" i="1"/>
  <c r="DZ42" i="1"/>
  <c r="FZ42" i="1"/>
  <c r="FC41" i="1"/>
  <c r="FO41" i="1" s="1"/>
  <c r="DZ25" i="1"/>
  <c r="FZ25" i="1"/>
  <c r="GG29" i="1"/>
  <c r="GL29" i="1"/>
  <c r="IM29" i="1"/>
  <c r="FB46" i="1"/>
  <c r="FC46" i="1" s="1"/>
  <c r="FL46" i="1"/>
  <c r="FN46" i="1" s="1"/>
  <c r="FC35" i="1"/>
  <c r="FP35" i="1" s="1"/>
  <c r="CO52" i="1"/>
  <c r="GK52" i="1"/>
  <c r="GL38" i="1"/>
  <c r="GG38" i="1"/>
  <c r="IM38" i="1"/>
  <c r="DY35" i="1"/>
  <c r="DZ35" i="1"/>
  <c r="FZ35" i="1"/>
  <c r="GK32" i="1"/>
  <c r="CO32" i="1"/>
  <c r="FB42" i="1"/>
  <c r="FL42" i="1"/>
  <c r="FN42" i="1" s="1"/>
  <c r="GG48" i="1"/>
  <c r="CE30" i="1"/>
  <c r="GK37" i="1"/>
  <c r="CO37" i="1"/>
  <c r="FB52" i="1"/>
  <c r="FL52" i="1"/>
  <c r="FN52" i="1" s="1"/>
  <c r="GG47" i="1"/>
  <c r="GL47" i="1"/>
  <c r="IM47" i="1"/>
  <c r="DY40" i="1"/>
  <c r="FZ53" i="1"/>
  <c r="DZ53" i="1"/>
  <c r="DY45" i="1"/>
  <c r="DZ54" i="1"/>
  <c r="FZ54" i="1"/>
  <c r="GK27" i="1"/>
  <c r="CO27" i="1"/>
  <c r="FL28" i="1"/>
  <c r="FN28" i="1" s="1"/>
  <c r="FB28" i="1"/>
  <c r="GK30" i="1"/>
  <c r="CO30" i="1"/>
  <c r="DZ43" i="1"/>
  <c r="FB34" i="1"/>
  <c r="FL34" i="1"/>
  <c r="FN34" i="1" s="1"/>
  <c r="CO26" i="1"/>
  <c r="GK26" i="1"/>
  <c r="DY41" i="1"/>
  <c r="GK38" i="1"/>
  <c r="CO38" i="1"/>
  <c r="CO25" i="1"/>
  <c r="GK25" i="1"/>
  <c r="FZ45" i="1"/>
  <c r="DZ45" i="1"/>
  <c r="DY54" i="1"/>
  <c r="FB27" i="1"/>
  <c r="FL27" i="1"/>
  <c r="FN27" i="1" s="1"/>
  <c r="FL49" i="1"/>
  <c r="FN49" i="1" s="1"/>
  <c r="IM51" i="1"/>
  <c r="GL51" i="1"/>
  <c r="GG51" i="1"/>
  <c r="IM48" i="1"/>
  <c r="GL48" i="1"/>
  <c r="DZ50" i="1"/>
  <c r="FZ50" i="1"/>
  <c r="DY53" i="1"/>
  <c r="GG46" i="1"/>
  <c r="IM46" i="1"/>
  <c r="GL46" i="1"/>
  <c r="CE34" i="1"/>
  <c r="CE46" i="1"/>
  <c r="GG43" i="1"/>
  <c r="GL43" i="1"/>
  <c r="IM43" i="1"/>
  <c r="FZ41" i="1"/>
  <c r="GL26" i="1"/>
  <c r="GG26" i="1"/>
  <c r="IM26" i="1"/>
  <c r="DY48" i="1"/>
  <c r="IM53" i="1"/>
  <c r="GL53" i="1"/>
  <c r="GG53" i="1"/>
  <c r="FC49" i="1"/>
  <c r="FM49" i="1" s="1"/>
  <c r="GK42" i="1"/>
  <c r="CO42" i="1"/>
  <c r="IM40" i="1"/>
  <c r="GG40" i="1"/>
  <c r="GL40" i="1"/>
  <c r="CE50" i="1"/>
  <c r="FZ46" i="1"/>
  <c r="DZ46" i="1"/>
  <c r="GG34" i="1"/>
  <c r="GL34" i="1"/>
  <c r="IM34" i="1"/>
  <c r="FB47" i="1"/>
  <c r="FL47" i="1"/>
  <c r="FN47" i="1" s="1"/>
  <c r="FM25" i="1"/>
  <c r="GQ25" i="1" s="1"/>
  <c r="CO15" i="1"/>
  <c r="CE15" i="1"/>
  <c r="GV30" i="16"/>
  <c r="GU30" i="16"/>
  <c r="HP41" i="16"/>
  <c r="GV41" i="16"/>
  <c r="GU41" i="16"/>
  <c r="GV38" i="16"/>
  <c r="GU38" i="16"/>
  <c r="CG44" i="16"/>
  <c r="FS44" i="16"/>
  <c r="HS51" i="16"/>
  <c r="CJ45" i="16"/>
  <c r="FQ45" i="16"/>
  <c r="CJ39" i="16"/>
  <c r="FQ39" i="16"/>
  <c r="ID40" i="16"/>
  <c r="HW40" i="16"/>
  <c r="HX40" i="16" s="1"/>
  <c r="CG19" i="16"/>
  <c r="FS19" i="16"/>
  <c r="CJ20" i="16"/>
  <c r="FQ20" i="16"/>
  <c r="CG49" i="16"/>
  <c r="HU27" i="16"/>
  <c r="GW21" i="16"/>
  <c r="HQ21" i="16" s="1"/>
  <c r="HY21" i="16" s="1"/>
  <c r="HU25" i="16"/>
  <c r="HV25" i="16" s="1"/>
  <c r="GS22" i="16"/>
  <c r="GT22" i="16" s="1"/>
  <c r="HU35" i="16"/>
  <c r="HV35" i="16"/>
  <c r="BE44" i="16"/>
  <c r="BF44" i="16" s="1"/>
  <c r="CF52" i="16"/>
  <c r="FR52" i="16"/>
  <c r="FV52" i="16"/>
  <c r="BE30" i="16"/>
  <c r="BF30" i="16" s="1"/>
  <c r="BE49" i="16"/>
  <c r="BF49" i="16" s="1"/>
  <c r="BE50" i="16"/>
  <c r="BF50" i="16" s="1"/>
  <c r="CG18" i="16"/>
  <c r="FS18" i="16"/>
  <c r="GR51" i="16"/>
  <c r="CF31" i="16"/>
  <c r="FR31" i="16"/>
  <c r="FV31" i="16"/>
  <c r="FS31" i="16"/>
  <c r="GS23" i="16"/>
  <c r="GT23" i="16" s="1"/>
  <c r="HQ46" i="16"/>
  <c r="HY46" i="16" s="1"/>
  <c r="GW46" i="16"/>
  <c r="HB46" i="16" s="1"/>
  <c r="CJ37" i="16"/>
  <c r="FQ37" i="16"/>
  <c r="GS54" i="16"/>
  <c r="GT54" i="16" s="1"/>
  <c r="CJ47" i="16"/>
  <c r="FQ47" i="16"/>
  <c r="HV37" i="16"/>
  <c r="HU37" i="16"/>
  <c r="HV24" i="16"/>
  <c r="HU24" i="16"/>
  <c r="CJ43" i="16"/>
  <c r="FQ43" i="16"/>
  <c r="CG46" i="16"/>
  <c r="BE36" i="16"/>
  <c r="BF36" i="16" s="1"/>
  <c r="CG28" i="16"/>
  <c r="FS28" i="16"/>
  <c r="CG32" i="16"/>
  <c r="FS49" i="16"/>
  <c r="HV15" i="16"/>
  <c r="HU15" i="16"/>
  <c r="CJ22" i="16"/>
  <c r="FQ22" i="16"/>
  <c r="FT45" i="16"/>
  <c r="HP34" i="16"/>
  <c r="GU34" i="16"/>
  <c r="GV34" i="16"/>
  <c r="HV40" i="16"/>
  <c r="CJ51" i="16"/>
  <c r="FQ51" i="16"/>
  <c r="CF34" i="16"/>
  <c r="FR34" i="16"/>
  <c r="FV34" i="16"/>
  <c r="FS34" i="16"/>
  <c r="CG35" i="16"/>
  <c r="FS35" i="16"/>
  <c r="CG36" i="16"/>
  <c r="HU49" i="16"/>
  <c r="GS47" i="16"/>
  <c r="GT47" i="16" s="1"/>
  <c r="GV48" i="16"/>
  <c r="GS49" i="16"/>
  <c r="GT49" i="16" s="1"/>
  <c r="HP40" i="16"/>
  <c r="GV40" i="16"/>
  <c r="GU40" i="16"/>
  <c r="FT20" i="16"/>
  <c r="FT22" i="16"/>
  <c r="CG50" i="16"/>
  <c r="HM16" i="16"/>
  <c r="GS20" i="16"/>
  <c r="GT20" i="16" s="1"/>
  <c r="CG41" i="16"/>
  <c r="FS41" i="16"/>
  <c r="GZ52" i="16"/>
  <c r="HL52" i="16" s="1"/>
  <c r="CV52" i="16"/>
  <c r="HA52" i="16"/>
  <c r="CU52" i="16"/>
  <c r="FS46" i="16"/>
  <c r="HV19" i="16"/>
  <c r="HU19" i="16"/>
  <c r="HV54" i="16"/>
  <c r="HU54" i="16"/>
  <c r="HU23" i="16"/>
  <c r="CL16" i="16"/>
  <c r="FT51" i="16"/>
  <c r="CL46" i="16"/>
  <c r="HA46" i="16"/>
  <c r="GV50" i="16"/>
  <c r="HS39" i="16"/>
  <c r="HT51" i="16"/>
  <c r="FS23" i="16"/>
  <c r="GS27" i="16"/>
  <c r="GT27" i="16" s="1"/>
  <c r="GS32" i="16"/>
  <c r="GT32" i="16" s="1"/>
  <c r="HV41" i="16"/>
  <c r="HU41" i="16"/>
  <c r="BE24" i="16"/>
  <c r="BF24" i="16" s="1"/>
  <c r="FS15" i="16"/>
  <c r="BE53" i="16"/>
  <c r="BF53" i="16" s="1"/>
  <c r="HS26" i="16"/>
  <c r="HD16" i="16"/>
  <c r="HC16" i="16"/>
  <c r="IJ16" i="16"/>
  <c r="CG17" i="16"/>
  <c r="HU50" i="16"/>
  <c r="HU18" i="16"/>
  <c r="HV18" i="16" s="1"/>
  <c r="HV43" i="16"/>
  <c r="HU43" i="16"/>
  <c r="ID21" i="16"/>
  <c r="HW21" i="16"/>
  <c r="HX21" i="16" s="1"/>
  <c r="FS32" i="16"/>
  <c r="CU46" i="16"/>
  <c r="GU44" i="16"/>
  <c r="GV44" i="16"/>
  <c r="GZ53" i="16"/>
  <c r="HL53" i="16" s="1"/>
  <c r="HA53" i="16"/>
  <c r="CV53" i="16"/>
  <c r="CU53" i="16"/>
  <c r="HU30" i="16"/>
  <c r="HV30" i="16" s="1"/>
  <c r="HP42" i="16"/>
  <c r="GV42" i="16"/>
  <c r="HV42" i="16"/>
  <c r="HU42" i="16"/>
  <c r="CL28" i="16"/>
  <c r="GR45" i="16"/>
  <c r="GS45" i="16" s="1"/>
  <c r="GT45" i="16" s="1"/>
  <c r="GV24" i="16"/>
  <c r="GV29" i="16"/>
  <c r="GU29" i="16"/>
  <c r="HS45" i="16"/>
  <c r="HU38" i="16"/>
  <c r="HV38" i="16" s="1"/>
  <c r="HU33" i="16"/>
  <c r="CJ26" i="16"/>
  <c r="FQ26" i="16"/>
  <c r="ID29" i="16"/>
  <c r="HW29" i="16"/>
  <c r="HX29" i="16" s="1"/>
  <c r="CL49" i="16"/>
  <c r="CF54" i="16"/>
  <c r="FR54" i="16"/>
  <c r="FV54" i="16"/>
  <c r="FS54" i="16"/>
  <c r="HU22" i="16"/>
  <c r="BE15" i="16"/>
  <c r="BF15" i="16" s="1"/>
  <c r="ID36" i="16"/>
  <c r="HW36" i="16"/>
  <c r="HX36" i="16" s="1"/>
  <c r="ID31" i="16"/>
  <c r="HW31" i="16"/>
  <c r="HX31" i="16" s="1"/>
  <c r="CG42" i="16"/>
  <c r="FS42" i="16"/>
  <c r="CG24" i="16"/>
  <c r="HZ16" i="16"/>
  <c r="IB16" i="16" s="1"/>
  <c r="IA16" i="16"/>
  <c r="CG53" i="16"/>
  <c r="FS53" i="16"/>
  <c r="GR26" i="16"/>
  <c r="GU26" i="16"/>
  <c r="GS43" i="16"/>
  <c r="GT43" i="16" s="1"/>
  <c r="GU50" i="16"/>
  <c r="CF25" i="16"/>
  <c r="FR25" i="16"/>
  <c r="FV25" i="16"/>
  <c r="BE40" i="16"/>
  <c r="BF40" i="16" s="1"/>
  <c r="CL36" i="16"/>
  <c r="GU24" i="16"/>
  <c r="HP24" i="16" s="1"/>
  <c r="GQ51" i="16"/>
  <c r="GS51" i="16" s="1"/>
  <c r="GT51" i="16" s="1"/>
  <c r="GU51" i="16" s="1"/>
  <c r="BE32" i="16"/>
  <c r="BF32" i="16" s="1"/>
  <c r="CL32" i="16"/>
  <c r="ID53" i="16"/>
  <c r="HW53" i="16"/>
  <c r="HX53" i="16" s="1"/>
  <c r="CG23" i="16"/>
  <c r="CL23" i="16" s="1"/>
  <c r="HU20" i="16"/>
  <c r="GW52" i="16"/>
  <c r="HQ52" i="16" s="1"/>
  <c r="HY52" i="16" s="1"/>
  <c r="FT39" i="16"/>
  <c r="ID52" i="16"/>
  <c r="HW52" i="16"/>
  <c r="HX52" i="16" s="1"/>
  <c r="GW53" i="16"/>
  <c r="HQ53" i="16" s="1"/>
  <c r="HY53" i="16" s="1"/>
  <c r="FW34" i="16"/>
  <c r="GS37" i="16"/>
  <c r="GT37" i="16" s="1"/>
  <c r="FT26" i="16"/>
  <c r="GR39" i="16"/>
  <c r="GU39" i="16"/>
  <c r="HV29" i="16"/>
  <c r="BE42" i="16"/>
  <c r="BF42" i="16" s="1"/>
  <c r="CJ33" i="16"/>
  <c r="FQ33" i="16"/>
  <c r="GS17" i="16"/>
  <c r="GT17" i="16" s="1"/>
  <c r="HV36" i="16"/>
  <c r="HV31" i="16"/>
  <c r="GS35" i="16"/>
  <c r="GT35" i="16" s="1"/>
  <c r="GS33" i="16"/>
  <c r="GT33" i="16" s="1"/>
  <c r="CL41" i="16"/>
  <c r="FW37" i="16"/>
  <c r="GS25" i="16"/>
  <c r="GT25" i="16" s="1"/>
  <c r="CF38" i="16"/>
  <c r="FR38" i="16"/>
  <c r="FV38" i="16"/>
  <c r="ID28" i="16"/>
  <c r="HW28" i="16"/>
  <c r="HX28" i="16" s="1"/>
  <c r="CG40" i="16"/>
  <c r="BE28" i="16"/>
  <c r="BF28" i="16" s="1"/>
  <c r="BE21" i="16"/>
  <c r="BF21" i="16" s="1"/>
  <c r="GZ46" i="16"/>
  <c r="HL46" i="16" s="1"/>
  <c r="FS50" i="16"/>
  <c r="GZ21" i="16"/>
  <c r="HL21" i="16" s="1"/>
  <c r="HA21" i="16"/>
  <c r="HB21" i="16"/>
  <c r="CU21" i="16"/>
  <c r="CV21" i="16"/>
  <c r="CG30" i="16"/>
  <c r="CL30" i="16" s="1"/>
  <c r="FS30" i="16"/>
  <c r="FW27" i="16"/>
  <c r="CF27" i="16"/>
  <c r="FR27" i="16"/>
  <c r="FS27" i="16" s="1"/>
  <c r="FV27" i="16"/>
  <c r="HU48" i="16"/>
  <c r="HP15" i="16"/>
  <c r="GV15" i="16"/>
  <c r="GZ15" i="16" s="1"/>
  <c r="HL15" i="16" s="1"/>
  <c r="CG48" i="16"/>
  <c r="CL48" i="16" s="1"/>
  <c r="FS48" i="16"/>
  <c r="HP19" i="16"/>
  <c r="GV19" i="16"/>
  <c r="GZ19" i="16" s="1"/>
  <c r="HL19" i="16" s="1"/>
  <c r="HP31" i="16"/>
  <c r="GV31" i="16"/>
  <c r="GU31" i="16"/>
  <c r="GZ28" i="16"/>
  <c r="HL28" i="16" s="1"/>
  <c r="HA28" i="16"/>
  <c r="CU28" i="16"/>
  <c r="CV28" i="16"/>
  <c r="GU48" i="16"/>
  <c r="HP48" i="16" s="1"/>
  <c r="GS26" i="16"/>
  <c r="GT26" i="16" s="1"/>
  <c r="GV36" i="16"/>
  <c r="GU36" i="16"/>
  <c r="FW38" i="16"/>
  <c r="CG15" i="16"/>
  <c r="CL15" i="16" s="1"/>
  <c r="CG29" i="16"/>
  <c r="FS29" i="16"/>
  <c r="ID46" i="16"/>
  <c r="HW46" i="16"/>
  <c r="HX46" i="16" s="1"/>
  <c r="CL17" i="16"/>
  <c r="GS18" i="16"/>
  <c r="GT18" i="16" s="1"/>
  <c r="GQ39" i="16"/>
  <c r="GS39" i="16" s="1"/>
  <c r="GT39" i="16" s="1"/>
  <c r="FW47" i="16"/>
  <c r="HU17" i="16"/>
  <c r="HU32" i="16"/>
  <c r="HV32" i="16"/>
  <c r="BE46" i="16"/>
  <c r="BF46" i="16" s="1"/>
  <c r="CG21" i="16"/>
  <c r="CL21" i="16" s="1"/>
  <c r="HU47" i="16"/>
  <c r="HV47" i="16" s="1"/>
  <c r="GW28" i="16"/>
  <c r="HB28" i="16" s="1"/>
  <c r="DZ23" i="1"/>
  <c r="CE21" i="1"/>
  <c r="CE24" i="1"/>
  <c r="DZ18" i="1"/>
  <c r="CE18" i="1"/>
  <c r="CE20" i="1"/>
  <c r="CE22" i="1"/>
  <c r="FZ15" i="1"/>
  <c r="FZ22" i="1"/>
  <c r="FZ20" i="1"/>
  <c r="DZ20" i="1"/>
  <c r="FZ21" i="1"/>
  <c r="DZ21" i="1"/>
  <c r="DY18" i="1"/>
  <c r="FB16" i="1"/>
  <c r="FL16" i="1"/>
  <c r="FN16" i="1" s="1"/>
  <c r="GK21" i="1"/>
  <c r="CO21" i="1"/>
  <c r="DY15" i="1"/>
  <c r="DY17" i="1"/>
  <c r="CE17" i="1"/>
  <c r="DZ19" i="1"/>
  <c r="FZ19" i="1"/>
  <c r="CE16" i="1"/>
  <c r="GK17" i="1"/>
  <c r="CO17" i="1"/>
  <c r="IM17" i="1"/>
  <c r="GG17" i="1"/>
  <c r="GL17" i="1"/>
  <c r="FL18" i="1"/>
  <c r="FN18" i="1" s="1"/>
  <c r="FB18" i="1"/>
  <c r="DY24" i="1"/>
  <c r="IM23" i="1"/>
  <c r="GG23" i="1"/>
  <c r="GL23" i="1"/>
  <c r="CO23" i="1"/>
  <c r="GK23" i="1"/>
  <c r="DY22" i="1"/>
  <c r="IM24" i="1"/>
  <c r="GL24" i="1"/>
  <c r="GG24" i="1"/>
  <c r="CO22" i="1"/>
  <c r="GK22" i="1"/>
  <c r="DY23" i="1"/>
  <c r="FZ24" i="1"/>
  <c r="DZ24" i="1"/>
  <c r="FB20" i="1"/>
  <c r="FL20" i="1"/>
  <c r="FN20" i="1" s="1"/>
  <c r="FL24" i="1"/>
  <c r="FN24" i="1" s="1"/>
  <c r="FB24" i="1"/>
  <c r="FC24" i="1" s="1"/>
  <c r="GK16" i="1"/>
  <c r="CO16" i="1"/>
  <c r="IM21" i="1"/>
  <c r="GL21" i="1"/>
  <c r="GG21" i="1"/>
  <c r="GK19" i="1"/>
  <c r="CO19" i="1"/>
  <c r="CE23" i="1"/>
  <c r="DY20" i="1"/>
  <c r="DZ17" i="1"/>
  <c r="FZ17" i="1"/>
  <c r="DY19" i="1"/>
  <c r="DY16" i="1"/>
  <c r="FB17" i="1"/>
  <c r="FC17" i="1" s="1"/>
  <c r="FM17" i="1" s="1"/>
  <c r="FL17" i="1"/>
  <c r="FN17" i="1" s="1"/>
  <c r="GK18" i="1"/>
  <c r="CO18" i="1"/>
  <c r="GK15" i="1"/>
  <c r="FL15" i="1"/>
  <c r="FN15" i="1" s="1"/>
  <c r="FB15" i="1"/>
  <c r="DY21" i="1"/>
  <c r="FB19" i="1"/>
  <c r="FL19" i="1"/>
  <c r="FN19" i="1" s="1"/>
  <c r="DZ16" i="1"/>
  <c r="FZ16" i="1"/>
  <c r="FZ18" i="1"/>
  <c r="FB22" i="1"/>
  <c r="FL22" i="1"/>
  <c r="FN22" i="1" s="1"/>
  <c r="GL22" i="1"/>
  <c r="IM22" i="1"/>
  <c r="GG22" i="1"/>
  <c r="GG16" i="1"/>
  <c r="IM16" i="1"/>
  <c r="GL16" i="1"/>
  <c r="FB21" i="1"/>
  <c r="FL21" i="1"/>
  <c r="FN21" i="1" s="1"/>
  <c r="IM19" i="1"/>
  <c r="GG19" i="1"/>
  <c r="GL19" i="1"/>
  <c r="FZ23" i="1"/>
  <c r="DZ15" i="1"/>
  <c r="CE19" i="1"/>
  <c r="IM18" i="1"/>
  <c r="GL18" i="1"/>
  <c r="GG18" i="1"/>
  <c r="GG15" i="1"/>
  <c r="GL15" i="1"/>
  <c r="IM15" i="1"/>
  <c r="CO20" i="1"/>
  <c r="GK20" i="1"/>
  <c r="IM20" i="1"/>
  <c r="GG20" i="1"/>
  <c r="GL20" i="1"/>
  <c r="FL23" i="1"/>
  <c r="FN23" i="1" s="1"/>
  <c r="FB23" i="1"/>
  <c r="DZ22" i="1"/>
  <c r="CO24" i="1"/>
  <c r="GK24" i="1"/>
  <c r="FM26" i="1" l="1"/>
  <c r="GQ26" i="1" s="1"/>
  <c r="GT26" i="1" s="1"/>
  <c r="FO26" i="1"/>
  <c r="FO43" i="1"/>
  <c r="GO43" i="1"/>
  <c r="GO49" i="1"/>
  <c r="FO35" i="1"/>
  <c r="CK35" i="1" s="1"/>
  <c r="FP30" i="1"/>
  <c r="FO30" i="1"/>
  <c r="GO30" i="1"/>
  <c r="FM30" i="1"/>
  <c r="FP38" i="1"/>
  <c r="FO38" i="1"/>
  <c r="GO38" i="1"/>
  <c r="HX39" i="1"/>
  <c r="IF39" i="1"/>
  <c r="GM49" i="1"/>
  <c r="GN49" i="1" s="1"/>
  <c r="GR49" i="1" s="1"/>
  <c r="GP49" i="1"/>
  <c r="GQ49" i="1"/>
  <c r="HT49" i="1"/>
  <c r="HU49" i="1" s="1"/>
  <c r="FM46" i="1"/>
  <c r="GM46" i="1"/>
  <c r="GN46" i="1" s="1"/>
  <c r="FP46" i="1"/>
  <c r="FO46" i="1"/>
  <c r="GO46" i="1"/>
  <c r="GP46" i="1" s="1"/>
  <c r="GT25" i="1"/>
  <c r="FM54" i="1"/>
  <c r="FP54" i="1"/>
  <c r="GM54" i="1"/>
  <c r="GN54" i="1" s="1"/>
  <c r="FO54" i="1"/>
  <c r="GO54" i="1"/>
  <c r="FW41" i="1"/>
  <c r="CK41" i="1"/>
  <c r="HT25" i="1"/>
  <c r="FW35" i="1"/>
  <c r="GM50" i="1"/>
  <c r="GN50" i="1" s="1"/>
  <c r="GR50" i="1" s="1"/>
  <c r="FW26" i="1"/>
  <c r="CK26" i="1"/>
  <c r="GZ54" i="1"/>
  <c r="HA54" i="1"/>
  <c r="HA43" i="1"/>
  <c r="GZ43" i="1"/>
  <c r="GO41" i="1"/>
  <c r="GM35" i="1"/>
  <c r="GN35" i="1" s="1"/>
  <c r="GT50" i="1"/>
  <c r="GZ27" i="1"/>
  <c r="HA27" i="1"/>
  <c r="FM41" i="1"/>
  <c r="FC47" i="1"/>
  <c r="GO39" i="1"/>
  <c r="GP39" i="1" s="1"/>
  <c r="FP39" i="1"/>
  <c r="GM39" i="1"/>
  <c r="GN39" i="1" s="1"/>
  <c r="HY39" i="1"/>
  <c r="HZ39" i="1" s="1"/>
  <c r="GZ44" i="1"/>
  <c r="HA44" i="1"/>
  <c r="GZ31" i="1"/>
  <c r="HA31" i="1"/>
  <c r="FP31" i="1"/>
  <c r="GO26" i="1"/>
  <c r="GP26" i="1" s="1"/>
  <c r="GM26" i="1"/>
  <c r="GN26" i="1" s="1"/>
  <c r="GR26" i="1" s="1"/>
  <c r="FP26" i="1"/>
  <c r="GZ49" i="1"/>
  <c r="HA49" i="1"/>
  <c r="FP32" i="1"/>
  <c r="GM32" i="1"/>
  <c r="GN32" i="1" s="1"/>
  <c r="FC27" i="1"/>
  <c r="HT32" i="1"/>
  <c r="HU32" i="1" s="1"/>
  <c r="HW32" i="1" s="1"/>
  <c r="HX32" i="1" s="1"/>
  <c r="GZ41" i="1"/>
  <c r="HA41" i="1"/>
  <c r="FM43" i="1"/>
  <c r="FP43" i="1"/>
  <c r="GM43" i="1"/>
  <c r="GN43" i="1" s="1"/>
  <c r="FP41" i="1"/>
  <c r="CJ41" i="1" s="1"/>
  <c r="GM41" i="1"/>
  <c r="GN41" i="1" s="1"/>
  <c r="GZ34" i="1"/>
  <c r="HA34" i="1"/>
  <c r="GZ26" i="1"/>
  <c r="HA26" i="1"/>
  <c r="GP25" i="1"/>
  <c r="GQ39" i="1"/>
  <c r="HV39" i="1"/>
  <c r="FC42" i="1"/>
  <c r="HA38" i="1"/>
  <c r="GZ38" i="1"/>
  <c r="GZ37" i="1"/>
  <c r="HA37" i="1"/>
  <c r="GZ48" i="1"/>
  <c r="HA48" i="1"/>
  <c r="FW43" i="1"/>
  <c r="CK43" i="1"/>
  <c r="FO32" i="1"/>
  <c r="FO39" i="1"/>
  <c r="HA28" i="1"/>
  <c r="GZ28" i="1"/>
  <c r="FO25" i="1"/>
  <c r="FP25" i="1"/>
  <c r="GM25" i="1"/>
  <c r="GN25" i="1" s="1"/>
  <c r="FV50" i="1"/>
  <c r="FY50" i="1" s="1"/>
  <c r="GZ52" i="1"/>
  <c r="HA52" i="1"/>
  <c r="GZ39" i="1"/>
  <c r="HA39" i="1"/>
  <c r="FM53" i="1"/>
  <c r="GP43" i="1"/>
  <c r="FO49" i="1"/>
  <c r="FP49" i="1"/>
  <c r="CJ35" i="1"/>
  <c r="FV35" i="1"/>
  <c r="FY35" i="1" s="1"/>
  <c r="FC34" i="1"/>
  <c r="FS50" i="1"/>
  <c r="GZ35" i="1"/>
  <c r="HA35" i="1"/>
  <c r="GZ30" i="1"/>
  <c r="HA30" i="1"/>
  <c r="FQ35" i="1"/>
  <c r="FC28" i="1"/>
  <c r="HA32" i="1"/>
  <c r="GZ32" i="1"/>
  <c r="FM38" i="1"/>
  <c r="FC37" i="1"/>
  <c r="GQ35" i="1"/>
  <c r="GT35" i="1" s="1"/>
  <c r="FO29" i="1"/>
  <c r="GM29" i="1"/>
  <c r="GN29" i="1" s="1"/>
  <c r="GR29" i="1" s="1"/>
  <c r="FP29" i="1"/>
  <c r="HA50" i="1"/>
  <c r="GZ50" i="1"/>
  <c r="FC53" i="1"/>
  <c r="GZ36" i="1"/>
  <c r="HA36" i="1"/>
  <c r="GZ46" i="1"/>
  <c r="HA46" i="1"/>
  <c r="GZ51" i="1"/>
  <c r="HA51" i="1"/>
  <c r="FC45" i="1"/>
  <c r="HA47" i="1"/>
  <c r="GZ47" i="1"/>
  <c r="FM27" i="1"/>
  <c r="FC40" i="1"/>
  <c r="FM40" i="1" s="1"/>
  <c r="GO32" i="1"/>
  <c r="GP32" i="1" s="1"/>
  <c r="FM29" i="1"/>
  <c r="HA45" i="1"/>
  <c r="GZ45" i="1"/>
  <c r="FM31" i="1"/>
  <c r="FQ39" i="1"/>
  <c r="GO29" i="1"/>
  <c r="FC33" i="1"/>
  <c r="FM51" i="1"/>
  <c r="FQ38" i="1"/>
  <c r="FO31" i="1"/>
  <c r="FC44" i="1"/>
  <c r="GO31" i="1"/>
  <c r="GZ33" i="1"/>
  <c r="HA33" i="1"/>
  <c r="GZ53" i="1"/>
  <c r="HA53" i="1"/>
  <c r="GZ29" i="1"/>
  <c r="HA29" i="1"/>
  <c r="FC48" i="1"/>
  <c r="HT50" i="1"/>
  <c r="HU50" i="1" s="1"/>
  <c r="HW50" i="1" s="1"/>
  <c r="FC52" i="1"/>
  <c r="FC36" i="1"/>
  <c r="GZ42" i="1"/>
  <c r="HA42" i="1"/>
  <c r="HA40" i="1"/>
  <c r="GZ40" i="1"/>
  <c r="FM47" i="1"/>
  <c r="HT35" i="1"/>
  <c r="HU35" i="1" s="1"/>
  <c r="FQ43" i="1"/>
  <c r="FW50" i="1"/>
  <c r="CK50" i="1"/>
  <c r="FX50" i="1"/>
  <c r="BG50" i="1" s="1"/>
  <c r="BH50" i="1" s="1"/>
  <c r="GO35" i="1"/>
  <c r="GP35" i="1" s="1"/>
  <c r="HT26" i="1"/>
  <c r="HU26" i="1" s="1"/>
  <c r="HW26" i="1" s="1"/>
  <c r="FC51" i="1"/>
  <c r="HA25" i="1"/>
  <c r="GZ25" i="1"/>
  <c r="GV45" i="16"/>
  <c r="GU45" i="16"/>
  <c r="HD28" i="16"/>
  <c r="HC28" i="16"/>
  <c r="IJ28" i="16"/>
  <c r="IA46" i="16"/>
  <c r="HZ46" i="16"/>
  <c r="ID48" i="16"/>
  <c r="HW48" i="16"/>
  <c r="HX48" i="16" s="1"/>
  <c r="BE25" i="16"/>
  <c r="BF25" i="16" s="1"/>
  <c r="HM46" i="16"/>
  <c r="IN46" i="16" s="1"/>
  <c r="ID49" i="16"/>
  <c r="HW49" i="16"/>
  <c r="HX49" i="16" s="1"/>
  <c r="HP22" i="16"/>
  <c r="GV22" i="16"/>
  <c r="GU22" i="16"/>
  <c r="BE38" i="16"/>
  <c r="BF38" i="16" s="1"/>
  <c r="GZ44" i="16"/>
  <c r="HL44" i="16" s="1"/>
  <c r="HA44" i="16"/>
  <c r="CV44" i="16"/>
  <c r="CU44" i="16"/>
  <c r="HQ28" i="16"/>
  <c r="HY28" i="16" s="1"/>
  <c r="HP39" i="16"/>
  <c r="GV39" i="16"/>
  <c r="IJ21" i="16"/>
  <c r="HC21" i="16"/>
  <c r="HD21" i="16"/>
  <c r="CG38" i="16"/>
  <c r="CG25" i="16"/>
  <c r="FS25" i="16"/>
  <c r="BE54" i="16"/>
  <c r="BF54" i="16" s="1"/>
  <c r="HB53" i="16"/>
  <c r="HP44" i="16"/>
  <c r="ID43" i="16"/>
  <c r="HW43" i="16"/>
  <c r="HX43" i="16" s="1"/>
  <c r="GV27" i="16"/>
  <c r="GU27" i="16"/>
  <c r="ID19" i="16"/>
  <c r="HW19" i="16"/>
  <c r="HX19" i="16" s="1"/>
  <c r="HB52" i="16"/>
  <c r="GZ40" i="16"/>
  <c r="HL40" i="16" s="1"/>
  <c r="HA40" i="16"/>
  <c r="CV40" i="16"/>
  <c r="CU40" i="16"/>
  <c r="HB40" i="16"/>
  <c r="HV49" i="16"/>
  <c r="CF22" i="16"/>
  <c r="FR22" i="16"/>
  <c r="FV22" i="16"/>
  <c r="ID24" i="16"/>
  <c r="HW24" i="16"/>
  <c r="HX24" i="16" s="1"/>
  <c r="HD46" i="16"/>
  <c r="HC46" i="16"/>
  <c r="IJ46" i="16"/>
  <c r="CV15" i="16"/>
  <c r="IC16" i="16"/>
  <c r="IF16" i="16" s="1"/>
  <c r="GZ31" i="16"/>
  <c r="HL31" i="16" s="1"/>
  <c r="CV31" i="16"/>
  <c r="HA31" i="16"/>
  <c r="CU31" i="16"/>
  <c r="HQ31" i="16"/>
  <c r="GW31" i="16"/>
  <c r="HB31" i="16" s="1"/>
  <c r="HM21" i="16"/>
  <c r="IN21" i="16" s="1"/>
  <c r="HZ52" i="16"/>
  <c r="IA52" i="16"/>
  <c r="CG54" i="16"/>
  <c r="GZ29" i="16"/>
  <c r="HL29" i="16" s="1"/>
  <c r="HB29" i="16"/>
  <c r="HA29" i="16"/>
  <c r="CU29" i="16"/>
  <c r="CV29" i="16"/>
  <c r="GW42" i="16"/>
  <c r="HB42" i="16" s="1"/>
  <c r="HM53" i="16"/>
  <c r="IN53" i="16" s="1"/>
  <c r="HQ40" i="16"/>
  <c r="HY40" i="16" s="1"/>
  <c r="GW40" i="16"/>
  <c r="BE34" i="16"/>
  <c r="BF34" i="16" s="1"/>
  <c r="CF47" i="16"/>
  <c r="FR47" i="16"/>
  <c r="FV47" i="16"/>
  <c r="ID25" i="16"/>
  <c r="HW25" i="16"/>
  <c r="HX25" i="16" s="1"/>
  <c r="HU51" i="16"/>
  <c r="GZ38" i="16"/>
  <c r="HL38" i="16" s="1"/>
  <c r="HA38" i="16"/>
  <c r="CV38" i="16"/>
  <c r="CU38" i="16"/>
  <c r="HA15" i="16"/>
  <c r="ID20" i="16"/>
  <c r="HW20" i="16"/>
  <c r="HX20" i="16" s="1"/>
  <c r="HP18" i="16"/>
  <c r="GV18" i="16"/>
  <c r="GU18" i="16"/>
  <c r="GZ36" i="16"/>
  <c r="HL36" i="16" s="1"/>
  <c r="CV36" i="16"/>
  <c r="CU36" i="16"/>
  <c r="HA36" i="16"/>
  <c r="HY31" i="16"/>
  <c r="HZ31" i="16" s="1"/>
  <c r="HN21" i="16"/>
  <c r="GV33" i="16"/>
  <c r="GU33" i="16"/>
  <c r="CL35" i="16"/>
  <c r="CL19" i="16"/>
  <c r="GW29" i="16"/>
  <c r="HQ29" i="16" s="1"/>
  <c r="HN53" i="16"/>
  <c r="IP16" i="16"/>
  <c r="FW51" i="16"/>
  <c r="FW22" i="16"/>
  <c r="HQ34" i="16"/>
  <c r="HY34" i="16" s="1"/>
  <c r="GW34" i="16"/>
  <c r="HB34" i="16" s="1"/>
  <c r="GV23" i="16"/>
  <c r="GU23" i="16"/>
  <c r="CF20" i="16"/>
  <c r="FR20" i="16"/>
  <c r="FV20" i="16"/>
  <c r="HQ38" i="16"/>
  <c r="GW38" i="16"/>
  <c r="HB38" i="16" s="1"/>
  <c r="CU15" i="16"/>
  <c r="GW36" i="16"/>
  <c r="HQ36" i="16" s="1"/>
  <c r="HQ19" i="16"/>
  <c r="GW19" i="16"/>
  <c r="HB19" i="16" s="1"/>
  <c r="BE27" i="16"/>
  <c r="BF27" i="16" s="1"/>
  <c r="CL38" i="16"/>
  <c r="GV35" i="16"/>
  <c r="GU35" i="16"/>
  <c r="GV17" i="16"/>
  <c r="GU17" i="16"/>
  <c r="GZ39" i="16"/>
  <c r="HL39" i="16" s="1"/>
  <c r="CV39" i="16"/>
  <c r="CU39" i="16"/>
  <c r="HA39" i="16"/>
  <c r="FW39" i="16"/>
  <c r="CL25" i="16"/>
  <c r="CF26" i="16"/>
  <c r="FR26" i="16"/>
  <c r="FS26" i="16" s="1"/>
  <c r="FV26" i="16"/>
  <c r="HP29" i="16"/>
  <c r="ID42" i="16"/>
  <c r="HW42" i="16"/>
  <c r="HX42" i="16" s="1"/>
  <c r="ID41" i="16"/>
  <c r="HW41" i="16"/>
  <c r="HX41" i="16" s="1"/>
  <c r="CL44" i="16"/>
  <c r="HP49" i="16"/>
  <c r="GV49" i="16"/>
  <c r="GU49" i="16"/>
  <c r="GZ34" i="16"/>
  <c r="HL34" i="16" s="1"/>
  <c r="HA34" i="16"/>
  <c r="CV34" i="16"/>
  <c r="CU34" i="16"/>
  <c r="ID15" i="16"/>
  <c r="HW15" i="16"/>
  <c r="HX15" i="16" s="1"/>
  <c r="ID37" i="16"/>
  <c r="HW37" i="16"/>
  <c r="HX37" i="16" s="1"/>
  <c r="HP38" i="16"/>
  <c r="HY38" i="16" s="1"/>
  <c r="HA42" i="16"/>
  <c r="GV37" i="16"/>
  <c r="GU37" i="16"/>
  <c r="II16" i="16"/>
  <c r="IH16" i="16"/>
  <c r="IG16" i="16"/>
  <c r="ID47" i="16"/>
  <c r="HW47" i="16"/>
  <c r="HX47" i="16" s="1"/>
  <c r="ID32" i="16"/>
  <c r="HW32" i="16"/>
  <c r="HX32" i="16" s="1"/>
  <c r="HP36" i="16"/>
  <c r="HM28" i="16"/>
  <c r="IN28" i="16" s="1"/>
  <c r="HY19" i="16"/>
  <c r="GW15" i="16"/>
  <c r="HB15" i="16" s="1"/>
  <c r="HZ28" i="16"/>
  <c r="IA28" i="16"/>
  <c r="GV25" i="16"/>
  <c r="GU25" i="16"/>
  <c r="CF33" i="16"/>
  <c r="FR33" i="16"/>
  <c r="FV33" i="16"/>
  <c r="FS33" i="16"/>
  <c r="CL54" i="16"/>
  <c r="ID38" i="16"/>
  <c r="HW38" i="16"/>
  <c r="HX38" i="16" s="1"/>
  <c r="GW24" i="16"/>
  <c r="HQ24" i="16" s="1"/>
  <c r="HY24" i="16" s="1"/>
  <c r="ID30" i="16"/>
  <c r="HW30" i="16"/>
  <c r="HX30" i="16" s="1"/>
  <c r="ID18" i="16"/>
  <c r="HW18" i="16"/>
  <c r="HX18" i="16" s="1"/>
  <c r="ID23" i="16"/>
  <c r="HW23" i="16"/>
  <c r="HX23" i="16" s="1"/>
  <c r="GV20" i="16"/>
  <c r="GU20" i="16"/>
  <c r="CL18" i="16"/>
  <c r="HQ48" i="16"/>
  <c r="HY48" i="16" s="1"/>
  <c r="GW48" i="16"/>
  <c r="CG34" i="16"/>
  <c r="CL24" i="16"/>
  <c r="BE52" i="16"/>
  <c r="BF52" i="16" s="1"/>
  <c r="CF39" i="16"/>
  <c r="FR39" i="16"/>
  <c r="FV39" i="16"/>
  <c r="CU42" i="16"/>
  <c r="CU19" i="16"/>
  <c r="GZ30" i="16"/>
  <c r="HL30" i="16" s="1"/>
  <c r="CU30" i="16"/>
  <c r="HA30" i="16"/>
  <c r="CV30" i="16"/>
  <c r="HB30" i="16"/>
  <c r="HP51" i="16"/>
  <c r="GV51" i="16"/>
  <c r="CV51" i="16" s="1"/>
  <c r="GZ50" i="16"/>
  <c r="HL50" i="16" s="1"/>
  <c r="HA50" i="16"/>
  <c r="CV50" i="16"/>
  <c r="CU50" i="16"/>
  <c r="HB50" i="16"/>
  <c r="ID22" i="16"/>
  <c r="HW22" i="16"/>
  <c r="HX22" i="16" s="1"/>
  <c r="ID33" i="16"/>
  <c r="HW33" i="16"/>
  <c r="HX33" i="16" s="1"/>
  <c r="ID50" i="16"/>
  <c r="HW50" i="16"/>
  <c r="HX50" i="16" s="1"/>
  <c r="HU26" i="16"/>
  <c r="GV32" i="16"/>
  <c r="GU32" i="16"/>
  <c r="HU39" i="16"/>
  <c r="HV39" i="16" s="1"/>
  <c r="HQ50" i="16"/>
  <c r="GW50" i="16"/>
  <c r="HV23" i="16"/>
  <c r="CL34" i="16"/>
  <c r="FW45" i="16"/>
  <c r="FS47" i="16"/>
  <c r="GV54" i="16"/>
  <c r="GU54" i="16"/>
  <c r="BE31" i="16"/>
  <c r="BF31" i="16" s="1"/>
  <c r="CG52" i="16"/>
  <c r="FS52" i="16"/>
  <c r="ID27" i="16"/>
  <c r="HW27" i="16"/>
  <c r="HX27" i="16" s="1"/>
  <c r="CV42" i="16"/>
  <c r="GZ41" i="16"/>
  <c r="HL41" i="16" s="1"/>
  <c r="CV41" i="16"/>
  <c r="CU41" i="16"/>
  <c r="HA41" i="16"/>
  <c r="CV19" i="16"/>
  <c r="HQ30" i="16"/>
  <c r="GW30" i="16"/>
  <c r="ID17" i="16"/>
  <c r="HW17" i="16"/>
  <c r="HX17" i="16" s="1"/>
  <c r="IB46" i="16"/>
  <c r="HP26" i="16"/>
  <c r="GV26" i="16"/>
  <c r="HA26" i="16" s="1"/>
  <c r="HN28" i="16"/>
  <c r="CG27" i="16"/>
  <c r="HN46" i="16"/>
  <c r="CL42" i="16"/>
  <c r="FW26" i="16"/>
  <c r="HV17" i="16"/>
  <c r="IC46" i="16"/>
  <c r="GZ48" i="16"/>
  <c r="HL48" i="16" s="1"/>
  <c r="HA48" i="16"/>
  <c r="CV48" i="16"/>
  <c r="CU48" i="16"/>
  <c r="HB48" i="16"/>
  <c r="HV48" i="16"/>
  <c r="FS38" i="16"/>
  <c r="HV20" i="16"/>
  <c r="HZ53" i="16"/>
  <c r="IA53" i="16"/>
  <c r="CL40" i="16"/>
  <c r="GZ24" i="16"/>
  <c r="HL24" i="16" s="1"/>
  <c r="HA24" i="16"/>
  <c r="CV24" i="16"/>
  <c r="CU24" i="16"/>
  <c r="HB24" i="16"/>
  <c r="GV43" i="16"/>
  <c r="GU43" i="16"/>
  <c r="HV22" i="16"/>
  <c r="HV33" i="16"/>
  <c r="HU45" i="16"/>
  <c r="GW44" i="16"/>
  <c r="HQ44" i="16" s="1"/>
  <c r="IA21" i="16"/>
  <c r="HZ21" i="16"/>
  <c r="HV50" i="16"/>
  <c r="CL50" i="16"/>
  <c r="HP50" i="16"/>
  <c r="ID54" i="16"/>
  <c r="HW54" i="16"/>
  <c r="HX54" i="16" s="1"/>
  <c r="HM52" i="16"/>
  <c r="IN52" i="16" s="1"/>
  <c r="IN16" i="16"/>
  <c r="IO16" i="16" s="1"/>
  <c r="HN16" i="16"/>
  <c r="FW20" i="16"/>
  <c r="GV47" i="16"/>
  <c r="GU47" i="16"/>
  <c r="CF51" i="16"/>
  <c r="FR51" i="16"/>
  <c r="FV51" i="16"/>
  <c r="CL29" i="16"/>
  <c r="CF43" i="16"/>
  <c r="FR43" i="16"/>
  <c r="FS43" i="16" s="1"/>
  <c r="FV43" i="16"/>
  <c r="CL53" i="16"/>
  <c r="CF37" i="16"/>
  <c r="FR37" i="16"/>
  <c r="FV37" i="16"/>
  <c r="CG31" i="16"/>
  <c r="ID35" i="16"/>
  <c r="HW35" i="16"/>
  <c r="HX35" i="16" s="1"/>
  <c r="HV27" i="16"/>
  <c r="CF45" i="16"/>
  <c r="FR45" i="16"/>
  <c r="FV45" i="16"/>
  <c r="GZ42" i="16"/>
  <c r="HL42" i="16" s="1"/>
  <c r="HQ41" i="16"/>
  <c r="HY41" i="16" s="1"/>
  <c r="GW41" i="16"/>
  <c r="HB41" i="16" s="1"/>
  <c r="HA19" i="16"/>
  <c r="HP30" i="16"/>
  <c r="IF32" i="1"/>
  <c r="HY32" i="1"/>
  <c r="HZ32" i="1" s="1"/>
  <c r="GQ17" i="1"/>
  <c r="GT17" i="1" s="1"/>
  <c r="HT17" i="1"/>
  <c r="HU17" i="1" s="1"/>
  <c r="HW17" i="1" s="1"/>
  <c r="HX17" i="1" s="1"/>
  <c r="FP24" i="1"/>
  <c r="FO24" i="1"/>
  <c r="GO24" i="1"/>
  <c r="HA20" i="1"/>
  <c r="GZ20" i="1"/>
  <c r="HA18" i="1"/>
  <c r="GZ18" i="1"/>
  <c r="HA19" i="1"/>
  <c r="GZ19" i="1"/>
  <c r="FC22" i="1"/>
  <c r="FC16" i="1"/>
  <c r="FM16" i="1" s="1"/>
  <c r="HA21" i="1"/>
  <c r="GZ21" i="1"/>
  <c r="FC23" i="1"/>
  <c r="FC20" i="1"/>
  <c r="FP17" i="1"/>
  <c r="GM17" i="1"/>
  <c r="GN17" i="1" s="1"/>
  <c r="HA16" i="1"/>
  <c r="GZ16" i="1"/>
  <c r="FC15" i="1"/>
  <c r="FC21" i="1"/>
  <c r="FM21" i="1" s="1"/>
  <c r="FC18" i="1"/>
  <c r="HA15" i="1"/>
  <c r="GZ15" i="1"/>
  <c r="GZ22" i="1"/>
  <c r="HA22" i="1"/>
  <c r="GO17" i="1"/>
  <c r="GP17" i="1" s="1"/>
  <c r="GZ24" i="1"/>
  <c r="HA24" i="1"/>
  <c r="FM24" i="1"/>
  <c r="HA23" i="1"/>
  <c r="GZ23" i="1"/>
  <c r="HA17" i="1"/>
  <c r="GZ17" i="1"/>
  <c r="FC19" i="1"/>
  <c r="FM19" i="1" s="1"/>
  <c r="FO17" i="1"/>
  <c r="HV50" i="1" l="1"/>
  <c r="HV49" i="1"/>
  <c r="CL38" i="1"/>
  <c r="FS38" i="1"/>
  <c r="FX38" i="1" s="1"/>
  <c r="BG38" i="1" s="1"/>
  <c r="BH38" i="1" s="1"/>
  <c r="GQ51" i="1"/>
  <c r="GT51" i="1" s="1"/>
  <c r="HT51" i="1"/>
  <c r="HU51" i="1" s="1"/>
  <c r="HW51" i="1" s="1"/>
  <c r="HY51" i="1" s="1"/>
  <c r="HZ51" i="1" s="1"/>
  <c r="HV51" i="1"/>
  <c r="GR25" i="1"/>
  <c r="GS25" i="1"/>
  <c r="CJ32" i="1"/>
  <c r="FV32" i="1"/>
  <c r="FY32" i="1" s="1"/>
  <c r="GS39" i="1"/>
  <c r="GR39" i="1"/>
  <c r="CL43" i="1"/>
  <c r="FS43" i="1"/>
  <c r="FW29" i="1"/>
  <c r="CK29" i="1"/>
  <c r="FQ25" i="1"/>
  <c r="CJ25" i="1"/>
  <c r="FV25" i="1"/>
  <c r="GR41" i="1"/>
  <c r="CJ39" i="1"/>
  <c r="FV39" i="1"/>
  <c r="FY39" i="1" s="1"/>
  <c r="GQ40" i="1"/>
  <c r="HT40" i="1"/>
  <c r="HV40" i="1" s="1"/>
  <c r="CK54" i="1"/>
  <c r="FW54" i="1"/>
  <c r="HW35" i="1"/>
  <c r="HX35" i="1" s="1"/>
  <c r="FP33" i="1"/>
  <c r="FO33" i="1"/>
  <c r="GO33" i="1"/>
  <c r="FM33" i="1"/>
  <c r="FW25" i="1"/>
  <c r="CK25" i="1"/>
  <c r="FY25" i="1"/>
  <c r="GR54" i="1"/>
  <c r="GR32" i="1"/>
  <c r="GS32" i="1"/>
  <c r="GU32" i="1" s="1"/>
  <c r="GV32" i="1" s="1"/>
  <c r="GM47" i="1"/>
  <c r="GN47" i="1" s="1"/>
  <c r="GQ47" i="1"/>
  <c r="GP47" i="1"/>
  <c r="HT47" i="1"/>
  <c r="FM45" i="1"/>
  <c r="GM45" i="1" s="1"/>
  <c r="GN45" i="1" s="1"/>
  <c r="FP45" i="1"/>
  <c r="FO45" i="1"/>
  <c r="GO45" i="1"/>
  <c r="FO37" i="1"/>
  <c r="FP37" i="1"/>
  <c r="GO37" i="1"/>
  <c r="CJ49" i="1"/>
  <c r="FQ49" i="1"/>
  <c r="FV49" i="1" s="1"/>
  <c r="FY49" i="1" s="1"/>
  <c r="CJ54" i="1"/>
  <c r="CL39" i="1"/>
  <c r="FS39" i="1"/>
  <c r="GQ38" i="1"/>
  <c r="GP38" i="1"/>
  <c r="HT38" i="1"/>
  <c r="FW49" i="1"/>
  <c r="CK49" i="1"/>
  <c r="FP42" i="1"/>
  <c r="FO42" i="1"/>
  <c r="GO42" i="1"/>
  <c r="GR43" i="1"/>
  <c r="FO47" i="1"/>
  <c r="FP47" i="1"/>
  <c r="GO47" i="1"/>
  <c r="GP54" i="1"/>
  <c r="HT54" i="1"/>
  <c r="GQ54" i="1"/>
  <c r="HT31" i="1"/>
  <c r="HU31" i="1" s="1"/>
  <c r="GP31" i="1"/>
  <c r="GQ31" i="1"/>
  <c r="CK39" i="1"/>
  <c r="FW39" i="1"/>
  <c r="FX39" i="1"/>
  <c r="BG39" i="1"/>
  <c r="BH39" i="1" s="1"/>
  <c r="FM42" i="1"/>
  <c r="CJ43" i="1"/>
  <c r="FV43" i="1"/>
  <c r="FY43" i="1" s="1"/>
  <c r="HT41" i="1"/>
  <c r="HU41" i="1" s="1"/>
  <c r="GP41" i="1"/>
  <c r="GQ41" i="1"/>
  <c r="GS41" i="1" s="1"/>
  <c r="CJ29" i="1"/>
  <c r="FW32" i="1"/>
  <c r="CK32" i="1"/>
  <c r="HT43" i="1"/>
  <c r="HU43" i="1" s="1"/>
  <c r="HV43" i="1"/>
  <c r="GQ43" i="1"/>
  <c r="FQ26" i="1"/>
  <c r="CJ26" i="1"/>
  <c r="CK38" i="1"/>
  <c r="FW38" i="1"/>
  <c r="FM28" i="1"/>
  <c r="GM28" i="1"/>
  <c r="GN28" i="1" s="1"/>
  <c r="FP28" i="1"/>
  <c r="FO28" i="1"/>
  <c r="GO28" i="1"/>
  <c r="GP28" i="1" s="1"/>
  <c r="GM53" i="1"/>
  <c r="GN53" i="1" s="1"/>
  <c r="GP53" i="1"/>
  <c r="GQ53" i="1"/>
  <c r="HT53" i="1"/>
  <c r="HU53" i="1" s="1"/>
  <c r="HW53" i="1" s="1"/>
  <c r="GT39" i="1"/>
  <c r="GM38" i="1"/>
  <c r="GN38" i="1" s="1"/>
  <c r="FO34" i="1"/>
  <c r="FP34" i="1"/>
  <c r="GO34" i="1"/>
  <c r="HT29" i="1"/>
  <c r="HU29" i="1" s="1"/>
  <c r="HW29" i="1" s="1"/>
  <c r="GP29" i="1"/>
  <c r="GQ29" i="1"/>
  <c r="CL35" i="1"/>
  <c r="FS35" i="1"/>
  <c r="HV32" i="1"/>
  <c r="GS26" i="1"/>
  <c r="GU26" i="1" s="1"/>
  <c r="GV26" i="1" s="1"/>
  <c r="CJ38" i="1"/>
  <c r="FV38" i="1"/>
  <c r="FY38" i="1" s="1"/>
  <c r="GS49" i="1"/>
  <c r="GT49" i="1"/>
  <c r="GU49" i="1" s="1"/>
  <c r="GV49" i="1" s="1"/>
  <c r="GX49" i="1" s="1"/>
  <c r="GM51" i="1"/>
  <c r="GN51" i="1" s="1"/>
  <c r="FP51" i="1"/>
  <c r="FO51" i="1"/>
  <c r="GO51" i="1"/>
  <c r="GP51" i="1" s="1"/>
  <c r="FM44" i="1"/>
  <c r="GM44" i="1" s="1"/>
  <c r="GN44" i="1" s="1"/>
  <c r="FP44" i="1"/>
  <c r="FO44" i="1"/>
  <c r="GO44" i="1"/>
  <c r="GM31" i="1"/>
  <c r="GN31" i="1" s="1"/>
  <c r="HV25" i="1"/>
  <c r="HU25" i="1"/>
  <c r="GM30" i="1"/>
  <c r="GN30" i="1" s="1"/>
  <c r="GP30" i="1"/>
  <c r="GQ30" i="1"/>
  <c r="HT30" i="1"/>
  <c r="HU30" i="1" s="1"/>
  <c r="HX26" i="1"/>
  <c r="HY26" i="1"/>
  <c r="HZ26" i="1" s="1"/>
  <c r="IF26" i="1"/>
  <c r="FQ29" i="1"/>
  <c r="FM37" i="1"/>
  <c r="FQ31" i="1"/>
  <c r="CJ31" i="1"/>
  <c r="FV31" i="1"/>
  <c r="FY31" i="1" s="1"/>
  <c r="CK46" i="1"/>
  <c r="FW46" i="1"/>
  <c r="FP36" i="1"/>
  <c r="GO36" i="1"/>
  <c r="FM36" i="1"/>
  <c r="FO36" i="1"/>
  <c r="FQ41" i="1"/>
  <c r="GO40" i="1"/>
  <c r="GP40" i="1" s="1"/>
  <c r="FP40" i="1"/>
  <c r="GM40" i="1"/>
  <c r="GN40" i="1" s="1"/>
  <c r="FO40" i="1"/>
  <c r="FP53" i="1"/>
  <c r="FO53" i="1"/>
  <c r="GO53" i="1"/>
  <c r="FQ46" i="1"/>
  <c r="FV46" i="1" s="1"/>
  <c r="FY46" i="1" s="1"/>
  <c r="CJ46" i="1"/>
  <c r="FP52" i="1"/>
  <c r="GO52" i="1"/>
  <c r="FO52" i="1"/>
  <c r="FW31" i="1"/>
  <c r="CK31" i="1"/>
  <c r="FQ54" i="1"/>
  <c r="GS50" i="1"/>
  <c r="GU50" i="1" s="1"/>
  <c r="GV50" i="1" s="1"/>
  <c r="GR46" i="1"/>
  <c r="FW30" i="1"/>
  <c r="CK30" i="1"/>
  <c r="GR35" i="1"/>
  <c r="GS35" i="1"/>
  <c r="GU35" i="1" s="1"/>
  <c r="GV35" i="1" s="1"/>
  <c r="HX50" i="1"/>
  <c r="HY50" i="1"/>
  <c r="HZ50" i="1" s="1"/>
  <c r="IF50" i="1"/>
  <c r="FM34" i="1"/>
  <c r="GM27" i="1"/>
  <c r="GN27" i="1" s="1"/>
  <c r="GR27" i="1" s="1"/>
  <c r="GQ27" i="1"/>
  <c r="HT27" i="1"/>
  <c r="FP27" i="1"/>
  <c r="FO27" i="1"/>
  <c r="GO27" i="1"/>
  <c r="GP27" i="1" s="1"/>
  <c r="HV26" i="1"/>
  <c r="HT46" i="1"/>
  <c r="HU46" i="1" s="1"/>
  <c r="GQ46" i="1"/>
  <c r="FQ30" i="1"/>
  <c r="CJ30" i="1"/>
  <c r="FV30" i="1"/>
  <c r="FY30" i="1" s="1"/>
  <c r="GO48" i="1"/>
  <c r="FP48" i="1"/>
  <c r="FO48" i="1"/>
  <c r="CH50" i="1"/>
  <c r="FT50" i="1"/>
  <c r="FQ32" i="1"/>
  <c r="HV35" i="1"/>
  <c r="FM48" i="1"/>
  <c r="HW49" i="1"/>
  <c r="HX49" i="1" s="1"/>
  <c r="FM52" i="1"/>
  <c r="HM26" i="16"/>
  <c r="IN26" i="16" s="1"/>
  <c r="IJ31" i="16"/>
  <c r="HC31" i="16"/>
  <c r="HD31" i="16"/>
  <c r="HD41" i="16"/>
  <c r="IJ41" i="16"/>
  <c r="HC41" i="16"/>
  <c r="HC34" i="16"/>
  <c r="IJ34" i="16"/>
  <c r="HD34" i="16"/>
  <c r="HD38" i="16"/>
  <c r="HC38" i="16"/>
  <c r="IJ38" i="16"/>
  <c r="HZ34" i="16"/>
  <c r="IA34" i="16"/>
  <c r="IA40" i="16"/>
  <c r="HZ40" i="16"/>
  <c r="BE43" i="16"/>
  <c r="BF43" i="16" s="1"/>
  <c r="ID45" i="16"/>
  <c r="HW45" i="16"/>
  <c r="HX45" i="16" s="1"/>
  <c r="HM50" i="16"/>
  <c r="IN50" i="16" s="1"/>
  <c r="IA38" i="16"/>
  <c r="HZ38" i="16"/>
  <c r="HD15" i="16"/>
  <c r="HC15" i="16"/>
  <c r="IJ15" i="16"/>
  <c r="GW49" i="16"/>
  <c r="HQ49" i="16" s="1"/>
  <c r="HY49" i="16" s="1"/>
  <c r="GZ35" i="16"/>
  <c r="HL35" i="16" s="1"/>
  <c r="HA35" i="16"/>
  <c r="CV35" i="16"/>
  <c r="CU35" i="16"/>
  <c r="HB35" i="16"/>
  <c r="GZ23" i="16"/>
  <c r="HL23" i="16" s="1"/>
  <c r="CU23" i="16"/>
  <c r="CV23" i="16"/>
  <c r="HA23" i="16"/>
  <c r="IA48" i="16"/>
  <c r="HZ48" i="16"/>
  <c r="HA51" i="16"/>
  <c r="HM19" i="16"/>
  <c r="CG51" i="16"/>
  <c r="FS51" i="16"/>
  <c r="IJ24" i="16"/>
  <c r="HD24" i="16"/>
  <c r="HC24" i="16"/>
  <c r="HY50" i="16"/>
  <c r="HV45" i="16"/>
  <c r="HN50" i="16"/>
  <c r="HQ15" i="16"/>
  <c r="HY15" i="16" s="1"/>
  <c r="HM39" i="16"/>
  <c r="IN39" i="16" s="1"/>
  <c r="HQ35" i="16"/>
  <c r="GW35" i="16"/>
  <c r="GW23" i="16"/>
  <c r="HB23" i="16" s="1"/>
  <c r="HB36" i="16"/>
  <c r="BE37" i="16"/>
  <c r="BF37" i="16" s="1"/>
  <c r="CG43" i="16"/>
  <c r="ID39" i="16"/>
  <c r="HW39" i="16"/>
  <c r="HX39" i="16" s="1"/>
  <c r="IA50" i="16"/>
  <c r="HZ50" i="16"/>
  <c r="GW51" i="16"/>
  <c r="HB51" i="16" s="1"/>
  <c r="IA31" i="16"/>
  <c r="IB31" i="16" s="1"/>
  <c r="HP35" i="16"/>
  <c r="HY35" i="16" s="1"/>
  <c r="HD19" i="16"/>
  <c r="HC19" i="16"/>
  <c r="IJ19" i="16"/>
  <c r="HP23" i="16"/>
  <c r="HM36" i="16"/>
  <c r="IN36" i="16" s="1"/>
  <c r="HM38" i="16"/>
  <c r="IN38" i="16" s="1"/>
  <c r="HN52" i="16"/>
  <c r="HM29" i="16"/>
  <c r="IN29" i="16" s="1"/>
  <c r="HZ24" i="16"/>
  <c r="IA24" i="16"/>
  <c r="IJ40" i="16"/>
  <c r="HC40" i="16"/>
  <c r="HD40" i="16"/>
  <c r="IA19" i="16"/>
  <c r="HZ19" i="16"/>
  <c r="II46" i="16"/>
  <c r="IF46" i="16"/>
  <c r="IH46" i="16"/>
  <c r="IG46" i="16"/>
  <c r="GZ51" i="16"/>
  <c r="HL51" i="16" s="1"/>
  <c r="CG37" i="16"/>
  <c r="FS37" i="16"/>
  <c r="CL51" i="16"/>
  <c r="HM24" i="16"/>
  <c r="IN24" i="16" s="1"/>
  <c r="IJ48" i="16"/>
  <c r="HC48" i="16"/>
  <c r="HD48" i="16"/>
  <c r="HM41" i="16"/>
  <c r="IN41" i="16" s="1"/>
  <c r="GZ32" i="16"/>
  <c r="HL32" i="16" s="1"/>
  <c r="CV32" i="16"/>
  <c r="HA32" i="16"/>
  <c r="CU32" i="16"/>
  <c r="BE39" i="16"/>
  <c r="BF39" i="16" s="1"/>
  <c r="GZ25" i="16"/>
  <c r="HL25" i="16" s="1"/>
  <c r="CU25" i="16"/>
  <c r="HA25" i="16"/>
  <c r="CV25" i="16"/>
  <c r="GZ37" i="16"/>
  <c r="HL37" i="16" s="1"/>
  <c r="CU37" i="16"/>
  <c r="HA37" i="16"/>
  <c r="CV37" i="16"/>
  <c r="HY29" i="16"/>
  <c r="BE20" i="16"/>
  <c r="BF20" i="16" s="1"/>
  <c r="HN38" i="16"/>
  <c r="HD29" i="16"/>
  <c r="IJ29" i="16"/>
  <c r="HC29" i="16"/>
  <c r="HY44" i="16"/>
  <c r="IA35" i="16"/>
  <c r="HZ35" i="16"/>
  <c r="GW25" i="16"/>
  <c r="HB25" i="16" s="1"/>
  <c r="HM34" i="16"/>
  <c r="IN34" i="16" s="1"/>
  <c r="BE26" i="16"/>
  <c r="BF26" i="16" s="1"/>
  <c r="HN39" i="16"/>
  <c r="CG20" i="16"/>
  <c r="FS20" i="16"/>
  <c r="GZ33" i="16"/>
  <c r="HL33" i="16" s="1"/>
  <c r="HA33" i="16"/>
  <c r="CV33" i="16"/>
  <c r="CU33" i="16"/>
  <c r="ID51" i="16"/>
  <c r="HW51" i="16"/>
  <c r="HX51" i="16" s="1"/>
  <c r="CL31" i="16"/>
  <c r="HN29" i="16"/>
  <c r="IC52" i="16"/>
  <c r="HM31" i="16"/>
  <c r="IN31" i="16" s="1"/>
  <c r="CL52" i="16"/>
  <c r="BE22" i="16"/>
  <c r="BF22" i="16" s="1"/>
  <c r="GZ27" i="16"/>
  <c r="HL27" i="16" s="1"/>
  <c r="HA27" i="16"/>
  <c r="CU27" i="16"/>
  <c r="CV27" i="16"/>
  <c r="HD53" i="16"/>
  <c r="HC53" i="16"/>
  <c r="IJ53" i="16"/>
  <c r="IP21" i="16"/>
  <c r="IO21" i="16"/>
  <c r="GZ47" i="16"/>
  <c r="HL47" i="16" s="1"/>
  <c r="CV47" i="16"/>
  <c r="CU47" i="16"/>
  <c r="HA47" i="16"/>
  <c r="IG21" i="16"/>
  <c r="IB21" i="16"/>
  <c r="II21" i="16" s="1"/>
  <c r="IC21" i="16"/>
  <c r="HD30" i="16"/>
  <c r="HC30" i="16"/>
  <c r="IJ30" i="16"/>
  <c r="CL43" i="16"/>
  <c r="GW47" i="16"/>
  <c r="HB47" i="16" s="1"/>
  <c r="GZ43" i="16"/>
  <c r="HL43" i="16" s="1"/>
  <c r="CV43" i="16"/>
  <c r="CU43" i="16"/>
  <c r="HA43" i="16"/>
  <c r="HQ26" i="16"/>
  <c r="GW26" i="16"/>
  <c r="HB26" i="16" s="1"/>
  <c r="CL27" i="16"/>
  <c r="GZ54" i="16"/>
  <c r="HL54" i="16" s="1"/>
  <c r="CU54" i="16"/>
  <c r="HA54" i="16"/>
  <c r="CV54" i="16"/>
  <c r="HP32" i="16"/>
  <c r="HD50" i="16"/>
  <c r="HC50" i="16"/>
  <c r="IJ50" i="16"/>
  <c r="GZ20" i="16"/>
  <c r="HL20" i="16" s="1"/>
  <c r="CV20" i="16"/>
  <c r="HA20" i="16"/>
  <c r="CU20" i="16"/>
  <c r="HB20" i="16"/>
  <c r="HP25" i="16"/>
  <c r="HY36" i="16"/>
  <c r="HP37" i="16"/>
  <c r="HN34" i="16"/>
  <c r="IA41" i="16"/>
  <c r="HZ41" i="16"/>
  <c r="GZ17" i="16"/>
  <c r="HL17" i="16" s="1"/>
  <c r="CV17" i="16"/>
  <c r="CU17" i="16"/>
  <c r="HA17" i="16"/>
  <c r="HQ33" i="16"/>
  <c r="GW33" i="16"/>
  <c r="HB33" i="16" s="1"/>
  <c r="HN36" i="16"/>
  <c r="HV51" i="16"/>
  <c r="BE47" i="16"/>
  <c r="BF47" i="16" s="1"/>
  <c r="IO46" i="16"/>
  <c r="IP46" i="16"/>
  <c r="HM40" i="16"/>
  <c r="IN40" i="16" s="1"/>
  <c r="HQ27" i="16"/>
  <c r="GW27" i="16"/>
  <c r="HB27" i="16" s="1"/>
  <c r="HB44" i="16"/>
  <c r="CV26" i="16"/>
  <c r="IB52" i="16"/>
  <c r="IG52" i="16" s="1"/>
  <c r="GZ45" i="16"/>
  <c r="HL45" i="16" s="1"/>
  <c r="HA45" i="16"/>
  <c r="CU45" i="16"/>
  <c r="CV45" i="16"/>
  <c r="HB45" i="16"/>
  <c r="BE45" i="16"/>
  <c r="BF45" i="16" s="1"/>
  <c r="CL37" i="16"/>
  <c r="HP47" i="16"/>
  <c r="HQ43" i="16"/>
  <c r="GW43" i="16"/>
  <c r="HB43" i="16" s="1"/>
  <c r="HM48" i="16"/>
  <c r="IN48" i="16" s="1"/>
  <c r="HY26" i="16"/>
  <c r="HN41" i="16"/>
  <c r="HQ54" i="16"/>
  <c r="GW54" i="16"/>
  <c r="HB54" i="16" s="1"/>
  <c r="ID26" i="16"/>
  <c r="HW26" i="16"/>
  <c r="HX26" i="16" s="1"/>
  <c r="HM30" i="16"/>
  <c r="IN30" i="16" s="1"/>
  <c r="HQ20" i="16"/>
  <c r="GW20" i="16"/>
  <c r="IB38" i="16"/>
  <c r="BE33" i="16"/>
  <c r="BF33" i="16" s="1"/>
  <c r="CG26" i="16"/>
  <c r="CL26" i="16" s="1"/>
  <c r="GW17" i="16"/>
  <c r="HB17" i="16" s="1"/>
  <c r="HP33" i="16"/>
  <c r="HY33" i="16" s="1"/>
  <c r="HZ33" i="16" s="1"/>
  <c r="GZ18" i="16"/>
  <c r="HL18" i="16" s="1"/>
  <c r="HA18" i="16"/>
  <c r="CU18" i="16"/>
  <c r="CV18" i="16"/>
  <c r="HM15" i="16"/>
  <c r="CG47" i="16"/>
  <c r="CL47" i="16" s="1"/>
  <c r="IJ42" i="16"/>
  <c r="HD42" i="16"/>
  <c r="HC42" i="16"/>
  <c r="CG22" i="16"/>
  <c r="CL22" i="16" s="1"/>
  <c r="FS22" i="16"/>
  <c r="HN40" i="16"/>
  <c r="HP27" i="16"/>
  <c r="HY27" i="16" s="1"/>
  <c r="HZ27" i="16" s="1"/>
  <c r="CU26" i="16"/>
  <c r="GZ22" i="16"/>
  <c r="HL22" i="16" s="1"/>
  <c r="CV22" i="16"/>
  <c r="CU22" i="16"/>
  <c r="HA22" i="16"/>
  <c r="IB48" i="16"/>
  <c r="IP28" i="16"/>
  <c r="IO28" i="16"/>
  <c r="HQ45" i="16"/>
  <c r="GW45" i="16"/>
  <c r="HN24" i="16"/>
  <c r="HQ32" i="16"/>
  <c r="GW32" i="16"/>
  <c r="HB32" i="16" s="1"/>
  <c r="CG39" i="16"/>
  <c r="FS39" i="16"/>
  <c r="GW37" i="16"/>
  <c r="HQ37" i="16" s="1"/>
  <c r="HY30" i="16"/>
  <c r="IA30" i="16" s="1"/>
  <c r="CG45" i="16"/>
  <c r="FS45" i="16"/>
  <c r="BE51" i="16"/>
  <c r="BF51" i="16" s="1"/>
  <c r="HP43" i="16"/>
  <c r="II53" i="16"/>
  <c r="IH53" i="16"/>
  <c r="IG53" i="16"/>
  <c r="IF53" i="16"/>
  <c r="IB53" i="16"/>
  <c r="IC53" i="16"/>
  <c r="HN48" i="16"/>
  <c r="HP54" i="16"/>
  <c r="HV26" i="16"/>
  <c r="CL39" i="16"/>
  <c r="HP20" i="16"/>
  <c r="IC38" i="16"/>
  <c r="CG33" i="16"/>
  <c r="CL33" i="16" s="1"/>
  <c r="IF28" i="16"/>
  <c r="IC28" i="16"/>
  <c r="IB28" i="16"/>
  <c r="IG28" i="16" s="1"/>
  <c r="HM42" i="16"/>
  <c r="IN42" i="16" s="1"/>
  <c r="IA15" i="16"/>
  <c r="HZ15" i="16"/>
  <c r="GZ49" i="16"/>
  <c r="HL49" i="16" s="1"/>
  <c r="CV49" i="16"/>
  <c r="HA49" i="16"/>
  <c r="CU49" i="16"/>
  <c r="HB49" i="16"/>
  <c r="HP17" i="16"/>
  <c r="CL20" i="16"/>
  <c r="HQ18" i="16"/>
  <c r="HY18" i="16" s="1"/>
  <c r="GW18" i="16"/>
  <c r="HB18" i="16" s="1"/>
  <c r="HQ42" i="16"/>
  <c r="HY42" i="16" s="1"/>
  <c r="IA42" i="16" s="1"/>
  <c r="HN31" i="16"/>
  <c r="HC52" i="16"/>
  <c r="IJ52" i="16"/>
  <c r="HD52" i="16"/>
  <c r="GW39" i="16"/>
  <c r="HB39" i="16" s="1"/>
  <c r="HM44" i="16"/>
  <c r="IN44" i="16" s="1"/>
  <c r="GZ26" i="16"/>
  <c r="HL26" i="16" s="1"/>
  <c r="HN26" i="16" s="1"/>
  <c r="GW22" i="16"/>
  <c r="HB22" i="16" s="1"/>
  <c r="IC48" i="16"/>
  <c r="CU51" i="16"/>
  <c r="HP45" i="16"/>
  <c r="HY45" i="16" s="1"/>
  <c r="IF51" i="1"/>
  <c r="HV17" i="1"/>
  <c r="GQ24" i="1"/>
  <c r="GT24" i="1" s="1"/>
  <c r="HT24" i="1"/>
  <c r="GP24" i="1"/>
  <c r="GM24" i="1"/>
  <c r="GN24" i="1" s="1"/>
  <c r="HT19" i="1"/>
  <c r="HU19" i="1" s="1"/>
  <c r="GQ19" i="1"/>
  <c r="FP20" i="1"/>
  <c r="FO20" i="1"/>
  <c r="FM20" i="1"/>
  <c r="GO20" i="1"/>
  <c r="FP18" i="1"/>
  <c r="FO18" i="1"/>
  <c r="GO18" i="1"/>
  <c r="FP15" i="1"/>
  <c r="FO15" i="1"/>
  <c r="GO15" i="1"/>
  <c r="FM15" i="1"/>
  <c r="GM15" i="1" s="1"/>
  <c r="GN15" i="1" s="1"/>
  <c r="GM21" i="1"/>
  <c r="GN21" i="1" s="1"/>
  <c r="GR21" i="1" s="1"/>
  <c r="GQ21" i="1"/>
  <c r="HT21" i="1"/>
  <c r="HU21" i="1" s="1"/>
  <c r="CJ17" i="1"/>
  <c r="FQ17" i="1"/>
  <c r="FV17" i="1" s="1"/>
  <c r="FY17" i="1" s="1"/>
  <c r="FM18" i="1"/>
  <c r="FP21" i="1"/>
  <c r="GO21" i="1"/>
  <c r="GP21" i="1" s="1"/>
  <c r="FO21" i="1"/>
  <c r="GR17" i="1"/>
  <c r="GS17" i="1"/>
  <c r="GO16" i="1"/>
  <c r="GP16" i="1" s="1"/>
  <c r="FP16" i="1"/>
  <c r="GM16" i="1"/>
  <c r="GN16" i="1" s="1"/>
  <c r="FO16" i="1"/>
  <c r="FQ24" i="1"/>
  <c r="CJ24" i="1"/>
  <c r="FW17" i="1"/>
  <c r="CK17" i="1"/>
  <c r="FP23" i="1"/>
  <c r="FO23" i="1"/>
  <c r="GO23" i="1"/>
  <c r="FP22" i="1"/>
  <c r="FO22" i="1"/>
  <c r="FM22" i="1"/>
  <c r="GO22" i="1"/>
  <c r="CK24" i="1"/>
  <c r="FW24" i="1"/>
  <c r="HT16" i="1"/>
  <c r="HU16" i="1" s="1"/>
  <c r="GQ16" i="1"/>
  <c r="FP19" i="1"/>
  <c r="GM19" i="1"/>
  <c r="GN19" i="1" s="1"/>
  <c r="GO19" i="1"/>
  <c r="GP19" i="1" s="1"/>
  <c r="FO19" i="1"/>
  <c r="FM23" i="1"/>
  <c r="GM23" i="1" s="1"/>
  <c r="GN23" i="1" s="1"/>
  <c r="IF17" i="1"/>
  <c r="HY17" i="1"/>
  <c r="HZ17" i="1" s="1"/>
  <c r="GU39" i="1" l="1"/>
  <c r="GV39" i="1" s="1"/>
  <c r="GX39" i="1" s="1"/>
  <c r="GY39" i="1" s="1"/>
  <c r="HS39" i="1" s="1"/>
  <c r="GP44" i="1"/>
  <c r="HX51" i="1"/>
  <c r="GR45" i="1"/>
  <c r="GX50" i="1"/>
  <c r="GY50" i="1" s="1"/>
  <c r="HS50" i="1" s="1"/>
  <c r="GW50" i="1"/>
  <c r="GW26" i="1"/>
  <c r="HR26" i="1" s="1"/>
  <c r="GX26" i="1"/>
  <c r="FQ48" i="1"/>
  <c r="CJ48" i="1"/>
  <c r="FV48" i="1"/>
  <c r="FY48" i="1" s="1"/>
  <c r="CL54" i="1"/>
  <c r="FS54" i="1"/>
  <c r="CJ53" i="1"/>
  <c r="FQ53" i="1"/>
  <c r="GW39" i="1"/>
  <c r="FV26" i="1"/>
  <c r="FY26" i="1" s="1"/>
  <c r="CJ47" i="1"/>
  <c r="FQ47" i="1"/>
  <c r="GT38" i="1"/>
  <c r="GT40" i="1"/>
  <c r="GQ34" i="1"/>
  <c r="GP34" i="1"/>
  <c r="HT34" i="1"/>
  <c r="HU34" i="1" s="1"/>
  <c r="CK40" i="1"/>
  <c r="FW40" i="1"/>
  <c r="GS31" i="1"/>
  <c r="GR31" i="1"/>
  <c r="HT42" i="1"/>
  <c r="HU42" i="1" s="1"/>
  <c r="GP42" i="1"/>
  <c r="GQ42" i="1"/>
  <c r="CK47" i="1"/>
  <c r="FW47" i="1"/>
  <c r="CH39" i="1"/>
  <c r="FT39" i="1"/>
  <c r="CJ45" i="1"/>
  <c r="FQ45" i="1"/>
  <c r="CH43" i="1"/>
  <c r="FT43" i="1"/>
  <c r="FX43" i="1"/>
  <c r="BG43" i="1" s="1"/>
  <c r="BH43" i="1" s="1"/>
  <c r="GQ45" i="1"/>
  <c r="HT45" i="1"/>
  <c r="HU45" i="1" s="1"/>
  <c r="GR40" i="1"/>
  <c r="GS40" i="1"/>
  <c r="GU40" i="1" s="1"/>
  <c r="GV40" i="1" s="1"/>
  <c r="GX40" i="1" s="1"/>
  <c r="FW44" i="1"/>
  <c r="CK44" i="1"/>
  <c r="CH35" i="1"/>
  <c r="FT35" i="1"/>
  <c r="FX35" i="1"/>
  <c r="BG35" i="1" s="1"/>
  <c r="BH35" i="1" s="1"/>
  <c r="GT53" i="1"/>
  <c r="GT43" i="1"/>
  <c r="GS43" i="1"/>
  <c r="GU43" i="1" s="1"/>
  <c r="GV43" i="1" s="1"/>
  <c r="FV54" i="1"/>
  <c r="FY54" i="1" s="1"/>
  <c r="GQ33" i="1"/>
  <c r="GP33" i="1"/>
  <c r="HT33" i="1"/>
  <c r="GT46" i="1"/>
  <c r="GW35" i="1"/>
  <c r="HR35" i="1" s="1"/>
  <c r="GX35" i="1"/>
  <c r="GY35" i="1" s="1"/>
  <c r="HD35" i="1" s="1"/>
  <c r="HE35" i="1" s="1"/>
  <c r="CK52" i="1"/>
  <c r="FW52" i="1"/>
  <c r="HV37" i="1"/>
  <c r="HT37" i="1"/>
  <c r="GQ37" i="1"/>
  <c r="GR44" i="1"/>
  <c r="GS29" i="1"/>
  <c r="GT29" i="1"/>
  <c r="GU29" i="1" s="1"/>
  <c r="GV29" i="1" s="1"/>
  <c r="GX29" i="1" s="1"/>
  <c r="GY29" i="1" s="1"/>
  <c r="HS29" i="1" s="1"/>
  <c r="HV53" i="1"/>
  <c r="HW43" i="1"/>
  <c r="FW42" i="1"/>
  <c r="CK42" i="1"/>
  <c r="FW33" i="1"/>
  <c r="CK33" i="1"/>
  <c r="HV47" i="1"/>
  <c r="HU47" i="1"/>
  <c r="GM52" i="1"/>
  <c r="GN52" i="1" s="1"/>
  <c r="HT52" i="1"/>
  <c r="GP52" i="1"/>
  <c r="GQ52" i="1"/>
  <c r="HW46" i="1"/>
  <c r="HX46" i="1" s="1"/>
  <c r="FV41" i="1"/>
  <c r="FY41" i="1" s="1"/>
  <c r="CL41" i="1"/>
  <c r="FS41" i="1"/>
  <c r="CL29" i="1"/>
  <c r="FS29" i="1"/>
  <c r="HT44" i="1"/>
  <c r="HU44" i="1" s="1"/>
  <c r="HW44" i="1" s="1"/>
  <c r="GQ44" i="1"/>
  <c r="GR53" i="1"/>
  <c r="GS53" i="1"/>
  <c r="GM42" i="1"/>
  <c r="GN42" i="1" s="1"/>
  <c r="CL49" i="1"/>
  <c r="FS49" i="1"/>
  <c r="GT47" i="1"/>
  <c r="GM33" i="1"/>
  <c r="GN33" i="1" s="1"/>
  <c r="CJ40" i="1"/>
  <c r="FQ40" i="1"/>
  <c r="HV46" i="1"/>
  <c r="CK36" i="1"/>
  <c r="FW36" i="1"/>
  <c r="GT31" i="1"/>
  <c r="CJ42" i="1"/>
  <c r="FQ42" i="1"/>
  <c r="GR47" i="1"/>
  <c r="GS47" i="1"/>
  <c r="CJ33" i="1"/>
  <c r="FQ33" i="1"/>
  <c r="GU25" i="1"/>
  <c r="GV25" i="1" s="1"/>
  <c r="IF49" i="1"/>
  <c r="HY49" i="1"/>
  <c r="HZ49" i="1" s="1"/>
  <c r="CJ52" i="1"/>
  <c r="FQ52" i="1"/>
  <c r="GM36" i="1"/>
  <c r="GN36" i="1" s="1"/>
  <c r="GR36" i="1" s="1"/>
  <c r="GQ36" i="1"/>
  <c r="GP36" i="1"/>
  <c r="HT36" i="1"/>
  <c r="HU36" i="1" s="1"/>
  <c r="HW36" i="1" s="1"/>
  <c r="CK51" i="1"/>
  <c r="FW51" i="1"/>
  <c r="HX29" i="1"/>
  <c r="IF29" i="1"/>
  <c r="HY29" i="1"/>
  <c r="HZ29" i="1" s="1"/>
  <c r="CK28" i="1"/>
  <c r="FW28" i="1"/>
  <c r="GP37" i="1"/>
  <c r="GM48" i="1"/>
  <c r="GN48" i="1" s="1"/>
  <c r="HT48" i="1"/>
  <c r="GQ48" i="1"/>
  <c r="GT48" i="1" s="1"/>
  <c r="GP48" i="1"/>
  <c r="CJ51" i="1"/>
  <c r="FQ51" i="1"/>
  <c r="HV29" i="1"/>
  <c r="CJ28" i="1"/>
  <c r="FQ28" i="1"/>
  <c r="FV28" i="1" s="1"/>
  <c r="FY28" i="1" s="1"/>
  <c r="FV29" i="1"/>
  <c r="FY29" i="1" s="1"/>
  <c r="HW31" i="1"/>
  <c r="HX31" i="1"/>
  <c r="GW32" i="1"/>
  <c r="GX32" i="1"/>
  <c r="GY32" i="1" s="1"/>
  <c r="HD32" i="1" s="1"/>
  <c r="HE32" i="1" s="1"/>
  <c r="HY35" i="1"/>
  <c r="HZ35" i="1" s="1"/>
  <c r="IF35" i="1"/>
  <c r="HX53" i="1"/>
  <c r="IF53" i="1"/>
  <c r="HY53" i="1"/>
  <c r="HZ53" i="1" s="1"/>
  <c r="CJ36" i="1"/>
  <c r="FQ36" i="1"/>
  <c r="HW30" i="1"/>
  <c r="HX30" i="1"/>
  <c r="GR51" i="1"/>
  <c r="GS51" i="1"/>
  <c r="GR28" i="1"/>
  <c r="HV31" i="1"/>
  <c r="FQ37" i="1"/>
  <c r="CJ37" i="1"/>
  <c r="FV37" i="1"/>
  <c r="FY37" i="1" s="1"/>
  <c r="CL25" i="1"/>
  <c r="FS25" i="1"/>
  <c r="CL31" i="1"/>
  <c r="FS31" i="1"/>
  <c r="CJ44" i="1"/>
  <c r="FQ44" i="1"/>
  <c r="CL32" i="1"/>
  <c r="FS32" i="1"/>
  <c r="CK27" i="1"/>
  <c r="FW27" i="1"/>
  <c r="GT30" i="1"/>
  <c r="GW49" i="1"/>
  <c r="CJ34" i="1"/>
  <c r="FQ34" i="1"/>
  <c r="HT28" i="1"/>
  <c r="GQ28" i="1"/>
  <c r="GT41" i="1"/>
  <c r="GU41" i="1" s="1"/>
  <c r="GV41" i="1" s="1"/>
  <c r="GT54" i="1"/>
  <c r="GM37" i="1"/>
  <c r="GN37" i="1" s="1"/>
  <c r="GS54" i="1"/>
  <c r="CL26" i="1"/>
  <c r="FS26" i="1"/>
  <c r="CI50" i="1"/>
  <c r="CN50" i="1" s="1"/>
  <c r="FU50" i="1"/>
  <c r="CJ27" i="1"/>
  <c r="FQ27" i="1"/>
  <c r="CL46" i="1"/>
  <c r="FS46" i="1"/>
  <c r="GY49" i="1"/>
  <c r="HS49" i="1"/>
  <c r="GM34" i="1"/>
  <c r="GN34" i="1" s="1"/>
  <c r="GR34" i="1" s="1"/>
  <c r="HV54" i="1"/>
  <c r="HU54" i="1"/>
  <c r="HW54" i="1" s="1"/>
  <c r="FW37" i="1"/>
  <c r="CK37" i="1"/>
  <c r="HV27" i="1"/>
  <c r="HU27" i="1"/>
  <c r="HW27" i="1" s="1"/>
  <c r="GS46" i="1"/>
  <c r="HV30" i="1"/>
  <c r="FW34" i="1"/>
  <c r="CK34" i="1"/>
  <c r="HW41" i="1"/>
  <c r="HX41" i="1" s="1"/>
  <c r="CH38" i="1"/>
  <c r="FT38" i="1"/>
  <c r="CL30" i="1"/>
  <c r="FS30" i="1"/>
  <c r="FW48" i="1"/>
  <c r="CK48" i="1"/>
  <c r="GR30" i="1"/>
  <c r="GS30" i="1"/>
  <c r="GR38" i="1"/>
  <c r="GS38" i="1"/>
  <c r="HV41" i="1"/>
  <c r="HV38" i="1"/>
  <c r="HU38" i="1"/>
  <c r="HW38" i="1" s="1"/>
  <c r="GP45" i="1"/>
  <c r="GS27" i="1"/>
  <c r="GT27" i="1"/>
  <c r="CK53" i="1"/>
  <c r="FW53" i="1"/>
  <c r="HW25" i="1"/>
  <c r="HX25" i="1" s="1"/>
  <c r="CK45" i="1"/>
  <c r="FW45" i="1"/>
  <c r="HU40" i="1"/>
  <c r="HW40" i="1" s="1"/>
  <c r="HD33" i="16"/>
  <c r="HC33" i="16"/>
  <c r="IJ33" i="16"/>
  <c r="HC47" i="16"/>
  <c r="IJ47" i="16"/>
  <c r="HD47" i="16"/>
  <c r="HD32" i="16"/>
  <c r="IJ32" i="16"/>
  <c r="HC32" i="16"/>
  <c r="HD43" i="16"/>
  <c r="HC43" i="16"/>
  <c r="IJ43" i="16"/>
  <c r="HD23" i="16"/>
  <c r="HC23" i="16"/>
  <c r="IJ23" i="16"/>
  <c r="HD22" i="16"/>
  <c r="HC22" i="16"/>
  <c r="IJ22" i="16"/>
  <c r="HC17" i="16"/>
  <c r="IJ17" i="16"/>
  <c r="HD17" i="16"/>
  <c r="IA49" i="16"/>
  <c r="HZ49" i="16"/>
  <c r="IJ18" i="16"/>
  <c r="HD18" i="16"/>
  <c r="HC18" i="16"/>
  <c r="HD54" i="16"/>
  <c r="HC54" i="16"/>
  <c r="IJ54" i="16"/>
  <c r="HD25" i="16"/>
  <c r="IJ25" i="16"/>
  <c r="HC25" i="16"/>
  <c r="IJ27" i="16"/>
  <c r="HC27" i="16"/>
  <c r="HD27" i="16"/>
  <c r="HZ18" i="16"/>
  <c r="IA18" i="16"/>
  <c r="HD49" i="16"/>
  <c r="HC49" i="16"/>
  <c r="IJ49" i="16"/>
  <c r="HN22" i="16"/>
  <c r="IN15" i="16"/>
  <c r="HN15" i="16"/>
  <c r="IA36" i="16"/>
  <c r="HZ36" i="16"/>
  <c r="IH52" i="16"/>
  <c r="HC36" i="16"/>
  <c r="IJ36" i="16"/>
  <c r="HD36" i="16"/>
  <c r="IO24" i="16"/>
  <c r="IP24" i="16"/>
  <c r="IN19" i="16"/>
  <c r="HN19" i="16"/>
  <c r="IJ35" i="16"/>
  <c r="HD35" i="16"/>
  <c r="HC35" i="16"/>
  <c r="IP38" i="16"/>
  <c r="IO38" i="16"/>
  <c r="HD39" i="16"/>
  <c r="HC39" i="16"/>
  <c r="IJ39" i="16"/>
  <c r="HQ39" i="16"/>
  <c r="HY39" i="16" s="1"/>
  <c r="HY54" i="16"/>
  <c r="HY43" i="16"/>
  <c r="HQ17" i="16"/>
  <c r="IA33" i="16"/>
  <c r="IB33" i="16" s="1"/>
  <c r="HM45" i="16"/>
  <c r="IN45" i="16" s="1"/>
  <c r="HD26" i="16"/>
  <c r="HC26" i="16"/>
  <c r="IJ26" i="16"/>
  <c r="HQ47" i="16"/>
  <c r="IF21" i="16"/>
  <c r="II52" i="16"/>
  <c r="HQ25" i="16"/>
  <c r="HY25" i="16" s="1"/>
  <c r="HM25" i="16"/>
  <c r="IN25" i="16" s="1"/>
  <c r="IC24" i="16"/>
  <c r="IA27" i="16"/>
  <c r="IB27" i="16" s="1"/>
  <c r="HM51" i="16"/>
  <c r="IN51" i="16" s="1"/>
  <c r="IC31" i="16"/>
  <c r="II31" i="16" s="1"/>
  <c r="IC41" i="16"/>
  <c r="IB41" i="16"/>
  <c r="IH41" i="16" s="1"/>
  <c r="HD20" i="16"/>
  <c r="HC20" i="16"/>
  <c r="IJ20" i="16"/>
  <c r="HY32" i="16"/>
  <c r="HB37" i="16"/>
  <c r="IO48" i="16"/>
  <c r="IP48" i="16"/>
  <c r="HZ30" i="16"/>
  <c r="IB50" i="16"/>
  <c r="IH50" i="16" s="1"/>
  <c r="HZ42" i="16"/>
  <c r="II48" i="16"/>
  <c r="IH48" i="16"/>
  <c r="IG48" i="16"/>
  <c r="IF48" i="16"/>
  <c r="II38" i="16"/>
  <c r="IH38" i="16"/>
  <c r="IG38" i="16"/>
  <c r="IF38" i="16"/>
  <c r="HZ45" i="16"/>
  <c r="IB45" i="16" s="1"/>
  <c r="IA45" i="16"/>
  <c r="II40" i="16"/>
  <c r="IH40" i="16"/>
  <c r="IC40" i="16"/>
  <c r="IB40" i="16"/>
  <c r="IG40" i="16" s="1"/>
  <c r="IP42" i="16"/>
  <c r="IO42" i="16"/>
  <c r="IH21" i="16"/>
  <c r="HM33" i="16"/>
  <c r="IN33" i="16" s="1"/>
  <c r="HN25" i="16"/>
  <c r="HM32" i="16"/>
  <c r="IN32" i="16" s="1"/>
  <c r="IB19" i="16"/>
  <c r="IF19" i="16" s="1"/>
  <c r="IO19" i="16"/>
  <c r="IP19" i="16"/>
  <c r="HQ23" i="16"/>
  <c r="HY23" i="16" s="1"/>
  <c r="HM35" i="16"/>
  <c r="IN35" i="16" s="1"/>
  <c r="IP41" i="16"/>
  <c r="IO41" i="16"/>
  <c r="IB35" i="16"/>
  <c r="II35" i="16" s="1"/>
  <c r="HM49" i="16"/>
  <c r="IN49" i="16" s="1"/>
  <c r="HQ22" i="16"/>
  <c r="HY22" i="16" s="1"/>
  <c r="IP52" i="16"/>
  <c r="IO52" i="16"/>
  <c r="HN49" i="16"/>
  <c r="IH28" i="16"/>
  <c r="HM18" i="16"/>
  <c r="IN18" i="16" s="1"/>
  <c r="HM20" i="16"/>
  <c r="IN20" i="16" s="1"/>
  <c r="HM43" i="16"/>
  <c r="IN43" i="16" s="1"/>
  <c r="IP30" i="16"/>
  <c r="IO30" i="16"/>
  <c r="HM27" i="16"/>
  <c r="IN27" i="16" s="1"/>
  <c r="HZ44" i="16"/>
  <c r="IA44" i="16"/>
  <c r="HM37" i="16"/>
  <c r="IN37" i="16" s="1"/>
  <c r="HN42" i="16"/>
  <c r="HM23" i="16"/>
  <c r="IN23" i="16" s="1"/>
  <c r="HN35" i="16"/>
  <c r="HN30" i="16"/>
  <c r="IB24" i="16"/>
  <c r="II24" i="16" s="1"/>
  <c r="IC19" i="16"/>
  <c r="HY17" i="16"/>
  <c r="IB15" i="16"/>
  <c r="IG15" i="16" s="1"/>
  <c r="IC15" i="16"/>
  <c r="II28" i="16"/>
  <c r="HY20" i="16"/>
  <c r="HM22" i="16"/>
  <c r="IN22" i="16" s="1"/>
  <c r="HN18" i="16"/>
  <c r="HZ26" i="16"/>
  <c r="IA26" i="16"/>
  <c r="HD44" i="16"/>
  <c r="HC44" i="16"/>
  <c r="IJ44" i="16"/>
  <c r="HY37" i="16"/>
  <c r="HM54" i="16"/>
  <c r="IN54" i="16" s="1"/>
  <c r="HN27" i="16"/>
  <c r="HN51" i="16"/>
  <c r="HN44" i="16"/>
  <c r="HD45" i="16"/>
  <c r="IJ45" i="16"/>
  <c r="HC45" i="16"/>
  <c r="HM17" i="16"/>
  <c r="IN17" i="16" s="1"/>
  <c r="HN20" i="16"/>
  <c r="HM47" i="16"/>
  <c r="IN47" i="16" s="1"/>
  <c r="IP53" i="16"/>
  <c r="IO53" i="16"/>
  <c r="IF52" i="16"/>
  <c r="IA51" i="16"/>
  <c r="IO29" i="16"/>
  <c r="IP29" i="16"/>
  <c r="HD51" i="16"/>
  <c r="HC51" i="16"/>
  <c r="IJ51" i="16"/>
  <c r="HZ39" i="16"/>
  <c r="IC39" i="16" s="1"/>
  <c r="IA39" i="16"/>
  <c r="CL45" i="16"/>
  <c r="HY47" i="16"/>
  <c r="IO50" i="16"/>
  <c r="IP50" i="16"/>
  <c r="HN54" i="16"/>
  <c r="HN43" i="16"/>
  <c r="HZ29" i="16"/>
  <c r="IA29" i="16"/>
  <c r="IP40" i="16"/>
  <c r="IO40" i="16"/>
  <c r="HQ51" i="16"/>
  <c r="HY51" i="16" s="1"/>
  <c r="HZ51" i="16" s="1"/>
  <c r="IC35" i="16"/>
  <c r="HN23" i="16"/>
  <c r="IP15" i="16"/>
  <c r="IO15" i="16"/>
  <c r="IC34" i="16"/>
  <c r="IB34" i="16"/>
  <c r="IH34" i="16" s="1"/>
  <c r="IP34" i="16"/>
  <c r="IO34" i="16"/>
  <c r="IP31" i="16"/>
  <c r="IO31" i="16"/>
  <c r="IC50" i="16"/>
  <c r="IF50" i="16" s="1"/>
  <c r="GP15" i="1"/>
  <c r="CL24" i="1"/>
  <c r="FS24" i="1"/>
  <c r="CK21" i="1"/>
  <c r="FW21" i="1"/>
  <c r="GQ18" i="1"/>
  <c r="GT18" i="1" s="1"/>
  <c r="GP18" i="1"/>
  <c r="HT18" i="1"/>
  <c r="HV18" i="1" s="1"/>
  <c r="GS21" i="1"/>
  <c r="GT21" i="1"/>
  <c r="GM20" i="1"/>
  <c r="GN20" i="1" s="1"/>
  <c r="HT20" i="1"/>
  <c r="HU20" i="1" s="1"/>
  <c r="HW20" i="1" s="1"/>
  <c r="GQ20" i="1"/>
  <c r="GT20" i="1" s="1"/>
  <c r="GP20" i="1"/>
  <c r="GQ23" i="1"/>
  <c r="GS23" i="1" s="1"/>
  <c r="GP23" i="1"/>
  <c r="HT23" i="1"/>
  <c r="HU23" i="1" s="1"/>
  <c r="FW19" i="1"/>
  <c r="CK19" i="1"/>
  <c r="HW16" i="1"/>
  <c r="HX16" i="1" s="1"/>
  <c r="GM22" i="1"/>
  <c r="GN22" i="1" s="1"/>
  <c r="HT22" i="1"/>
  <c r="GQ22" i="1"/>
  <c r="GP22" i="1"/>
  <c r="CJ23" i="1"/>
  <c r="FQ23" i="1"/>
  <c r="FW15" i="1"/>
  <c r="CK15" i="1"/>
  <c r="CJ18" i="1"/>
  <c r="FQ18" i="1"/>
  <c r="FW20" i="1"/>
  <c r="CK20" i="1"/>
  <c r="HV19" i="1"/>
  <c r="CJ19" i="1"/>
  <c r="FQ19" i="1"/>
  <c r="GT16" i="1"/>
  <c r="CJ22" i="1"/>
  <c r="FQ22" i="1"/>
  <c r="FV22" i="1" s="1"/>
  <c r="FY22" i="1" s="1"/>
  <c r="CJ16" i="1"/>
  <c r="FQ16" i="1"/>
  <c r="GR15" i="1"/>
  <c r="GM18" i="1"/>
  <c r="GN18" i="1" s="1"/>
  <c r="HV24" i="1"/>
  <c r="HU24" i="1"/>
  <c r="HV16" i="1"/>
  <c r="CK22" i="1"/>
  <c r="FW22" i="1"/>
  <c r="FV24" i="1"/>
  <c r="FY24" i="1" s="1"/>
  <c r="FW16" i="1"/>
  <c r="CK16" i="1"/>
  <c r="GU17" i="1"/>
  <c r="GV17" i="1" s="1"/>
  <c r="CJ21" i="1"/>
  <c r="FQ21" i="1"/>
  <c r="CL17" i="1"/>
  <c r="FS17" i="1"/>
  <c r="HV21" i="1"/>
  <c r="CK18" i="1"/>
  <c r="FW18" i="1"/>
  <c r="CJ20" i="1"/>
  <c r="FQ20" i="1"/>
  <c r="GT19" i="1"/>
  <c r="GR24" i="1"/>
  <c r="GS24" i="1"/>
  <c r="GR23" i="1"/>
  <c r="GR19" i="1"/>
  <c r="GS19" i="1"/>
  <c r="FW23" i="1"/>
  <c r="CK23" i="1"/>
  <c r="GR16" i="1"/>
  <c r="GS16" i="1"/>
  <c r="HW21" i="1"/>
  <c r="HX21" i="1" s="1"/>
  <c r="GQ15" i="1"/>
  <c r="HT15" i="1"/>
  <c r="CJ15" i="1"/>
  <c r="FQ15" i="1"/>
  <c r="FV15" i="1" s="1"/>
  <c r="FY15" i="1" s="1"/>
  <c r="HW19" i="1"/>
  <c r="GU47" i="1" l="1"/>
  <c r="GV47" i="1" s="1"/>
  <c r="HS32" i="1"/>
  <c r="HS35" i="1"/>
  <c r="IL35" i="1"/>
  <c r="GU46" i="1"/>
  <c r="GV46" i="1" s="1"/>
  <c r="GW46" i="1" s="1"/>
  <c r="GU30" i="1"/>
  <c r="GV30" i="1" s="1"/>
  <c r="GW30" i="1" s="1"/>
  <c r="GU54" i="1"/>
  <c r="GV54" i="1" s="1"/>
  <c r="GX54" i="1" s="1"/>
  <c r="GX41" i="1"/>
  <c r="GY41" i="1" s="1"/>
  <c r="HS41" i="1" s="1"/>
  <c r="GW41" i="1"/>
  <c r="GR52" i="1"/>
  <c r="GS52" i="1"/>
  <c r="HD46" i="1"/>
  <c r="CH54" i="1"/>
  <c r="FT54" i="1"/>
  <c r="CI54" i="1" s="1"/>
  <c r="FX54" i="1"/>
  <c r="BG54" i="1" s="1"/>
  <c r="BH54" i="1" s="1"/>
  <c r="GU27" i="1"/>
  <c r="GV27" i="1" s="1"/>
  <c r="CH46" i="1"/>
  <c r="FT46" i="1"/>
  <c r="FX46" i="1"/>
  <c r="BG46" i="1" s="1"/>
  <c r="BH46" i="1" s="1"/>
  <c r="GT28" i="1"/>
  <c r="GU51" i="1"/>
  <c r="GV51" i="1" s="1"/>
  <c r="CL28" i="1"/>
  <c r="FS28" i="1"/>
  <c r="GT44" i="1"/>
  <c r="HW47" i="1"/>
  <c r="HX47" i="1"/>
  <c r="GW29" i="1"/>
  <c r="HW34" i="1"/>
  <c r="HX34" i="1" s="1"/>
  <c r="HX44" i="1"/>
  <c r="IF44" i="1"/>
  <c r="HY44" i="1"/>
  <c r="HZ44" i="1" s="1"/>
  <c r="HX40" i="1"/>
  <c r="IF40" i="1"/>
  <c r="HY40" i="1"/>
  <c r="HZ40" i="1" s="1"/>
  <c r="HX27" i="1"/>
  <c r="IF27" i="1"/>
  <c r="HY27" i="1"/>
  <c r="HZ27" i="1" s="1"/>
  <c r="FV27" i="1"/>
  <c r="FY27" i="1" s="1"/>
  <c r="CL27" i="1"/>
  <c r="FS27" i="1"/>
  <c r="FV34" i="1"/>
  <c r="FY34" i="1" s="1"/>
  <c r="CL34" i="1"/>
  <c r="FS34" i="1"/>
  <c r="FS44" i="1"/>
  <c r="CL44" i="1"/>
  <c r="CL33" i="1"/>
  <c r="FS33" i="1"/>
  <c r="HV44" i="1"/>
  <c r="GS34" i="1"/>
  <c r="GT34" i="1"/>
  <c r="GU34" i="1" s="1"/>
  <c r="GV34" i="1" s="1"/>
  <c r="HV33" i="1"/>
  <c r="HU33" i="1"/>
  <c r="HW33" i="1" s="1"/>
  <c r="FV44" i="1"/>
  <c r="FY44" i="1" s="1"/>
  <c r="IF30" i="1"/>
  <c r="HY30" i="1"/>
  <c r="HZ30" i="1" s="1"/>
  <c r="FV33" i="1"/>
  <c r="FY33" i="1" s="1"/>
  <c r="CL40" i="1"/>
  <c r="FS40" i="1"/>
  <c r="CH29" i="1"/>
  <c r="FT29" i="1"/>
  <c r="CI29" i="1" s="1"/>
  <c r="FX29" i="1"/>
  <c r="BG29" i="1" s="1"/>
  <c r="BH29" i="1" s="1"/>
  <c r="GS44" i="1"/>
  <c r="GT33" i="1"/>
  <c r="HV34" i="1"/>
  <c r="CL48" i="1"/>
  <c r="FS48" i="1"/>
  <c r="CH30" i="1"/>
  <c r="FT30" i="1"/>
  <c r="CI30" i="1" s="1"/>
  <c r="FX30" i="1"/>
  <c r="BG30" i="1" s="1"/>
  <c r="BH30" i="1" s="1"/>
  <c r="HR49" i="1"/>
  <c r="HB49" i="1"/>
  <c r="HN49" i="1" s="1"/>
  <c r="CX49" i="1"/>
  <c r="CW49" i="1"/>
  <c r="HC49" i="1"/>
  <c r="HO49" i="1" s="1"/>
  <c r="IP49" i="1" s="1"/>
  <c r="FV36" i="1"/>
  <c r="FY36" i="1" s="1"/>
  <c r="FS36" i="1"/>
  <c r="CL36" i="1"/>
  <c r="FV51" i="1"/>
  <c r="FY51" i="1" s="1"/>
  <c r="CL51" i="1"/>
  <c r="FS51" i="1"/>
  <c r="FV40" i="1"/>
  <c r="FY40" i="1" s="1"/>
  <c r="GT42" i="1"/>
  <c r="GW40" i="1"/>
  <c r="HB26" i="1"/>
  <c r="HN26" i="1" s="1"/>
  <c r="GY26" i="1"/>
  <c r="HD26" i="1" s="1"/>
  <c r="FX31" i="1"/>
  <c r="BG31" i="1" s="1"/>
  <c r="BH31" i="1" s="1"/>
  <c r="CH31" i="1"/>
  <c r="FT31" i="1"/>
  <c r="CI31" i="1" s="1"/>
  <c r="GX47" i="1"/>
  <c r="GY47" i="1" s="1"/>
  <c r="HS47" i="1" s="1"/>
  <c r="GT37" i="1"/>
  <c r="GX43" i="1"/>
  <c r="HW45" i="1"/>
  <c r="HX45" i="1"/>
  <c r="HX38" i="1"/>
  <c r="IF38" i="1"/>
  <c r="HY38" i="1"/>
  <c r="HZ38" i="1" s="1"/>
  <c r="FU38" i="1"/>
  <c r="CI38" i="1"/>
  <c r="CN38" i="1" s="1"/>
  <c r="CH41" i="1"/>
  <c r="FT41" i="1"/>
  <c r="FX41" i="1"/>
  <c r="BG41" i="1" s="1"/>
  <c r="BH41" i="1" s="1"/>
  <c r="HU37" i="1"/>
  <c r="GW43" i="1"/>
  <c r="HR43" i="1" s="1"/>
  <c r="GT45" i="1"/>
  <c r="HW42" i="1"/>
  <c r="HX42" i="1" s="1"/>
  <c r="CW26" i="1"/>
  <c r="HC26" i="1"/>
  <c r="HO26" i="1" s="1"/>
  <c r="IP26" i="1" s="1"/>
  <c r="CX26" i="1"/>
  <c r="CH26" i="1"/>
  <c r="FT26" i="1"/>
  <c r="CI26" i="1" s="1"/>
  <c r="FX26" i="1"/>
  <c r="BG26" i="1" s="1"/>
  <c r="BH26" i="1" s="1"/>
  <c r="CH25" i="1"/>
  <c r="FT25" i="1"/>
  <c r="FX25" i="1"/>
  <c r="BG25" i="1" s="1"/>
  <c r="BH25" i="1" s="1"/>
  <c r="FV42" i="1"/>
  <c r="FY42" i="1" s="1"/>
  <c r="CL42" i="1"/>
  <c r="FS42" i="1"/>
  <c r="GR33" i="1"/>
  <c r="GS33" i="1"/>
  <c r="GU33" i="1" s="1"/>
  <c r="GV33" i="1" s="1"/>
  <c r="HV45" i="1"/>
  <c r="HV42" i="1"/>
  <c r="HB50" i="1"/>
  <c r="HN50" i="1" s="1"/>
  <c r="CW50" i="1"/>
  <c r="HC50" i="1"/>
  <c r="HO50" i="1" s="1"/>
  <c r="IP50" i="1" s="1"/>
  <c r="CX50" i="1"/>
  <c r="HD50" i="1"/>
  <c r="IF25" i="1"/>
  <c r="HY25" i="1"/>
  <c r="HZ25" i="1" s="1"/>
  <c r="HV48" i="1"/>
  <c r="HU48" i="1"/>
  <c r="HX36" i="1"/>
  <c r="IF36" i="1"/>
  <c r="HY36" i="1"/>
  <c r="HZ36" i="1" s="1"/>
  <c r="GW47" i="1"/>
  <c r="HR47" i="1" s="1"/>
  <c r="IA47" i="1" s="1"/>
  <c r="CL47" i="1"/>
  <c r="FS47" i="1"/>
  <c r="GU38" i="1"/>
  <c r="GV38" i="1" s="1"/>
  <c r="IF41" i="1"/>
  <c r="HY41" i="1"/>
  <c r="HZ41" i="1" s="1"/>
  <c r="GR48" i="1"/>
  <c r="GS48" i="1"/>
  <c r="GU48" i="1" s="1"/>
  <c r="GV48" i="1" s="1"/>
  <c r="FU43" i="1"/>
  <c r="CI43" i="1"/>
  <c r="CN43" i="1" s="1"/>
  <c r="GU31" i="1"/>
  <c r="GV31" i="1" s="1"/>
  <c r="FV47" i="1"/>
  <c r="FY47" i="1" s="1"/>
  <c r="HR50" i="1"/>
  <c r="IA50" i="1" s="1"/>
  <c r="IA35" i="1"/>
  <c r="IB35" i="1" s="1"/>
  <c r="HX54" i="1"/>
  <c r="IF54" i="1"/>
  <c r="HY54" i="1"/>
  <c r="HZ54" i="1" s="1"/>
  <c r="GY54" i="1"/>
  <c r="HS54" i="1"/>
  <c r="GS36" i="1"/>
  <c r="GT36" i="1"/>
  <c r="GU36" i="1" s="1"/>
  <c r="GV36" i="1" s="1"/>
  <c r="GW36" i="1" s="1"/>
  <c r="CH49" i="1"/>
  <c r="FT49" i="1"/>
  <c r="FX49" i="1"/>
  <c r="BG49" i="1" s="1"/>
  <c r="BH49" i="1" s="1"/>
  <c r="IF46" i="1"/>
  <c r="HY46" i="1"/>
  <c r="HZ46" i="1" s="1"/>
  <c r="FU26" i="1"/>
  <c r="GY40" i="1"/>
  <c r="HS40" i="1" s="1"/>
  <c r="GR37" i="1"/>
  <c r="GS37" i="1"/>
  <c r="HV36" i="1"/>
  <c r="GT52" i="1"/>
  <c r="FU35" i="1"/>
  <c r="CI35" i="1"/>
  <c r="CN35" i="1" s="1"/>
  <c r="FV45" i="1"/>
  <c r="FY45" i="1" s="1"/>
  <c r="FS45" i="1"/>
  <c r="CL45" i="1"/>
  <c r="GX25" i="1"/>
  <c r="GY25" i="1" s="1"/>
  <c r="HS25" i="1" s="1"/>
  <c r="GW25" i="1"/>
  <c r="IL32" i="1"/>
  <c r="GW54" i="1"/>
  <c r="CL37" i="1"/>
  <c r="FS37" i="1"/>
  <c r="HB32" i="1"/>
  <c r="HN32" i="1" s="1"/>
  <c r="CW32" i="1"/>
  <c r="HR32" i="1"/>
  <c r="IA32" i="1" s="1"/>
  <c r="IC32" i="1" s="1"/>
  <c r="HC32" i="1"/>
  <c r="HO32" i="1" s="1"/>
  <c r="IP32" i="1" s="1"/>
  <c r="IQ32" i="1" s="1"/>
  <c r="CX32" i="1"/>
  <c r="GR42" i="1"/>
  <c r="GS42" i="1"/>
  <c r="GU42" i="1" s="1"/>
  <c r="GV42" i="1" s="1"/>
  <c r="GX42" i="1" s="1"/>
  <c r="GY42" i="1" s="1"/>
  <c r="HS42" i="1" s="1"/>
  <c r="HR39" i="1"/>
  <c r="IA39" i="1" s="1"/>
  <c r="HB39" i="1"/>
  <c r="HN39" i="1" s="1"/>
  <c r="HP39" i="1" s="1"/>
  <c r="CW39" i="1"/>
  <c r="HC39" i="1"/>
  <c r="HO39" i="1" s="1"/>
  <c r="IP39" i="1" s="1"/>
  <c r="CX39" i="1"/>
  <c r="HD39" i="1"/>
  <c r="GS45" i="1"/>
  <c r="GU45" i="1" s="1"/>
  <c r="GV45" i="1" s="1"/>
  <c r="GW45" i="1" s="1"/>
  <c r="GX46" i="1"/>
  <c r="GY46" i="1" s="1"/>
  <c r="HS46" i="1" s="1"/>
  <c r="HR46" i="1"/>
  <c r="IA46" i="1" s="1"/>
  <c r="IA49" i="1"/>
  <c r="IC49" i="1" s="1"/>
  <c r="FT32" i="1"/>
  <c r="CI32" i="1" s="1"/>
  <c r="CH32" i="1"/>
  <c r="FX32" i="1"/>
  <c r="BG32" i="1" s="1"/>
  <c r="BH32" i="1" s="1"/>
  <c r="FV52" i="1"/>
  <c r="FY52" i="1" s="1"/>
  <c r="CL52" i="1"/>
  <c r="FS52" i="1"/>
  <c r="GU53" i="1"/>
  <c r="GV53" i="1" s="1"/>
  <c r="HU52" i="1"/>
  <c r="IF43" i="1"/>
  <c r="HY43" i="1"/>
  <c r="HZ43" i="1" s="1"/>
  <c r="FU39" i="1"/>
  <c r="CI39" i="1"/>
  <c r="CN39" i="1" s="1"/>
  <c r="FV53" i="1"/>
  <c r="FY53" i="1" s="1"/>
  <c r="CL53" i="1"/>
  <c r="FS53" i="1"/>
  <c r="HV28" i="1"/>
  <c r="HU28" i="1"/>
  <c r="HW28" i="1" s="1"/>
  <c r="HR30" i="1"/>
  <c r="GX30" i="1"/>
  <c r="HC30" i="1" s="1"/>
  <c r="HO30" i="1" s="1"/>
  <c r="IP30" i="1" s="1"/>
  <c r="HD49" i="1"/>
  <c r="GS28" i="1"/>
  <c r="GU28" i="1" s="1"/>
  <c r="GV28" i="1" s="1"/>
  <c r="GW28" i="1" s="1"/>
  <c r="IF31" i="1"/>
  <c r="HY31" i="1"/>
  <c r="HZ31" i="1" s="1"/>
  <c r="HV52" i="1"/>
  <c r="HX43" i="1"/>
  <c r="HC35" i="1"/>
  <c r="CX35" i="1"/>
  <c r="HB35" i="1"/>
  <c r="HN35" i="1" s="1"/>
  <c r="CW35" i="1"/>
  <c r="FU31" i="1"/>
  <c r="IA23" i="16"/>
  <c r="HZ23" i="16"/>
  <c r="IA25" i="16"/>
  <c r="HZ25" i="16"/>
  <c r="II51" i="16"/>
  <c r="IC51" i="16"/>
  <c r="IB51" i="16"/>
  <c r="IH51" i="16" s="1"/>
  <c r="II34" i="16"/>
  <c r="IA20" i="16"/>
  <c r="HZ20" i="16"/>
  <c r="HZ17" i="16"/>
  <c r="IA17" i="16"/>
  <c r="HZ22" i="16"/>
  <c r="IA22" i="16"/>
  <c r="IG50" i="16"/>
  <c r="IG35" i="16"/>
  <c r="IA43" i="16"/>
  <c r="HZ43" i="16"/>
  <c r="IP36" i="16"/>
  <c r="IO36" i="16"/>
  <c r="IB39" i="16"/>
  <c r="IF29" i="16"/>
  <c r="II29" i="16"/>
  <c r="IG29" i="16"/>
  <c r="IC29" i="16"/>
  <c r="IB29" i="16"/>
  <c r="IH29" i="16" s="1"/>
  <c r="II50" i="16"/>
  <c r="IF35" i="16"/>
  <c r="HZ54" i="16"/>
  <c r="IA54" i="16"/>
  <c r="IP49" i="16"/>
  <c r="IO49" i="16"/>
  <c r="IO18" i="16"/>
  <c r="IP18" i="16"/>
  <c r="HN32" i="16"/>
  <c r="IH35" i="16"/>
  <c r="II41" i="16"/>
  <c r="IP35" i="16"/>
  <c r="IO35" i="16"/>
  <c r="IP25" i="16"/>
  <c r="IO25" i="16"/>
  <c r="IC49" i="16"/>
  <c r="IH49" i="16" s="1"/>
  <c r="IB49" i="16"/>
  <c r="IO23" i="16"/>
  <c r="IP23" i="16"/>
  <c r="IP32" i="16"/>
  <c r="IO32" i="16"/>
  <c r="IH45" i="16"/>
  <c r="IC45" i="16"/>
  <c r="IG45" i="16" s="1"/>
  <c r="II30" i="16"/>
  <c r="IH30" i="16"/>
  <c r="IB30" i="16"/>
  <c r="IG30" i="16" s="1"/>
  <c r="IC30" i="16"/>
  <c r="IF41" i="16"/>
  <c r="HN17" i="16"/>
  <c r="IP39" i="16"/>
  <c r="IO39" i="16"/>
  <c r="IC26" i="16"/>
  <c r="IP47" i="16"/>
  <c r="IO47" i="16"/>
  <c r="IP51" i="16"/>
  <c r="IO51" i="16"/>
  <c r="IH15" i="16"/>
  <c r="IG19" i="16"/>
  <c r="IH42" i="16"/>
  <c r="IC42" i="16"/>
  <c r="IB42" i="16"/>
  <c r="II42" i="16" s="1"/>
  <c r="IA32" i="16"/>
  <c r="HZ32" i="16"/>
  <c r="IG41" i="16"/>
  <c r="IF24" i="16"/>
  <c r="HN47" i="16"/>
  <c r="IC36" i="16"/>
  <c r="IG36" i="16" s="1"/>
  <c r="IB36" i="16"/>
  <c r="IC18" i="16"/>
  <c r="IB18" i="16"/>
  <c r="IH18" i="16" s="1"/>
  <c r="IP54" i="16"/>
  <c r="IO54" i="16"/>
  <c r="IC33" i="16"/>
  <c r="IG33" i="16" s="1"/>
  <c r="IF31" i="16"/>
  <c r="IF34" i="16"/>
  <c r="IP45" i="16"/>
  <c r="IO45" i="16"/>
  <c r="II15" i="16"/>
  <c r="IH19" i="16"/>
  <c r="IP20" i="16"/>
  <c r="IO20" i="16"/>
  <c r="IG24" i="16"/>
  <c r="IC27" i="16"/>
  <c r="IF27" i="16" s="1"/>
  <c r="IP17" i="16"/>
  <c r="IO17" i="16"/>
  <c r="IG31" i="16"/>
  <c r="IO33" i="16"/>
  <c r="IP33" i="16"/>
  <c r="IG34" i="16"/>
  <c r="HZ37" i="16"/>
  <c r="IA37" i="16"/>
  <c r="IF15" i="16"/>
  <c r="IF44" i="16"/>
  <c r="IG44" i="16"/>
  <c r="IH44" i="16"/>
  <c r="IC44" i="16"/>
  <c r="IB44" i="16"/>
  <c r="II44" i="16" s="1"/>
  <c r="II19" i="16"/>
  <c r="IF40" i="16"/>
  <c r="HN45" i="16"/>
  <c r="IH24" i="16"/>
  <c r="IP43" i="16"/>
  <c r="IO43" i="16"/>
  <c r="IH31" i="16"/>
  <c r="IG39" i="16"/>
  <c r="IF39" i="16"/>
  <c r="IH39" i="16"/>
  <c r="II39" i="16"/>
  <c r="IA47" i="16"/>
  <c r="HZ47" i="16"/>
  <c r="HN37" i="16"/>
  <c r="IO44" i="16"/>
  <c r="IP44" i="16"/>
  <c r="HN33" i="16"/>
  <c r="IB26" i="16"/>
  <c r="IF26" i="16" s="1"/>
  <c r="HD37" i="16"/>
  <c r="HC37" i="16"/>
  <c r="IJ37" i="16"/>
  <c r="IP26" i="16"/>
  <c r="IO26" i="16"/>
  <c r="IP27" i="16"/>
  <c r="IO27" i="16"/>
  <c r="IP22" i="16"/>
  <c r="IO22" i="16"/>
  <c r="IB32" i="1"/>
  <c r="IR35" i="1"/>
  <c r="HP32" i="1"/>
  <c r="IR32" i="1"/>
  <c r="GU21" i="1"/>
  <c r="GV21" i="1" s="1"/>
  <c r="GW21" i="1" s="1"/>
  <c r="HV23" i="1"/>
  <c r="GX17" i="1"/>
  <c r="GW17" i="1"/>
  <c r="HR17" i="1" s="1"/>
  <c r="HW24" i="1"/>
  <c r="HX24" i="1" s="1"/>
  <c r="CL19" i="1"/>
  <c r="FS19" i="1"/>
  <c r="HX20" i="1"/>
  <c r="IF20" i="1"/>
  <c r="HY20" i="1"/>
  <c r="HZ20" i="1" s="1"/>
  <c r="CL20" i="1"/>
  <c r="FS20" i="1"/>
  <c r="FS21" i="1"/>
  <c r="CL21" i="1"/>
  <c r="CL16" i="1"/>
  <c r="FS16" i="1"/>
  <c r="FV19" i="1"/>
  <c r="FY19" i="1" s="1"/>
  <c r="CL18" i="1"/>
  <c r="FS18" i="1"/>
  <c r="CL23" i="1"/>
  <c r="FS23" i="1"/>
  <c r="GT22" i="1"/>
  <c r="IF16" i="1"/>
  <c r="HY16" i="1"/>
  <c r="HZ16" i="1" s="1"/>
  <c r="HW23" i="1"/>
  <c r="HV20" i="1"/>
  <c r="CH24" i="1"/>
  <c r="FT24" i="1"/>
  <c r="FX24" i="1"/>
  <c r="BG24" i="1" s="1"/>
  <c r="BH24" i="1" s="1"/>
  <c r="IF19" i="1"/>
  <c r="HY19" i="1"/>
  <c r="HZ19" i="1" s="1"/>
  <c r="GT15" i="1"/>
  <c r="HV15" i="1"/>
  <c r="HU15" i="1"/>
  <c r="IF21" i="1"/>
  <c r="HY21" i="1"/>
  <c r="HZ21" i="1" s="1"/>
  <c r="GU19" i="1"/>
  <c r="GV19" i="1" s="1"/>
  <c r="GU24" i="1"/>
  <c r="GV24" i="1" s="1"/>
  <c r="FV20" i="1"/>
  <c r="FY20" i="1" s="1"/>
  <c r="FV21" i="1"/>
  <c r="FY21" i="1" s="1"/>
  <c r="GR18" i="1"/>
  <c r="GS18" i="1"/>
  <c r="FV16" i="1"/>
  <c r="FY16" i="1" s="1"/>
  <c r="FV18" i="1"/>
  <c r="FY18" i="1" s="1"/>
  <c r="FV23" i="1"/>
  <c r="FY23" i="1" s="1"/>
  <c r="HV22" i="1"/>
  <c r="HU22" i="1"/>
  <c r="GR20" i="1"/>
  <c r="GS20" i="1"/>
  <c r="HU18" i="1"/>
  <c r="HW18" i="1" s="1"/>
  <c r="FT17" i="1"/>
  <c r="CI17" i="1" s="1"/>
  <c r="CH17" i="1"/>
  <c r="FX17" i="1"/>
  <c r="BG17" i="1" s="1"/>
  <c r="BH17" i="1" s="1"/>
  <c r="HX19" i="1"/>
  <c r="CL15" i="1"/>
  <c r="FS15" i="1"/>
  <c r="GS15" i="1"/>
  <c r="CL22" i="1"/>
  <c r="FS22" i="1"/>
  <c r="GU16" i="1"/>
  <c r="GV16" i="1" s="1"/>
  <c r="GS22" i="1"/>
  <c r="GR22" i="1"/>
  <c r="GT23" i="1"/>
  <c r="GU23" i="1" s="1"/>
  <c r="GV23" i="1" s="1"/>
  <c r="CN29" i="1" l="1"/>
  <c r="CW46" i="1"/>
  <c r="HC46" i="1"/>
  <c r="HO46" i="1" s="1"/>
  <c r="IP46" i="1" s="1"/>
  <c r="CN31" i="1"/>
  <c r="HS26" i="1"/>
  <c r="IA26" i="1" s="1"/>
  <c r="CN30" i="1"/>
  <c r="IB49" i="1"/>
  <c r="FU30" i="1"/>
  <c r="FU54" i="1"/>
  <c r="CN26" i="1"/>
  <c r="FU44" i="1"/>
  <c r="HC45" i="1"/>
  <c r="HO45" i="1" s="1"/>
  <c r="IP45" i="1" s="1"/>
  <c r="GX34" i="1"/>
  <c r="IL46" i="1"/>
  <c r="HE46" i="1"/>
  <c r="HF46" i="1"/>
  <c r="HE49" i="1"/>
  <c r="HF49" i="1"/>
  <c r="IL49" i="1"/>
  <c r="GX53" i="1"/>
  <c r="GY53" i="1" s="1"/>
  <c r="HS53" i="1" s="1"/>
  <c r="GW53" i="1"/>
  <c r="CH47" i="1"/>
  <c r="FT47" i="1"/>
  <c r="FX47" i="1"/>
  <c r="BG47" i="1" s="1"/>
  <c r="BH47" i="1" s="1"/>
  <c r="HF50" i="1"/>
  <c r="HE50" i="1"/>
  <c r="IL50" i="1"/>
  <c r="HB46" i="1"/>
  <c r="HN46" i="1" s="1"/>
  <c r="HP46" i="1" s="1"/>
  <c r="CH40" i="1"/>
  <c r="FT40" i="1"/>
  <c r="FX40" i="1"/>
  <c r="BG40" i="1" s="1"/>
  <c r="BH40" i="1" s="1"/>
  <c r="FT28" i="1"/>
  <c r="CH28" i="1"/>
  <c r="FX28" i="1"/>
  <c r="BG28" i="1" s="1"/>
  <c r="BH28" i="1" s="1"/>
  <c r="HB25" i="1"/>
  <c r="HN25" i="1" s="1"/>
  <c r="CX25" i="1"/>
  <c r="HC25" i="1"/>
  <c r="HO25" i="1" s="1"/>
  <c r="IP25" i="1" s="1"/>
  <c r="CW25" i="1"/>
  <c r="HD25" i="1"/>
  <c r="HR25" i="1"/>
  <c r="IA25" i="1" s="1"/>
  <c r="IB46" i="1"/>
  <c r="IC46" i="1"/>
  <c r="IE46" i="1" s="1"/>
  <c r="IC50" i="1"/>
  <c r="IB50" i="1"/>
  <c r="FT33" i="1"/>
  <c r="CH33" i="1"/>
  <c r="FX33" i="1"/>
  <c r="BG33" i="1" s="1"/>
  <c r="BH33" i="1" s="1"/>
  <c r="CX46" i="1"/>
  <c r="HP50" i="1"/>
  <c r="IC26" i="1"/>
  <c r="IB26" i="1"/>
  <c r="HP49" i="1"/>
  <c r="GW51" i="1"/>
  <c r="HR51" i="1"/>
  <c r="GX51" i="1"/>
  <c r="GU52" i="1"/>
  <c r="GV52" i="1" s="1"/>
  <c r="GX21" i="1"/>
  <c r="GY21" i="1" s="1"/>
  <c r="HS21" i="1" s="1"/>
  <c r="GX31" i="1"/>
  <c r="GW31" i="1"/>
  <c r="HE26" i="1"/>
  <c r="IL26" i="1"/>
  <c r="IR26" i="1" s="1"/>
  <c r="HF26" i="1"/>
  <c r="HW52" i="1"/>
  <c r="HX52" i="1" s="1"/>
  <c r="FT53" i="1"/>
  <c r="CI53" i="1" s="1"/>
  <c r="CH53" i="1"/>
  <c r="FU53" i="1"/>
  <c r="FX53" i="1"/>
  <c r="BG53" i="1" s="1"/>
  <c r="BH53" i="1" s="1"/>
  <c r="CN32" i="1"/>
  <c r="CH45" i="1"/>
  <c r="FT45" i="1"/>
  <c r="FX45" i="1"/>
  <c r="BG45" i="1" s="1"/>
  <c r="BH45" i="1" s="1"/>
  <c r="CI49" i="1"/>
  <c r="CN49" i="1" s="1"/>
  <c r="FU49" i="1"/>
  <c r="HP26" i="1"/>
  <c r="FU32" i="1"/>
  <c r="GX38" i="1"/>
  <c r="GW38" i="1"/>
  <c r="CH52" i="1"/>
  <c r="FT52" i="1"/>
  <c r="FX52" i="1"/>
  <c r="BG52" i="1" s="1"/>
  <c r="BH52" i="1" s="1"/>
  <c r="HW48" i="1"/>
  <c r="HX48" i="1" s="1"/>
  <c r="GX33" i="1"/>
  <c r="IF42" i="1"/>
  <c r="HY42" i="1"/>
  <c r="HZ42" i="1" s="1"/>
  <c r="HR40" i="1"/>
  <c r="IA40" i="1" s="1"/>
  <c r="HB40" i="1"/>
  <c r="HN40" i="1" s="1"/>
  <c r="CX40" i="1"/>
  <c r="CW40" i="1"/>
  <c r="HC40" i="1"/>
  <c r="HO40" i="1" s="1"/>
  <c r="IP40" i="1" s="1"/>
  <c r="HD40" i="1"/>
  <c r="FT44" i="1"/>
  <c r="CI44" i="1" s="1"/>
  <c r="CH44" i="1"/>
  <c r="FX44" i="1"/>
  <c r="BG44" i="1" s="1"/>
  <c r="BH44" i="1" s="1"/>
  <c r="GX28" i="1"/>
  <c r="GY28" i="1" s="1"/>
  <c r="HS28" i="1" s="1"/>
  <c r="HR28" i="1"/>
  <c r="GW42" i="1"/>
  <c r="CH34" i="1"/>
  <c r="FT34" i="1"/>
  <c r="FX34" i="1"/>
  <c r="BG34" i="1" s="1"/>
  <c r="BH34" i="1" s="1"/>
  <c r="CI46" i="1"/>
  <c r="CN46" i="1" s="1"/>
  <c r="FU46" i="1"/>
  <c r="HF32" i="1"/>
  <c r="GX36" i="1"/>
  <c r="HB36" i="1" s="1"/>
  <c r="HN36" i="1" s="1"/>
  <c r="HR36" i="1"/>
  <c r="GW48" i="1"/>
  <c r="HR48" i="1" s="1"/>
  <c r="GX48" i="1"/>
  <c r="CH42" i="1"/>
  <c r="FT42" i="1"/>
  <c r="FX42" i="1"/>
  <c r="BG42" i="1" s="1"/>
  <c r="BH42" i="1" s="1"/>
  <c r="IF45" i="1"/>
  <c r="HY45" i="1"/>
  <c r="HZ45" i="1" s="1"/>
  <c r="CH48" i="1"/>
  <c r="FT48" i="1"/>
  <c r="FX48" i="1"/>
  <c r="BG48" i="1" s="1"/>
  <c r="BH48" i="1" s="1"/>
  <c r="HR41" i="1"/>
  <c r="IA41" i="1" s="1"/>
  <c r="CX41" i="1"/>
  <c r="HB41" i="1"/>
  <c r="HN41" i="1" s="1"/>
  <c r="CW41" i="1"/>
  <c r="HC41" i="1"/>
  <c r="HO41" i="1" s="1"/>
  <c r="IP41" i="1" s="1"/>
  <c r="HD41" i="1"/>
  <c r="CI41" i="1"/>
  <c r="CN41" i="1" s="1"/>
  <c r="FU41" i="1"/>
  <c r="IB39" i="1"/>
  <c r="IC39" i="1"/>
  <c r="HO35" i="1"/>
  <c r="HF35" i="1"/>
  <c r="ID49" i="1"/>
  <c r="CH37" i="1"/>
  <c r="FT37" i="1"/>
  <c r="CI37" i="1" s="1"/>
  <c r="FX37" i="1"/>
  <c r="BG37" i="1" s="1"/>
  <c r="BH37" i="1" s="1"/>
  <c r="CW43" i="1"/>
  <c r="CX43" i="1"/>
  <c r="HC43" i="1"/>
  <c r="HO43" i="1" s="1"/>
  <c r="IP43" i="1" s="1"/>
  <c r="HB43" i="1"/>
  <c r="HN43" i="1" s="1"/>
  <c r="HP43" i="1" s="1"/>
  <c r="GY43" i="1"/>
  <c r="HD43" i="1" s="1"/>
  <c r="IF34" i="1"/>
  <c r="HY34" i="1"/>
  <c r="HZ34" i="1" s="1"/>
  <c r="HR27" i="1"/>
  <c r="GX27" i="1"/>
  <c r="GW27" i="1"/>
  <c r="CH36" i="1"/>
  <c r="FT36" i="1"/>
  <c r="CI36" i="1" s="1"/>
  <c r="FX36" i="1"/>
  <c r="BG36" i="1" s="1"/>
  <c r="BH36" i="1" s="1"/>
  <c r="HX28" i="1"/>
  <c r="IF28" i="1"/>
  <c r="HY28" i="1"/>
  <c r="HZ28" i="1" s="1"/>
  <c r="GX45" i="1"/>
  <c r="GY45" i="1" s="1"/>
  <c r="HS45" i="1" s="1"/>
  <c r="HR45" i="1"/>
  <c r="IA45" i="1" s="1"/>
  <c r="IB25" i="1"/>
  <c r="IC25" i="1"/>
  <c r="CH51" i="1"/>
  <c r="FT51" i="1"/>
  <c r="FX51" i="1"/>
  <c r="BG51" i="1" s="1"/>
  <c r="BH51" i="1" s="1"/>
  <c r="CH27" i="1"/>
  <c r="FT27" i="1"/>
  <c r="FX27" i="1"/>
  <c r="BG27" i="1" s="1"/>
  <c r="BH27" i="1" s="1"/>
  <c r="HR29" i="1"/>
  <c r="IA29" i="1" s="1"/>
  <c r="HB29" i="1"/>
  <c r="HN29" i="1" s="1"/>
  <c r="CW29" i="1"/>
  <c r="CX29" i="1"/>
  <c r="HC29" i="1"/>
  <c r="HO29" i="1" s="1"/>
  <c r="IP29" i="1" s="1"/>
  <c r="HD29" i="1"/>
  <c r="CX30" i="1"/>
  <c r="IC35" i="1"/>
  <c r="ID35" i="1" s="1"/>
  <c r="HE39" i="1"/>
  <c r="HF39" i="1"/>
  <c r="IL39" i="1"/>
  <c r="HR54" i="1"/>
  <c r="IA54" i="1" s="1"/>
  <c r="IB54" i="1" s="1"/>
  <c r="HB54" i="1"/>
  <c r="HN54" i="1" s="1"/>
  <c r="CW54" i="1"/>
  <c r="CX54" i="1"/>
  <c r="HC54" i="1"/>
  <c r="HO54" i="1" s="1"/>
  <c r="IP54" i="1" s="1"/>
  <c r="HD54" i="1"/>
  <c r="FU29" i="1"/>
  <c r="GW33" i="1"/>
  <c r="HR33" i="1" s="1"/>
  <c r="HX33" i="1"/>
  <c r="IF33" i="1"/>
  <c r="HY33" i="1"/>
  <c r="HZ33" i="1" s="1"/>
  <c r="CW30" i="1"/>
  <c r="HB47" i="1"/>
  <c r="HN47" i="1" s="1"/>
  <c r="CX47" i="1"/>
  <c r="HC47" i="1"/>
  <c r="HO47" i="1" s="1"/>
  <c r="IP47" i="1" s="1"/>
  <c r="CW47" i="1"/>
  <c r="HD47" i="1"/>
  <c r="GU37" i="1"/>
  <c r="GV37" i="1" s="1"/>
  <c r="IE49" i="1"/>
  <c r="IH49" i="1" s="1"/>
  <c r="CI25" i="1"/>
  <c r="CN25" i="1" s="1"/>
  <c r="FU25" i="1"/>
  <c r="HW37" i="1"/>
  <c r="HX37" i="1"/>
  <c r="IF47" i="1"/>
  <c r="HY47" i="1"/>
  <c r="HZ47" i="1" s="1"/>
  <c r="IB47" i="1" s="1"/>
  <c r="GY30" i="1"/>
  <c r="HD30" i="1" s="1"/>
  <c r="GU44" i="1"/>
  <c r="GV44" i="1" s="1"/>
  <c r="GW34" i="1"/>
  <c r="CN54" i="1"/>
  <c r="HB30" i="1"/>
  <c r="HN30" i="1" s="1"/>
  <c r="HP30" i="1" s="1"/>
  <c r="IH26" i="16"/>
  <c r="IO37" i="16"/>
  <c r="IP37" i="16"/>
  <c r="IF36" i="16"/>
  <c r="IG32" i="16"/>
  <c r="IF32" i="16"/>
  <c r="IH32" i="16"/>
  <c r="II32" i="16"/>
  <c r="IB32" i="16"/>
  <c r="IC32" i="16"/>
  <c r="II26" i="16"/>
  <c r="II49" i="16"/>
  <c r="IH33" i="16"/>
  <c r="II36" i="16"/>
  <c r="IG26" i="16"/>
  <c r="IF49" i="16"/>
  <c r="IC54" i="16"/>
  <c r="IB54" i="16"/>
  <c r="IG54" i="16" s="1"/>
  <c r="II33" i="16"/>
  <c r="IG27" i="16"/>
  <c r="IG49" i="16"/>
  <c r="IF33" i="16"/>
  <c r="IH27" i="16"/>
  <c r="IF18" i="16"/>
  <c r="IG18" i="16"/>
  <c r="IH36" i="16"/>
  <c r="II45" i="16"/>
  <c r="IB22" i="16"/>
  <c r="IH22" i="16" s="1"/>
  <c r="IC22" i="16"/>
  <c r="II27" i="16"/>
  <c r="II18" i="16"/>
  <c r="IF42" i="16"/>
  <c r="IF45" i="16"/>
  <c r="IF51" i="16"/>
  <c r="IB25" i="16"/>
  <c r="II25" i="16" s="1"/>
  <c r="IC25" i="16"/>
  <c r="IG42" i="16"/>
  <c r="IC43" i="16"/>
  <c r="IB43" i="16"/>
  <c r="IH43" i="16" s="1"/>
  <c r="IC17" i="16"/>
  <c r="IB17" i="16"/>
  <c r="II17" i="16" s="1"/>
  <c r="IG51" i="16"/>
  <c r="II47" i="16"/>
  <c r="IC47" i="16"/>
  <c r="IB47" i="16"/>
  <c r="IH47" i="16" s="1"/>
  <c r="IF37" i="16"/>
  <c r="IG37" i="16"/>
  <c r="II37" i="16"/>
  <c r="IC37" i="16"/>
  <c r="IB37" i="16"/>
  <c r="IH37" i="16" s="1"/>
  <c r="IF30" i="16"/>
  <c r="II20" i="16"/>
  <c r="IH20" i="16"/>
  <c r="IG20" i="16"/>
  <c r="IF20" i="16"/>
  <c r="IB20" i="16"/>
  <c r="IC20" i="16"/>
  <c r="IB23" i="16"/>
  <c r="IF23" i="16" s="1"/>
  <c r="IC23" i="16"/>
  <c r="IE32" i="1"/>
  <c r="ID32" i="1"/>
  <c r="IJ32" i="1" s="1"/>
  <c r="GU20" i="1"/>
  <c r="GV20" i="1" s="1"/>
  <c r="GW20" i="1" s="1"/>
  <c r="HR20" i="1" s="1"/>
  <c r="CN17" i="1"/>
  <c r="GX23" i="1"/>
  <c r="GW23" i="1"/>
  <c r="HW15" i="1"/>
  <c r="IF23" i="1"/>
  <c r="HY23" i="1"/>
  <c r="HZ23" i="1" s="1"/>
  <c r="CH16" i="1"/>
  <c r="FT16" i="1"/>
  <c r="CI16" i="1" s="1"/>
  <c r="FX16" i="1"/>
  <c r="BG16" i="1" s="1"/>
  <c r="BH16" i="1" s="1"/>
  <c r="CH20" i="1"/>
  <c r="FT20" i="1"/>
  <c r="FX20" i="1"/>
  <c r="BG20" i="1" s="1"/>
  <c r="BH20" i="1" s="1"/>
  <c r="CX21" i="1"/>
  <c r="GX16" i="1"/>
  <c r="GW16" i="1"/>
  <c r="HR16" i="1" s="1"/>
  <c r="GU15" i="1"/>
  <c r="GV15" i="1" s="1"/>
  <c r="FU17" i="1"/>
  <c r="HW22" i="1"/>
  <c r="HX23" i="1"/>
  <c r="CH18" i="1"/>
  <c r="FT18" i="1"/>
  <c r="CI18" i="1" s="1"/>
  <c r="FX18" i="1"/>
  <c r="BG18" i="1" s="1"/>
  <c r="BH18" i="1" s="1"/>
  <c r="CH22" i="1"/>
  <c r="FT22" i="1"/>
  <c r="CI22" i="1" s="1"/>
  <c r="FX22" i="1"/>
  <c r="BG22" i="1" s="1"/>
  <c r="BH22" i="1" s="1"/>
  <c r="GX19" i="1"/>
  <c r="GW19" i="1"/>
  <c r="HR19" i="1" s="1"/>
  <c r="HR21" i="1"/>
  <c r="GU22" i="1"/>
  <c r="GV22" i="1" s="1"/>
  <c r="CH19" i="1"/>
  <c r="FT19" i="1"/>
  <c r="FX19" i="1"/>
  <c r="BG19" i="1" s="1"/>
  <c r="BH19" i="1" s="1"/>
  <c r="CX17" i="1"/>
  <c r="CW17" i="1"/>
  <c r="HB17" i="1"/>
  <c r="HN17" i="1" s="1"/>
  <c r="HC17" i="1"/>
  <c r="HO17" i="1" s="1"/>
  <c r="IP17" i="1" s="1"/>
  <c r="CH15" i="1"/>
  <c r="FT15" i="1"/>
  <c r="CI15" i="1" s="1"/>
  <c r="FX15" i="1"/>
  <c r="BG15" i="1" s="1"/>
  <c r="BH15" i="1" s="1"/>
  <c r="HX18" i="1"/>
  <c r="IF18" i="1"/>
  <c r="HY18" i="1"/>
  <c r="HZ18" i="1" s="1"/>
  <c r="GU18" i="1"/>
  <c r="GV18" i="1" s="1"/>
  <c r="GW24" i="1"/>
  <c r="HR24" i="1" s="1"/>
  <c r="GX24" i="1"/>
  <c r="CI24" i="1"/>
  <c r="CN24" i="1" s="1"/>
  <c r="FU24" i="1"/>
  <c r="FX23" i="1"/>
  <c r="BG23" i="1" s="1"/>
  <c r="BH23" i="1" s="1"/>
  <c r="CH23" i="1"/>
  <c r="FT23" i="1"/>
  <c r="CI23" i="1" s="1"/>
  <c r="FT21" i="1"/>
  <c r="CH21" i="1"/>
  <c r="FX21" i="1"/>
  <c r="BG21" i="1" s="1"/>
  <c r="BH21" i="1" s="1"/>
  <c r="IF24" i="1"/>
  <c r="HY24" i="1"/>
  <c r="HZ24" i="1" s="1"/>
  <c r="GY17" i="1"/>
  <c r="HD17" i="1" s="1"/>
  <c r="IC41" i="1" l="1"/>
  <c r="IB41" i="1"/>
  <c r="IE41" i="1" s="1"/>
  <c r="HB45" i="1"/>
  <c r="HN45" i="1" s="1"/>
  <c r="CX36" i="1"/>
  <c r="IC47" i="1"/>
  <c r="HC36" i="1"/>
  <c r="HO36" i="1" s="1"/>
  <c r="IP36" i="1" s="1"/>
  <c r="CW36" i="1"/>
  <c r="IJ49" i="1"/>
  <c r="IE35" i="1"/>
  <c r="ID46" i="1"/>
  <c r="HP54" i="1"/>
  <c r="IB40" i="1"/>
  <c r="IC40" i="1"/>
  <c r="IF37" i="1"/>
  <c r="HY37" i="1"/>
  <c r="HZ37" i="1" s="1"/>
  <c r="IC45" i="1"/>
  <c r="IE45" i="1" s="1"/>
  <c r="IB45" i="1"/>
  <c r="GY31" i="1"/>
  <c r="HD31" i="1" s="1"/>
  <c r="HS31" i="1"/>
  <c r="HR53" i="1"/>
  <c r="IA53" i="1" s="1"/>
  <c r="HB53" i="1"/>
  <c r="HN53" i="1" s="1"/>
  <c r="CX53" i="1"/>
  <c r="CW53" i="1"/>
  <c r="HC53" i="1"/>
  <c r="HO53" i="1" s="1"/>
  <c r="IP53" i="1" s="1"/>
  <c r="HD53" i="1"/>
  <c r="CW45" i="1"/>
  <c r="ID39" i="1"/>
  <c r="IK39" i="1" s="1"/>
  <c r="IE39" i="1"/>
  <c r="GY33" i="1"/>
  <c r="HD33" i="1" s="1"/>
  <c r="HS33" i="1"/>
  <c r="IA33" i="1" s="1"/>
  <c r="IC33" i="1" s="1"/>
  <c r="FU45" i="1"/>
  <c r="CI45" i="1"/>
  <c r="CN45" i="1" s="1"/>
  <c r="IC54" i="1"/>
  <c r="IE54" i="1" s="1"/>
  <c r="IQ49" i="1"/>
  <c r="IR49" i="1"/>
  <c r="HS43" i="1"/>
  <c r="IA43" i="1" s="1"/>
  <c r="CI42" i="1"/>
  <c r="CN42" i="1" s="1"/>
  <c r="FU42" i="1"/>
  <c r="HR42" i="1"/>
  <c r="IA42" i="1" s="1"/>
  <c r="IC42" i="1" s="1"/>
  <c r="HB42" i="1"/>
  <c r="HN42" i="1" s="1"/>
  <c r="CW42" i="1"/>
  <c r="CX42" i="1"/>
  <c r="HC42" i="1"/>
  <c r="HO42" i="1" s="1"/>
  <c r="IP42" i="1" s="1"/>
  <c r="HD42" i="1"/>
  <c r="GX52" i="1"/>
  <c r="GW52" i="1"/>
  <c r="CI40" i="1"/>
  <c r="CN40" i="1" s="1"/>
  <c r="FU40" i="1"/>
  <c r="IQ39" i="1"/>
  <c r="IR39" i="1"/>
  <c r="CI34" i="1"/>
  <c r="CN34" i="1" s="1"/>
  <c r="FU34" i="1"/>
  <c r="HB34" i="1"/>
  <c r="HN34" i="1" s="1"/>
  <c r="CW34" i="1"/>
  <c r="HC34" i="1"/>
  <c r="HO34" i="1" s="1"/>
  <c r="IP34" i="1" s="1"/>
  <c r="CX34" i="1"/>
  <c r="ID41" i="1"/>
  <c r="IL43" i="1"/>
  <c r="HE43" i="1"/>
  <c r="HF43" i="1"/>
  <c r="HF41" i="1"/>
  <c r="IL41" i="1"/>
  <c r="HE41" i="1"/>
  <c r="IA28" i="1"/>
  <c r="IC28" i="1" s="1"/>
  <c r="IF48" i="1"/>
  <c r="HY48" i="1"/>
  <c r="HZ48" i="1" s="1"/>
  <c r="GY51" i="1"/>
  <c r="HD51" i="1" s="1"/>
  <c r="HS51" i="1"/>
  <c r="IA51" i="1" s="1"/>
  <c r="ID50" i="1"/>
  <c r="IH50" i="1" s="1"/>
  <c r="IE50" i="1"/>
  <c r="IK50" i="1" s="1"/>
  <c r="IE25" i="1"/>
  <c r="IP35" i="1"/>
  <c r="IQ35" i="1" s="1"/>
  <c r="HP35" i="1"/>
  <c r="HB48" i="1"/>
  <c r="HN48" i="1" s="1"/>
  <c r="HP48" i="1" s="1"/>
  <c r="GY48" i="1"/>
  <c r="HD48" i="1" s="1"/>
  <c r="HS48" i="1"/>
  <c r="IA48" i="1" s="1"/>
  <c r="CX51" i="1"/>
  <c r="HB51" i="1"/>
  <c r="HN51" i="1" s="1"/>
  <c r="HC51" i="1"/>
  <c r="HO51" i="1" s="1"/>
  <c r="IP51" i="1" s="1"/>
  <c r="CW51" i="1"/>
  <c r="GY27" i="1"/>
  <c r="HD27" i="1" s="1"/>
  <c r="GX37" i="1"/>
  <c r="GY37" i="1" s="1"/>
  <c r="HS37" i="1" s="1"/>
  <c r="GW37" i="1"/>
  <c r="HB33" i="1"/>
  <c r="HN33" i="1" s="1"/>
  <c r="CW33" i="1"/>
  <c r="CX33" i="1"/>
  <c r="HC33" i="1"/>
  <c r="HO33" i="1" s="1"/>
  <c r="IP33" i="1" s="1"/>
  <c r="HE29" i="1"/>
  <c r="HF29" i="1"/>
  <c r="IL29" i="1"/>
  <c r="IB28" i="1"/>
  <c r="HP41" i="1"/>
  <c r="CN44" i="1"/>
  <c r="FU52" i="1"/>
  <c r="CI52" i="1"/>
  <c r="CN52" i="1" s="1"/>
  <c r="CN53" i="1"/>
  <c r="IR46" i="1"/>
  <c r="IQ46" i="1"/>
  <c r="HD28" i="1"/>
  <c r="HC48" i="1"/>
  <c r="HO48" i="1" s="1"/>
  <c r="IP48" i="1" s="1"/>
  <c r="CW48" i="1"/>
  <c r="CX48" i="1"/>
  <c r="IE26" i="1"/>
  <c r="ID26" i="1"/>
  <c r="IK26" i="1" s="1"/>
  <c r="II26" i="1"/>
  <c r="IJ26" i="1"/>
  <c r="HC28" i="1"/>
  <c r="HO28" i="1" s="1"/>
  <c r="IP28" i="1" s="1"/>
  <c r="HP47" i="1"/>
  <c r="FU28" i="1"/>
  <c r="CI28" i="1"/>
  <c r="CN28" i="1" s="1"/>
  <c r="HS30" i="1"/>
  <c r="IA30" i="1" s="1"/>
  <c r="IL54" i="1"/>
  <c r="HE54" i="1"/>
  <c r="HF54" i="1"/>
  <c r="FU37" i="1"/>
  <c r="HF40" i="1"/>
  <c r="HE40" i="1"/>
  <c r="IL40" i="1"/>
  <c r="HR38" i="1"/>
  <c r="HB38" i="1"/>
  <c r="HN38" i="1" s="1"/>
  <c r="HC38" i="1"/>
  <c r="HO38" i="1" s="1"/>
  <c r="IP38" i="1" s="1"/>
  <c r="CX38" i="1"/>
  <c r="CW38" i="1"/>
  <c r="IR50" i="1"/>
  <c r="IQ50" i="1"/>
  <c r="CX28" i="1"/>
  <c r="HF30" i="1"/>
  <c r="HE30" i="1"/>
  <c r="IL30" i="1"/>
  <c r="GY36" i="1"/>
  <c r="HD36" i="1" s="1"/>
  <c r="GY38" i="1"/>
  <c r="HD38" i="1" s="1"/>
  <c r="HS38" i="1"/>
  <c r="IA38" i="1" s="1"/>
  <c r="IF52" i="1"/>
  <c r="HY52" i="1"/>
  <c r="HZ52" i="1" s="1"/>
  <c r="IQ26" i="1"/>
  <c r="IL25" i="1"/>
  <c r="HF25" i="1"/>
  <c r="HE25" i="1"/>
  <c r="GY34" i="1"/>
  <c r="HD34" i="1" s="1"/>
  <c r="HS34" i="1"/>
  <c r="CW28" i="1"/>
  <c r="HR31" i="1"/>
  <c r="HC31" i="1"/>
  <c r="HO31" i="1" s="1"/>
  <c r="IP31" i="1" s="1"/>
  <c r="HB31" i="1"/>
  <c r="HN31" i="1" s="1"/>
  <c r="HP31" i="1" s="1"/>
  <c r="CW31" i="1"/>
  <c r="CX31" i="1"/>
  <c r="FU51" i="1"/>
  <c r="CI51" i="1"/>
  <c r="CN51" i="1" s="1"/>
  <c r="GX44" i="1"/>
  <c r="GY44" i="1" s="1"/>
  <c r="HS44" i="1" s="1"/>
  <c r="GW44" i="1"/>
  <c r="HB21" i="1"/>
  <c r="HN21" i="1" s="1"/>
  <c r="HP21" i="1" s="1"/>
  <c r="ID47" i="1"/>
  <c r="II47" i="1" s="1"/>
  <c r="HP29" i="1"/>
  <c r="II49" i="1"/>
  <c r="HR34" i="1"/>
  <c r="HB28" i="1"/>
  <c r="HN28" i="1" s="1"/>
  <c r="CI33" i="1"/>
  <c r="CN33" i="1" s="1"/>
  <c r="FU33" i="1"/>
  <c r="HD21" i="1"/>
  <c r="IE47" i="1"/>
  <c r="IC29" i="1"/>
  <c r="IB29" i="1"/>
  <c r="CN36" i="1"/>
  <c r="CN37" i="1"/>
  <c r="FU36" i="1"/>
  <c r="HP45" i="1"/>
  <c r="CW21" i="1"/>
  <c r="IK46" i="1"/>
  <c r="IK49" i="1"/>
  <c r="HP40" i="1"/>
  <c r="FU47" i="1"/>
  <c r="CI47" i="1"/>
  <c r="CN47" i="1" s="1"/>
  <c r="HD45" i="1"/>
  <c r="IA21" i="1"/>
  <c r="IC21" i="1" s="1"/>
  <c r="HF47" i="1"/>
  <c r="HE47" i="1"/>
  <c r="IL47" i="1"/>
  <c r="HC21" i="1"/>
  <c r="HO21" i="1" s="1"/>
  <c r="IP21" i="1" s="1"/>
  <c r="FU27" i="1"/>
  <c r="CI27" i="1"/>
  <c r="CN27" i="1" s="1"/>
  <c r="HB27" i="1"/>
  <c r="HN27" i="1" s="1"/>
  <c r="HC27" i="1"/>
  <c r="HO27" i="1" s="1"/>
  <c r="IP27" i="1" s="1"/>
  <c r="CX27" i="1"/>
  <c r="CW27" i="1"/>
  <c r="CI48" i="1"/>
  <c r="CN48" i="1" s="1"/>
  <c r="FU48" i="1"/>
  <c r="HP25" i="1"/>
  <c r="CX45" i="1"/>
  <c r="ID25" i="1"/>
  <c r="II25" i="1" s="1"/>
  <c r="II43" i="16"/>
  <c r="IH25" i="16"/>
  <c r="IH54" i="16"/>
  <c r="IH23" i="16"/>
  <c r="IF43" i="16"/>
  <c r="IF25" i="16"/>
  <c r="II23" i="16"/>
  <c r="IF17" i="16"/>
  <c r="IG43" i="16"/>
  <c r="IG25" i="16"/>
  <c r="II22" i="16"/>
  <c r="II54" i="16"/>
  <c r="IF47" i="16"/>
  <c r="IG17" i="16"/>
  <c r="IF22" i="16"/>
  <c r="IF54" i="16"/>
  <c r="IG22" i="16"/>
  <c r="IG23" i="16"/>
  <c r="IG47" i="16"/>
  <c r="IH17" i="16"/>
  <c r="IH32" i="1"/>
  <c r="II35" i="1"/>
  <c r="IK32" i="1"/>
  <c r="II32" i="1"/>
  <c r="IJ35" i="1"/>
  <c r="IH35" i="1"/>
  <c r="IK35" i="1"/>
  <c r="GX20" i="1"/>
  <c r="HB20" i="1" s="1"/>
  <c r="HN20" i="1" s="1"/>
  <c r="FU16" i="1"/>
  <c r="HP17" i="1"/>
  <c r="CN22" i="1"/>
  <c r="IB21" i="1"/>
  <c r="ID21" i="1" s="1"/>
  <c r="FU23" i="1"/>
  <c r="HS17" i="1"/>
  <c r="IA17" i="1" s="1"/>
  <c r="IC17" i="1" s="1"/>
  <c r="CN16" i="1"/>
  <c r="IL17" i="1"/>
  <c r="HF17" i="1"/>
  <c r="HE17" i="1"/>
  <c r="GW18" i="1"/>
  <c r="HR18" i="1" s="1"/>
  <c r="GX18" i="1"/>
  <c r="IF15" i="1"/>
  <c r="HY15" i="1"/>
  <c r="HZ15" i="1" s="1"/>
  <c r="HB24" i="1"/>
  <c r="HN24" i="1" s="1"/>
  <c r="CX24" i="1"/>
  <c r="CW24" i="1"/>
  <c r="GX22" i="1"/>
  <c r="GW22" i="1"/>
  <c r="HR22" i="1" s="1"/>
  <c r="FU22" i="1"/>
  <c r="FU18" i="1"/>
  <c r="GX15" i="1"/>
  <c r="GY15" i="1" s="1"/>
  <c r="HS15" i="1" s="1"/>
  <c r="GW15" i="1"/>
  <c r="HR15" i="1" s="1"/>
  <c r="CW23" i="1"/>
  <c r="HC23" i="1"/>
  <c r="HO23" i="1" s="1"/>
  <c r="IP23" i="1" s="1"/>
  <c r="HB23" i="1"/>
  <c r="HN23" i="1" s="1"/>
  <c r="CX23" i="1"/>
  <c r="IF22" i="1"/>
  <c r="HY22" i="1"/>
  <c r="HZ22" i="1" s="1"/>
  <c r="HE21" i="1"/>
  <c r="IL21" i="1"/>
  <c r="CI21" i="1"/>
  <c r="CN21" i="1" s="1"/>
  <c r="FU21" i="1"/>
  <c r="CN23" i="1"/>
  <c r="CN15" i="1"/>
  <c r="HC19" i="1"/>
  <c r="HO19" i="1" s="1"/>
  <c r="IP19" i="1" s="1"/>
  <c r="CX19" i="1"/>
  <c r="HB19" i="1"/>
  <c r="HN19" i="1" s="1"/>
  <c r="CW19" i="1"/>
  <c r="HB16" i="1"/>
  <c r="HN16" i="1" s="1"/>
  <c r="HC16" i="1"/>
  <c r="HO16" i="1" s="1"/>
  <c r="IP16" i="1" s="1"/>
  <c r="CW16" i="1"/>
  <c r="CX16" i="1"/>
  <c r="HR23" i="1"/>
  <c r="HC24" i="1"/>
  <c r="HO24" i="1" s="1"/>
  <c r="IP24" i="1" s="1"/>
  <c r="GY24" i="1"/>
  <c r="HD24" i="1" s="1"/>
  <c r="FU19" i="1"/>
  <c r="CI19" i="1"/>
  <c r="CN19" i="1" s="1"/>
  <c r="GY19" i="1"/>
  <c r="HD19" i="1" s="1"/>
  <c r="CN18" i="1"/>
  <c r="HX22" i="1"/>
  <c r="GY16" i="1"/>
  <c r="HD16" i="1" s="1"/>
  <c r="CI20" i="1"/>
  <c r="CN20" i="1" s="1"/>
  <c r="FU20" i="1"/>
  <c r="HX15" i="1"/>
  <c r="FU15" i="1"/>
  <c r="GY23" i="1"/>
  <c r="HD23" i="1" s="1"/>
  <c r="ID40" i="1" l="1"/>
  <c r="IH46" i="1"/>
  <c r="IJ46" i="1"/>
  <c r="IE28" i="1"/>
  <c r="IC48" i="1"/>
  <c r="HP53" i="1"/>
  <c r="HS36" i="1"/>
  <c r="IA36" i="1" s="1"/>
  <c r="IC36" i="1" s="1"/>
  <c r="IB33" i="1"/>
  <c r="ID33" i="1" s="1"/>
  <c r="ID45" i="1"/>
  <c r="IH45" i="1" s="1"/>
  <c r="II46" i="1"/>
  <c r="IJ39" i="1"/>
  <c r="HP36" i="1"/>
  <c r="IH39" i="1"/>
  <c r="IJ41" i="1"/>
  <c r="IB42" i="1"/>
  <c r="IC53" i="1"/>
  <c r="IB53" i="1"/>
  <c r="HP28" i="1"/>
  <c r="HP51" i="1"/>
  <c r="HE51" i="1"/>
  <c r="HF51" i="1"/>
  <c r="IL51" i="1"/>
  <c r="GY52" i="1"/>
  <c r="HD52" i="1" s="1"/>
  <c r="IA34" i="1"/>
  <c r="HF34" i="1"/>
  <c r="HE34" i="1"/>
  <c r="IL34" i="1"/>
  <c r="IB48" i="1"/>
  <c r="IA31" i="1"/>
  <c r="IH26" i="1"/>
  <c r="IQ29" i="1"/>
  <c r="IR29" i="1"/>
  <c r="HF48" i="1"/>
  <c r="IL48" i="1"/>
  <c r="IR48" i="1" s="1"/>
  <c r="HE48" i="1"/>
  <c r="HF33" i="1"/>
  <c r="HE33" i="1"/>
  <c r="IL33" i="1"/>
  <c r="IL31" i="1"/>
  <c r="HE31" i="1"/>
  <c r="HF31" i="1"/>
  <c r="IC51" i="1"/>
  <c r="IB51" i="1"/>
  <c r="IH41" i="1"/>
  <c r="IK41" i="1"/>
  <c r="II41" i="1"/>
  <c r="HP27" i="1"/>
  <c r="ID28" i="1"/>
  <c r="IQ25" i="1"/>
  <c r="IR25" i="1"/>
  <c r="IQ54" i="1"/>
  <c r="IR54" i="1"/>
  <c r="HP42" i="1"/>
  <c r="IB30" i="1"/>
  <c r="IC30" i="1"/>
  <c r="IR41" i="1"/>
  <c r="IQ41" i="1"/>
  <c r="II45" i="1"/>
  <c r="IJ45" i="1"/>
  <c r="HR44" i="1"/>
  <c r="HB44" i="1"/>
  <c r="HN44" i="1" s="1"/>
  <c r="CX44" i="1"/>
  <c r="HC44" i="1"/>
  <c r="HO44" i="1" s="1"/>
  <c r="IP44" i="1" s="1"/>
  <c r="CW44" i="1"/>
  <c r="HD44" i="1"/>
  <c r="ID54" i="1"/>
  <c r="IQ48" i="1"/>
  <c r="HP34" i="1"/>
  <c r="IK28" i="1"/>
  <c r="IJ47" i="1"/>
  <c r="IE29" i="1"/>
  <c r="ID29" i="1"/>
  <c r="HE28" i="1"/>
  <c r="IL28" i="1"/>
  <c r="HF28" i="1"/>
  <c r="HP33" i="1"/>
  <c r="IB43" i="1"/>
  <c r="IC43" i="1"/>
  <c r="II39" i="1"/>
  <c r="HC20" i="1"/>
  <c r="HO20" i="1" s="1"/>
  <c r="IP20" i="1" s="1"/>
  <c r="II28" i="1"/>
  <c r="IK47" i="1"/>
  <c r="HR37" i="1"/>
  <c r="HB37" i="1"/>
  <c r="HN37" i="1" s="1"/>
  <c r="CW37" i="1"/>
  <c r="CX37" i="1"/>
  <c r="HC37" i="1"/>
  <c r="HO37" i="1" s="1"/>
  <c r="IP37" i="1" s="1"/>
  <c r="HD37" i="1"/>
  <c r="IR43" i="1"/>
  <c r="IQ43" i="1"/>
  <c r="HF21" i="1"/>
  <c r="IH47" i="1"/>
  <c r="IB38" i="1"/>
  <c r="IC38" i="1"/>
  <c r="IA37" i="1"/>
  <c r="IC37" i="1" s="1"/>
  <c r="IK25" i="1"/>
  <c r="HE53" i="1"/>
  <c r="IL53" i="1"/>
  <c r="HF53" i="1"/>
  <c r="HR52" i="1"/>
  <c r="HC52" i="1"/>
  <c r="HO52" i="1" s="1"/>
  <c r="IP52" i="1" s="1"/>
  <c r="CW52" i="1"/>
  <c r="HB52" i="1"/>
  <c r="HN52" i="1" s="1"/>
  <c r="CX52" i="1"/>
  <c r="IJ28" i="1"/>
  <c r="HE38" i="1"/>
  <c r="IL38" i="1"/>
  <c r="HF38" i="1"/>
  <c r="HP38" i="1"/>
  <c r="HS27" i="1"/>
  <c r="IA27" i="1" s="1"/>
  <c r="IJ50" i="1"/>
  <c r="IJ25" i="1"/>
  <c r="IQ30" i="1"/>
  <c r="IR30" i="1"/>
  <c r="HF42" i="1"/>
  <c r="HE42" i="1"/>
  <c r="IL42" i="1"/>
  <c r="IR47" i="1"/>
  <c r="IQ47" i="1"/>
  <c r="IA44" i="1"/>
  <c r="HF27" i="1"/>
  <c r="IL27" i="1"/>
  <c r="HE27" i="1"/>
  <c r="IH25" i="1"/>
  <c r="HE45" i="1"/>
  <c r="HF45" i="1"/>
  <c r="IL45" i="1"/>
  <c r="HE36" i="1"/>
  <c r="IL36" i="1"/>
  <c r="HF36" i="1"/>
  <c r="IQ40" i="1"/>
  <c r="IR40" i="1"/>
  <c r="II50" i="1"/>
  <c r="IE33" i="1"/>
  <c r="IH33" i="1" s="1"/>
  <c r="IE40" i="1"/>
  <c r="IK40" i="1" s="1"/>
  <c r="CW20" i="1"/>
  <c r="CX20" i="1"/>
  <c r="GY20" i="1"/>
  <c r="HD20" i="1" s="1"/>
  <c r="IL20" i="1" s="1"/>
  <c r="IB17" i="1"/>
  <c r="IE17" i="1" s="1"/>
  <c r="HS16" i="1"/>
  <c r="IA16" i="1" s="1"/>
  <c r="IC16" i="1" s="1"/>
  <c r="IE21" i="1"/>
  <c r="IK21" i="1" s="1"/>
  <c r="HP23" i="1"/>
  <c r="HP19" i="1"/>
  <c r="IA15" i="1"/>
  <c r="IB15" i="1" s="1"/>
  <c r="HP24" i="1"/>
  <c r="HS23" i="1"/>
  <c r="IA23" i="1" s="1"/>
  <c r="IL16" i="1"/>
  <c r="HE16" i="1"/>
  <c r="HF16" i="1"/>
  <c r="HS24" i="1"/>
  <c r="IA24" i="1" s="1"/>
  <c r="HP16" i="1"/>
  <c r="CW22" i="1"/>
  <c r="CX22" i="1"/>
  <c r="HC22" i="1"/>
  <c r="HO22" i="1" s="1"/>
  <c r="IP22" i="1" s="1"/>
  <c r="HB22" i="1"/>
  <c r="HN22" i="1" s="1"/>
  <c r="GY18" i="1"/>
  <c r="HD18" i="1" s="1"/>
  <c r="IL23" i="1"/>
  <c r="HF23" i="1"/>
  <c r="HE23" i="1"/>
  <c r="HS19" i="1"/>
  <c r="IA19" i="1" s="1"/>
  <c r="HF24" i="1"/>
  <c r="HE24" i="1"/>
  <c r="IL24" i="1"/>
  <c r="GY22" i="1"/>
  <c r="HD22" i="1" s="1"/>
  <c r="HE19" i="1"/>
  <c r="IL19" i="1"/>
  <c r="HF19" i="1"/>
  <c r="IR21" i="1"/>
  <c r="IQ21" i="1"/>
  <c r="HB15" i="1"/>
  <c r="HN15" i="1" s="1"/>
  <c r="HC15" i="1"/>
  <c r="HO15" i="1" s="1"/>
  <c r="IP15" i="1" s="1"/>
  <c r="CW15" i="1"/>
  <c r="CX15" i="1"/>
  <c r="HD15" i="1"/>
  <c r="HB18" i="1"/>
  <c r="HN18" i="1" s="1"/>
  <c r="CW18" i="1"/>
  <c r="HC18" i="1"/>
  <c r="HO18" i="1" s="1"/>
  <c r="IP18" i="1" s="1"/>
  <c r="CX18" i="1"/>
  <c r="IQ17" i="1"/>
  <c r="IR17" i="1"/>
  <c r="HP52" i="1" l="1"/>
  <c r="IK29" i="1"/>
  <c r="ID42" i="1"/>
  <c r="IE42" i="1"/>
  <c r="IJ33" i="1"/>
  <c r="IK33" i="1"/>
  <c r="HS52" i="1"/>
  <c r="IA52" i="1" s="1"/>
  <c r="IB36" i="1"/>
  <c r="IH36" i="1" s="1"/>
  <c r="IE38" i="1"/>
  <c r="IH28" i="1"/>
  <c r="IK45" i="1"/>
  <c r="II42" i="1"/>
  <c r="IC27" i="1"/>
  <c r="IB27" i="1"/>
  <c r="IE30" i="1"/>
  <c r="ID30" i="1"/>
  <c r="IH30" i="1" s="1"/>
  <c r="IJ40" i="1"/>
  <c r="HF44" i="1"/>
  <c r="IL44" i="1"/>
  <c r="HE44" i="1"/>
  <c r="II33" i="1"/>
  <c r="IQ38" i="1"/>
  <c r="IR38" i="1"/>
  <c r="IL52" i="1"/>
  <c r="HE52" i="1"/>
  <c r="HF52" i="1"/>
  <c r="IC34" i="1"/>
  <c r="IB34" i="1"/>
  <c r="IR33" i="1"/>
  <c r="IQ33" i="1"/>
  <c r="IQ51" i="1"/>
  <c r="IR51" i="1"/>
  <c r="IR31" i="1"/>
  <c r="IQ31" i="1"/>
  <c r="II40" i="1"/>
  <c r="HP20" i="1"/>
  <c r="HP44" i="1"/>
  <c r="ID38" i="1"/>
  <c r="IH38" i="1"/>
  <c r="IH54" i="1"/>
  <c r="IJ54" i="1"/>
  <c r="II54" i="1"/>
  <c r="IL37" i="1"/>
  <c r="HF37" i="1"/>
  <c r="HE37" i="1"/>
  <c r="IQ42" i="1"/>
  <c r="IR42" i="1"/>
  <c r="IB44" i="1"/>
  <c r="IC44" i="1"/>
  <c r="IQ28" i="1"/>
  <c r="IR28" i="1"/>
  <c r="IQ36" i="1"/>
  <c r="IR36" i="1"/>
  <c r="ID36" i="1"/>
  <c r="IE36" i="1"/>
  <c r="II36" i="1" s="1"/>
  <c r="IB37" i="1"/>
  <c r="HP37" i="1"/>
  <c r="II29" i="1"/>
  <c r="IB31" i="1"/>
  <c r="IC31" i="1"/>
  <c r="ID53" i="1"/>
  <c r="IE53" i="1"/>
  <c r="ID43" i="1"/>
  <c r="IE43" i="1"/>
  <c r="IR45" i="1"/>
  <c r="IQ45" i="1"/>
  <c r="IJ29" i="1"/>
  <c r="ID48" i="1"/>
  <c r="IE48" i="1"/>
  <c r="IR27" i="1"/>
  <c r="IQ27" i="1"/>
  <c r="IH40" i="1"/>
  <c r="IQ53" i="1"/>
  <c r="IR53" i="1"/>
  <c r="IH29" i="1"/>
  <c r="ID51" i="1"/>
  <c r="IE51" i="1"/>
  <c r="IH51" i="1" s="1"/>
  <c r="IJ51" i="1"/>
  <c r="IQ34" i="1"/>
  <c r="IR34" i="1"/>
  <c r="IK54" i="1"/>
  <c r="HF20" i="1"/>
  <c r="IJ21" i="1"/>
  <c r="IR20" i="1"/>
  <c r="IQ20" i="1"/>
  <c r="HE20" i="1"/>
  <c r="HS20" i="1"/>
  <c r="IA20" i="1" s="1"/>
  <c r="IB20" i="1" s="1"/>
  <c r="ID17" i="1"/>
  <c r="IH17" i="1" s="1"/>
  <c r="HP15" i="1"/>
  <c r="IB16" i="1"/>
  <c r="IE16" i="1" s="1"/>
  <c r="II21" i="1"/>
  <c r="IC15" i="1"/>
  <c r="IE15" i="1" s="1"/>
  <c r="IH21" i="1"/>
  <c r="HS22" i="1"/>
  <c r="IA22" i="1" s="1"/>
  <c r="IB22" i="1" s="1"/>
  <c r="HP22" i="1"/>
  <c r="HS18" i="1"/>
  <c r="IA18" i="1" s="1"/>
  <c r="IC18" i="1" s="1"/>
  <c r="IB23" i="1"/>
  <c r="IC23" i="1"/>
  <c r="HP18" i="1"/>
  <c r="HE15" i="1"/>
  <c r="IL15" i="1"/>
  <c r="HF15" i="1"/>
  <c r="IR24" i="1"/>
  <c r="IQ24" i="1"/>
  <c r="IL22" i="1"/>
  <c r="HF22" i="1"/>
  <c r="HE22" i="1"/>
  <c r="IB19" i="1"/>
  <c r="IC19" i="1"/>
  <c r="IC24" i="1"/>
  <c r="IB24" i="1"/>
  <c r="IQ19" i="1"/>
  <c r="IR19" i="1"/>
  <c r="IR23" i="1"/>
  <c r="IQ23" i="1"/>
  <c r="HE18" i="1"/>
  <c r="IL18" i="1"/>
  <c r="HF18" i="1"/>
  <c r="IQ16" i="1"/>
  <c r="IR16" i="1"/>
  <c r="IJ36" i="1" l="1"/>
  <c r="IK36" i="1"/>
  <c r="IC52" i="1"/>
  <c r="IB52" i="1"/>
  <c r="IK48" i="1"/>
  <c r="IJ38" i="1"/>
  <c r="II51" i="1"/>
  <c r="IK51" i="1"/>
  <c r="IK43" i="1"/>
  <c r="IK42" i="1"/>
  <c r="IH42" i="1"/>
  <c r="IJ42" i="1"/>
  <c r="IJ48" i="1"/>
  <c r="IK53" i="1"/>
  <c r="IR52" i="1"/>
  <c r="IQ52" i="1"/>
  <c r="II38" i="1"/>
  <c r="ID31" i="1"/>
  <c r="IE31" i="1"/>
  <c r="II31" i="1"/>
  <c r="IJ31" i="1"/>
  <c r="IK31" i="1"/>
  <c r="IH31" i="1"/>
  <c r="IQ44" i="1"/>
  <c r="IR44" i="1"/>
  <c r="II48" i="1"/>
  <c r="IJ53" i="1"/>
  <c r="IK38" i="1"/>
  <c r="IJ43" i="1"/>
  <c r="II43" i="1"/>
  <c r="II30" i="1"/>
  <c r="IE37" i="1"/>
  <c r="ID37" i="1"/>
  <c r="IE44" i="1"/>
  <c r="ID44" i="1"/>
  <c r="II44" i="1" s="1"/>
  <c r="IH53" i="1"/>
  <c r="IR37" i="1"/>
  <c r="IQ37" i="1"/>
  <c r="IK30" i="1"/>
  <c r="IH43" i="1"/>
  <c r="II53" i="1"/>
  <c r="IE34" i="1"/>
  <c r="ID34" i="1"/>
  <c r="IH34" i="1" s="1"/>
  <c r="IJ30" i="1"/>
  <c r="IH48" i="1"/>
  <c r="ID27" i="1"/>
  <c r="IE27" i="1"/>
  <c r="IH27" i="1" s="1"/>
  <c r="IC20" i="1"/>
  <c r="IE20" i="1" s="1"/>
  <c r="IJ17" i="1"/>
  <c r="IK17" i="1"/>
  <c r="II17" i="1"/>
  <c r="ID16" i="1"/>
  <c r="IK16" i="1" s="1"/>
  <c r="ID20" i="1"/>
  <c r="IH20" i="1" s="1"/>
  <c r="IC22" i="1"/>
  <c r="ID22" i="1" s="1"/>
  <c r="ID15" i="1"/>
  <c r="IH15" i="1" s="1"/>
  <c r="IB18" i="1"/>
  <c r="IE18" i="1" s="1"/>
  <c r="ID23" i="1"/>
  <c r="IE23" i="1"/>
  <c r="IQ22" i="1"/>
  <c r="IR22" i="1"/>
  <c r="ID24" i="1"/>
  <c r="IE24" i="1"/>
  <c r="IE19" i="1"/>
  <c r="ID19" i="1"/>
  <c r="IR15" i="1"/>
  <c r="IQ15" i="1"/>
  <c r="IQ18" i="1"/>
  <c r="IR18" i="1"/>
  <c r="ID52" i="1" l="1"/>
  <c r="IE52" i="1"/>
  <c r="IJ52" i="1"/>
  <c r="IK27" i="1"/>
  <c r="IK37" i="1"/>
  <c r="IJ27" i="1"/>
  <c r="II27" i="1"/>
  <c r="IH44" i="1"/>
  <c r="ID18" i="1"/>
  <c r="II18" i="1" s="1"/>
  <c r="IK44" i="1"/>
  <c r="IK34" i="1"/>
  <c r="II37" i="1"/>
  <c r="IJ34" i="1"/>
  <c r="II16" i="1"/>
  <c r="IJ37" i="1"/>
  <c r="IH37" i="1"/>
  <c r="II34" i="1"/>
  <c r="IJ44" i="1"/>
  <c r="II20" i="1"/>
  <c r="IH16" i="1"/>
  <c r="IJ16" i="1"/>
  <c r="IJ20" i="1"/>
  <c r="IK15" i="1"/>
  <c r="IK20" i="1"/>
  <c r="IE22" i="1"/>
  <c r="II22" i="1" s="1"/>
  <c r="IJ15" i="1"/>
  <c r="II15" i="1"/>
  <c r="IJ23" i="1"/>
  <c r="IH19" i="1"/>
  <c r="IK19" i="1"/>
  <c r="II19" i="1"/>
  <c r="IK18" i="1"/>
  <c r="IK24" i="1"/>
  <c r="IH24" i="1"/>
  <c r="II24" i="1"/>
  <c r="IK23" i="1"/>
  <c r="IJ24" i="1"/>
  <c r="II23" i="1"/>
  <c r="IJ19" i="1"/>
  <c r="IH23" i="1"/>
  <c r="IJ18" i="1" l="1"/>
  <c r="IH18" i="1"/>
  <c r="IK52" i="1"/>
  <c r="IH52" i="1"/>
  <c r="II52" i="1"/>
  <c r="IK22" i="1"/>
  <c r="IJ22" i="1"/>
  <c r="IH22" i="1"/>
  <c r="F15" i="1" l="1"/>
  <c r="G15" i="1"/>
  <c r="H15" i="1"/>
  <c r="I15" i="1"/>
  <c r="J15" i="1"/>
  <c r="K15" i="1"/>
  <c r="L15" i="1"/>
  <c r="M15" i="1"/>
  <c r="N15" i="1"/>
  <c r="AB15" i="1"/>
  <c r="AO15" i="1"/>
  <c r="AP15" i="1"/>
  <c r="AQ15" i="1"/>
  <c r="AS15" i="1"/>
  <c r="AT15" i="1"/>
  <c r="AV15" i="1"/>
  <c r="AW15" i="1"/>
  <c r="AY15" i="1"/>
  <c r="AZ15" i="1"/>
  <c r="BA15" i="1"/>
  <c r="BC15" i="1"/>
  <c r="BD15" i="1"/>
  <c r="BE15" i="1"/>
  <c r="BI15" i="1"/>
  <c r="BJ15" i="1"/>
  <c r="BK15" i="1"/>
  <c r="BM15" i="1"/>
  <c r="BN15" i="1"/>
  <c r="BO15" i="1"/>
  <c r="BQ15" i="1"/>
  <c r="BR15" i="1"/>
  <c r="BS15" i="1"/>
  <c r="BT15" i="1"/>
  <c r="BU15" i="1"/>
  <c r="BW15" i="1"/>
  <c r="BY15" i="1"/>
  <c r="BZ15" i="1"/>
  <c r="CA15" i="1"/>
  <c r="CB15" i="1"/>
  <c r="CC15" i="1"/>
  <c r="CD15" i="1"/>
  <c r="CF15" i="1"/>
  <c r="CQ15" i="1"/>
  <c r="CR15" i="1"/>
  <c r="CS15" i="1"/>
  <c r="CT15" i="1"/>
  <c r="CU15" i="1"/>
  <c r="CY15" i="1"/>
  <c r="GA15" i="1"/>
  <c r="GB15" i="1"/>
  <c r="GC15" i="1"/>
  <c r="GD15" i="1"/>
  <c r="GE15" i="1"/>
  <c r="GF15" i="1"/>
  <c r="GI15" i="1"/>
  <c r="GJ15" i="1"/>
  <c r="HG15" i="1"/>
  <c r="HH15" i="1"/>
  <c r="IN15" i="1"/>
  <c r="F16" i="1"/>
  <c r="G16" i="1"/>
  <c r="H16" i="1"/>
  <c r="I16" i="1"/>
  <c r="J16" i="1"/>
  <c r="K16" i="1"/>
  <c r="L16" i="1"/>
  <c r="M16" i="1"/>
  <c r="N16" i="1"/>
  <c r="AB16" i="1"/>
  <c r="AO16" i="1"/>
  <c r="AP16" i="1"/>
  <c r="AQ16" i="1"/>
  <c r="AS16" i="1"/>
  <c r="AT16" i="1"/>
  <c r="AV16" i="1"/>
  <c r="AW16" i="1"/>
  <c r="AY16" i="1"/>
  <c r="AZ16" i="1"/>
  <c r="BA16" i="1"/>
  <c r="BC16" i="1"/>
  <c r="BD16" i="1"/>
  <c r="BE16" i="1"/>
  <c r="BI16" i="1"/>
  <c r="BJ16" i="1"/>
  <c r="BK16" i="1"/>
  <c r="BM16" i="1"/>
  <c r="BN16" i="1"/>
  <c r="BO16" i="1"/>
  <c r="BQ16" i="1"/>
  <c r="BR16" i="1"/>
  <c r="BS16" i="1"/>
  <c r="BT16" i="1"/>
  <c r="BU16" i="1"/>
  <c r="BW16" i="1"/>
  <c r="BY16" i="1"/>
  <c r="BZ16" i="1"/>
  <c r="CA16" i="1"/>
  <c r="CB16" i="1"/>
  <c r="CC16" i="1"/>
  <c r="CD16" i="1"/>
  <c r="CF16" i="1"/>
  <c r="CQ16" i="1"/>
  <c r="CR16" i="1"/>
  <c r="CS16" i="1"/>
  <c r="CT16" i="1"/>
  <c r="CU16" i="1"/>
  <c r="CY16" i="1"/>
  <c r="GA16" i="1"/>
  <c r="GB16" i="1"/>
  <c r="GC16" i="1"/>
  <c r="GD16" i="1"/>
  <c r="GE16" i="1"/>
  <c r="GF16" i="1"/>
  <c r="GI16" i="1"/>
  <c r="GJ16" i="1"/>
  <c r="HG16" i="1"/>
  <c r="HH16" i="1"/>
  <c r="IN16" i="1"/>
  <c r="F17" i="1"/>
  <c r="G17" i="1"/>
  <c r="H17" i="1"/>
  <c r="I17" i="1"/>
  <c r="J17" i="1"/>
  <c r="K17" i="1"/>
  <c r="L17" i="1"/>
  <c r="M17" i="1"/>
  <c r="N17" i="1"/>
  <c r="AB17" i="1"/>
  <c r="AO17" i="1"/>
  <c r="AP17" i="1"/>
  <c r="AQ17" i="1"/>
  <c r="AS17" i="1"/>
  <c r="AT17" i="1"/>
  <c r="AV17" i="1"/>
  <c r="AW17" i="1"/>
  <c r="AY17" i="1"/>
  <c r="AZ17" i="1"/>
  <c r="BA17" i="1"/>
  <c r="BC17" i="1"/>
  <c r="BD17" i="1"/>
  <c r="BE17" i="1"/>
  <c r="BI17" i="1"/>
  <c r="BJ17" i="1"/>
  <c r="BK17" i="1"/>
  <c r="BM17" i="1"/>
  <c r="BN17" i="1"/>
  <c r="BO17" i="1"/>
  <c r="BQ17" i="1"/>
  <c r="BR17" i="1"/>
  <c r="BS17" i="1"/>
  <c r="BT17" i="1"/>
  <c r="BU17" i="1"/>
  <c r="BW17" i="1"/>
  <c r="BY17" i="1"/>
  <c r="BZ17" i="1"/>
  <c r="CA17" i="1"/>
  <c r="CB17" i="1"/>
  <c r="CC17" i="1"/>
  <c r="CD17" i="1"/>
  <c r="CF17" i="1"/>
  <c r="CQ17" i="1"/>
  <c r="CR17" i="1"/>
  <c r="CS17" i="1"/>
  <c r="CT17" i="1"/>
  <c r="CU17" i="1"/>
  <c r="CY17" i="1"/>
  <c r="GA17" i="1"/>
  <c r="GB17" i="1"/>
  <c r="GC17" i="1"/>
  <c r="GD17" i="1"/>
  <c r="GE17" i="1"/>
  <c r="GF17" i="1"/>
  <c r="GI17" i="1"/>
  <c r="GJ17" i="1"/>
  <c r="HG17" i="1"/>
  <c r="HH17" i="1"/>
  <c r="IN17" i="1"/>
  <c r="F18" i="1"/>
  <c r="G18" i="1"/>
  <c r="H18" i="1"/>
  <c r="I18" i="1"/>
  <c r="J18" i="1"/>
  <c r="K18" i="1"/>
  <c r="L18" i="1"/>
  <c r="M18" i="1"/>
  <c r="N18" i="1"/>
  <c r="AB18" i="1"/>
  <c r="AO18" i="1"/>
  <c r="AP18" i="1"/>
  <c r="AQ18" i="1"/>
  <c r="AS18" i="1"/>
  <c r="AT18" i="1"/>
  <c r="AV18" i="1"/>
  <c r="AW18" i="1"/>
  <c r="AY18" i="1"/>
  <c r="AZ18" i="1"/>
  <c r="BA18" i="1"/>
  <c r="BC18" i="1"/>
  <c r="BD18" i="1"/>
  <c r="BE18" i="1"/>
  <c r="BI18" i="1"/>
  <c r="BJ18" i="1"/>
  <c r="BK18" i="1"/>
  <c r="BM18" i="1"/>
  <c r="BN18" i="1"/>
  <c r="BO18" i="1"/>
  <c r="BQ18" i="1"/>
  <c r="BR18" i="1"/>
  <c r="BS18" i="1"/>
  <c r="BT18" i="1"/>
  <c r="BU18" i="1"/>
  <c r="BW18" i="1"/>
  <c r="BY18" i="1"/>
  <c r="BZ18" i="1"/>
  <c r="CA18" i="1"/>
  <c r="CB18" i="1"/>
  <c r="CC18" i="1"/>
  <c r="CD18" i="1"/>
  <c r="CF18" i="1"/>
  <c r="CQ18" i="1"/>
  <c r="CR18" i="1"/>
  <c r="CS18" i="1"/>
  <c r="CT18" i="1"/>
  <c r="CU18" i="1"/>
  <c r="CY18" i="1"/>
  <c r="GA18" i="1"/>
  <c r="GB18" i="1"/>
  <c r="GC18" i="1"/>
  <c r="GD18" i="1"/>
  <c r="GE18" i="1"/>
  <c r="GF18" i="1"/>
  <c r="GI18" i="1"/>
  <c r="GJ18" i="1"/>
  <c r="HG18" i="1"/>
  <c r="HH18" i="1"/>
  <c r="IN18" i="1"/>
  <c r="F19" i="1"/>
  <c r="G19" i="1"/>
  <c r="H19" i="1"/>
  <c r="I19" i="1"/>
  <c r="J19" i="1"/>
  <c r="K19" i="1"/>
  <c r="L19" i="1"/>
  <c r="M19" i="1"/>
  <c r="N19" i="1"/>
  <c r="AB19" i="1"/>
  <c r="AO19" i="1"/>
  <c r="AP19" i="1"/>
  <c r="AQ19" i="1"/>
  <c r="AS19" i="1"/>
  <c r="AT19" i="1"/>
  <c r="AV19" i="1"/>
  <c r="AW19" i="1"/>
  <c r="AY19" i="1"/>
  <c r="AZ19" i="1"/>
  <c r="BA19" i="1"/>
  <c r="BC19" i="1"/>
  <c r="BD19" i="1"/>
  <c r="BE19" i="1"/>
  <c r="BI19" i="1"/>
  <c r="BJ19" i="1"/>
  <c r="BK19" i="1"/>
  <c r="BM19" i="1"/>
  <c r="BN19" i="1"/>
  <c r="BO19" i="1"/>
  <c r="BQ19" i="1"/>
  <c r="BR19" i="1"/>
  <c r="BS19" i="1"/>
  <c r="BT19" i="1"/>
  <c r="BU19" i="1"/>
  <c r="BW19" i="1"/>
  <c r="BY19" i="1"/>
  <c r="BZ19" i="1"/>
  <c r="CA19" i="1"/>
  <c r="CB19" i="1"/>
  <c r="CC19" i="1"/>
  <c r="CD19" i="1"/>
  <c r="CF19" i="1"/>
  <c r="CQ19" i="1"/>
  <c r="CR19" i="1"/>
  <c r="CS19" i="1"/>
  <c r="CT19" i="1"/>
  <c r="CU19" i="1"/>
  <c r="CY19" i="1"/>
  <c r="GA19" i="1"/>
  <c r="GB19" i="1"/>
  <c r="GC19" i="1"/>
  <c r="GD19" i="1"/>
  <c r="GE19" i="1"/>
  <c r="GF19" i="1"/>
  <c r="GI19" i="1"/>
  <c r="GJ19" i="1"/>
  <c r="HG19" i="1"/>
  <c r="HH19" i="1"/>
  <c r="IN19" i="1"/>
  <c r="F20" i="1"/>
  <c r="G20" i="1"/>
  <c r="H20" i="1"/>
  <c r="I20" i="1"/>
  <c r="J20" i="1"/>
  <c r="K20" i="1"/>
  <c r="L20" i="1"/>
  <c r="M20" i="1"/>
  <c r="N20" i="1"/>
  <c r="AB20" i="1"/>
  <c r="AO20" i="1"/>
  <c r="AP20" i="1"/>
  <c r="AQ20" i="1"/>
  <c r="AS20" i="1"/>
  <c r="AT20" i="1"/>
  <c r="AV20" i="1"/>
  <c r="AW20" i="1"/>
  <c r="AY20" i="1"/>
  <c r="AZ20" i="1"/>
  <c r="BA20" i="1"/>
  <c r="BC20" i="1"/>
  <c r="BD20" i="1"/>
  <c r="BE20" i="1"/>
  <c r="BI20" i="1"/>
  <c r="BJ20" i="1"/>
  <c r="BK20" i="1"/>
  <c r="BM20" i="1"/>
  <c r="BN20" i="1"/>
  <c r="BO20" i="1"/>
  <c r="BQ20" i="1"/>
  <c r="BR20" i="1"/>
  <c r="BS20" i="1"/>
  <c r="BT20" i="1"/>
  <c r="BU20" i="1"/>
  <c r="BW20" i="1"/>
  <c r="BY20" i="1"/>
  <c r="BZ20" i="1"/>
  <c r="CA20" i="1"/>
  <c r="CB20" i="1"/>
  <c r="CC20" i="1"/>
  <c r="CD20" i="1"/>
  <c r="CF20" i="1"/>
  <c r="CQ20" i="1"/>
  <c r="CR20" i="1"/>
  <c r="CS20" i="1"/>
  <c r="CT20" i="1"/>
  <c r="CU20" i="1"/>
  <c r="CY20" i="1"/>
  <c r="GA20" i="1"/>
  <c r="GB20" i="1"/>
  <c r="GC20" i="1"/>
  <c r="GD20" i="1"/>
  <c r="GE20" i="1"/>
  <c r="GF20" i="1"/>
  <c r="GI20" i="1"/>
  <c r="GJ20" i="1"/>
  <c r="HG20" i="1"/>
  <c r="HH20" i="1"/>
  <c r="IN20" i="1"/>
  <c r="F21" i="1"/>
  <c r="G21" i="1"/>
  <c r="H21" i="1"/>
  <c r="I21" i="1"/>
  <c r="J21" i="1"/>
  <c r="K21" i="1"/>
  <c r="L21" i="1"/>
  <c r="M21" i="1"/>
  <c r="N21" i="1"/>
  <c r="AB21" i="1"/>
  <c r="AO21" i="1"/>
  <c r="AP21" i="1"/>
  <c r="AQ21" i="1"/>
  <c r="AS21" i="1"/>
  <c r="AT21" i="1"/>
  <c r="AV21" i="1"/>
  <c r="AW21" i="1"/>
  <c r="AY21" i="1"/>
  <c r="AZ21" i="1"/>
  <c r="BA21" i="1"/>
  <c r="BC21" i="1"/>
  <c r="BD21" i="1"/>
  <c r="BE21" i="1"/>
  <c r="BI21" i="1"/>
  <c r="BJ21" i="1"/>
  <c r="BK21" i="1"/>
  <c r="BM21" i="1"/>
  <c r="BN21" i="1"/>
  <c r="BO21" i="1"/>
  <c r="BQ21" i="1"/>
  <c r="BR21" i="1"/>
  <c r="BS21" i="1"/>
  <c r="BT21" i="1"/>
  <c r="BU21" i="1"/>
  <c r="BW21" i="1"/>
  <c r="BY21" i="1"/>
  <c r="BZ21" i="1"/>
  <c r="CA21" i="1"/>
  <c r="CB21" i="1"/>
  <c r="CC21" i="1"/>
  <c r="CD21" i="1"/>
  <c r="CF21" i="1"/>
  <c r="CQ21" i="1"/>
  <c r="CR21" i="1"/>
  <c r="CS21" i="1"/>
  <c r="CT21" i="1"/>
  <c r="CU21" i="1"/>
  <c r="CY21" i="1"/>
  <c r="GA21" i="1"/>
  <c r="GB21" i="1"/>
  <c r="GC21" i="1"/>
  <c r="GD21" i="1"/>
  <c r="GE21" i="1"/>
  <c r="GF21" i="1"/>
  <c r="GI21" i="1"/>
  <c r="GJ21" i="1"/>
  <c r="HG21" i="1"/>
  <c r="HH21" i="1"/>
  <c r="IN21" i="1"/>
  <c r="F22" i="1"/>
  <c r="G22" i="1"/>
  <c r="H22" i="1"/>
  <c r="I22" i="1"/>
  <c r="J22" i="1"/>
  <c r="K22" i="1"/>
  <c r="L22" i="1"/>
  <c r="M22" i="1"/>
  <c r="N22" i="1"/>
  <c r="AB22" i="1"/>
  <c r="AO22" i="1"/>
  <c r="AP22" i="1"/>
  <c r="AQ22" i="1"/>
  <c r="AS22" i="1"/>
  <c r="AT22" i="1"/>
  <c r="AV22" i="1"/>
  <c r="AW22" i="1"/>
  <c r="AY22" i="1"/>
  <c r="AZ22" i="1"/>
  <c r="BA22" i="1"/>
  <c r="BC22" i="1"/>
  <c r="BD22" i="1"/>
  <c r="BE22" i="1"/>
  <c r="BI22" i="1"/>
  <c r="BJ22" i="1"/>
  <c r="BK22" i="1"/>
  <c r="BM22" i="1"/>
  <c r="BN22" i="1"/>
  <c r="BO22" i="1"/>
  <c r="BQ22" i="1"/>
  <c r="BR22" i="1"/>
  <c r="BS22" i="1"/>
  <c r="BT22" i="1"/>
  <c r="BU22" i="1"/>
  <c r="BW22" i="1"/>
  <c r="BY22" i="1"/>
  <c r="BZ22" i="1"/>
  <c r="CA22" i="1"/>
  <c r="CB22" i="1"/>
  <c r="CC22" i="1"/>
  <c r="CD22" i="1"/>
  <c r="CF22" i="1"/>
  <c r="CQ22" i="1"/>
  <c r="CR22" i="1"/>
  <c r="CS22" i="1"/>
  <c r="CT22" i="1"/>
  <c r="CU22" i="1"/>
  <c r="CY22" i="1"/>
  <c r="GA22" i="1"/>
  <c r="GB22" i="1"/>
  <c r="GC22" i="1"/>
  <c r="GD22" i="1"/>
  <c r="GE22" i="1"/>
  <c r="GF22" i="1"/>
  <c r="GI22" i="1"/>
  <c r="GJ22" i="1"/>
  <c r="HG22" i="1"/>
  <c r="HH22" i="1"/>
  <c r="IN22" i="1"/>
  <c r="F23" i="1"/>
  <c r="G23" i="1"/>
  <c r="H23" i="1"/>
  <c r="I23" i="1"/>
  <c r="J23" i="1"/>
  <c r="K23" i="1"/>
  <c r="L23" i="1"/>
  <c r="M23" i="1"/>
  <c r="N23" i="1"/>
  <c r="AB23" i="1"/>
  <c r="AO23" i="1"/>
  <c r="AP23" i="1"/>
  <c r="AQ23" i="1"/>
  <c r="AS23" i="1"/>
  <c r="AT23" i="1"/>
  <c r="AV23" i="1"/>
  <c r="AW23" i="1"/>
  <c r="AY23" i="1"/>
  <c r="AZ23" i="1"/>
  <c r="BA23" i="1"/>
  <c r="BC23" i="1"/>
  <c r="BD23" i="1"/>
  <c r="BE23" i="1"/>
  <c r="BI23" i="1"/>
  <c r="BJ23" i="1"/>
  <c r="BK23" i="1"/>
  <c r="BM23" i="1"/>
  <c r="BN23" i="1"/>
  <c r="BO23" i="1"/>
  <c r="BQ23" i="1"/>
  <c r="BR23" i="1"/>
  <c r="BS23" i="1"/>
  <c r="BT23" i="1"/>
  <c r="BU23" i="1"/>
  <c r="BW23" i="1"/>
  <c r="BY23" i="1"/>
  <c r="BZ23" i="1"/>
  <c r="CA23" i="1"/>
  <c r="CB23" i="1"/>
  <c r="CC23" i="1"/>
  <c r="CD23" i="1"/>
  <c r="CF23" i="1"/>
  <c r="CQ23" i="1"/>
  <c r="CR23" i="1"/>
  <c r="CS23" i="1"/>
  <c r="CT23" i="1"/>
  <c r="CU23" i="1"/>
  <c r="CY23" i="1"/>
  <c r="GA23" i="1"/>
  <c r="GB23" i="1"/>
  <c r="GC23" i="1"/>
  <c r="GD23" i="1"/>
  <c r="GE23" i="1"/>
  <c r="GF23" i="1"/>
  <c r="GI23" i="1"/>
  <c r="GJ23" i="1"/>
  <c r="HG23" i="1"/>
  <c r="HH23" i="1"/>
  <c r="IN23" i="1"/>
  <c r="F24" i="1"/>
  <c r="G24" i="1"/>
  <c r="H24" i="1"/>
  <c r="I24" i="1"/>
  <c r="J24" i="1"/>
  <c r="K24" i="1"/>
  <c r="L24" i="1"/>
  <c r="M24" i="1"/>
  <c r="N24" i="1"/>
  <c r="AB24" i="1"/>
  <c r="AO24" i="1"/>
  <c r="AP24" i="1"/>
  <c r="AQ24" i="1"/>
  <c r="AS24" i="1"/>
  <c r="AT24" i="1"/>
  <c r="AV24" i="1"/>
  <c r="AW24" i="1"/>
  <c r="AY24" i="1"/>
  <c r="AZ24" i="1"/>
  <c r="BA24" i="1"/>
  <c r="BC24" i="1"/>
  <c r="BD24" i="1"/>
  <c r="BE24" i="1"/>
  <c r="BI24" i="1"/>
  <c r="BJ24" i="1"/>
  <c r="BK24" i="1"/>
  <c r="BM24" i="1"/>
  <c r="BN24" i="1"/>
  <c r="BO24" i="1"/>
  <c r="BQ24" i="1"/>
  <c r="BR24" i="1"/>
  <c r="BS24" i="1"/>
  <c r="BT24" i="1"/>
  <c r="BU24" i="1"/>
  <c r="BW24" i="1"/>
  <c r="BY24" i="1"/>
  <c r="BZ24" i="1"/>
  <c r="CA24" i="1"/>
  <c r="CB24" i="1"/>
  <c r="CC24" i="1"/>
  <c r="CD24" i="1"/>
  <c r="CF24" i="1"/>
  <c r="CQ24" i="1"/>
  <c r="CR24" i="1"/>
  <c r="CS24" i="1"/>
  <c r="CT24" i="1"/>
  <c r="CU24" i="1"/>
  <c r="CY24" i="1"/>
  <c r="GA24" i="1"/>
  <c r="GB24" i="1"/>
  <c r="GC24" i="1"/>
  <c r="GD24" i="1"/>
  <c r="GE24" i="1"/>
  <c r="GF24" i="1"/>
  <c r="GI24" i="1"/>
  <c r="GJ24" i="1"/>
  <c r="HG24" i="1"/>
  <c r="HH24" i="1"/>
  <c r="IN24" i="1"/>
  <c r="F25" i="1"/>
  <c r="G25" i="1"/>
  <c r="H25" i="1"/>
  <c r="I25" i="1"/>
  <c r="J25" i="1"/>
  <c r="K25" i="1"/>
  <c r="L25" i="1"/>
  <c r="M25" i="1"/>
  <c r="N25" i="1"/>
  <c r="AB25" i="1"/>
  <c r="AO25" i="1"/>
  <c r="AP25" i="1"/>
  <c r="AQ25" i="1"/>
  <c r="AS25" i="1"/>
  <c r="AT25" i="1"/>
  <c r="AV25" i="1"/>
  <c r="AW25" i="1"/>
  <c r="AY25" i="1"/>
  <c r="AZ25" i="1"/>
  <c r="BA25" i="1"/>
  <c r="BC25" i="1"/>
  <c r="BD25" i="1"/>
  <c r="BE25" i="1"/>
  <c r="BI25" i="1"/>
  <c r="BJ25" i="1"/>
  <c r="BK25" i="1"/>
  <c r="BM25" i="1"/>
  <c r="BN25" i="1"/>
  <c r="BO25" i="1"/>
  <c r="BQ25" i="1"/>
  <c r="BR25" i="1"/>
  <c r="BS25" i="1"/>
  <c r="BT25" i="1"/>
  <c r="BU25" i="1"/>
  <c r="BW25" i="1"/>
  <c r="BY25" i="1"/>
  <c r="BZ25" i="1"/>
  <c r="CA25" i="1"/>
  <c r="CB25" i="1"/>
  <c r="CC25" i="1"/>
  <c r="CD25" i="1"/>
  <c r="CF25" i="1"/>
  <c r="CQ25" i="1"/>
  <c r="CR25" i="1"/>
  <c r="CS25" i="1"/>
  <c r="CT25" i="1"/>
  <c r="CU25" i="1"/>
  <c r="CY25" i="1"/>
  <c r="GA25" i="1"/>
  <c r="GB25" i="1"/>
  <c r="GC25" i="1"/>
  <c r="GD25" i="1"/>
  <c r="GE25" i="1"/>
  <c r="GF25" i="1"/>
  <c r="GI25" i="1"/>
  <c r="GJ25" i="1"/>
  <c r="HG25" i="1"/>
  <c r="HH25" i="1"/>
  <c r="IN25" i="1"/>
  <c r="F26" i="1"/>
  <c r="G26" i="1"/>
  <c r="H26" i="1"/>
  <c r="I26" i="1"/>
  <c r="J26" i="1"/>
  <c r="K26" i="1"/>
  <c r="L26" i="1"/>
  <c r="M26" i="1"/>
  <c r="N26" i="1"/>
  <c r="AB26" i="1"/>
  <c r="AO26" i="1"/>
  <c r="AP26" i="1"/>
  <c r="AQ26" i="1"/>
  <c r="AS26" i="1"/>
  <c r="AT26" i="1"/>
  <c r="AV26" i="1"/>
  <c r="AW26" i="1"/>
  <c r="AY26" i="1"/>
  <c r="AZ26" i="1"/>
  <c r="BA26" i="1"/>
  <c r="BC26" i="1"/>
  <c r="BD26" i="1"/>
  <c r="BE26" i="1"/>
  <c r="BI26" i="1"/>
  <c r="BJ26" i="1"/>
  <c r="BK26" i="1"/>
  <c r="BM26" i="1"/>
  <c r="BN26" i="1"/>
  <c r="BO26" i="1"/>
  <c r="BQ26" i="1"/>
  <c r="BR26" i="1"/>
  <c r="BS26" i="1"/>
  <c r="BT26" i="1"/>
  <c r="BU26" i="1"/>
  <c r="BW26" i="1"/>
  <c r="BY26" i="1"/>
  <c r="BZ26" i="1"/>
  <c r="CA26" i="1"/>
  <c r="CB26" i="1"/>
  <c r="CC26" i="1"/>
  <c r="CD26" i="1"/>
  <c r="CF26" i="1"/>
  <c r="CQ26" i="1"/>
  <c r="CR26" i="1"/>
  <c r="CS26" i="1"/>
  <c r="CT26" i="1"/>
  <c r="CU26" i="1"/>
  <c r="CY26" i="1"/>
  <c r="GA26" i="1"/>
  <c r="GB26" i="1"/>
  <c r="GC26" i="1"/>
  <c r="GD26" i="1"/>
  <c r="GE26" i="1"/>
  <c r="GF26" i="1"/>
  <c r="GI26" i="1"/>
  <c r="GJ26" i="1"/>
  <c r="HG26" i="1"/>
  <c r="HH26" i="1"/>
  <c r="IN26" i="1"/>
  <c r="F27" i="1"/>
  <c r="G27" i="1"/>
  <c r="H27" i="1"/>
  <c r="I27" i="1"/>
  <c r="J27" i="1"/>
  <c r="K27" i="1"/>
  <c r="L27" i="1"/>
  <c r="M27" i="1"/>
  <c r="N27" i="1"/>
  <c r="AB27" i="1"/>
  <c r="AO27" i="1"/>
  <c r="AP27" i="1"/>
  <c r="AQ27" i="1"/>
  <c r="AS27" i="1"/>
  <c r="AT27" i="1"/>
  <c r="AV27" i="1"/>
  <c r="AW27" i="1"/>
  <c r="AY27" i="1"/>
  <c r="AZ27" i="1"/>
  <c r="BA27" i="1"/>
  <c r="BC27" i="1"/>
  <c r="BD27" i="1"/>
  <c r="BE27" i="1"/>
  <c r="BI27" i="1"/>
  <c r="BJ27" i="1"/>
  <c r="BK27" i="1"/>
  <c r="BM27" i="1"/>
  <c r="BN27" i="1"/>
  <c r="BO27" i="1"/>
  <c r="BQ27" i="1"/>
  <c r="BR27" i="1"/>
  <c r="BS27" i="1"/>
  <c r="BT27" i="1"/>
  <c r="BU27" i="1"/>
  <c r="BW27" i="1"/>
  <c r="BY27" i="1"/>
  <c r="BZ27" i="1"/>
  <c r="CA27" i="1"/>
  <c r="CB27" i="1"/>
  <c r="CC27" i="1"/>
  <c r="CD27" i="1"/>
  <c r="CF27" i="1"/>
  <c r="CQ27" i="1"/>
  <c r="CR27" i="1"/>
  <c r="CS27" i="1"/>
  <c r="CT27" i="1"/>
  <c r="CU27" i="1"/>
  <c r="CY27" i="1"/>
  <c r="GA27" i="1"/>
  <c r="GB27" i="1"/>
  <c r="GC27" i="1"/>
  <c r="GD27" i="1"/>
  <c r="GE27" i="1"/>
  <c r="GF27" i="1"/>
  <c r="GI27" i="1"/>
  <c r="GJ27" i="1"/>
  <c r="HG27" i="1"/>
  <c r="HH27" i="1"/>
  <c r="IN27" i="1"/>
  <c r="F28" i="1"/>
  <c r="G28" i="1"/>
  <c r="H28" i="1"/>
  <c r="I28" i="1"/>
  <c r="J28" i="1"/>
  <c r="K28" i="1"/>
  <c r="L28" i="1"/>
  <c r="M28" i="1"/>
  <c r="N28" i="1"/>
  <c r="AB28" i="1"/>
  <c r="AO28" i="1"/>
  <c r="AP28" i="1"/>
  <c r="AQ28" i="1"/>
  <c r="AS28" i="1"/>
  <c r="AT28" i="1"/>
  <c r="AV28" i="1"/>
  <c r="AW28" i="1"/>
  <c r="AY28" i="1"/>
  <c r="AZ28" i="1"/>
  <c r="BA28" i="1"/>
  <c r="BC28" i="1"/>
  <c r="BD28" i="1"/>
  <c r="BE28" i="1"/>
  <c r="BI28" i="1"/>
  <c r="BJ28" i="1"/>
  <c r="BK28" i="1"/>
  <c r="BM28" i="1"/>
  <c r="BN28" i="1"/>
  <c r="BO28" i="1"/>
  <c r="BQ28" i="1"/>
  <c r="BR28" i="1"/>
  <c r="BS28" i="1"/>
  <c r="BT28" i="1"/>
  <c r="BU28" i="1"/>
  <c r="BW28" i="1"/>
  <c r="BY28" i="1"/>
  <c r="BZ28" i="1"/>
  <c r="CA28" i="1"/>
  <c r="CB28" i="1"/>
  <c r="CC28" i="1"/>
  <c r="CD28" i="1"/>
  <c r="CF28" i="1"/>
  <c r="CQ28" i="1"/>
  <c r="CR28" i="1"/>
  <c r="CS28" i="1"/>
  <c r="CT28" i="1"/>
  <c r="CU28" i="1"/>
  <c r="CY28" i="1"/>
  <c r="GA28" i="1"/>
  <c r="GB28" i="1"/>
  <c r="GC28" i="1"/>
  <c r="GD28" i="1"/>
  <c r="GE28" i="1"/>
  <c r="GF28" i="1"/>
  <c r="GI28" i="1"/>
  <c r="GJ28" i="1"/>
  <c r="HG28" i="1"/>
  <c r="HH28" i="1"/>
  <c r="IN28" i="1"/>
  <c r="F29" i="1"/>
  <c r="G29" i="1"/>
  <c r="H29" i="1"/>
  <c r="I29" i="1"/>
  <c r="J29" i="1"/>
  <c r="K29" i="1"/>
  <c r="L29" i="1"/>
  <c r="M29" i="1"/>
  <c r="N29" i="1"/>
  <c r="AB29" i="1"/>
  <c r="AO29" i="1"/>
  <c r="AP29" i="1"/>
  <c r="AQ29" i="1"/>
  <c r="AS29" i="1"/>
  <c r="AT29" i="1"/>
  <c r="AV29" i="1"/>
  <c r="AW29" i="1"/>
  <c r="AY29" i="1"/>
  <c r="AZ29" i="1"/>
  <c r="BA29" i="1"/>
  <c r="BC29" i="1"/>
  <c r="BD29" i="1"/>
  <c r="BE29" i="1"/>
  <c r="BI29" i="1"/>
  <c r="BJ29" i="1"/>
  <c r="BK29" i="1"/>
  <c r="BM29" i="1"/>
  <c r="BN29" i="1"/>
  <c r="BO29" i="1"/>
  <c r="BQ29" i="1"/>
  <c r="BR29" i="1"/>
  <c r="BS29" i="1"/>
  <c r="BT29" i="1"/>
  <c r="BU29" i="1"/>
  <c r="BW29" i="1"/>
  <c r="BY29" i="1"/>
  <c r="BZ29" i="1"/>
  <c r="CA29" i="1"/>
  <c r="CB29" i="1"/>
  <c r="CC29" i="1"/>
  <c r="CD29" i="1"/>
  <c r="CF29" i="1"/>
  <c r="CQ29" i="1"/>
  <c r="CR29" i="1"/>
  <c r="CS29" i="1"/>
  <c r="CT29" i="1"/>
  <c r="CU29" i="1"/>
  <c r="CY29" i="1"/>
  <c r="GA29" i="1"/>
  <c r="GB29" i="1"/>
  <c r="GC29" i="1"/>
  <c r="GD29" i="1"/>
  <c r="GE29" i="1"/>
  <c r="GF29" i="1"/>
  <c r="GI29" i="1"/>
  <c r="GJ29" i="1"/>
  <c r="HG29" i="1"/>
  <c r="HH29" i="1"/>
  <c r="IN29" i="1"/>
  <c r="F30" i="1"/>
  <c r="G30" i="1"/>
  <c r="H30" i="1"/>
  <c r="I30" i="1"/>
  <c r="J30" i="1"/>
  <c r="K30" i="1"/>
  <c r="L30" i="1"/>
  <c r="M30" i="1"/>
  <c r="N30" i="1"/>
  <c r="AB30" i="1"/>
  <c r="AO30" i="1"/>
  <c r="AP30" i="1"/>
  <c r="AQ30" i="1"/>
  <c r="AS30" i="1"/>
  <c r="AT30" i="1"/>
  <c r="AV30" i="1"/>
  <c r="AW30" i="1"/>
  <c r="AY30" i="1"/>
  <c r="AZ30" i="1"/>
  <c r="BA30" i="1"/>
  <c r="BC30" i="1"/>
  <c r="BD30" i="1"/>
  <c r="BE30" i="1"/>
  <c r="BI30" i="1"/>
  <c r="BJ30" i="1"/>
  <c r="BK30" i="1"/>
  <c r="BM30" i="1"/>
  <c r="BN30" i="1"/>
  <c r="BO30" i="1"/>
  <c r="BQ30" i="1"/>
  <c r="BR30" i="1"/>
  <c r="BS30" i="1"/>
  <c r="BT30" i="1"/>
  <c r="BU30" i="1"/>
  <c r="BW30" i="1"/>
  <c r="BY30" i="1"/>
  <c r="BZ30" i="1"/>
  <c r="CA30" i="1"/>
  <c r="CB30" i="1"/>
  <c r="CC30" i="1"/>
  <c r="CD30" i="1"/>
  <c r="CF30" i="1"/>
  <c r="CQ30" i="1"/>
  <c r="CR30" i="1"/>
  <c r="CS30" i="1"/>
  <c r="CT30" i="1"/>
  <c r="CU30" i="1"/>
  <c r="CY30" i="1"/>
  <c r="GA30" i="1"/>
  <c r="GB30" i="1"/>
  <c r="GC30" i="1"/>
  <c r="GD30" i="1"/>
  <c r="GE30" i="1"/>
  <c r="GF30" i="1"/>
  <c r="GI30" i="1"/>
  <c r="GJ30" i="1"/>
  <c r="HG30" i="1"/>
  <c r="HH30" i="1"/>
  <c r="IN30" i="1"/>
  <c r="F31" i="1"/>
  <c r="G31" i="1"/>
  <c r="H31" i="1"/>
  <c r="I31" i="1"/>
  <c r="J31" i="1"/>
  <c r="K31" i="1"/>
  <c r="L31" i="1"/>
  <c r="M31" i="1"/>
  <c r="N31" i="1"/>
  <c r="AB31" i="1"/>
  <c r="AO31" i="1"/>
  <c r="AP31" i="1"/>
  <c r="AQ31" i="1"/>
  <c r="AS31" i="1"/>
  <c r="AT31" i="1"/>
  <c r="AV31" i="1"/>
  <c r="AW31" i="1"/>
  <c r="AY31" i="1"/>
  <c r="AZ31" i="1"/>
  <c r="BA31" i="1"/>
  <c r="BC31" i="1"/>
  <c r="BD31" i="1"/>
  <c r="BE31" i="1"/>
  <c r="BI31" i="1"/>
  <c r="BJ31" i="1"/>
  <c r="BK31" i="1"/>
  <c r="BM31" i="1"/>
  <c r="BN31" i="1"/>
  <c r="BO31" i="1"/>
  <c r="BQ31" i="1"/>
  <c r="BR31" i="1"/>
  <c r="BS31" i="1"/>
  <c r="BT31" i="1"/>
  <c r="BU31" i="1"/>
  <c r="BW31" i="1"/>
  <c r="BY31" i="1"/>
  <c r="BZ31" i="1"/>
  <c r="CA31" i="1"/>
  <c r="CB31" i="1"/>
  <c r="CC31" i="1"/>
  <c r="CD31" i="1"/>
  <c r="CF31" i="1"/>
  <c r="CQ31" i="1"/>
  <c r="CR31" i="1"/>
  <c r="CS31" i="1"/>
  <c r="CT31" i="1"/>
  <c r="CU31" i="1"/>
  <c r="CY31" i="1"/>
  <c r="GA31" i="1"/>
  <c r="GB31" i="1"/>
  <c r="GC31" i="1"/>
  <c r="GD31" i="1"/>
  <c r="GE31" i="1"/>
  <c r="GF31" i="1"/>
  <c r="GI31" i="1"/>
  <c r="GJ31" i="1"/>
  <c r="HG31" i="1"/>
  <c r="HH31" i="1"/>
  <c r="IN31" i="1"/>
  <c r="F32" i="1"/>
  <c r="G32" i="1"/>
  <c r="H32" i="1"/>
  <c r="I32" i="1"/>
  <c r="J32" i="1"/>
  <c r="K32" i="1"/>
  <c r="L32" i="1"/>
  <c r="M32" i="1"/>
  <c r="N32" i="1"/>
  <c r="AB32" i="1"/>
  <c r="AO32" i="1"/>
  <c r="AP32" i="1"/>
  <c r="AQ32" i="1"/>
  <c r="AS32" i="1"/>
  <c r="AT32" i="1"/>
  <c r="AV32" i="1"/>
  <c r="AW32" i="1"/>
  <c r="AY32" i="1"/>
  <c r="AZ32" i="1"/>
  <c r="BA32" i="1"/>
  <c r="BC32" i="1"/>
  <c r="BD32" i="1"/>
  <c r="BE32" i="1"/>
  <c r="BI32" i="1"/>
  <c r="BJ32" i="1"/>
  <c r="BK32" i="1"/>
  <c r="BM32" i="1"/>
  <c r="BN32" i="1"/>
  <c r="BO32" i="1"/>
  <c r="BQ32" i="1"/>
  <c r="BR32" i="1"/>
  <c r="BS32" i="1"/>
  <c r="BT32" i="1"/>
  <c r="BU32" i="1"/>
  <c r="BW32" i="1"/>
  <c r="BY32" i="1"/>
  <c r="BZ32" i="1"/>
  <c r="CA32" i="1"/>
  <c r="CB32" i="1"/>
  <c r="CC32" i="1"/>
  <c r="CD32" i="1"/>
  <c r="CF32" i="1"/>
  <c r="CQ32" i="1"/>
  <c r="CR32" i="1"/>
  <c r="CS32" i="1"/>
  <c r="CT32" i="1"/>
  <c r="CU32" i="1"/>
  <c r="CY32" i="1"/>
  <c r="GA32" i="1"/>
  <c r="GB32" i="1"/>
  <c r="GC32" i="1"/>
  <c r="GD32" i="1"/>
  <c r="GE32" i="1"/>
  <c r="GF32" i="1"/>
  <c r="GI32" i="1"/>
  <c r="GJ32" i="1"/>
  <c r="HG32" i="1"/>
  <c r="HH32" i="1"/>
  <c r="IN32" i="1"/>
  <c r="F33" i="1"/>
  <c r="G33" i="1"/>
  <c r="H33" i="1"/>
  <c r="I33" i="1"/>
  <c r="J33" i="1"/>
  <c r="K33" i="1"/>
  <c r="L33" i="1"/>
  <c r="M33" i="1"/>
  <c r="N33" i="1"/>
  <c r="AB33" i="1"/>
  <c r="AO33" i="1"/>
  <c r="AP33" i="1"/>
  <c r="AQ33" i="1"/>
  <c r="AS33" i="1"/>
  <c r="AT33" i="1"/>
  <c r="AV33" i="1"/>
  <c r="AW33" i="1"/>
  <c r="AY33" i="1"/>
  <c r="AZ33" i="1"/>
  <c r="BA33" i="1"/>
  <c r="BC33" i="1"/>
  <c r="BD33" i="1"/>
  <c r="BE33" i="1"/>
  <c r="BI33" i="1"/>
  <c r="BJ33" i="1"/>
  <c r="BK33" i="1"/>
  <c r="BM33" i="1"/>
  <c r="BN33" i="1"/>
  <c r="BO33" i="1"/>
  <c r="BQ33" i="1"/>
  <c r="BR33" i="1"/>
  <c r="BS33" i="1"/>
  <c r="BT33" i="1"/>
  <c r="BU33" i="1"/>
  <c r="BW33" i="1"/>
  <c r="BY33" i="1"/>
  <c r="BZ33" i="1"/>
  <c r="CA33" i="1"/>
  <c r="CB33" i="1"/>
  <c r="CC33" i="1"/>
  <c r="CD33" i="1"/>
  <c r="CF33" i="1"/>
  <c r="CQ33" i="1"/>
  <c r="CR33" i="1"/>
  <c r="CS33" i="1"/>
  <c r="CT33" i="1"/>
  <c r="CU33" i="1"/>
  <c r="CY33" i="1"/>
  <c r="GA33" i="1"/>
  <c r="GB33" i="1"/>
  <c r="GC33" i="1"/>
  <c r="GD33" i="1"/>
  <c r="GE33" i="1"/>
  <c r="GF33" i="1"/>
  <c r="GI33" i="1"/>
  <c r="GJ33" i="1"/>
  <c r="HG33" i="1"/>
  <c r="HH33" i="1"/>
  <c r="IN33" i="1"/>
  <c r="F34" i="1"/>
  <c r="G34" i="1"/>
  <c r="H34" i="1"/>
  <c r="I34" i="1"/>
  <c r="J34" i="1"/>
  <c r="K34" i="1"/>
  <c r="L34" i="1"/>
  <c r="M34" i="1"/>
  <c r="N34" i="1"/>
  <c r="AB34" i="1"/>
  <c r="AO34" i="1"/>
  <c r="AP34" i="1"/>
  <c r="AQ34" i="1"/>
  <c r="AS34" i="1"/>
  <c r="AT34" i="1"/>
  <c r="AV34" i="1"/>
  <c r="AW34" i="1"/>
  <c r="AY34" i="1"/>
  <c r="AZ34" i="1"/>
  <c r="BA34" i="1"/>
  <c r="BC34" i="1"/>
  <c r="BD34" i="1"/>
  <c r="BE34" i="1"/>
  <c r="BI34" i="1"/>
  <c r="BJ34" i="1"/>
  <c r="BK34" i="1"/>
  <c r="BM34" i="1"/>
  <c r="BN34" i="1"/>
  <c r="BO34" i="1"/>
  <c r="BQ34" i="1"/>
  <c r="BR34" i="1"/>
  <c r="BS34" i="1"/>
  <c r="BT34" i="1"/>
  <c r="BU34" i="1"/>
  <c r="BW34" i="1"/>
  <c r="BY34" i="1"/>
  <c r="BZ34" i="1"/>
  <c r="CA34" i="1"/>
  <c r="CB34" i="1"/>
  <c r="CC34" i="1"/>
  <c r="CD34" i="1"/>
  <c r="CF34" i="1"/>
  <c r="CQ34" i="1"/>
  <c r="CR34" i="1"/>
  <c r="CS34" i="1"/>
  <c r="CT34" i="1"/>
  <c r="CU34" i="1"/>
  <c r="CY34" i="1"/>
  <c r="GA34" i="1"/>
  <c r="GB34" i="1"/>
  <c r="GC34" i="1"/>
  <c r="GD34" i="1"/>
  <c r="GE34" i="1"/>
  <c r="GF34" i="1"/>
  <c r="GI34" i="1"/>
  <c r="GJ34" i="1"/>
  <c r="HG34" i="1"/>
  <c r="HH34" i="1"/>
  <c r="IN34" i="1"/>
  <c r="F35" i="1"/>
  <c r="G35" i="1"/>
  <c r="H35" i="1"/>
  <c r="I35" i="1"/>
  <c r="J35" i="1"/>
  <c r="K35" i="1"/>
  <c r="L35" i="1"/>
  <c r="M35" i="1"/>
  <c r="N35" i="1"/>
  <c r="AB35" i="1"/>
  <c r="AO35" i="1"/>
  <c r="AP35" i="1"/>
  <c r="AQ35" i="1"/>
  <c r="AS35" i="1"/>
  <c r="AT35" i="1"/>
  <c r="AV35" i="1"/>
  <c r="AW35" i="1"/>
  <c r="AY35" i="1"/>
  <c r="AZ35" i="1"/>
  <c r="BA35" i="1"/>
  <c r="BC35" i="1"/>
  <c r="BD35" i="1"/>
  <c r="BE35" i="1"/>
  <c r="BI35" i="1"/>
  <c r="BJ35" i="1"/>
  <c r="BK35" i="1"/>
  <c r="BM35" i="1"/>
  <c r="BN35" i="1"/>
  <c r="BO35" i="1"/>
  <c r="BQ35" i="1"/>
  <c r="BR35" i="1"/>
  <c r="BS35" i="1"/>
  <c r="BT35" i="1"/>
  <c r="BU35" i="1"/>
  <c r="BW35" i="1"/>
  <c r="BY35" i="1"/>
  <c r="BZ35" i="1"/>
  <c r="CA35" i="1"/>
  <c r="CB35" i="1"/>
  <c r="CC35" i="1"/>
  <c r="CD35" i="1"/>
  <c r="CF35" i="1"/>
  <c r="CQ35" i="1"/>
  <c r="CR35" i="1"/>
  <c r="CS35" i="1"/>
  <c r="CT35" i="1"/>
  <c r="CU35" i="1"/>
  <c r="CY35" i="1"/>
  <c r="GA35" i="1"/>
  <c r="GB35" i="1"/>
  <c r="GC35" i="1"/>
  <c r="GD35" i="1"/>
  <c r="GE35" i="1"/>
  <c r="GF35" i="1"/>
  <c r="GI35" i="1"/>
  <c r="GJ35" i="1"/>
  <c r="HG35" i="1"/>
  <c r="HH35" i="1"/>
  <c r="IN35" i="1"/>
  <c r="F36" i="1"/>
  <c r="G36" i="1"/>
  <c r="H36" i="1"/>
  <c r="I36" i="1"/>
  <c r="J36" i="1"/>
  <c r="K36" i="1"/>
  <c r="L36" i="1"/>
  <c r="M36" i="1"/>
  <c r="N36" i="1"/>
  <c r="AB36" i="1"/>
  <c r="AO36" i="1"/>
  <c r="AP36" i="1"/>
  <c r="AQ36" i="1"/>
  <c r="AS36" i="1"/>
  <c r="AT36" i="1"/>
  <c r="AV36" i="1"/>
  <c r="AW36" i="1"/>
  <c r="AY36" i="1"/>
  <c r="AZ36" i="1"/>
  <c r="BA36" i="1"/>
  <c r="BC36" i="1"/>
  <c r="BD36" i="1"/>
  <c r="BE36" i="1"/>
  <c r="BI36" i="1"/>
  <c r="BJ36" i="1"/>
  <c r="BK36" i="1"/>
  <c r="BM36" i="1"/>
  <c r="BN36" i="1"/>
  <c r="BO36" i="1"/>
  <c r="BQ36" i="1"/>
  <c r="BR36" i="1"/>
  <c r="BS36" i="1"/>
  <c r="BT36" i="1"/>
  <c r="BU36" i="1"/>
  <c r="BW36" i="1"/>
  <c r="BY36" i="1"/>
  <c r="BZ36" i="1"/>
  <c r="CA36" i="1"/>
  <c r="CB36" i="1"/>
  <c r="CC36" i="1"/>
  <c r="CD36" i="1"/>
  <c r="CF36" i="1"/>
  <c r="CQ36" i="1"/>
  <c r="CR36" i="1"/>
  <c r="CS36" i="1"/>
  <c r="CT36" i="1"/>
  <c r="CU36" i="1"/>
  <c r="CY36" i="1"/>
  <c r="GA36" i="1"/>
  <c r="GB36" i="1"/>
  <c r="GC36" i="1"/>
  <c r="GD36" i="1"/>
  <c r="GE36" i="1"/>
  <c r="GF36" i="1"/>
  <c r="GI36" i="1"/>
  <c r="GJ36" i="1"/>
  <c r="HG36" i="1"/>
  <c r="HH36" i="1"/>
  <c r="IN36" i="1"/>
  <c r="F37" i="1"/>
  <c r="G37" i="1"/>
  <c r="H37" i="1"/>
  <c r="I37" i="1"/>
  <c r="J37" i="1"/>
  <c r="K37" i="1"/>
  <c r="L37" i="1"/>
  <c r="M37" i="1"/>
  <c r="N37" i="1"/>
  <c r="AB37" i="1"/>
  <c r="AO37" i="1"/>
  <c r="AP37" i="1"/>
  <c r="AQ37" i="1"/>
  <c r="AS37" i="1"/>
  <c r="AT37" i="1"/>
  <c r="AV37" i="1"/>
  <c r="AW37" i="1"/>
  <c r="AY37" i="1"/>
  <c r="AZ37" i="1"/>
  <c r="BA37" i="1"/>
  <c r="BC37" i="1"/>
  <c r="BD37" i="1"/>
  <c r="BE37" i="1"/>
  <c r="BI37" i="1"/>
  <c r="BJ37" i="1"/>
  <c r="BK37" i="1"/>
  <c r="BM37" i="1"/>
  <c r="BN37" i="1"/>
  <c r="BO37" i="1"/>
  <c r="BQ37" i="1"/>
  <c r="BR37" i="1"/>
  <c r="BS37" i="1"/>
  <c r="BT37" i="1"/>
  <c r="BU37" i="1"/>
  <c r="BW37" i="1"/>
  <c r="BY37" i="1"/>
  <c r="BZ37" i="1"/>
  <c r="CA37" i="1"/>
  <c r="CB37" i="1"/>
  <c r="CC37" i="1"/>
  <c r="CD37" i="1"/>
  <c r="CF37" i="1"/>
  <c r="CQ37" i="1"/>
  <c r="CR37" i="1"/>
  <c r="CS37" i="1"/>
  <c r="CT37" i="1"/>
  <c r="CU37" i="1"/>
  <c r="CY37" i="1"/>
  <c r="GA37" i="1"/>
  <c r="GB37" i="1"/>
  <c r="GC37" i="1"/>
  <c r="GD37" i="1"/>
  <c r="GE37" i="1"/>
  <c r="GF37" i="1"/>
  <c r="GI37" i="1"/>
  <c r="GJ37" i="1"/>
  <c r="HG37" i="1"/>
  <c r="HH37" i="1"/>
  <c r="IN37" i="1"/>
  <c r="F38" i="1"/>
  <c r="G38" i="1"/>
  <c r="H38" i="1"/>
  <c r="I38" i="1"/>
  <c r="J38" i="1"/>
  <c r="K38" i="1"/>
  <c r="L38" i="1"/>
  <c r="M38" i="1"/>
  <c r="N38" i="1"/>
  <c r="AB38" i="1"/>
  <c r="AO38" i="1"/>
  <c r="AP38" i="1"/>
  <c r="AQ38" i="1"/>
  <c r="AS38" i="1"/>
  <c r="AT38" i="1"/>
  <c r="AV38" i="1"/>
  <c r="AW38" i="1"/>
  <c r="AY38" i="1"/>
  <c r="AZ38" i="1"/>
  <c r="BA38" i="1"/>
  <c r="BC38" i="1"/>
  <c r="BD38" i="1"/>
  <c r="BE38" i="1"/>
  <c r="BI38" i="1"/>
  <c r="BJ38" i="1"/>
  <c r="BK38" i="1"/>
  <c r="BM38" i="1"/>
  <c r="BN38" i="1"/>
  <c r="BO38" i="1"/>
  <c r="BQ38" i="1"/>
  <c r="BR38" i="1"/>
  <c r="BS38" i="1"/>
  <c r="BT38" i="1"/>
  <c r="BU38" i="1"/>
  <c r="BW38" i="1"/>
  <c r="BY38" i="1"/>
  <c r="BZ38" i="1"/>
  <c r="CA38" i="1"/>
  <c r="CB38" i="1"/>
  <c r="CC38" i="1"/>
  <c r="CD38" i="1"/>
  <c r="CF38" i="1"/>
  <c r="CQ38" i="1"/>
  <c r="CR38" i="1"/>
  <c r="CS38" i="1"/>
  <c r="CT38" i="1"/>
  <c r="CU38" i="1"/>
  <c r="CY38" i="1"/>
  <c r="GA38" i="1"/>
  <c r="GB38" i="1"/>
  <c r="GC38" i="1"/>
  <c r="GD38" i="1"/>
  <c r="GE38" i="1"/>
  <c r="GF38" i="1"/>
  <c r="GI38" i="1"/>
  <c r="GJ38" i="1"/>
  <c r="HG38" i="1"/>
  <c r="HH38" i="1"/>
  <c r="IN38" i="1"/>
  <c r="F39" i="1"/>
  <c r="G39" i="1"/>
  <c r="H39" i="1"/>
  <c r="I39" i="1"/>
  <c r="J39" i="1"/>
  <c r="K39" i="1"/>
  <c r="L39" i="1"/>
  <c r="M39" i="1"/>
  <c r="N39" i="1"/>
  <c r="AB39" i="1"/>
  <c r="AO39" i="1"/>
  <c r="AP39" i="1"/>
  <c r="AQ39" i="1"/>
  <c r="AS39" i="1"/>
  <c r="AT39" i="1"/>
  <c r="AV39" i="1"/>
  <c r="AW39" i="1"/>
  <c r="AY39" i="1"/>
  <c r="AZ39" i="1"/>
  <c r="BA39" i="1"/>
  <c r="BC39" i="1"/>
  <c r="BD39" i="1"/>
  <c r="BE39" i="1"/>
  <c r="BI39" i="1"/>
  <c r="BJ39" i="1"/>
  <c r="BK39" i="1"/>
  <c r="BM39" i="1"/>
  <c r="BN39" i="1"/>
  <c r="BO39" i="1"/>
  <c r="BQ39" i="1"/>
  <c r="BR39" i="1"/>
  <c r="BS39" i="1"/>
  <c r="BT39" i="1"/>
  <c r="BU39" i="1"/>
  <c r="BW39" i="1"/>
  <c r="BY39" i="1"/>
  <c r="BZ39" i="1"/>
  <c r="CA39" i="1"/>
  <c r="CB39" i="1"/>
  <c r="CC39" i="1"/>
  <c r="CD39" i="1"/>
  <c r="CF39" i="1"/>
  <c r="CQ39" i="1"/>
  <c r="CR39" i="1"/>
  <c r="CS39" i="1"/>
  <c r="CT39" i="1"/>
  <c r="CU39" i="1"/>
  <c r="CY39" i="1"/>
  <c r="GA39" i="1"/>
  <c r="GB39" i="1"/>
  <c r="GC39" i="1"/>
  <c r="GD39" i="1"/>
  <c r="GE39" i="1"/>
  <c r="GF39" i="1"/>
  <c r="GI39" i="1"/>
  <c r="GJ39" i="1"/>
  <c r="HG39" i="1"/>
  <c r="HH39" i="1"/>
  <c r="IN39" i="1"/>
  <c r="F40" i="1"/>
  <c r="G40" i="1"/>
  <c r="H40" i="1"/>
  <c r="I40" i="1"/>
  <c r="J40" i="1"/>
  <c r="K40" i="1"/>
  <c r="L40" i="1"/>
  <c r="M40" i="1"/>
  <c r="N40" i="1"/>
  <c r="AB40" i="1"/>
  <c r="AO40" i="1"/>
  <c r="AP40" i="1"/>
  <c r="AQ40" i="1"/>
  <c r="AS40" i="1"/>
  <c r="AT40" i="1"/>
  <c r="AV40" i="1"/>
  <c r="AW40" i="1"/>
  <c r="AY40" i="1"/>
  <c r="AZ40" i="1"/>
  <c r="BA40" i="1"/>
  <c r="BC40" i="1"/>
  <c r="BD40" i="1"/>
  <c r="BE40" i="1"/>
  <c r="BI40" i="1"/>
  <c r="BJ40" i="1"/>
  <c r="BK40" i="1"/>
  <c r="BM40" i="1"/>
  <c r="BN40" i="1"/>
  <c r="BO40" i="1"/>
  <c r="BQ40" i="1"/>
  <c r="BR40" i="1"/>
  <c r="BS40" i="1"/>
  <c r="BT40" i="1"/>
  <c r="BU40" i="1"/>
  <c r="BW40" i="1"/>
  <c r="BY40" i="1"/>
  <c r="BZ40" i="1"/>
  <c r="CA40" i="1"/>
  <c r="CB40" i="1"/>
  <c r="CC40" i="1"/>
  <c r="CD40" i="1"/>
  <c r="CF40" i="1"/>
  <c r="CQ40" i="1"/>
  <c r="CR40" i="1"/>
  <c r="CS40" i="1"/>
  <c r="CT40" i="1"/>
  <c r="CU40" i="1"/>
  <c r="CY40" i="1"/>
  <c r="GA40" i="1"/>
  <c r="GB40" i="1"/>
  <c r="GC40" i="1"/>
  <c r="GD40" i="1"/>
  <c r="GE40" i="1"/>
  <c r="GF40" i="1"/>
  <c r="GI40" i="1"/>
  <c r="GJ40" i="1"/>
  <c r="HG40" i="1"/>
  <c r="HH40" i="1"/>
  <c r="IN40" i="1"/>
  <c r="F41" i="1"/>
  <c r="G41" i="1"/>
  <c r="H41" i="1"/>
  <c r="I41" i="1"/>
  <c r="J41" i="1"/>
  <c r="K41" i="1"/>
  <c r="L41" i="1"/>
  <c r="M41" i="1"/>
  <c r="N41" i="1"/>
  <c r="AB41" i="1"/>
  <c r="AO41" i="1"/>
  <c r="AP41" i="1"/>
  <c r="AQ41" i="1"/>
  <c r="AS41" i="1"/>
  <c r="AT41" i="1"/>
  <c r="AV41" i="1"/>
  <c r="AW41" i="1"/>
  <c r="AY41" i="1"/>
  <c r="AZ41" i="1"/>
  <c r="BA41" i="1"/>
  <c r="BC41" i="1"/>
  <c r="BD41" i="1"/>
  <c r="BE41" i="1"/>
  <c r="BI41" i="1"/>
  <c r="BJ41" i="1"/>
  <c r="BK41" i="1"/>
  <c r="BM41" i="1"/>
  <c r="BN41" i="1"/>
  <c r="BO41" i="1"/>
  <c r="BQ41" i="1"/>
  <c r="BR41" i="1"/>
  <c r="BS41" i="1"/>
  <c r="BT41" i="1"/>
  <c r="BU41" i="1"/>
  <c r="BW41" i="1"/>
  <c r="BY41" i="1"/>
  <c r="BZ41" i="1"/>
  <c r="CA41" i="1"/>
  <c r="CB41" i="1"/>
  <c r="CC41" i="1"/>
  <c r="CD41" i="1"/>
  <c r="CF41" i="1"/>
  <c r="CQ41" i="1"/>
  <c r="CR41" i="1"/>
  <c r="CS41" i="1"/>
  <c r="CT41" i="1"/>
  <c r="CU41" i="1"/>
  <c r="CY41" i="1"/>
  <c r="GA41" i="1"/>
  <c r="GB41" i="1"/>
  <c r="GC41" i="1"/>
  <c r="GD41" i="1"/>
  <c r="GE41" i="1"/>
  <c r="GF41" i="1"/>
  <c r="GI41" i="1"/>
  <c r="GJ41" i="1"/>
  <c r="HG41" i="1"/>
  <c r="HH41" i="1"/>
  <c r="IN41" i="1"/>
  <c r="F42" i="1"/>
  <c r="G42" i="1"/>
  <c r="H42" i="1"/>
  <c r="I42" i="1"/>
  <c r="J42" i="1"/>
  <c r="K42" i="1"/>
  <c r="L42" i="1"/>
  <c r="M42" i="1"/>
  <c r="N42" i="1"/>
  <c r="AB42" i="1"/>
  <c r="AO42" i="1"/>
  <c r="AP42" i="1"/>
  <c r="AQ42" i="1"/>
  <c r="AS42" i="1"/>
  <c r="AT42" i="1"/>
  <c r="AV42" i="1"/>
  <c r="AW42" i="1"/>
  <c r="AY42" i="1"/>
  <c r="AZ42" i="1"/>
  <c r="BA42" i="1"/>
  <c r="BC42" i="1"/>
  <c r="BD42" i="1"/>
  <c r="BE42" i="1"/>
  <c r="BI42" i="1"/>
  <c r="BJ42" i="1"/>
  <c r="BK42" i="1"/>
  <c r="BM42" i="1"/>
  <c r="BN42" i="1"/>
  <c r="BO42" i="1"/>
  <c r="BQ42" i="1"/>
  <c r="BR42" i="1"/>
  <c r="BS42" i="1"/>
  <c r="BT42" i="1"/>
  <c r="BU42" i="1"/>
  <c r="BW42" i="1"/>
  <c r="BY42" i="1"/>
  <c r="BZ42" i="1"/>
  <c r="CA42" i="1"/>
  <c r="CB42" i="1"/>
  <c r="CC42" i="1"/>
  <c r="CD42" i="1"/>
  <c r="CF42" i="1"/>
  <c r="CQ42" i="1"/>
  <c r="CR42" i="1"/>
  <c r="CS42" i="1"/>
  <c r="CT42" i="1"/>
  <c r="CU42" i="1"/>
  <c r="CY42" i="1"/>
  <c r="GA42" i="1"/>
  <c r="GB42" i="1"/>
  <c r="GC42" i="1"/>
  <c r="GD42" i="1"/>
  <c r="GE42" i="1"/>
  <c r="GF42" i="1"/>
  <c r="GI42" i="1"/>
  <c r="GJ42" i="1"/>
  <c r="HG42" i="1"/>
  <c r="HH42" i="1"/>
  <c r="IN42" i="1"/>
  <c r="F43" i="1"/>
  <c r="G43" i="1"/>
  <c r="H43" i="1"/>
  <c r="I43" i="1"/>
  <c r="J43" i="1"/>
  <c r="K43" i="1"/>
  <c r="L43" i="1"/>
  <c r="M43" i="1"/>
  <c r="N43" i="1"/>
  <c r="AB43" i="1"/>
  <c r="AO43" i="1"/>
  <c r="AP43" i="1"/>
  <c r="AQ43" i="1"/>
  <c r="AS43" i="1"/>
  <c r="AT43" i="1"/>
  <c r="AV43" i="1"/>
  <c r="AW43" i="1"/>
  <c r="AY43" i="1"/>
  <c r="AZ43" i="1"/>
  <c r="BA43" i="1"/>
  <c r="BC43" i="1"/>
  <c r="BD43" i="1"/>
  <c r="BE43" i="1"/>
  <c r="BI43" i="1"/>
  <c r="BJ43" i="1"/>
  <c r="BK43" i="1"/>
  <c r="BM43" i="1"/>
  <c r="BN43" i="1"/>
  <c r="BO43" i="1"/>
  <c r="BQ43" i="1"/>
  <c r="BR43" i="1"/>
  <c r="BS43" i="1"/>
  <c r="BT43" i="1"/>
  <c r="BU43" i="1"/>
  <c r="BW43" i="1"/>
  <c r="BY43" i="1"/>
  <c r="BZ43" i="1"/>
  <c r="CA43" i="1"/>
  <c r="CB43" i="1"/>
  <c r="CC43" i="1"/>
  <c r="CD43" i="1"/>
  <c r="CF43" i="1"/>
  <c r="CQ43" i="1"/>
  <c r="CR43" i="1"/>
  <c r="CS43" i="1"/>
  <c r="CT43" i="1"/>
  <c r="CU43" i="1"/>
  <c r="CY43" i="1"/>
  <c r="GA43" i="1"/>
  <c r="GB43" i="1"/>
  <c r="GC43" i="1"/>
  <c r="GD43" i="1"/>
  <c r="GE43" i="1"/>
  <c r="GF43" i="1"/>
  <c r="GI43" i="1"/>
  <c r="GJ43" i="1"/>
  <c r="HG43" i="1"/>
  <c r="HH43" i="1"/>
  <c r="IN43" i="1"/>
  <c r="F44" i="1"/>
  <c r="G44" i="1"/>
  <c r="H44" i="1"/>
  <c r="I44" i="1"/>
  <c r="J44" i="1"/>
  <c r="K44" i="1"/>
  <c r="L44" i="1"/>
  <c r="M44" i="1"/>
  <c r="N44" i="1"/>
  <c r="AB44" i="1"/>
  <c r="AO44" i="1"/>
  <c r="AP44" i="1"/>
  <c r="AQ44" i="1"/>
  <c r="AS44" i="1"/>
  <c r="AT44" i="1"/>
  <c r="AV44" i="1"/>
  <c r="AW44" i="1"/>
  <c r="AY44" i="1"/>
  <c r="AZ44" i="1"/>
  <c r="BA44" i="1"/>
  <c r="BC44" i="1"/>
  <c r="BD44" i="1"/>
  <c r="BE44" i="1"/>
  <c r="BI44" i="1"/>
  <c r="BJ44" i="1"/>
  <c r="BK44" i="1"/>
  <c r="BM44" i="1"/>
  <c r="BN44" i="1"/>
  <c r="BO44" i="1"/>
  <c r="BQ44" i="1"/>
  <c r="BR44" i="1"/>
  <c r="BS44" i="1"/>
  <c r="BT44" i="1"/>
  <c r="BU44" i="1"/>
  <c r="BW44" i="1"/>
  <c r="BY44" i="1"/>
  <c r="BZ44" i="1"/>
  <c r="CA44" i="1"/>
  <c r="CB44" i="1"/>
  <c r="CC44" i="1"/>
  <c r="CD44" i="1"/>
  <c r="CF44" i="1"/>
  <c r="CQ44" i="1"/>
  <c r="CR44" i="1"/>
  <c r="CS44" i="1"/>
  <c r="CT44" i="1"/>
  <c r="CU44" i="1"/>
  <c r="CY44" i="1"/>
  <c r="GA44" i="1"/>
  <c r="GB44" i="1"/>
  <c r="GC44" i="1"/>
  <c r="GD44" i="1"/>
  <c r="GE44" i="1"/>
  <c r="GF44" i="1"/>
  <c r="GI44" i="1"/>
  <c r="GJ44" i="1"/>
  <c r="HG44" i="1"/>
  <c r="HH44" i="1"/>
  <c r="IN44" i="1"/>
  <c r="F45" i="1"/>
  <c r="G45" i="1"/>
  <c r="H45" i="1"/>
  <c r="I45" i="1"/>
  <c r="J45" i="1"/>
  <c r="K45" i="1"/>
  <c r="L45" i="1"/>
  <c r="M45" i="1"/>
  <c r="N45" i="1"/>
  <c r="AB45" i="1"/>
  <c r="AO45" i="1"/>
  <c r="AP45" i="1"/>
  <c r="AQ45" i="1"/>
  <c r="AS45" i="1"/>
  <c r="AT45" i="1"/>
  <c r="AV45" i="1"/>
  <c r="AW45" i="1"/>
  <c r="AY45" i="1"/>
  <c r="AZ45" i="1"/>
  <c r="BA45" i="1"/>
  <c r="BC45" i="1"/>
  <c r="BD45" i="1"/>
  <c r="BE45" i="1"/>
  <c r="BI45" i="1"/>
  <c r="BJ45" i="1"/>
  <c r="BK45" i="1"/>
  <c r="BM45" i="1"/>
  <c r="BN45" i="1"/>
  <c r="BO45" i="1"/>
  <c r="BQ45" i="1"/>
  <c r="BR45" i="1"/>
  <c r="BS45" i="1"/>
  <c r="BT45" i="1"/>
  <c r="BU45" i="1"/>
  <c r="BW45" i="1"/>
  <c r="BY45" i="1"/>
  <c r="BZ45" i="1"/>
  <c r="CA45" i="1"/>
  <c r="CB45" i="1"/>
  <c r="CC45" i="1"/>
  <c r="CD45" i="1"/>
  <c r="CF45" i="1"/>
  <c r="CQ45" i="1"/>
  <c r="CR45" i="1"/>
  <c r="CS45" i="1"/>
  <c r="CT45" i="1"/>
  <c r="CU45" i="1"/>
  <c r="CY45" i="1"/>
  <c r="GA45" i="1"/>
  <c r="GB45" i="1"/>
  <c r="GC45" i="1"/>
  <c r="GD45" i="1"/>
  <c r="GE45" i="1"/>
  <c r="GF45" i="1"/>
  <c r="GI45" i="1"/>
  <c r="GJ45" i="1"/>
  <c r="HG45" i="1"/>
  <c r="HH45" i="1"/>
  <c r="IN45" i="1"/>
  <c r="F46" i="1"/>
  <c r="G46" i="1"/>
  <c r="H46" i="1"/>
  <c r="I46" i="1"/>
  <c r="J46" i="1"/>
  <c r="K46" i="1"/>
  <c r="L46" i="1"/>
  <c r="M46" i="1"/>
  <c r="N46" i="1"/>
  <c r="AB46" i="1"/>
  <c r="AO46" i="1"/>
  <c r="AP46" i="1"/>
  <c r="AQ46" i="1"/>
  <c r="AS46" i="1"/>
  <c r="AT46" i="1"/>
  <c r="AV46" i="1"/>
  <c r="AW46" i="1"/>
  <c r="AY46" i="1"/>
  <c r="AZ46" i="1"/>
  <c r="BA46" i="1"/>
  <c r="BC46" i="1"/>
  <c r="BD46" i="1"/>
  <c r="BE46" i="1"/>
  <c r="BI46" i="1"/>
  <c r="BJ46" i="1"/>
  <c r="BK46" i="1"/>
  <c r="BM46" i="1"/>
  <c r="BN46" i="1"/>
  <c r="BO46" i="1"/>
  <c r="BQ46" i="1"/>
  <c r="BR46" i="1"/>
  <c r="BS46" i="1"/>
  <c r="BT46" i="1"/>
  <c r="BU46" i="1"/>
  <c r="BW46" i="1"/>
  <c r="BY46" i="1"/>
  <c r="BZ46" i="1"/>
  <c r="CA46" i="1"/>
  <c r="CB46" i="1"/>
  <c r="CC46" i="1"/>
  <c r="CD46" i="1"/>
  <c r="CF46" i="1"/>
  <c r="CQ46" i="1"/>
  <c r="CR46" i="1"/>
  <c r="CS46" i="1"/>
  <c r="CT46" i="1"/>
  <c r="CU46" i="1"/>
  <c r="CY46" i="1"/>
  <c r="GA46" i="1"/>
  <c r="GB46" i="1"/>
  <c r="GC46" i="1"/>
  <c r="GD46" i="1"/>
  <c r="GE46" i="1"/>
  <c r="GF46" i="1"/>
  <c r="GI46" i="1"/>
  <c r="GJ46" i="1"/>
  <c r="HG46" i="1"/>
  <c r="HH46" i="1"/>
  <c r="IN46" i="1"/>
  <c r="F47" i="1"/>
  <c r="G47" i="1"/>
  <c r="H47" i="1"/>
  <c r="I47" i="1"/>
  <c r="J47" i="1"/>
  <c r="K47" i="1"/>
  <c r="L47" i="1"/>
  <c r="M47" i="1"/>
  <c r="N47" i="1"/>
  <c r="AB47" i="1"/>
  <c r="AO47" i="1"/>
  <c r="AP47" i="1"/>
  <c r="AQ47" i="1"/>
  <c r="AS47" i="1"/>
  <c r="AT47" i="1"/>
  <c r="AV47" i="1"/>
  <c r="AW47" i="1"/>
  <c r="AY47" i="1"/>
  <c r="AZ47" i="1"/>
  <c r="BA47" i="1"/>
  <c r="BC47" i="1"/>
  <c r="BD47" i="1"/>
  <c r="BE47" i="1"/>
  <c r="BI47" i="1"/>
  <c r="BJ47" i="1"/>
  <c r="BK47" i="1"/>
  <c r="BM47" i="1"/>
  <c r="BN47" i="1"/>
  <c r="BO47" i="1"/>
  <c r="BQ47" i="1"/>
  <c r="BR47" i="1"/>
  <c r="BS47" i="1"/>
  <c r="BT47" i="1"/>
  <c r="BU47" i="1"/>
  <c r="BW47" i="1"/>
  <c r="BY47" i="1"/>
  <c r="BZ47" i="1"/>
  <c r="CA47" i="1"/>
  <c r="CB47" i="1"/>
  <c r="CC47" i="1"/>
  <c r="CD47" i="1"/>
  <c r="CF47" i="1"/>
  <c r="CQ47" i="1"/>
  <c r="CR47" i="1"/>
  <c r="CS47" i="1"/>
  <c r="CT47" i="1"/>
  <c r="CU47" i="1"/>
  <c r="CY47" i="1"/>
  <c r="GA47" i="1"/>
  <c r="GB47" i="1"/>
  <c r="GC47" i="1"/>
  <c r="GD47" i="1"/>
  <c r="GE47" i="1"/>
  <c r="GF47" i="1"/>
  <c r="GI47" i="1"/>
  <c r="GJ47" i="1"/>
  <c r="HG47" i="1"/>
  <c r="HH47" i="1"/>
  <c r="IN47" i="1"/>
  <c r="F48" i="1"/>
  <c r="G48" i="1"/>
  <c r="H48" i="1"/>
  <c r="I48" i="1"/>
  <c r="J48" i="1"/>
  <c r="K48" i="1"/>
  <c r="L48" i="1"/>
  <c r="M48" i="1"/>
  <c r="N48" i="1"/>
  <c r="AB48" i="1"/>
  <c r="AO48" i="1"/>
  <c r="AP48" i="1"/>
  <c r="AQ48" i="1"/>
  <c r="AS48" i="1"/>
  <c r="AT48" i="1"/>
  <c r="AV48" i="1"/>
  <c r="AW48" i="1"/>
  <c r="AY48" i="1"/>
  <c r="AZ48" i="1"/>
  <c r="BA48" i="1"/>
  <c r="BC48" i="1"/>
  <c r="BD48" i="1"/>
  <c r="BE48" i="1"/>
  <c r="BI48" i="1"/>
  <c r="BJ48" i="1"/>
  <c r="BK48" i="1"/>
  <c r="BM48" i="1"/>
  <c r="BN48" i="1"/>
  <c r="BO48" i="1"/>
  <c r="BQ48" i="1"/>
  <c r="BR48" i="1"/>
  <c r="BS48" i="1"/>
  <c r="BT48" i="1"/>
  <c r="BU48" i="1"/>
  <c r="BW48" i="1"/>
  <c r="BY48" i="1"/>
  <c r="BZ48" i="1"/>
  <c r="CA48" i="1"/>
  <c r="CB48" i="1"/>
  <c r="CC48" i="1"/>
  <c r="CD48" i="1"/>
  <c r="CF48" i="1"/>
  <c r="CQ48" i="1"/>
  <c r="CR48" i="1"/>
  <c r="CS48" i="1"/>
  <c r="CT48" i="1"/>
  <c r="CU48" i="1"/>
  <c r="CY48" i="1"/>
  <c r="GA48" i="1"/>
  <c r="GB48" i="1"/>
  <c r="GC48" i="1"/>
  <c r="GD48" i="1"/>
  <c r="GE48" i="1"/>
  <c r="GF48" i="1"/>
  <c r="GI48" i="1"/>
  <c r="GJ48" i="1"/>
  <c r="HG48" i="1"/>
  <c r="HH48" i="1"/>
  <c r="IN48" i="1"/>
  <c r="F49" i="1"/>
  <c r="G49" i="1"/>
  <c r="H49" i="1"/>
  <c r="I49" i="1"/>
  <c r="J49" i="1"/>
  <c r="K49" i="1"/>
  <c r="L49" i="1"/>
  <c r="M49" i="1"/>
  <c r="N49" i="1"/>
  <c r="AB49" i="1"/>
  <c r="AO49" i="1"/>
  <c r="AP49" i="1"/>
  <c r="AQ49" i="1"/>
  <c r="AS49" i="1"/>
  <c r="AT49" i="1"/>
  <c r="AV49" i="1"/>
  <c r="AW49" i="1"/>
  <c r="AY49" i="1"/>
  <c r="AZ49" i="1"/>
  <c r="BA49" i="1"/>
  <c r="BC49" i="1"/>
  <c r="BD49" i="1"/>
  <c r="BE49" i="1"/>
  <c r="BI49" i="1"/>
  <c r="BJ49" i="1"/>
  <c r="BK49" i="1"/>
  <c r="BM49" i="1"/>
  <c r="BN49" i="1"/>
  <c r="BO49" i="1"/>
  <c r="BQ49" i="1"/>
  <c r="BR49" i="1"/>
  <c r="BS49" i="1"/>
  <c r="BT49" i="1"/>
  <c r="BU49" i="1"/>
  <c r="BW49" i="1"/>
  <c r="BY49" i="1"/>
  <c r="BZ49" i="1"/>
  <c r="CA49" i="1"/>
  <c r="CB49" i="1"/>
  <c r="CC49" i="1"/>
  <c r="CD49" i="1"/>
  <c r="CF49" i="1"/>
  <c r="CQ49" i="1"/>
  <c r="CR49" i="1"/>
  <c r="CS49" i="1"/>
  <c r="CT49" i="1"/>
  <c r="CU49" i="1"/>
  <c r="CY49" i="1"/>
  <c r="GA49" i="1"/>
  <c r="GB49" i="1"/>
  <c r="GC49" i="1"/>
  <c r="GD49" i="1"/>
  <c r="GE49" i="1"/>
  <c r="GF49" i="1"/>
  <c r="GI49" i="1"/>
  <c r="GJ49" i="1"/>
  <c r="HG49" i="1"/>
  <c r="HH49" i="1"/>
  <c r="IN49" i="1"/>
  <c r="F50" i="1"/>
  <c r="G50" i="1"/>
  <c r="H50" i="1"/>
  <c r="I50" i="1"/>
  <c r="J50" i="1"/>
  <c r="K50" i="1"/>
  <c r="L50" i="1"/>
  <c r="M50" i="1"/>
  <c r="N50" i="1"/>
  <c r="AB50" i="1"/>
  <c r="AO50" i="1"/>
  <c r="AP50" i="1"/>
  <c r="AQ50" i="1"/>
  <c r="AS50" i="1"/>
  <c r="AT50" i="1"/>
  <c r="AV50" i="1"/>
  <c r="AW50" i="1"/>
  <c r="AY50" i="1"/>
  <c r="AZ50" i="1"/>
  <c r="BA50" i="1"/>
  <c r="BC50" i="1"/>
  <c r="BD50" i="1"/>
  <c r="BE50" i="1"/>
  <c r="BI50" i="1"/>
  <c r="BJ50" i="1"/>
  <c r="BK50" i="1"/>
  <c r="BM50" i="1"/>
  <c r="BN50" i="1"/>
  <c r="BO50" i="1"/>
  <c r="BQ50" i="1"/>
  <c r="BR50" i="1"/>
  <c r="BS50" i="1"/>
  <c r="BT50" i="1"/>
  <c r="BU50" i="1"/>
  <c r="BW50" i="1"/>
  <c r="BY50" i="1"/>
  <c r="BZ50" i="1"/>
  <c r="CA50" i="1"/>
  <c r="CB50" i="1"/>
  <c r="CC50" i="1"/>
  <c r="CD50" i="1"/>
  <c r="CF50" i="1"/>
  <c r="CQ50" i="1"/>
  <c r="CR50" i="1"/>
  <c r="CS50" i="1"/>
  <c r="CT50" i="1"/>
  <c r="CU50" i="1"/>
  <c r="CY50" i="1"/>
  <c r="GA50" i="1"/>
  <c r="GB50" i="1"/>
  <c r="GC50" i="1"/>
  <c r="GD50" i="1"/>
  <c r="GE50" i="1"/>
  <c r="GF50" i="1"/>
  <c r="GI50" i="1"/>
  <c r="GJ50" i="1"/>
  <c r="HG50" i="1"/>
  <c r="HH50" i="1"/>
  <c r="IN50" i="1"/>
  <c r="F51" i="1"/>
  <c r="G51" i="1"/>
  <c r="H51" i="1"/>
  <c r="I51" i="1"/>
  <c r="J51" i="1"/>
  <c r="K51" i="1"/>
  <c r="L51" i="1"/>
  <c r="M51" i="1"/>
  <c r="N51" i="1"/>
  <c r="AB51" i="1"/>
  <c r="AO51" i="1"/>
  <c r="AP51" i="1"/>
  <c r="AQ51" i="1"/>
  <c r="AS51" i="1"/>
  <c r="AT51" i="1"/>
  <c r="AV51" i="1"/>
  <c r="AW51" i="1"/>
  <c r="AY51" i="1"/>
  <c r="AZ51" i="1"/>
  <c r="BA51" i="1"/>
  <c r="BC51" i="1"/>
  <c r="BD51" i="1"/>
  <c r="BE51" i="1"/>
  <c r="BI51" i="1"/>
  <c r="BJ51" i="1"/>
  <c r="BK51" i="1"/>
  <c r="BM51" i="1"/>
  <c r="BN51" i="1"/>
  <c r="BO51" i="1"/>
  <c r="BQ51" i="1"/>
  <c r="BR51" i="1"/>
  <c r="BS51" i="1"/>
  <c r="BT51" i="1"/>
  <c r="BU51" i="1"/>
  <c r="BW51" i="1"/>
  <c r="BY51" i="1"/>
  <c r="BZ51" i="1"/>
  <c r="CA51" i="1"/>
  <c r="CB51" i="1"/>
  <c r="CC51" i="1"/>
  <c r="CD51" i="1"/>
  <c r="CF51" i="1"/>
  <c r="CQ51" i="1"/>
  <c r="CR51" i="1"/>
  <c r="CS51" i="1"/>
  <c r="CT51" i="1"/>
  <c r="CU51" i="1"/>
  <c r="CY51" i="1"/>
  <c r="GA51" i="1"/>
  <c r="GB51" i="1"/>
  <c r="GC51" i="1"/>
  <c r="GD51" i="1"/>
  <c r="GE51" i="1"/>
  <c r="GF51" i="1"/>
  <c r="GI51" i="1"/>
  <c r="GJ51" i="1"/>
  <c r="HG51" i="1"/>
  <c r="HH51" i="1"/>
  <c r="IN51" i="1"/>
  <c r="F52" i="1"/>
  <c r="G52" i="1"/>
  <c r="H52" i="1"/>
  <c r="I52" i="1"/>
  <c r="J52" i="1"/>
  <c r="K52" i="1"/>
  <c r="L52" i="1"/>
  <c r="M52" i="1"/>
  <c r="N52" i="1"/>
  <c r="AB52" i="1"/>
  <c r="AO52" i="1"/>
  <c r="AP52" i="1"/>
  <c r="AQ52" i="1"/>
  <c r="AS52" i="1"/>
  <c r="AT52" i="1"/>
  <c r="AV52" i="1"/>
  <c r="AW52" i="1"/>
  <c r="AY52" i="1"/>
  <c r="AZ52" i="1"/>
  <c r="BA52" i="1"/>
  <c r="BC52" i="1"/>
  <c r="BD52" i="1"/>
  <c r="BE52" i="1"/>
  <c r="BI52" i="1"/>
  <c r="BJ52" i="1"/>
  <c r="BK52" i="1"/>
  <c r="BM52" i="1"/>
  <c r="BN52" i="1"/>
  <c r="BO52" i="1"/>
  <c r="BQ52" i="1"/>
  <c r="BR52" i="1"/>
  <c r="BS52" i="1"/>
  <c r="BT52" i="1"/>
  <c r="BU52" i="1"/>
  <c r="BW52" i="1"/>
  <c r="BY52" i="1"/>
  <c r="BZ52" i="1"/>
  <c r="CA52" i="1"/>
  <c r="CB52" i="1"/>
  <c r="CC52" i="1"/>
  <c r="CD52" i="1"/>
  <c r="CF52" i="1"/>
  <c r="CQ52" i="1"/>
  <c r="CR52" i="1"/>
  <c r="CS52" i="1"/>
  <c r="CT52" i="1"/>
  <c r="CU52" i="1"/>
  <c r="CY52" i="1"/>
  <c r="GA52" i="1"/>
  <c r="GB52" i="1"/>
  <c r="GC52" i="1"/>
  <c r="GD52" i="1"/>
  <c r="GE52" i="1"/>
  <c r="GF52" i="1"/>
  <c r="GI52" i="1"/>
  <c r="GJ52" i="1"/>
  <c r="HG52" i="1"/>
  <c r="HH52" i="1"/>
  <c r="IN52" i="1"/>
  <c r="F53" i="1"/>
  <c r="G53" i="1"/>
  <c r="H53" i="1"/>
  <c r="I53" i="1"/>
  <c r="J53" i="1"/>
  <c r="K53" i="1"/>
  <c r="L53" i="1"/>
  <c r="M53" i="1"/>
  <c r="N53" i="1"/>
  <c r="AB53" i="1"/>
  <c r="AO53" i="1"/>
  <c r="AP53" i="1"/>
  <c r="AQ53" i="1"/>
  <c r="AS53" i="1"/>
  <c r="AT53" i="1"/>
  <c r="AV53" i="1"/>
  <c r="AW53" i="1"/>
  <c r="AY53" i="1"/>
  <c r="AZ53" i="1"/>
  <c r="BA53" i="1"/>
  <c r="BC53" i="1"/>
  <c r="BD53" i="1"/>
  <c r="BE53" i="1"/>
  <c r="BI53" i="1"/>
  <c r="BJ53" i="1"/>
  <c r="BK53" i="1"/>
  <c r="BM53" i="1"/>
  <c r="BN53" i="1"/>
  <c r="BO53" i="1"/>
  <c r="BQ53" i="1"/>
  <c r="BR53" i="1"/>
  <c r="BS53" i="1"/>
  <c r="BT53" i="1"/>
  <c r="BU53" i="1"/>
  <c r="BW53" i="1"/>
  <c r="BY53" i="1"/>
  <c r="BZ53" i="1"/>
  <c r="CA53" i="1"/>
  <c r="CB53" i="1"/>
  <c r="CC53" i="1"/>
  <c r="CD53" i="1"/>
  <c r="CF53" i="1"/>
  <c r="CQ53" i="1"/>
  <c r="CR53" i="1"/>
  <c r="CS53" i="1"/>
  <c r="CT53" i="1"/>
  <c r="CU53" i="1"/>
  <c r="CY53" i="1"/>
  <c r="GA53" i="1"/>
  <c r="GB53" i="1"/>
  <c r="GC53" i="1"/>
  <c r="GD53" i="1"/>
  <c r="GE53" i="1"/>
  <c r="GF53" i="1"/>
  <c r="GI53" i="1"/>
  <c r="GJ53" i="1"/>
  <c r="HG53" i="1"/>
  <c r="HH53" i="1"/>
  <c r="IN53" i="1"/>
  <c r="F54" i="1"/>
  <c r="G54" i="1"/>
  <c r="H54" i="1"/>
  <c r="I54" i="1"/>
  <c r="J54" i="1"/>
  <c r="K54" i="1"/>
  <c r="L54" i="1"/>
  <c r="M54" i="1"/>
  <c r="N54" i="1"/>
  <c r="AB54" i="1"/>
  <c r="AO54" i="1"/>
  <c r="AP54" i="1"/>
  <c r="AQ54" i="1"/>
  <c r="AS54" i="1"/>
  <c r="AT54" i="1"/>
  <c r="AV54" i="1"/>
  <c r="AW54" i="1"/>
  <c r="AY54" i="1"/>
  <c r="AZ54" i="1"/>
  <c r="BA54" i="1"/>
  <c r="BC54" i="1"/>
  <c r="BD54" i="1"/>
  <c r="BE54" i="1"/>
  <c r="BI54" i="1"/>
  <c r="BJ54" i="1"/>
  <c r="BK54" i="1"/>
  <c r="BM54" i="1"/>
  <c r="BN54" i="1"/>
  <c r="BO54" i="1"/>
  <c r="BQ54" i="1"/>
  <c r="BR54" i="1"/>
  <c r="BS54" i="1"/>
  <c r="BT54" i="1"/>
  <c r="BU54" i="1"/>
  <c r="BW54" i="1"/>
  <c r="BY54" i="1"/>
  <c r="BZ54" i="1"/>
  <c r="CA54" i="1"/>
  <c r="CB54" i="1"/>
  <c r="CC54" i="1"/>
  <c r="CD54" i="1"/>
  <c r="CF54" i="1"/>
  <c r="CQ54" i="1"/>
  <c r="CR54" i="1"/>
  <c r="CS54" i="1"/>
  <c r="CT54" i="1"/>
  <c r="CU54" i="1"/>
  <c r="CY54" i="1"/>
  <c r="GA54" i="1"/>
  <c r="GB54" i="1"/>
  <c r="GC54" i="1"/>
  <c r="GD54" i="1"/>
  <c r="GE54" i="1"/>
  <c r="GF54" i="1"/>
  <c r="GI54" i="1"/>
  <c r="GJ54" i="1"/>
  <c r="HG54" i="1"/>
  <c r="HH54" i="1"/>
  <c r="IN54" i="1"/>
  <c r="F15" i="16"/>
  <c r="G15" i="16"/>
  <c r="H15" i="16"/>
  <c r="I15" i="16"/>
  <c r="J15" i="16"/>
  <c r="K15" i="16"/>
  <c r="L15" i="16"/>
  <c r="Z15" i="16"/>
  <c r="AM15" i="16"/>
  <c r="AN15" i="16"/>
  <c r="AO15" i="16"/>
  <c r="AQ15" i="16"/>
  <c r="AR15" i="16"/>
  <c r="AT15" i="16"/>
  <c r="AU15" i="16"/>
  <c r="AW15" i="16"/>
  <c r="AX15" i="16"/>
  <c r="AY15" i="16"/>
  <c r="BA15" i="16"/>
  <c r="BB15" i="16"/>
  <c r="BC15" i="16"/>
  <c r="BG15" i="16"/>
  <c r="BH15" i="16"/>
  <c r="BI15" i="16"/>
  <c r="BK15" i="16"/>
  <c r="BL15" i="16"/>
  <c r="BM15" i="16"/>
  <c r="BO15" i="16"/>
  <c r="BP15" i="16"/>
  <c r="BQ15" i="16"/>
  <c r="BR15" i="16"/>
  <c r="BS15" i="16"/>
  <c r="BU15" i="16"/>
  <c r="BW15" i="16"/>
  <c r="BX15" i="16"/>
  <c r="BY15" i="16"/>
  <c r="BZ15" i="16"/>
  <c r="CA15" i="16"/>
  <c r="CB15" i="16"/>
  <c r="CD15" i="16"/>
  <c r="CO15" i="16"/>
  <c r="CP15" i="16"/>
  <c r="CQ15" i="16"/>
  <c r="CR15" i="16"/>
  <c r="CS15" i="16"/>
  <c r="CW15" i="16"/>
  <c r="FY15" i="16"/>
  <c r="FZ15" i="16"/>
  <c r="GA15" i="16"/>
  <c r="GB15" i="16"/>
  <c r="GC15" i="16"/>
  <c r="GD15" i="16"/>
  <c r="GG15" i="16"/>
  <c r="GH15" i="16"/>
  <c r="HE15" i="16"/>
  <c r="HF15" i="16"/>
  <c r="IL15" i="16"/>
  <c r="F16" i="16"/>
  <c r="G16" i="16"/>
  <c r="H16" i="16"/>
  <c r="I16" i="16"/>
  <c r="J16" i="16"/>
  <c r="K16" i="16"/>
  <c r="L16" i="16"/>
  <c r="Z16" i="16"/>
  <c r="AM16" i="16"/>
  <c r="AN16" i="16"/>
  <c r="AO16" i="16"/>
  <c r="AQ16" i="16"/>
  <c r="AR16" i="16"/>
  <c r="AT16" i="16"/>
  <c r="AU16" i="16"/>
  <c r="AW16" i="16"/>
  <c r="AX16" i="16"/>
  <c r="AY16" i="16"/>
  <c r="BA16" i="16"/>
  <c r="BB16" i="16"/>
  <c r="BC16" i="16"/>
  <c r="BG16" i="16"/>
  <c r="BH16" i="16"/>
  <c r="BI16" i="16"/>
  <c r="BK16" i="16"/>
  <c r="BL16" i="16"/>
  <c r="BM16" i="16"/>
  <c r="BO16" i="16"/>
  <c r="BP16" i="16"/>
  <c r="BQ16" i="16"/>
  <c r="BR16" i="16"/>
  <c r="BS16" i="16"/>
  <c r="BU16" i="16"/>
  <c r="BW16" i="16"/>
  <c r="BX16" i="16"/>
  <c r="BY16" i="16"/>
  <c r="BZ16" i="16"/>
  <c r="CA16" i="16"/>
  <c r="CB16" i="16"/>
  <c r="CD16" i="16"/>
  <c r="CO16" i="16"/>
  <c r="CP16" i="16"/>
  <c r="CQ16" i="16"/>
  <c r="CR16" i="16"/>
  <c r="CS16" i="16"/>
  <c r="CW16" i="16"/>
  <c r="FY16" i="16"/>
  <c r="FZ16" i="16"/>
  <c r="GA16" i="16"/>
  <c r="GB16" i="16"/>
  <c r="GC16" i="16"/>
  <c r="GD16" i="16"/>
  <c r="GG16" i="16"/>
  <c r="GH16" i="16"/>
  <c r="HE16" i="16"/>
  <c r="HF16" i="16"/>
  <c r="IL16" i="16"/>
  <c r="F17" i="16"/>
  <c r="G17" i="16"/>
  <c r="H17" i="16"/>
  <c r="I17" i="16"/>
  <c r="J17" i="16"/>
  <c r="K17" i="16"/>
  <c r="L17" i="16"/>
  <c r="Z17" i="16"/>
  <c r="AM17" i="16"/>
  <c r="AN17" i="16"/>
  <c r="AO17" i="16"/>
  <c r="AQ17" i="16"/>
  <c r="AR17" i="16"/>
  <c r="AT17" i="16"/>
  <c r="AU17" i="16"/>
  <c r="AW17" i="16"/>
  <c r="AX17" i="16"/>
  <c r="AY17" i="16"/>
  <c r="BA17" i="16"/>
  <c r="BB17" i="16"/>
  <c r="BC17" i="16"/>
  <c r="BG17" i="16"/>
  <c r="BH17" i="16"/>
  <c r="BI17" i="16"/>
  <c r="BK17" i="16"/>
  <c r="BL17" i="16"/>
  <c r="BM17" i="16"/>
  <c r="BO17" i="16"/>
  <c r="BP17" i="16"/>
  <c r="BQ17" i="16"/>
  <c r="BR17" i="16"/>
  <c r="BS17" i="16"/>
  <c r="BU17" i="16"/>
  <c r="BW17" i="16"/>
  <c r="BX17" i="16"/>
  <c r="BY17" i="16"/>
  <c r="BZ17" i="16"/>
  <c r="CA17" i="16"/>
  <c r="CB17" i="16"/>
  <c r="CD17" i="16"/>
  <c r="CO17" i="16"/>
  <c r="CP17" i="16"/>
  <c r="CQ17" i="16"/>
  <c r="CR17" i="16"/>
  <c r="CS17" i="16"/>
  <c r="CW17" i="16"/>
  <c r="FY17" i="16"/>
  <c r="FZ17" i="16"/>
  <c r="GA17" i="16"/>
  <c r="GB17" i="16"/>
  <c r="GC17" i="16"/>
  <c r="GD17" i="16"/>
  <c r="GG17" i="16"/>
  <c r="GH17" i="16"/>
  <c r="HE17" i="16"/>
  <c r="HF17" i="16"/>
  <c r="IL17" i="16"/>
  <c r="F18" i="16"/>
  <c r="G18" i="16"/>
  <c r="H18" i="16"/>
  <c r="I18" i="16"/>
  <c r="J18" i="16"/>
  <c r="K18" i="16"/>
  <c r="L18" i="16"/>
  <c r="Z18" i="16"/>
  <c r="AM18" i="16"/>
  <c r="AN18" i="16"/>
  <c r="AO18" i="16"/>
  <c r="AQ18" i="16"/>
  <c r="AR18" i="16"/>
  <c r="AT18" i="16"/>
  <c r="AU18" i="16"/>
  <c r="AW18" i="16"/>
  <c r="AX18" i="16"/>
  <c r="AY18" i="16"/>
  <c r="BA18" i="16"/>
  <c r="BB18" i="16"/>
  <c r="BC18" i="16"/>
  <c r="BG18" i="16"/>
  <c r="BH18" i="16"/>
  <c r="BI18" i="16"/>
  <c r="BK18" i="16"/>
  <c r="BL18" i="16"/>
  <c r="BM18" i="16"/>
  <c r="BO18" i="16"/>
  <c r="BP18" i="16"/>
  <c r="BQ18" i="16"/>
  <c r="BR18" i="16"/>
  <c r="BS18" i="16"/>
  <c r="BU18" i="16"/>
  <c r="BW18" i="16"/>
  <c r="BX18" i="16"/>
  <c r="BY18" i="16"/>
  <c r="BZ18" i="16"/>
  <c r="CA18" i="16"/>
  <c r="CB18" i="16"/>
  <c r="CD18" i="16"/>
  <c r="CO18" i="16"/>
  <c r="CP18" i="16"/>
  <c r="CQ18" i="16"/>
  <c r="CR18" i="16"/>
  <c r="CS18" i="16"/>
  <c r="CW18" i="16"/>
  <c r="FY18" i="16"/>
  <c r="FZ18" i="16"/>
  <c r="GA18" i="16"/>
  <c r="GB18" i="16"/>
  <c r="GC18" i="16"/>
  <c r="GD18" i="16"/>
  <c r="GG18" i="16"/>
  <c r="GH18" i="16"/>
  <c r="HE18" i="16"/>
  <c r="HF18" i="16"/>
  <c r="IL18" i="16"/>
  <c r="F19" i="16"/>
  <c r="G19" i="16"/>
  <c r="H19" i="16"/>
  <c r="I19" i="16"/>
  <c r="J19" i="16"/>
  <c r="K19" i="16"/>
  <c r="L19" i="16"/>
  <c r="Z19" i="16"/>
  <c r="AM19" i="16"/>
  <c r="AN19" i="16"/>
  <c r="AO19" i="16"/>
  <c r="AQ19" i="16"/>
  <c r="AR19" i="16"/>
  <c r="AT19" i="16"/>
  <c r="AU19" i="16"/>
  <c r="AW19" i="16"/>
  <c r="AX19" i="16"/>
  <c r="AY19" i="16"/>
  <c r="BA19" i="16"/>
  <c r="BB19" i="16"/>
  <c r="BC19" i="16"/>
  <c r="BG19" i="16"/>
  <c r="BH19" i="16"/>
  <c r="BI19" i="16"/>
  <c r="BK19" i="16"/>
  <c r="BL19" i="16"/>
  <c r="BM19" i="16"/>
  <c r="BO19" i="16"/>
  <c r="BP19" i="16"/>
  <c r="BQ19" i="16"/>
  <c r="BR19" i="16"/>
  <c r="BS19" i="16"/>
  <c r="BU19" i="16"/>
  <c r="BW19" i="16"/>
  <c r="BX19" i="16"/>
  <c r="BY19" i="16"/>
  <c r="BZ19" i="16"/>
  <c r="CA19" i="16"/>
  <c r="CB19" i="16"/>
  <c r="CD19" i="16"/>
  <c r="CO19" i="16"/>
  <c r="CP19" i="16"/>
  <c r="CQ19" i="16"/>
  <c r="CR19" i="16"/>
  <c r="CS19" i="16"/>
  <c r="CW19" i="16"/>
  <c r="FY19" i="16"/>
  <c r="FZ19" i="16"/>
  <c r="GA19" i="16"/>
  <c r="GB19" i="16"/>
  <c r="GC19" i="16"/>
  <c r="GD19" i="16"/>
  <c r="GG19" i="16"/>
  <c r="GH19" i="16"/>
  <c r="HE19" i="16"/>
  <c r="HF19" i="16"/>
  <c r="IL19" i="16"/>
  <c r="F20" i="16"/>
  <c r="G20" i="16"/>
  <c r="H20" i="16"/>
  <c r="I20" i="16"/>
  <c r="J20" i="16"/>
  <c r="K20" i="16"/>
  <c r="L20" i="16"/>
  <c r="Z20" i="16"/>
  <c r="AM20" i="16"/>
  <c r="AN20" i="16"/>
  <c r="AO20" i="16"/>
  <c r="AQ20" i="16"/>
  <c r="AR20" i="16"/>
  <c r="AT20" i="16"/>
  <c r="AU20" i="16"/>
  <c r="AW20" i="16"/>
  <c r="AX20" i="16"/>
  <c r="AY20" i="16"/>
  <c r="BA20" i="16"/>
  <c r="BB20" i="16"/>
  <c r="BC20" i="16"/>
  <c r="BG20" i="16"/>
  <c r="BH20" i="16"/>
  <c r="BI20" i="16"/>
  <c r="BK20" i="16"/>
  <c r="BL20" i="16"/>
  <c r="BM20" i="16"/>
  <c r="BO20" i="16"/>
  <c r="BP20" i="16"/>
  <c r="BQ20" i="16"/>
  <c r="BR20" i="16"/>
  <c r="BS20" i="16"/>
  <c r="BU20" i="16"/>
  <c r="BW20" i="16"/>
  <c r="BX20" i="16"/>
  <c r="BY20" i="16"/>
  <c r="BZ20" i="16"/>
  <c r="CA20" i="16"/>
  <c r="CB20" i="16"/>
  <c r="CD20" i="16"/>
  <c r="CO20" i="16"/>
  <c r="CP20" i="16"/>
  <c r="CQ20" i="16"/>
  <c r="CR20" i="16"/>
  <c r="CS20" i="16"/>
  <c r="CW20" i="16"/>
  <c r="FY20" i="16"/>
  <c r="FZ20" i="16"/>
  <c r="GA20" i="16"/>
  <c r="GB20" i="16"/>
  <c r="GC20" i="16"/>
  <c r="GD20" i="16"/>
  <c r="GG20" i="16"/>
  <c r="GH20" i="16"/>
  <c r="HE20" i="16"/>
  <c r="HF20" i="16"/>
  <c r="IL20" i="16"/>
  <c r="F21" i="16"/>
  <c r="G21" i="16"/>
  <c r="H21" i="16"/>
  <c r="I21" i="16"/>
  <c r="J21" i="16"/>
  <c r="K21" i="16"/>
  <c r="L21" i="16"/>
  <c r="Z21" i="16"/>
  <c r="AM21" i="16"/>
  <c r="AN21" i="16"/>
  <c r="AO21" i="16"/>
  <c r="AQ21" i="16"/>
  <c r="AR21" i="16"/>
  <c r="AT21" i="16"/>
  <c r="AU21" i="16"/>
  <c r="AW21" i="16"/>
  <c r="AX21" i="16"/>
  <c r="AY21" i="16"/>
  <c r="BA21" i="16"/>
  <c r="BB21" i="16"/>
  <c r="BC21" i="16"/>
  <c r="BG21" i="16"/>
  <c r="BH21" i="16"/>
  <c r="BI21" i="16"/>
  <c r="BK21" i="16"/>
  <c r="BL21" i="16"/>
  <c r="BM21" i="16"/>
  <c r="BO21" i="16"/>
  <c r="BP21" i="16"/>
  <c r="BQ21" i="16"/>
  <c r="BR21" i="16"/>
  <c r="BS21" i="16"/>
  <c r="BU21" i="16"/>
  <c r="BW21" i="16"/>
  <c r="BX21" i="16"/>
  <c r="BY21" i="16"/>
  <c r="BZ21" i="16"/>
  <c r="CA21" i="16"/>
  <c r="CB21" i="16"/>
  <c r="CD21" i="16"/>
  <c r="CO21" i="16"/>
  <c r="CP21" i="16"/>
  <c r="CQ21" i="16"/>
  <c r="CR21" i="16"/>
  <c r="CS21" i="16"/>
  <c r="CW21" i="16"/>
  <c r="FY21" i="16"/>
  <c r="FZ21" i="16"/>
  <c r="GA21" i="16"/>
  <c r="GB21" i="16"/>
  <c r="GC21" i="16"/>
  <c r="GD21" i="16"/>
  <c r="GG21" i="16"/>
  <c r="GH21" i="16"/>
  <c r="HE21" i="16"/>
  <c r="HF21" i="16"/>
  <c r="IL21" i="16"/>
  <c r="F22" i="16"/>
  <c r="G22" i="16"/>
  <c r="H22" i="16"/>
  <c r="I22" i="16"/>
  <c r="J22" i="16"/>
  <c r="K22" i="16"/>
  <c r="L22" i="16"/>
  <c r="Z22" i="16"/>
  <c r="AM22" i="16"/>
  <c r="AN22" i="16"/>
  <c r="AO22" i="16"/>
  <c r="AQ22" i="16"/>
  <c r="AR22" i="16"/>
  <c r="AT22" i="16"/>
  <c r="AU22" i="16"/>
  <c r="AW22" i="16"/>
  <c r="AX22" i="16"/>
  <c r="AY22" i="16"/>
  <c r="BA22" i="16"/>
  <c r="BB22" i="16"/>
  <c r="BC22" i="16"/>
  <c r="BG22" i="16"/>
  <c r="BH22" i="16"/>
  <c r="BI22" i="16"/>
  <c r="BK22" i="16"/>
  <c r="BL22" i="16"/>
  <c r="BM22" i="16"/>
  <c r="BO22" i="16"/>
  <c r="BP22" i="16"/>
  <c r="BQ22" i="16"/>
  <c r="BR22" i="16"/>
  <c r="BS22" i="16"/>
  <c r="BU22" i="16"/>
  <c r="BW22" i="16"/>
  <c r="BX22" i="16"/>
  <c r="BY22" i="16"/>
  <c r="BZ22" i="16"/>
  <c r="CA22" i="16"/>
  <c r="CB22" i="16"/>
  <c r="CD22" i="16"/>
  <c r="CO22" i="16"/>
  <c r="CP22" i="16"/>
  <c r="CQ22" i="16"/>
  <c r="CR22" i="16"/>
  <c r="CS22" i="16"/>
  <c r="CW22" i="16"/>
  <c r="FY22" i="16"/>
  <c r="FZ22" i="16"/>
  <c r="GA22" i="16"/>
  <c r="GB22" i="16"/>
  <c r="GC22" i="16"/>
  <c r="GD22" i="16"/>
  <c r="GG22" i="16"/>
  <c r="GH22" i="16"/>
  <c r="HE22" i="16"/>
  <c r="HF22" i="16"/>
  <c r="IL22" i="16"/>
  <c r="F23" i="16"/>
  <c r="G23" i="16"/>
  <c r="H23" i="16"/>
  <c r="I23" i="16"/>
  <c r="J23" i="16"/>
  <c r="K23" i="16"/>
  <c r="L23" i="16"/>
  <c r="Z23" i="16"/>
  <c r="AM23" i="16"/>
  <c r="AN23" i="16"/>
  <c r="AO23" i="16"/>
  <c r="AQ23" i="16"/>
  <c r="AR23" i="16"/>
  <c r="AT23" i="16"/>
  <c r="AU23" i="16"/>
  <c r="AW23" i="16"/>
  <c r="AX23" i="16"/>
  <c r="AY23" i="16"/>
  <c r="BA23" i="16"/>
  <c r="BB23" i="16"/>
  <c r="BC23" i="16"/>
  <c r="BG23" i="16"/>
  <c r="BH23" i="16"/>
  <c r="BI23" i="16"/>
  <c r="BK23" i="16"/>
  <c r="BL23" i="16"/>
  <c r="BM23" i="16"/>
  <c r="BO23" i="16"/>
  <c r="BP23" i="16"/>
  <c r="BQ23" i="16"/>
  <c r="BR23" i="16"/>
  <c r="BS23" i="16"/>
  <c r="BU23" i="16"/>
  <c r="BW23" i="16"/>
  <c r="BX23" i="16"/>
  <c r="BY23" i="16"/>
  <c r="BZ23" i="16"/>
  <c r="CA23" i="16"/>
  <c r="CB23" i="16"/>
  <c r="CD23" i="16"/>
  <c r="CO23" i="16"/>
  <c r="CP23" i="16"/>
  <c r="CQ23" i="16"/>
  <c r="CR23" i="16"/>
  <c r="CS23" i="16"/>
  <c r="CW23" i="16"/>
  <c r="FY23" i="16"/>
  <c r="FZ23" i="16"/>
  <c r="GA23" i="16"/>
  <c r="GB23" i="16"/>
  <c r="GC23" i="16"/>
  <c r="GD23" i="16"/>
  <c r="GG23" i="16"/>
  <c r="GH23" i="16"/>
  <c r="HE23" i="16"/>
  <c r="HF23" i="16"/>
  <c r="IL23" i="16"/>
  <c r="F24" i="16"/>
  <c r="G24" i="16"/>
  <c r="H24" i="16"/>
  <c r="I24" i="16"/>
  <c r="J24" i="16"/>
  <c r="K24" i="16"/>
  <c r="L24" i="16"/>
  <c r="Z24" i="16"/>
  <c r="AM24" i="16"/>
  <c r="AN24" i="16"/>
  <c r="AO24" i="16"/>
  <c r="AQ24" i="16"/>
  <c r="AR24" i="16"/>
  <c r="AT24" i="16"/>
  <c r="AU24" i="16"/>
  <c r="AW24" i="16"/>
  <c r="AX24" i="16"/>
  <c r="AY24" i="16"/>
  <c r="BA24" i="16"/>
  <c r="BB24" i="16"/>
  <c r="BC24" i="16"/>
  <c r="BG24" i="16"/>
  <c r="BH24" i="16"/>
  <c r="BI24" i="16"/>
  <c r="BK24" i="16"/>
  <c r="BL24" i="16"/>
  <c r="BM24" i="16"/>
  <c r="BO24" i="16"/>
  <c r="BP24" i="16"/>
  <c r="BQ24" i="16"/>
  <c r="BR24" i="16"/>
  <c r="BS24" i="16"/>
  <c r="BU24" i="16"/>
  <c r="BW24" i="16"/>
  <c r="BX24" i="16"/>
  <c r="BY24" i="16"/>
  <c r="BZ24" i="16"/>
  <c r="CA24" i="16"/>
  <c r="CB24" i="16"/>
  <c r="CD24" i="16"/>
  <c r="CO24" i="16"/>
  <c r="CP24" i="16"/>
  <c r="CQ24" i="16"/>
  <c r="CR24" i="16"/>
  <c r="CS24" i="16"/>
  <c r="CW24" i="16"/>
  <c r="FY24" i="16"/>
  <c r="FZ24" i="16"/>
  <c r="GA24" i="16"/>
  <c r="GB24" i="16"/>
  <c r="GC24" i="16"/>
  <c r="GD24" i="16"/>
  <c r="GG24" i="16"/>
  <c r="GH24" i="16"/>
  <c r="HE24" i="16"/>
  <c r="HF24" i="16"/>
  <c r="IL24" i="16"/>
  <c r="F25" i="16"/>
  <c r="G25" i="16"/>
  <c r="H25" i="16"/>
  <c r="I25" i="16"/>
  <c r="J25" i="16"/>
  <c r="K25" i="16"/>
  <c r="L25" i="16"/>
  <c r="Z25" i="16"/>
  <c r="AM25" i="16"/>
  <c r="AN25" i="16"/>
  <c r="AO25" i="16"/>
  <c r="AQ25" i="16"/>
  <c r="AR25" i="16"/>
  <c r="AT25" i="16"/>
  <c r="AU25" i="16"/>
  <c r="AW25" i="16"/>
  <c r="AX25" i="16"/>
  <c r="AY25" i="16"/>
  <c r="BA25" i="16"/>
  <c r="BB25" i="16"/>
  <c r="BC25" i="16"/>
  <c r="BG25" i="16"/>
  <c r="BH25" i="16"/>
  <c r="BI25" i="16"/>
  <c r="BK25" i="16"/>
  <c r="BL25" i="16"/>
  <c r="BM25" i="16"/>
  <c r="BO25" i="16"/>
  <c r="BP25" i="16"/>
  <c r="BQ25" i="16"/>
  <c r="BR25" i="16"/>
  <c r="BS25" i="16"/>
  <c r="BU25" i="16"/>
  <c r="BW25" i="16"/>
  <c r="BX25" i="16"/>
  <c r="BY25" i="16"/>
  <c r="BZ25" i="16"/>
  <c r="CA25" i="16"/>
  <c r="CB25" i="16"/>
  <c r="CD25" i="16"/>
  <c r="CO25" i="16"/>
  <c r="CP25" i="16"/>
  <c r="CQ25" i="16"/>
  <c r="CR25" i="16"/>
  <c r="CS25" i="16"/>
  <c r="CW25" i="16"/>
  <c r="FY25" i="16"/>
  <c r="FZ25" i="16"/>
  <c r="GA25" i="16"/>
  <c r="GB25" i="16"/>
  <c r="GC25" i="16"/>
  <c r="GD25" i="16"/>
  <c r="GG25" i="16"/>
  <c r="GH25" i="16"/>
  <c r="HE25" i="16"/>
  <c r="HF25" i="16"/>
  <c r="IL25" i="16"/>
  <c r="F26" i="16"/>
  <c r="G26" i="16"/>
  <c r="H26" i="16"/>
  <c r="I26" i="16"/>
  <c r="J26" i="16"/>
  <c r="K26" i="16"/>
  <c r="L26" i="16"/>
  <c r="Z26" i="16"/>
  <c r="AM26" i="16"/>
  <c r="AN26" i="16"/>
  <c r="AO26" i="16"/>
  <c r="AQ26" i="16"/>
  <c r="AR26" i="16"/>
  <c r="AT26" i="16"/>
  <c r="AU26" i="16"/>
  <c r="AW26" i="16"/>
  <c r="AX26" i="16"/>
  <c r="AY26" i="16"/>
  <c r="BA26" i="16"/>
  <c r="BB26" i="16"/>
  <c r="BC26" i="16"/>
  <c r="BG26" i="16"/>
  <c r="BH26" i="16"/>
  <c r="BI26" i="16"/>
  <c r="BK26" i="16"/>
  <c r="BL26" i="16"/>
  <c r="BM26" i="16"/>
  <c r="BO26" i="16"/>
  <c r="BP26" i="16"/>
  <c r="BQ26" i="16"/>
  <c r="BR26" i="16"/>
  <c r="BS26" i="16"/>
  <c r="BU26" i="16"/>
  <c r="BW26" i="16"/>
  <c r="BX26" i="16"/>
  <c r="BY26" i="16"/>
  <c r="BZ26" i="16"/>
  <c r="CA26" i="16"/>
  <c r="CB26" i="16"/>
  <c r="CD26" i="16"/>
  <c r="CO26" i="16"/>
  <c r="CP26" i="16"/>
  <c r="CQ26" i="16"/>
  <c r="CR26" i="16"/>
  <c r="CS26" i="16"/>
  <c r="CW26" i="16"/>
  <c r="FY26" i="16"/>
  <c r="FZ26" i="16"/>
  <c r="GA26" i="16"/>
  <c r="GB26" i="16"/>
  <c r="GC26" i="16"/>
  <c r="GD26" i="16"/>
  <c r="GG26" i="16"/>
  <c r="GH26" i="16"/>
  <c r="HE26" i="16"/>
  <c r="HF26" i="16"/>
  <c r="IL26" i="16"/>
  <c r="F27" i="16"/>
  <c r="G27" i="16"/>
  <c r="H27" i="16"/>
  <c r="I27" i="16"/>
  <c r="J27" i="16"/>
  <c r="K27" i="16"/>
  <c r="L27" i="16"/>
  <c r="Z27" i="16"/>
  <c r="AM27" i="16"/>
  <c r="AN27" i="16"/>
  <c r="AO27" i="16"/>
  <c r="AQ27" i="16"/>
  <c r="AR27" i="16"/>
  <c r="AT27" i="16"/>
  <c r="AU27" i="16"/>
  <c r="AW27" i="16"/>
  <c r="AX27" i="16"/>
  <c r="AY27" i="16"/>
  <c r="BA27" i="16"/>
  <c r="BB27" i="16"/>
  <c r="BC27" i="16"/>
  <c r="BG27" i="16"/>
  <c r="BH27" i="16"/>
  <c r="BI27" i="16"/>
  <c r="BK27" i="16"/>
  <c r="BL27" i="16"/>
  <c r="BM27" i="16"/>
  <c r="BO27" i="16"/>
  <c r="BP27" i="16"/>
  <c r="BQ27" i="16"/>
  <c r="BR27" i="16"/>
  <c r="BS27" i="16"/>
  <c r="BU27" i="16"/>
  <c r="BW27" i="16"/>
  <c r="BX27" i="16"/>
  <c r="BY27" i="16"/>
  <c r="BZ27" i="16"/>
  <c r="CA27" i="16"/>
  <c r="CB27" i="16"/>
  <c r="CD27" i="16"/>
  <c r="CO27" i="16"/>
  <c r="CP27" i="16"/>
  <c r="CQ27" i="16"/>
  <c r="CR27" i="16"/>
  <c r="CS27" i="16"/>
  <c r="CW27" i="16"/>
  <c r="FY27" i="16"/>
  <c r="FZ27" i="16"/>
  <c r="GA27" i="16"/>
  <c r="GB27" i="16"/>
  <c r="GC27" i="16"/>
  <c r="GD27" i="16"/>
  <c r="GG27" i="16"/>
  <c r="GH27" i="16"/>
  <c r="HE27" i="16"/>
  <c r="HF27" i="16"/>
  <c r="IL27" i="16"/>
  <c r="F28" i="16"/>
  <c r="G28" i="16"/>
  <c r="H28" i="16"/>
  <c r="I28" i="16"/>
  <c r="J28" i="16"/>
  <c r="K28" i="16"/>
  <c r="L28" i="16"/>
  <c r="Z28" i="16"/>
  <c r="AM28" i="16"/>
  <c r="AN28" i="16"/>
  <c r="AO28" i="16"/>
  <c r="AQ28" i="16"/>
  <c r="AR28" i="16"/>
  <c r="AT28" i="16"/>
  <c r="AU28" i="16"/>
  <c r="AW28" i="16"/>
  <c r="AX28" i="16"/>
  <c r="AY28" i="16"/>
  <c r="BA28" i="16"/>
  <c r="BB28" i="16"/>
  <c r="BC28" i="16"/>
  <c r="BG28" i="16"/>
  <c r="BH28" i="16"/>
  <c r="BI28" i="16"/>
  <c r="BK28" i="16"/>
  <c r="BL28" i="16"/>
  <c r="BM28" i="16"/>
  <c r="BO28" i="16"/>
  <c r="BP28" i="16"/>
  <c r="BQ28" i="16"/>
  <c r="BR28" i="16"/>
  <c r="BS28" i="16"/>
  <c r="BU28" i="16"/>
  <c r="BW28" i="16"/>
  <c r="BX28" i="16"/>
  <c r="BY28" i="16"/>
  <c r="BZ28" i="16"/>
  <c r="CA28" i="16"/>
  <c r="CB28" i="16"/>
  <c r="CD28" i="16"/>
  <c r="CO28" i="16"/>
  <c r="CP28" i="16"/>
  <c r="CQ28" i="16"/>
  <c r="CR28" i="16"/>
  <c r="CS28" i="16"/>
  <c r="CW28" i="16"/>
  <c r="FY28" i="16"/>
  <c r="FZ28" i="16"/>
  <c r="GA28" i="16"/>
  <c r="GB28" i="16"/>
  <c r="GC28" i="16"/>
  <c r="GD28" i="16"/>
  <c r="GG28" i="16"/>
  <c r="GH28" i="16"/>
  <c r="HE28" i="16"/>
  <c r="HF28" i="16"/>
  <c r="IL28" i="16"/>
  <c r="F29" i="16"/>
  <c r="G29" i="16"/>
  <c r="H29" i="16"/>
  <c r="I29" i="16"/>
  <c r="J29" i="16"/>
  <c r="K29" i="16"/>
  <c r="L29" i="16"/>
  <c r="Z29" i="16"/>
  <c r="AM29" i="16"/>
  <c r="AN29" i="16"/>
  <c r="AO29" i="16"/>
  <c r="AQ29" i="16"/>
  <c r="AR29" i="16"/>
  <c r="AT29" i="16"/>
  <c r="AU29" i="16"/>
  <c r="AW29" i="16"/>
  <c r="AX29" i="16"/>
  <c r="AY29" i="16"/>
  <c r="BA29" i="16"/>
  <c r="BB29" i="16"/>
  <c r="BC29" i="16"/>
  <c r="BG29" i="16"/>
  <c r="BH29" i="16"/>
  <c r="BI29" i="16"/>
  <c r="BK29" i="16"/>
  <c r="BL29" i="16"/>
  <c r="BM29" i="16"/>
  <c r="BO29" i="16"/>
  <c r="BP29" i="16"/>
  <c r="BQ29" i="16"/>
  <c r="BR29" i="16"/>
  <c r="BS29" i="16"/>
  <c r="BU29" i="16"/>
  <c r="BW29" i="16"/>
  <c r="BX29" i="16"/>
  <c r="BY29" i="16"/>
  <c r="BZ29" i="16"/>
  <c r="CA29" i="16"/>
  <c r="CB29" i="16"/>
  <c r="CD29" i="16"/>
  <c r="CO29" i="16"/>
  <c r="CP29" i="16"/>
  <c r="CQ29" i="16"/>
  <c r="CR29" i="16"/>
  <c r="CS29" i="16"/>
  <c r="CW29" i="16"/>
  <c r="FY29" i="16"/>
  <c r="FZ29" i="16"/>
  <c r="GA29" i="16"/>
  <c r="GB29" i="16"/>
  <c r="GC29" i="16"/>
  <c r="GD29" i="16"/>
  <c r="GG29" i="16"/>
  <c r="GH29" i="16"/>
  <c r="HE29" i="16"/>
  <c r="HF29" i="16"/>
  <c r="IL29" i="16"/>
  <c r="F30" i="16"/>
  <c r="G30" i="16"/>
  <c r="H30" i="16"/>
  <c r="I30" i="16"/>
  <c r="J30" i="16"/>
  <c r="K30" i="16"/>
  <c r="L30" i="16"/>
  <c r="Z30" i="16"/>
  <c r="AM30" i="16"/>
  <c r="AN30" i="16"/>
  <c r="AO30" i="16"/>
  <c r="AQ30" i="16"/>
  <c r="AR30" i="16"/>
  <c r="AT30" i="16"/>
  <c r="AU30" i="16"/>
  <c r="AW30" i="16"/>
  <c r="AX30" i="16"/>
  <c r="AY30" i="16"/>
  <c r="BA30" i="16"/>
  <c r="BB30" i="16"/>
  <c r="BC30" i="16"/>
  <c r="BG30" i="16"/>
  <c r="BH30" i="16"/>
  <c r="BI30" i="16"/>
  <c r="BK30" i="16"/>
  <c r="BL30" i="16"/>
  <c r="BM30" i="16"/>
  <c r="BO30" i="16"/>
  <c r="BP30" i="16"/>
  <c r="BQ30" i="16"/>
  <c r="BR30" i="16"/>
  <c r="BS30" i="16"/>
  <c r="BU30" i="16"/>
  <c r="BW30" i="16"/>
  <c r="BX30" i="16"/>
  <c r="BY30" i="16"/>
  <c r="BZ30" i="16"/>
  <c r="CA30" i="16"/>
  <c r="CB30" i="16"/>
  <c r="CD30" i="16"/>
  <c r="CO30" i="16"/>
  <c r="CP30" i="16"/>
  <c r="CQ30" i="16"/>
  <c r="CR30" i="16"/>
  <c r="CS30" i="16"/>
  <c r="CW30" i="16"/>
  <c r="FY30" i="16"/>
  <c r="FZ30" i="16"/>
  <c r="GA30" i="16"/>
  <c r="GB30" i="16"/>
  <c r="GC30" i="16"/>
  <c r="GD30" i="16"/>
  <c r="GG30" i="16"/>
  <c r="GH30" i="16"/>
  <c r="HE30" i="16"/>
  <c r="HF30" i="16"/>
  <c r="IL30" i="16"/>
  <c r="F31" i="16"/>
  <c r="G31" i="16"/>
  <c r="H31" i="16"/>
  <c r="I31" i="16"/>
  <c r="J31" i="16"/>
  <c r="K31" i="16"/>
  <c r="L31" i="16"/>
  <c r="Z31" i="16"/>
  <c r="AM31" i="16"/>
  <c r="AN31" i="16"/>
  <c r="AO31" i="16"/>
  <c r="AQ31" i="16"/>
  <c r="AR31" i="16"/>
  <c r="AT31" i="16"/>
  <c r="AU31" i="16"/>
  <c r="AW31" i="16"/>
  <c r="AX31" i="16"/>
  <c r="AY31" i="16"/>
  <c r="BA31" i="16"/>
  <c r="BB31" i="16"/>
  <c r="BC31" i="16"/>
  <c r="BG31" i="16"/>
  <c r="BH31" i="16"/>
  <c r="BI31" i="16"/>
  <c r="BK31" i="16"/>
  <c r="BL31" i="16"/>
  <c r="BM31" i="16"/>
  <c r="BO31" i="16"/>
  <c r="BP31" i="16"/>
  <c r="BQ31" i="16"/>
  <c r="BR31" i="16"/>
  <c r="BS31" i="16"/>
  <c r="BU31" i="16"/>
  <c r="BW31" i="16"/>
  <c r="BX31" i="16"/>
  <c r="BY31" i="16"/>
  <c r="BZ31" i="16"/>
  <c r="CA31" i="16"/>
  <c r="CB31" i="16"/>
  <c r="CD31" i="16"/>
  <c r="CO31" i="16"/>
  <c r="CP31" i="16"/>
  <c r="CQ31" i="16"/>
  <c r="CR31" i="16"/>
  <c r="CS31" i="16"/>
  <c r="CW31" i="16"/>
  <c r="FY31" i="16"/>
  <c r="FZ31" i="16"/>
  <c r="GA31" i="16"/>
  <c r="GB31" i="16"/>
  <c r="GC31" i="16"/>
  <c r="GD31" i="16"/>
  <c r="GG31" i="16"/>
  <c r="GH31" i="16"/>
  <c r="HE31" i="16"/>
  <c r="HF31" i="16"/>
  <c r="IL31" i="16"/>
  <c r="F32" i="16"/>
  <c r="G32" i="16"/>
  <c r="H32" i="16"/>
  <c r="I32" i="16"/>
  <c r="J32" i="16"/>
  <c r="K32" i="16"/>
  <c r="L32" i="16"/>
  <c r="Z32" i="16"/>
  <c r="AM32" i="16"/>
  <c r="AN32" i="16"/>
  <c r="AO32" i="16"/>
  <c r="AQ32" i="16"/>
  <c r="AR32" i="16"/>
  <c r="AT32" i="16"/>
  <c r="AU32" i="16"/>
  <c r="AW32" i="16"/>
  <c r="AX32" i="16"/>
  <c r="AY32" i="16"/>
  <c r="BA32" i="16"/>
  <c r="BB32" i="16"/>
  <c r="BC32" i="16"/>
  <c r="BG32" i="16"/>
  <c r="BH32" i="16"/>
  <c r="BI32" i="16"/>
  <c r="BK32" i="16"/>
  <c r="BL32" i="16"/>
  <c r="BM32" i="16"/>
  <c r="BO32" i="16"/>
  <c r="BP32" i="16"/>
  <c r="BQ32" i="16"/>
  <c r="BR32" i="16"/>
  <c r="BS32" i="16"/>
  <c r="BU32" i="16"/>
  <c r="BW32" i="16"/>
  <c r="BX32" i="16"/>
  <c r="BY32" i="16"/>
  <c r="BZ32" i="16"/>
  <c r="CA32" i="16"/>
  <c r="CB32" i="16"/>
  <c r="CD32" i="16"/>
  <c r="CO32" i="16"/>
  <c r="CP32" i="16"/>
  <c r="CQ32" i="16"/>
  <c r="CR32" i="16"/>
  <c r="CS32" i="16"/>
  <c r="CW32" i="16"/>
  <c r="FY32" i="16"/>
  <c r="FZ32" i="16"/>
  <c r="GA32" i="16"/>
  <c r="GB32" i="16"/>
  <c r="GC32" i="16"/>
  <c r="GD32" i="16"/>
  <c r="GG32" i="16"/>
  <c r="GH32" i="16"/>
  <c r="HE32" i="16"/>
  <c r="HF32" i="16"/>
  <c r="IL32" i="16"/>
  <c r="F33" i="16"/>
  <c r="G33" i="16"/>
  <c r="H33" i="16"/>
  <c r="I33" i="16"/>
  <c r="J33" i="16"/>
  <c r="K33" i="16"/>
  <c r="L33" i="16"/>
  <c r="Z33" i="16"/>
  <c r="AM33" i="16"/>
  <c r="AN33" i="16"/>
  <c r="AO33" i="16"/>
  <c r="AQ33" i="16"/>
  <c r="AR33" i="16"/>
  <c r="AT33" i="16"/>
  <c r="AU33" i="16"/>
  <c r="AW33" i="16"/>
  <c r="AX33" i="16"/>
  <c r="AY33" i="16"/>
  <c r="BA33" i="16"/>
  <c r="BB33" i="16"/>
  <c r="BC33" i="16"/>
  <c r="BG33" i="16"/>
  <c r="BH33" i="16"/>
  <c r="BI33" i="16"/>
  <c r="BK33" i="16"/>
  <c r="BL33" i="16"/>
  <c r="BM33" i="16"/>
  <c r="BO33" i="16"/>
  <c r="BP33" i="16"/>
  <c r="BQ33" i="16"/>
  <c r="BR33" i="16"/>
  <c r="BS33" i="16"/>
  <c r="BU33" i="16"/>
  <c r="BW33" i="16"/>
  <c r="BX33" i="16"/>
  <c r="BY33" i="16"/>
  <c r="BZ33" i="16"/>
  <c r="CA33" i="16"/>
  <c r="CB33" i="16"/>
  <c r="CD33" i="16"/>
  <c r="CO33" i="16"/>
  <c r="CP33" i="16"/>
  <c r="CQ33" i="16"/>
  <c r="CR33" i="16"/>
  <c r="CS33" i="16"/>
  <c r="CW33" i="16"/>
  <c r="FY33" i="16"/>
  <c r="FZ33" i="16"/>
  <c r="GA33" i="16"/>
  <c r="GB33" i="16"/>
  <c r="GC33" i="16"/>
  <c r="GD33" i="16"/>
  <c r="GG33" i="16"/>
  <c r="GH33" i="16"/>
  <c r="HE33" i="16"/>
  <c r="HF33" i="16"/>
  <c r="IL33" i="16"/>
  <c r="F34" i="16"/>
  <c r="G34" i="16"/>
  <c r="H34" i="16"/>
  <c r="I34" i="16"/>
  <c r="J34" i="16"/>
  <c r="K34" i="16"/>
  <c r="L34" i="16"/>
  <c r="Z34" i="16"/>
  <c r="AM34" i="16"/>
  <c r="AN34" i="16"/>
  <c r="AO34" i="16"/>
  <c r="AQ34" i="16"/>
  <c r="AR34" i="16"/>
  <c r="AT34" i="16"/>
  <c r="AU34" i="16"/>
  <c r="AW34" i="16"/>
  <c r="AX34" i="16"/>
  <c r="AY34" i="16"/>
  <c r="BA34" i="16"/>
  <c r="BB34" i="16"/>
  <c r="BC34" i="16"/>
  <c r="BG34" i="16"/>
  <c r="BH34" i="16"/>
  <c r="BI34" i="16"/>
  <c r="BK34" i="16"/>
  <c r="BL34" i="16"/>
  <c r="BM34" i="16"/>
  <c r="BO34" i="16"/>
  <c r="BP34" i="16"/>
  <c r="BQ34" i="16"/>
  <c r="BR34" i="16"/>
  <c r="BS34" i="16"/>
  <c r="BU34" i="16"/>
  <c r="BW34" i="16"/>
  <c r="BX34" i="16"/>
  <c r="BY34" i="16"/>
  <c r="BZ34" i="16"/>
  <c r="CA34" i="16"/>
  <c r="CB34" i="16"/>
  <c r="CD34" i="16"/>
  <c r="CO34" i="16"/>
  <c r="CP34" i="16"/>
  <c r="CQ34" i="16"/>
  <c r="CR34" i="16"/>
  <c r="CS34" i="16"/>
  <c r="CW34" i="16"/>
  <c r="FY34" i="16"/>
  <c r="FZ34" i="16"/>
  <c r="GA34" i="16"/>
  <c r="GB34" i="16"/>
  <c r="GC34" i="16"/>
  <c r="GD34" i="16"/>
  <c r="GG34" i="16"/>
  <c r="GH34" i="16"/>
  <c r="HE34" i="16"/>
  <c r="HF34" i="16"/>
  <c r="IL34" i="16"/>
  <c r="F35" i="16"/>
  <c r="G35" i="16"/>
  <c r="H35" i="16"/>
  <c r="I35" i="16"/>
  <c r="J35" i="16"/>
  <c r="K35" i="16"/>
  <c r="L35" i="16"/>
  <c r="Z35" i="16"/>
  <c r="AM35" i="16"/>
  <c r="AN35" i="16"/>
  <c r="AO35" i="16"/>
  <c r="AQ35" i="16"/>
  <c r="AR35" i="16"/>
  <c r="AT35" i="16"/>
  <c r="AU35" i="16"/>
  <c r="AW35" i="16"/>
  <c r="AX35" i="16"/>
  <c r="AY35" i="16"/>
  <c r="BA35" i="16"/>
  <c r="BB35" i="16"/>
  <c r="BC35" i="16"/>
  <c r="BG35" i="16"/>
  <c r="BH35" i="16"/>
  <c r="BI35" i="16"/>
  <c r="BK35" i="16"/>
  <c r="BL35" i="16"/>
  <c r="BM35" i="16"/>
  <c r="BO35" i="16"/>
  <c r="BP35" i="16"/>
  <c r="BQ35" i="16"/>
  <c r="BR35" i="16"/>
  <c r="BS35" i="16"/>
  <c r="BU35" i="16"/>
  <c r="BW35" i="16"/>
  <c r="BX35" i="16"/>
  <c r="BY35" i="16"/>
  <c r="BZ35" i="16"/>
  <c r="CA35" i="16"/>
  <c r="CB35" i="16"/>
  <c r="CD35" i="16"/>
  <c r="CO35" i="16"/>
  <c r="CP35" i="16"/>
  <c r="CQ35" i="16"/>
  <c r="CR35" i="16"/>
  <c r="CS35" i="16"/>
  <c r="CW35" i="16"/>
  <c r="FY35" i="16"/>
  <c r="FZ35" i="16"/>
  <c r="GA35" i="16"/>
  <c r="GB35" i="16"/>
  <c r="GC35" i="16"/>
  <c r="GD35" i="16"/>
  <c r="GG35" i="16"/>
  <c r="GH35" i="16"/>
  <c r="HE35" i="16"/>
  <c r="HF35" i="16"/>
  <c r="IL35" i="16"/>
  <c r="F36" i="16"/>
  <c r="G36" i="16"/>
  <c r="H36" i="16"/>
  <c r="I36" i="16"/>
  <c r="J36" i="16"/>
  <c r="K36" i="16"/>
  <c r="L36" i="16"/>
  <c r="Z36" i="16"/>
  <c r="AM36" i="16"/>
  <c r="AN36" i="16"/>
  <c r="AO36" i="16"/>
  <c r="AQ36" i="16"/>
  <c r="AR36" i="16"/>
  <c r="AT36" i="16"/>
  <c r="AU36" i="16"/>
  <c r="AW36" i="16"/>
  <c r="AX36" i="16"/>
  <c r="AY36" i="16"/>
  <c r="BA36" i="16"/>
  <c r="BB36" i="16"/>
  <c r="BC36" i="16"/>
  <c r="BG36" i="16"/>
  <c r="BH36" i="16"/>
  <c r="BI36" i="16"/>
  <c r="BK36" i="16"/>
  <c r="BL36" i="16"/>
  <c r="BM36" i="16"/>
  <c r="BO36" i="16"/>
  <c r="BP36" i="16"/>
  <c r="BQ36" i="16"/>
  <c r="BR36" i="16"/>
  <c r="BS36" i="16"/>
  <c r="BU36" i="16"/>
  <c r="BW36" i="16"/>
  <c r="BX36" i="16"/>
  <c r="BY36" i="16"/>
  <c r="BZ36" i="16"/>
  <c r="CA36" i="16"/>
  <c r="CB36" i="16"/>
  <c r="CD36" i="16"/>
  <c r="CO36" i="16"/>
  <c r="CP36" i="16"/>
  <c r="CQ36" i="16"/>
  <c r="CR36" i="16"/>
  <c r="CS36" i="16"/>
  <c r="CW36" i="16"/>
  <c r="FY36" i="16"/>
  <c r="FZ36" i="16"/>
  <c r="GA36" i="16"/>
  <c r="GB36" i="16"/>
  <c r="GC36" i="16"/>
  <c r="GD36" i="16"/>
  <c r="GG36" i="16"/>
  <c r="GH36" i="16"/>
  <c r="HE36" i="16"/>
  <c r="HF36" i="16"/>
  <c r="IL36" i="16"/>
  <c r="F37" i="16"/>
  <c r="G37" i="16"/>
  <c r="H37" i="16"/>
  <c r="I37" i="16"/>
  <c r="J37" i="16"/>
  <c r="K37" i="16"/>
  <c r="L37" i="16"/>
  <c r="Z37" i="16"/>
  <c r="AM37" i="16"/>
  <c r="AN37" i="16"/>
  <c r="AO37" i="16"/>
  <c r="AQ37" i="16"/>
  <c r="AR37" i="16"/>
  <c r="AT37" i="16"/>
  <c r="AU37" i="16"/>
  <c r="AW37" i="16"/>
  <c r="AX37" i="16"/>
  <c r="AY37" i="16"/>
  <c r="BA37" i="16"/>
  <c r="BB37" i="16"/>
  <c r="BC37" i="16"/>
  <c r="BG37" i="16"/>
  <c r="BH37" i="16"/>
  <c r="BI37" i="16"/>
  <c r="BK37" i="16"/>
  <c r="BL37" i="16"/>
  <c r="BM37" i="16"/>
  <c r="BO37" i="16"/>
  <c r="BP37" i="16"/>
  <c r="BQ37" i="16"/>
  <c r="BR37" i="16"/>
  <c r="BS37" i="16"/>
  <c r="BU37" i="16"/>
  <c r="BW37" i="16"/>
  <c r="BX37" i="16"/>
  <c r="BY37" i="16"/>
  <c r="BZ37" i="16"/>
  <c r="CA37" i="16"/>
  <c r="CB37" i="16"/>
  <c r="CD37" i="16"/>
  <c r="CO37" i="16"/>
  <c r="CP37" i="16"/>
  <c r="CQ37" i="16"/>
  <c r="CR37" i="16"/>
  <c r="CS37" i="16"/>
  <c r="CW37" i="16"/>
  <c r="FY37" i="16"/>
  <c r="FZ37" i="16"/>
  <c r="GA37" i="16"/>
  <c r="GB37" i="16"/>
  <c r="GC37" i="16"/>
  <c r="GD37" i="16"/>
  <c r="GG37" i="16"/>
  <c r="GH37" i="16"/>
  <c r="HE37" i="16"/>
  <c r="HF37" i="16"/>
  <c r="IL37" i="16"/>
  <c r="F38" i="16"/>
  <c r="G38" i="16"/>
  <c r="H38" i="16"/>
  <c r="I38" i="16"/>
  <c r="J38" i="16"/>
  <c r="K38" i="16"/>
  <c r="L38" i="16"/>
  <c r="Z38" i="16"/>
  <c r="AM38" i="16"/>
  <c r="AN38" i="16"/>
  <c r="AO38" i="16"/>
  <c r="AQ38" i="16"/>
  <c r="AR38" i="16"/>
  <c r="AT38" i="16"/>
  <c r="AU38" i="16"/>
  <c r="AW38" i="16"/>
  <c r="AX38" i="16"/>
  <c r="AY38" i="16"/>
  <c r="BA38" i="16"/>
  <c r="BB38" i="16"/>
  <c r="BC38" i="16"/>
  <c r="BG38" i="16"/>
  <c r="BH38" i="16"/>
  <c r="BI38" i="16"/>
  <c r="BK38" i="16"/>
  <c r="BL38" i="16"/>
  <c r="BM38" i="16"/>
  <c r="BO38" i="16"/>
  <c r="BP38" i="16"/>
  <c r="BQ38" i="16"/>
  <c r="BR38" i="16"/>
  <c r="BS38" i="16"/>
  <c r="BU38" i="16"/>
  <c r="BW38" i="16"/>
  <c r="BX38" i="16"/>
  <c r="BY38" i="16"/>
  <c r="BZ38" i="16"/>
  <c r="CA38" i="16"/>
  <c r="CB38" i="16"/>
  <c r="CD38" i="16"/>
  <c r="CO38" i="16"/>
  <c r="CP38" i="16"/>
  <c r="CQ38" i="16"/>
  <c r="CR38" i="16"/>
  <c r="CS38" i="16"/>
  <c r="CW38" i="16"/>
  <c r="FY38" i="16"/>
  <c r="FZ38" i="16"/>
  <c r="GA38" i="16"/>
  <c r="GB38" i="16"/>
  <c r="GC38" i="16"/>
  <c r="GD38" i="16"/>
  <c r="GG38" i="16"/>
  <c r="GH38" i="16"/>
  <c r="HE38" i="16"/>
  <c r="HF38" i="16"/>
  <c r="IL38" i="16"/>
  <c r="F39" i="16"/>
  <c r="G39" i="16"/>
  <c r="H39" i="16"/>
  <c r="I39" i="16"/>
  <c r="J39" i="16"/>
  <c r="K39" i="16"/>
  <c r="L39" i="16"/>
  <c r="Z39" i="16"/>
  <c r="AM39" i="16"/>
  <c r="AN39" i="16"/>
  <c r="AO39" i="16"/>
  <c r="AQ39" i="16"/>
  <c r="AR39" i="16"/>
  <c r="AT39" i="16"/>
  <c r="AU39" i="16"/>
  <c r="AW39" i="16"/>
  <c r="AX39" i="16"/>
  <c r="AY39" i="16"/>
  <c r="BA39" i="16"/>
  <c r="BB39" i="16"/>
  <c r="BC39" i="16"/>
  <c r="BG39" i="16"/>
  <c r="BH39" i="16"/>
  <c r="BI39" i="16"/>
  <c r="BK39" i="16"/>
  <c r="BL39" i="16"/>
  <c r="BM39" i="16"/>
  <c r="BO39" i="16"/>
  <c r="BP39" i="16"/>
  <c r="BQ39" i="16"/>
  <c r="BR39" i="16"/>
  <c r="BS39" i="16"/>
  <c r="BU39" i="16"/>
  <c r="BW39" i="16"/>
  <c r="BX39" i="16"/>
  <c r="BY39" i="16"/>
  <c r="BZ39" i="16"/>
  <c r="CA39" i="16"/>
  <c r="CB39" i="16"/>
  <c r="CD39" i="16"/>
  <c r="CO39" i="16"/>
  <c r="CP39" i="16"/>
  <c r="CQ39" i="16"/>
  <c r="CR39" i="16"/>
  <c r="CS39" i="16"/>
  <c r="CW39" i="16"/>
  <c r="FY39" i="16"/>
  <c r="FZ39" i="16"/>
  <c r="GA39" i="16"/>
  <c r="GB39" i="16"/>
  <c r="GC39" i="16"/>
  <c r="GD39" i="16"/>
  <c r="GG39" i="16"/>
  <c r="GH39" i="16"/>
  <c r="HE39" i="16"/>
  <c r="HF39" i="16"/>
  <c r="IL39" i="16"/>
  <c r="F40" i="16"/>
  <c r="G40" i="16"/>
  <c r="H40" i="16"/>
  <c r="I40" i="16"/>
  <c r="J40" i="16"/>
  <c r="K40" i="16"/>
  <c r="L40" i="16"/>
  <c r="Z40" i="16"/>
  <c r="AM40" i="16"/>
  <c r="AN40" i="16"/>
  <c r="AO40" i="16"/>
  <c r="AQ40" i="16"/>
  <c r="AR40" i="16"/>
  <c r="AT40" i="16"/>
  <c r="AU40" i="16"/>
  <c r="AW40" i="16"/>
  <c r="AX40" i="16"/>
  <c r="AY40" i="16"/>
  <c r="BA40" i="16"/>
  <c r="BB40" i="16"/>
  <c r="BC40" i="16"/>
  <c r="BG40" i="16"/>
  <c r="BH40" i="16"/>
  <c r="BI40" i="16"/>
  <c r="BK40" i="16"/>
  <c r="BL40" i="16"/>
  <c r="BM40" i="16"/>
  <c r="BO40" i="16"/>
  <c r="BP40" i="16"/>
  <c r="BQ40" i="16"/>
  <c r="BR40" i="16"/>
  <c r="BS40" i="16"/>
  <c r="BU40" i="16"/>
  <c r="BW40" i="16"/>
  <c r="BX40" i="16"/>
  <c r="BY40" i="16"/>
  <c r="BZ40" i="16"/>
  <c r="CA40" i="16"/>
  <c r="CB40" i="16"/>
  <c r="CD40" i="16"/>
  <c r="CO40" i="16"/>
  <c r="CP40" i="16"/>
  <c r="CQ40" i="16"/>
  <c r="CR40" i="16"/>
  <c r="CS40" i="16"/>
  <c r="CW40" i="16"/>
  <c r="FY40" i="16"/>
  <c r="FZ40" i="16"/>
  <c r="GA40" i="16"/>
  <c r="GB40" i="16"/>
  <c r="GC40" i="16"/>
  <c r="GD40" i="16"/>
  <c r="GG40" i="16"/>
  <c r="GH40" i="16"/>
  <c r="HE40" i="16"/>
  <c r="HF40" i="16"/>
  <c r="IL40" i="16"/>
  <c r="F41" i="16"/>
  <c r="G41" i="16"/>
  <c r="H41" i="16"/>
  <c r="I41" i="16"/>
  <c r="J41" i="16"/>
  <c r="K41" i="16"/>
  <c r="L41" i="16"/>
  <c r="Z41" i="16"/>
  <c r="AM41" i="16"/>
  <c r="AN41" i="16"/>
  <c r="AO41" i="16"/>
  <c r="AQ41" i="16"/>
  <c r="AR41" i="16"/>
  <c r="AT41" i="16"/>
  <c r="AU41" i="16"/>
  <c r="AW41" i="16"/>
  <c r="AX41" i="16"/>
  <c r="AY41" i="16"/>
  <c r="BA41" i="16"/>
  <c r="BB41" i="16"/>
  <c r="BC41" i="16"/>
  <c r="BG41" i="16"/>
  <c r="BH41" i="16"/>
  <c r="BI41" i="16"/>
  <c r="BK41" i="16"/>
  <c r="BL41" i="16"/>
  <c r="BM41" i="16"/>
  <c r="BO41" i="16"/>
  <c r="BP41" i="16"/>
  <c r="BQ41" i="16"/>
  <c r="BR41" i="16"/>
  <c r="BS41" i="16"/>
  <c r="BU41" i="16"/>
  <c r="BW41" i="16"/>
  <c r="BX41" i="16"/>
  <c r="BY41" i="16"/>
  <c r="BZ41" i="16"/>
  <c r="CA41" i="16"/>
  <c r="CB41" i="16"/>
  <c r="CD41" i="16"/>
  <c r="CO41" i="16"/>
  <c r="CP41" i="16"/>
  <c r="CQ41" i="16"/>
  <c r="CR41" i="16"/>
  <c r="CS41" i="16"/>
  <c r="CW41" i="16"/>
  <c r="FY41" i="16"/>
  <c r="FZ41" i="16"/>
  <c r="GA41" i="16"/>
  <c r="GB41" i="16"/>
  <c r="GC41" i="16"/>
  <c r="GD41" i="16"/>
  <c r="GG41" i="16"/>
  <c r="GH41" i="16"/>
  <c r="HE41" i="16"/>
  <c r="HF41" i="16"/>
  <c r="IL41" i="16"/>
  <c r="F42" i="16"/>
  <c r="G42" i="16"/>
  <c r="H42" i="16"/>
  <c r="I42" i="16"/>
  <c r="J42" i="16"/>
  <c r="K42" i="16"/>
  <c r="L42" i="16"/>
  <c r="Z42" i="16"/>
  <c r="AM42" i="16"/>
  <c r="AN42" i="16"/>
  <c r="AO42" i="16"/>
  <c r="AQ42" i="16"/>
  <c r="AR42" i="16"/>
  <c r="AT42" i="16"/>
  <c r="AU42" i="16"/>
  <c r="AW42" i="16"/>
  <c r="AX42" i="16"/>
  <c r="AY42" i="16"/>
  <c r="BA42" i="16"/>
  <c r="BB42" i="16"/>
  <c r="BC42" i="16"/>
  <c r="BG42" i="16"/>
  <c r="BH42" i="16"/>
  <c r="BI42" i="16"/>
  <c r="BK42" i="16"/>
  <c r="BL42" i="16"/>
  <c r="BM42" i="16"/>
  <c r="BO42" i="16"/>
  <c r="BP42" i="16"/>
  <c r="BQ42" i="16"/>
  <c r="BR42" i="16"/>
  <c r="BS42" i="16"/>
  <c r="BU42" i="16"/>
  <c r="BW42" i="16"/>
  <c r="BX42" i="16"/>
  <c r="BY42" i="16"/>
  <c r="BZ42" i="16"/>
  <c r="CA42" i="16"/>
  <c r="CB42" i="16"/>
  <c r="CD42" i="16"/>
  <c r="CO42" i="16"/>
  <c r="CP42" i="16"/>
  <c r="CQ42" i="16"/>
  <c r="CR42" i="16"/>
  <c r="CS42" i="16"/>
  <c r="CW42" i="16"/>
  <c r="FY42" i="16"/>
  <c r="FZ42" i="16"/>
  <c r="GA42" i="16"/>
  <c r="GB42" i="16"/>
  <c r="GC42" i="16"/>
  <c r="GD42" i="16"/>
  <c r="GG42" i="16"/>
  <c r="GH42" i="16"/>
  <c r="HE42" i="16"/>
  <c r="HF42" i="16"/>
  <c r="IL42" i="16"/>
  <c r="F43" i="16"/>
  <c r="G43" i="16"/>
  <c r="H43" i="16"/>
  <c r="I43" i="16"/>
  <c r="J43" i="16"/>
  <c r="K43" i="16"/>
  <c r="L43" i="16"/>
  <c r="Z43" i="16"/>
  <c r="AM43" i="16"/>
  <c r="AN43" i="16"/>
  <c r="AO43" i="16"/>
  <c r="AQ43" i="16"/>
  <c r="AR43" i="16"/>
  <c r="AT43" i="16"/>
  <c r="AU43" i="16"/>
  <c r="AW43" i="16"/>
  <c r="AX43" i="16"/>
  <c r="AY43" i="16"/>
  <c r="BA43" i="16"/>
  <c r="BB43" i="16"/>
  <c r="BC43" i="16"/>
  <c r="BG43" i="16"/>
  <c r="BH43" i="16"/>
  <c r="BI43" i="16"/>
  <c r="BK43" i="16"/>
  <c r="BL43" i="16"/>
  <c r="BM43" i="16"/>
  <c r="BO43" i="16"/>
  <c r="BP43" i="16"/>
  <c r="BQ43" i="16"/>
  <c r="BR43" i="16"/>
  <c r="BS43" i="16"/>
  <c r="BU43" i="16"/>
  <c r="BW43" i="16"/>
  <c r="BX43" i="16"/>
  <c r="BY43" i="16"/>
  <c r="BZ43" i="16"/>
  <c r="CA43" i="16"/>
  <c r="CB43" i="16"/>
  <c r="CD43" i="16"/>
  <c r="CO43" i="16"/>
  <c r="CP43" i="16"/>
  <c r="CQ43" i="16"/>
  <c r="CR43" i="16"/>
  <c r="CS43" i="16"/>
  <c r="CW43" i="16"/>
  <c r="FY43" i="16"/>
  <c r="FZ43" i="16"/>
  <c r="GA43" i="16"/>
  <c r="GB43" i="16"/>
  <c r="GC43" i="16"/>
  <c r="GD43" i="16"/>
  <c r="GG43" i="16"/>
  <c r="GH43" i="16"/>
  <c r="HE43" i="16"/>
  <c r="HF43" i="16"/>
  <c r="IL43" i="16"/>
  <c r="F44" i="16"/>
  <c r="G44" i="16"/>
  <c r="H44" i="16"/>
  <c r="I44" i="16"/>
  <c r="J44" i="16"/>
  <c r="K44" i="16"/>
  <c r="L44" i="16"/>
  <c r="Z44" i="16"/>
  <c r="AM44" i="16"/>
  <c r="AN44" i="16"/>
  <c r="AO44" i="16"/>
  <c r="AQ44" i="16"/>
  <c r="AR44" i="16"/>
  <c r="AT44" i="16"/>
  <c r="AU44" i="16"/>
  <c r="AW44" i="16"/>
  <c r="AX44" i="16"/>
  <c r="AY44" i="16"/>
  <c r="BA44" i="16"/>
  <c r="BB44" i="16"/>
  <c r="BC44" i="16"/>
  <c r="BG44" i="16"/>
  <c r="BH44" i="16"/>
  <c r="BI44" i="16"/>
  <c r="BK44" i="16"/>
  <c r="BL44" i="16"/>
  <c r="BM44" i="16"/>
  <c r="BO44" i="16"/>
  <c r="BP44" i="16"/>
  <c r="BQ44" i="16"/>
  <c r="BR44" i="16"/>
  <c r="BS44" i="16"/>
  <c r="BU44" i="16"/>
  <c r="BW44" i="16"/>
  <c r="BX44" i="16"/>
  <c r="BY44" i="16"/>
  <c r="BZ44" i="16"/>
  <c r="CA44" i="16"/>
  <c r="CB44" i="16"/>
  <c r="CD44" i="16"/>
  <c r="CO44" i="16"/>
  <c r="CP44" i="16"/>
  <c r="CQ44" i="16"/>
  <c r="CR44" i="16"/>
  <c r="CS44" i="16"/>
  <c r="CW44" i="16"/>
  <c r="FY44" i="16"/>
  <c r="FZ44" i="16"/>
  <c r="GA44" i="16"/>
  <c r="GB44" i="16"/>
  <c r="GC44" i="16"/>
  <c r="GD44" i="16"/>
  <c r="GG44" i="16"/>
  <c r="GH44" i="16"/>
  <c r="HE44" i="16"/>
  <c r="HF44" i="16"/>
  <c r="IL44" i="16"/>
  <c r="F45" i="16"/>
  <c r="G45" i="16"/>
  <c r="H45" i="16"/>
  <c r="I45" i="16"/>
  <c r="J45" i="16"/>
  <c r="K45" i="16"/>
  <c r="L45" i="16"/>
  <c r="Z45" i="16"/>
  <c r="AM45" i="16"/>
  <c r="AN45" i="16"/>
  <c r="AO45" i="16"/>
  <c r="AQ45" i="16"/>
  <c r="AR45" i="16"/>
  <c r="AT45" i="16"/>
  <c r="AU45" i="16"/>
  <c r="AW45" i="16"/>
  <c r="AX45" i="16"/>
  <c r="AY45" i="16"/>
  <c r="BA45" i="16"/>
  <c r="BB45" i="16"/>
  <c r="BC45" i="16"/>
  <c r="BG45" i="16"/>
  <c r="BH45" i="16"/>
  <c r="BI45" i="16"/>
  <c r="BK45" i="16"/>
  <c r="BL45" i="16"/>
  <c r="BM45" i="16"/>
  <c r="BO45" i="16"/>
  <c r="BP45" i="16"/>
  <c r="BQ45" i="16"/>
  <c r="BR45" i="16"/>
  <c r="BS45" i="16"/>
  <c r="BU45" i="16"/>
  <c r="BW45" i="16"/>
  <c r="BX45" i="16"/>
  <c r="BY45" i="16"/>
  <c r="BZ45" i="16"/>
  <c r="CA45" i="16"/>
  <c r="CB45" i="16"/>
  <c r="CD45" i="16"/>
  <c r="CO45" i="16"/>
  <c r="CP45" i="16"/>
  <c r="CQ45" i="16"/>
  <c r="CR45" i="16"/>
  <c r="CS45" i="16"/>
  <c r="CW45" i="16"/>
  <c r="FY45" i="16"/>
  <c r="FZ45" i="16"/>
  <c r="GA45" i="16"/>
  <c r="GB45" i="16"/>
  <c r="GC45" i="16"/>
  <c r="GD45" i="16"/>
  <c r="GG45" i="16"/>
  <c r="GH45" i="16"/>
  <c r="HE45" i="16"/>
  <c r="HF45" i="16"/>
  <c r="IL45" i="16"/>
  <c r="F46" i="16"/>
  <c r="G46" i="16"/>
  <c r="H46" i="16"/>
  <c r="I46" i="16"/>
  <c r="J46" i="16"/>
  <c r="K46" i="16"/>
  <c r="L46" i="16"/>
  <c r="Z46" i="16"/>
  <c r="AM46" i="16"/>
  <c r="AN46" i="16"/>
  <c r="AO46" i="16"/>
  <c r="AQ46" i="16"/>
  <c r="AR46" i="16"/>
  <c r="AT46" i="16"/>
  <c r="AU46" i="16"/>
  <c r="AW46" i="16"/>
  <c r="AX46" i="16"/>
  <c r="AY46" i="16"/>
  <c r="BA46" i="16"/>
  <c r="BB46" i="16"/>
  <c r="BC46" i="16"/>
  <c r="BG46" i="16"/>
  <c r="BH46" i="16"/>
  <c r="BI46" i="16"/>
  <c r="BK46" i="16"/>
  <c r="BL46" i="16"/>
  <c r="BM46" i="16"/>
  <c r="BO46" i="16"/>
  <c r="BP46" i="16"/>
  <c r="BQ46" i="16"/>
  <c r="BR46" i="16"/>
  <c r="BS46" i="16"/>
  <c r="BU46" i="16"/>
  <c r="BW46" i="16"/>
  <c r="BX46" i="16"/>
  <c r="BY46" i="16"/>
  <c r="BZ46" i="16"/>
  <c r="CA46" i="16"/>
  <c r="CB46" i="16"/>
  <c r="CD46" i="16"/>
  <c r="CO46" i="16"/>
  <c r="CP46" i="16"/>
  <c r="CQ46" i="16"/>
  <c r="CR46" i="16"/>
  <c r="CS46" i="16"/>
  <c r="CW46" i="16"/>
  <c r="FY46" i="16"/>
  <c r="FZ46" i="16"/>
  <c r="GA46" i="16"/>
  <c r="GB46" i="16"/>
  <c r="GC46" i="16"/>
  <c r="GD46" i="16"/>
  <c r="GG46" i="16"/>
  <c r="GH46" i="16"/>
  <c r="HE46" i="16"/>
  <c r="HF46" i="16"/>
  <c r="IL46" i="16"/>
  <c r="F47" i="16"/>
  <c r="G47" i="16"/>
  <c r="H47" i="16"/>
  <c r="I47" i="16"/>
  <c r="J47" i="16"/>
  <c r="K47" i="16"/>
  <c r="L47" i="16"/>
  <c r="Z47" i="16"/>
  <c r="AM47" i="16"/>
  <c r="AN47" i="16"/>
  <c r="AO47" i="16"/>
  <c r="AQ47" i="16"/>
  <c r="AR47" i="16"/>
  <c r="AT47" i="16"/>
  <c r="AU47" i="16"/>
  <c r="AW47" i="16"/>
  <c r="AX47" i="16"/>
  <c r="AY47" i="16"/>
  <c r="BA47" i="16"/>
  <c r="BB47" i="16"/>
  <c r="BC47" i="16"/>
  <c r="BG47" i="16"/>
  <c r="BH47" i="16"/>
  <c r="BI47" i="16"/>
  <c r="BK47" i="16"/>
  <c r="BL47" i="16"/>
  <c r="BM47" i="16"/>
  <c r="BO47" i="16"/>
  <c r="BP47" i="16"/>
  <c r="BQ47" i="16"/>
  <c r="BR47" i="16"/>
  <c r="BS47" i="16"/>
  <c r="BU47" i="16"/>
  <c r="BW47" i="16"/>
  <c r="BX47" i="16"/>
  <c r="BY47" i="16"/>
  <c r="BZ47" i="16"/>
  <c r="CA47" i="16"/>
  <c r="CB47" i="16"/>
  <c r="CD47" i="16"/>
  <c r="CO47" i="16"/>
  <c r="CP47" i="16"/>
  <c r="CQ47" i="16"/>
  <c r="CR47" i="16"/>
  <c r="CS47" i="16"/>
  <c r="CW47" i="16"/>
  <c r="FY47" i="16"/>
  <c r="FZ47" i="16"/>
  <c r="GA47" i="16"/>
  <c r="GB47" i="16"/>
  <c r="GC47" i="16"/>
  <c r="GD47" i="16"/>
  <c r="GG47" i="16"/>
  <c r="GH47" i="16"/>
  <c r="HE47" i="16"/>
  <c r="HF47" i="16"/>
  <c r="IL47" i="16"/>
  <c r="F48" i="16"/>
  <c r="G48" i="16"/>
  <c r="H48" i="16"/>
  <c r="I48" i="16"/>
  <c r="J48" i="16"/>
  <c r="K48" i="16"/>
  <c r="L48" i="16"/>
  <c r="Z48" i="16"/>
  <c r="AM48" i="16"/>
  <c r="AN48" i="16"/>
  <c r="AO48" i="16"/>
  <c r="AQ48" i="16"/>
  <c r="AR48" i="16"/>
  <c r="AT48" i="16"/>
  <c r="AU48" i="16"/>
  <c r="AW48" i="16"/>
  <c r="AX48" i="16"/>
  <c r="AY48" i="16"/>
  <c r="BA48" i="16"/>
  <c r="BB48" i="16"/>
  <c r="BC48" i="16"/>
  <c r="BG48" i="16"/>
  <c r="BH48" i="16"/>
  <c r="BI48" i="16"/>
  <c r="BK48" i="16"/>
  <c r="BL48" i="16"/>
  <c r="BM48" i="16"/>
  <c r="BO48" i="16"/>
  <c r="BP48" i="16"/>
  <c r="BQ48" i="16"/>
  <c r="BR48" i="16"/>
  <c r="BS48" i="16"/>
  <c r="BU48" i="16"/>
  <c r="BW48" i="16"/>
  <c r="BX48" i="16"/>
  <c r="BY48" i="16"/>
  <c r="BZ48" i="16"/>
  <c r="CA48" i="16"/>
  <c r="CB48" i="16"/>
  <c r="CD48" i="16"/>
  <c r="CO48" i="16"/>
  <c r="CP48" i="16"/>
  <c r="CQ48" i="16"/>
  <c r="CR48" i="16"/>
  <c r="CS48" i="16"/>
  <c r="CW48" i="16"/>
  <c r="FY48" i="16"/>
  <c r="FZ48" i="16"/>
  <c r="GA48" i="16"/>
  <c r="GB48" i="16"/>
  <c r="GC48" i="16"/>
  <c r="GD48" i="16"/>
  <c r="GG48" i="16"/>
  <c r="GH48" i="16"/>
  <c r="HE48" i="16"/>
  <c r="HF48" i="16"/>
  <c r="IL48" i="16"/>
  <c r="F49" i="16"/>
  <c r="G49" i="16"/>
  <c r="H49" i="16"/>
  <c r="I49" i="16"/>
  <c r="J49" i="16"/>
  <c r="K49" i="16"/>
  <c r="L49" i="16"/>
  <c r="Z49" i="16"/>
  <c r="AM49" i="16"/>
  <c r="AN49" i="16"/>
  <c r="AO49" i="16"/>
  <c r="AQ49" i="16"/>
  <c r="AR49" i="16"/>
  <c r="AT49" i="16"/>
  <c r="AU49" i="16"/>
  <c r="AW49" i="16"/>
  <c r="AX49" i="16"/>
  <c r="AY49" i="16"/>
  <c r="BA49" i="16"/>
  <c r="BB49" i="16"/>
  <c r="BC49" i="16"/>
  <c r="BG49" i="16"/>
  <c r="BH49" i="16"/>
  <c r="BI49" i="16"/>
  <c r="BK49" i="16"/>
  <c r="BL49" i="16"/>
  <c r="BM49" i="16"/>
  <c r="BO49" i="16"/>
  <c r="BP49" i="16"/>
  <c r="BQ49" i="16"/>
  <c r="BR49" i="16"/>
  <c r="BS49" i="16"/>
  <c r="BU49" i="16"/>
  <c r="BW49" i="16"/>
  <c r="BX49" i="16"/>
  <c r="BY49" i="16"/>
  <c r="BZ49" i="16"/>
  <c r="CA49" i="16"/>
  <c r="CB49" i="16"/>
  <c r="CD49" i="16"/>
  <c r="CO49" i="16"/>
  <c r="CP49" i="16"/>
  <c r="CQ49" i="16"/>
  <c r="CR49" i="16"/>
  <c r="CS49" i="16"/>
  <c r="CW49" i="16"/>
  <c r="FY49" i="16"/>
  <c r="FZ49" i="16"/>
  <c r="GA49" i="16"/>
  <c r="GB49" i="16"/>
  <c r="GC49" i="16"/>
  <c r="GD49" i="16"/>
  <c r="GG49" i="16"/>
  <c r="GH49" i="16"/>
  <c r="HE49" i="16"/>
  <c r="HF49" i="16"/>
  <c r="IL49" i="16"/>
  <c r="F50" i="16"/>
  <c r="G50" i="16"/>
  <c r="H50" i="16"/>
  <c r="I50" i="16"/>
  <c r="J50" i="16"/>
  <c r="K50" i="16"/>
  <c r="L50" i="16"/>
  <c r="Z50" i="16"/>
  <c r="AM50" i="16"/>
  <c r="AN50" i="16"/>
  <c r="AO50" i="16"/>
  <c r="AQ50" i="16"/>
  <c r="AR50" i="16"/>
  <c r="AT50" i="16"/>
  <c r="AU50" i="16"/>
  <c r="AW50" i="16"/>
  <c r="AX50" i="16"/>
  <c r="AY50" i="16"/>
  <c r="BA50" i="16"/>
  <c r="BB50" i="16"/>
  <c r="BC50" i="16"/>
  <c r="BG50" i="16"/>
  <c r="BH50" i="16"/>
  <c r="BI50" i="16"/>
  <c r="BK50" i="16"/>
  <c r="BL50" i="16"/>
  <c r="BM50" i="16"/>
  <c r="BO50" i="16"/>
  <c r="BP50" i="16"/>
  <c r="BQ50" i="16"/>
  <c r="BR50" i="16"/>
  <c r="BS50" i="16"/>
  <c r="BU50" i="16"/>
  <c r="BW50" i="16"/>
  <c r="BX50" i="16"/>
  <c r="BY50" i="16"/>
  <c r="BZ50" i="16"/>
  <c r="CA50" i="16"/>
  <c r="CB50" i="16"/>
  <c r="CD50" i="16"/>
  <c r="CO50" i="16"/>
  <c r="CP50" i="16"/>
  <c r="CQ50" i="16"/>
  <c r="CR50" i="16"/>
  <c r="CS50" i="16"/>
  <c r="CW50" i="16"/>
  <c r="FY50" i="16"/>
  <c r="FZ50" i="16"/>
  <c r="GA50" i="16"/>
  <c r="GB50" i="16"/>
  <c r="GC50" i="16"/>
  <c r="GD50" i="16"/>
  <c r="GG50" i="16"/>
  <c r="GH50" i="16"/>
  <c r="HE50" i="16"/>
  <c r="HF50" i="16"/>
  <c r="IL50" i="16"/>
  <c r="F51" i="16"/>
  <c r="G51" i="16"/>
  <c r="H51" i="16"/>
  <c r="I51" i="16"/>
  <c r="J51" i="16"/>
  <c r="K51" i="16"/>
  <c r="L51" i="16"/>
  <c r="Z51" i="16"/>
  <c r="AM51" i="16"/>
  <c r="AN51" i="16"/>
  <c r="AO51" i="16"/>
  <c r="AQ51" i="16"/>
  <c r="AR51" i="16"/>
  <c r="AT51" i="16"/>
  <c r="AU51" i="16"/>
  <c r="AW51" i="16"/>
  <c r="AX51" i="16"/>
  <c r="AY51" i="16"/>
  <c r="BA51" i="16"/>
  <c r="BB51" i="16"/>
  <c r="BC51" i="16"/>
  <c r="BG51" i="16"/>
  <c r="BH51" i="16"/>
  <c r="BI51" i="16"/>
  <c r="BK51" i="16"/>
  <c r="BL51" i="16"/>
  <c r="BM51" i="16"/>
  <c r="BO51" i="16"/>
  <c r="BP51" i="16"/>
  <c r="BQ51" i="16"/>
  <c r="BR51" i="16"/>
  <c r="BS51" i="16"/>
  <c r="BU51" i="16"/>
  <c r="BW51" i="16"/>
  <c r="BX51" i="16"/>
  <c r="BY51" i="16"/>
  <c r="BZ51" i="16"/>
  <c r="CA51" i="16"/>
  <c r="CB51" i="16"/>
  <c r="CD51" i="16"/>
  <c r="CO51" i="16"/>
  <c r="CP51" i="16"/>
  <c r="CQ51" i="16"/>
  <c r="CR51" i="16"/>
  <c r="CS51" i="16"/>
  <c r="CW51" i="16"/>
  <c r="FY51" i="16"/>
  <c r="FZ51" i="16"/>
  <c r="GA51" i="16"/>
  <c r="GB51" i="16"/>
  <c r="GC51" i="16"/>
  <c r="GD51" i="16"/>
  <c r="GG51" i="16"/>
  <c r="GH51" i="16"/>
  <c r="HE51" i="16"/>
  <c r="HF51" i="16"/>
  <c r="IL51" i="16"/>
  <c r="F52" i="16"/>
  <c r="G52" i="16"/>
  <c r="H52" i="16"/>
  <c r="I52" i="16"/>
  <c r="J52" i="16"/>
  <c r="K52" i="16"/>
  <c r="L52" i="16"/>
  <c r="Z52" i="16"/>
  <c r="AM52" i="16"/>
  <c r="AN52" i="16"/>
  <c r="AO52" i="16"/>
  <c r="AQ52" i="16"/>
  <c r="AR52" i="16"/>
  <c r="AT52" i="16"/>
  <c r="AU52" i="16"/>
  <c r="AW52" i="16"/>
  <c r="AX52" i="16"/>
  <c r="AY52" i="16"/>
  <c r="BA52" i="16"/>
  <c r="BB52" i="16"/>
  <c r="BC52" i="16"/>
  <c r="BG52" i="16"/>
  <c r="BH52" i="16"/>
  <c r="BI52" i="16"/>
  <c r="BK52" i="16"/>
  <c r="BL52" i="16"/>
  <c r="BM52" i="16"/>
  <c r="BO52" i="16"/>
  <c r="BP52" i="16"/>
  <c r="BQ52" i="16"/>
  <c r="BR52" i="16"/>
  <c r="BS52" i="16"/>
  <c r="BU52" i="16"/>
  <c r="BW52" i="16"/>
  <c r="BX52" i="16"/>
  <c r="BY52" i="16"/>
  <c r="BZ52" i="16"/>
  <c r="CA52" i="16"/>
  <c r="CB52" i="16"/>
  <c r="CD52" i="16"/>
  <c r="CO52" i="16"/>
  <c r="CP52" i="16"/>
  <c r="CQ52" i="16"/>
  <c r="CR52" i="16"/>
  <c r="CS52" i="16"/>
  <c r="CW52" i="16"/>
  <c r="FY52" i="16"/>
  <c r="FZ52" i="16"/>
  <c r="GA52" i="16"/>
  <c r="GB52" i="16"/>
  <c r="GC52" i="16"/>
  <c r="GD52" i="16"/>
  <c r="GG52" i="16"/>
  <c r="GH52" i="16"/>
  <c r="HE52" i="16"/>
  <c r="HF52" i="16"/>
  <c r="IL52" i="16"/>
  <c r="F53" i="16"/>
  <c r="G53" i="16"/>
  <c r="H53" i="16"/>
  <c r="I53" i="16"/>
  <c r="J53" i="16"/>
  <c r="K53" i="16"/>
  <c r="L53" i="16"/>
  <c r="Z53" i="16"/>
  <c r="AM53" i="16"/>
  <c r="AN53" i="16"/>
  <c r="AO53" i="16"/>
  <c r="AQ53" i="16"/>
  <c r="AR53" i="16"/>
  <c r="AT53" i="16"/>
  <c r="AU53" i="16"/>
  <c r="AW53" i="16"/>
  <c r="AX53" i="16"/>
  <c r="AY53" i="16"/>
  <c r="BA53" i="16"/>
  <c r="BB53" i="16"/>
  <c r="BC53" i="16"/>
  <c r="BG53" i="16"/>
  <c r="BH53" i="16"/>
  <c r="BI53" i="16"/>
  <c r="BK53" i="16"/>
  <c r="BL53" i="16"/>
  <c r="BM53" i="16"/>
  <c r="BO53" i="16"/>
  <c r="BP53" i="16"/>
  <c r="BQ53" i="16"/>
  <c r="BR53" i="16"/>
  <c r="BS53" i="16"/>
  <c r="BU53" i="16"/>
  <c r="BW53" i="16"/>
  <c r="BX53" i="16"/>
  <c r="BY53" i="16"/>
  <c r="BZ53" i="16"/>
  <c r="CA53" i="16"/>
  <c r="CB53" i="16"/>
  <c r="CD53" i="16"/>
  <c r="CO53" i="16"/>
  <c r="CP53" i="16"/>
  <c r="CQ53" i="16"/>
  <c r="CR53" i="16"/>
  <c r="CS53" i="16"/>
  <c r="CW53" i="16"/>
  <c r="FY53" i="16"/>
  <c r="FZ53" i="16"/>
  <c r="GA53" i="16"/>
  <c r="GB53" i="16"/>
  <c r="GC53" i="16"/>
  <c r="GD53" i="16"/>
  <c r="GG53" i="16"/>
  <c r="GH53" i="16"/>
  <c r="HE53" i="16"/>
  <c r="HF53" i="16"/>
  <c r="IL53" i="16"/>
  <c r="F54" i="16"/>
  <c r="G54" i="16"/>
  <c r="H54" i="16"/>
  <c r="I54" i="16"/>
  <c r="J54" i="16"/>
  <c r="K54" i="16"/>
  <c r="L54" i="16"/>
  <c r="Z54" i="16"/>
  <c r="AM54" i="16"/>
  <c r="AN54" i="16"/>
  <c r="AO54" i="16"/>
  <c r="AQ54" i="16"/>
  <c r="AR54" i="16"/>
  <c r="AT54" i="16"/>
  <c r="AU54" i="16"/>
  <c r="AW54" i="16"/>
  <c r="AX54" i="16"/>
  <c r="AY54" i="16"/>
  <c r="BA54" i="16"/>
  <c r="BB54" i="16"/>
  <c r="BC54" i="16"/>
  <c r="BG54" i="16"/>
  <c r="BH54" i="16"/>
  <c r="BI54" i="16"/>
  <c r="BK54" i="16"/>
  <c r="BL54" i="16"/>
  <c r="BM54" i="16"/>
  <c r="BO54" i="16"/>
  <c r="BP54" i="16"/>
  <c r="BQ54" i="16"/>
  <c r="BR54" i="16"/>
  <c r="BS54" i="16"/>
  <c r="BU54" i="16"/>
  <c r="BW54" i="16"/>
  <c r="BX54" i="16"/>
  <c r="BY54" i="16"/>
  <c r="BZ54" i="16"/>
  <c r="CA54" i="16"/>
  <c r="CB54" i="16"/>
  <c r="CD54" i="16"/>
  <c r="CO54" i="16"/>
  <c r="CP54" i="16"/>
  <c r="CQ54" i="16"/>
  <c r="CR54" i="16"/>
  <c r="CS54" i="16"/>
  <c r="CW54" i="16"/>
  <c r="FY54" i="16"/>
  <c r="FZ54" i="16"/>
  <c r="GA54" i="16"/>
  <c r="GB54" i="16"/>
  <c r="GC54" i="16"/>
  <c r="GD54" i="16"/>
  <c r="GG54" i="16"/>
  <c r="GH54" i="16"/>
  <c r="HE54" i="16"/>
  <c r="HF54" i="16"/>
  <c r="IL54" i="16"/>
</calcChain>
</file>

<file path=xl/sharedStrings.xml><?xml version="1.0" encoding="utf-8"?>
<sst xmlns="http://schemas.openxmlformats.org/spreadsheetml/2006/main" count="825" uniqueCount="242">
  <si>
    <t>a</t>
  </si>
  <si>
    <t>SiO2</t>
  </si>
  <si>
    <t>Observed Cpx Components</t>
  </si>
  <si>
    <t>H2O</t>
  </si>
  <si>
    <t>Eqn 32a</t>
  </si>
  <si>
    <t>Cation</t>
  </si>
  <si>
    <t>Na</t>
  </si>
  <si>
    <t>Cr</t>
  </si>
  <si>
    <t>Ca</t>
  </si>
  <si>
    <t>Mg</t>
  </si>
  <si>
    <t>Mn</t>
  </si>
  <si>
    <t>Fe</t>
  </si>
  <si>
    <t>Ti</t>
  </si>
  <si>
    <t>Si</t>
  </si>
  <si>
    <t>Clinopyroxene components</t>
  </si>
  <si>
    <t>Component</t>
  </si>
  <si>
    <t xml:space="preserve">T(K ) </t>
  </si>
  <si>
    <t xml:space="preserve">P(kbar) </t>
  </si>
  <si>
    <t>Clinopyroxene thermobarometers</t>
  </si>
  <si>
    <t>P(kbar)</t>
  </si>
  <si>
    <t>Al(IV)</t>
  </si>
  <si>
    <t>AL(VI)</t>
  </si>
  <si>
    <t>Al (total)</t>
  </si>
  <si>
    <t>Fe3+</t>
  </si>
  <si>
    <t>Jd</t>
  </si>
  <si>
    <t>CaTs</t>
  </si>
  <si>
    <t>CaTi</t>
  </si>
  <si>
    <t>CrCaTs</t>
  </si>
  <si>
    <t>DiHd (1996)</t>
  </si>
  <si>
    <t>EnFs</t>
  </si>
  <si>
    <t>DiHd (2003)</t>
  </si>
  <si>
    <t>lnK(Jd-liq)</t>
  </si>
  <si>
    <t>lnK(Jd-DiHd)</t>
  </si>
  <si>
    <t>Putirka et al (2003)</t>
  </si>
  <si>
    <t>Fe(M1)*Mg(M2)/Fe(M2)Mg(M1)</t>
  </si>
  <si>
    <t>d</t>
  </si>
  <si>
    <t>Abs</t>
  </si>
  <si>
    <t>Eqn 32b</t>
  </si>
  <si>
    <t>Nimis (1999)</t>
  </si>
  <si>
    <t>Cation Proportions</t>
  </si>
  <si>
    <t>Cation Fractions</t>
  </si>
  <si>
    <t>Mole Proportions</t>
  </si>
  <si>
    <t>Numers of oxygens</t>
  </si>
  <si>
    <t>Ca(M2)</t>
  </si>
  <si>
    <t>Gray field = input</t>
  </si>
  <si>
    <t>Blue field = output</t>
  </si>
  <si>
    <t>DiHd</t>
  </si>
  <si>
    <t>Equations</t>
  </si>
  <si>
    <t>Oxy</t>
  </si>
  <si>
    <t>Sum</t>
  </si>
  <si>
    <t>ORF</t>
  </si>
  <si>
    <t>Oxy renorm  factor</t>
  </si>
  <si>
    <t>Fe3+ from charge balance</t>
  </si>
  <si>
    <t>Putirka (2008) RiMG MODELS</t>
  </si>
  <si>
    <t>Putirka (2008) RiMG</t>
  </si>
  <si>
    <t>Nimis &amp; Ulmer (1999)</t>
  </si>
  <si>
    <t>XHD</t>
  </si>
  <si>
    <t>XEN</t>
  </si>
  <si>
    <t>XFS</t>
  </si>
  <si>
    <t>XAC+ XJD</t>
  </si>
  <si>
    <t>V1</t>
  </si>
  <si>
    <t>V2</t>
  </si>
  <si>
    <t>V3</t>
  </si>
  <si>
    <t>V4</t>
  </si>
  <si>
    <t>Zc</t>
  </si>
  <si>
    <t>aCpx-En</t>
  </si>
  <si>
    <t>dT</t>
  </si>
  <si>
    <t>I=1</t>
  </si>
  <si>
    <t>DM1-O</t>
  </si>
  <si>
    <t>Calcualted using normative scheme from Putirka et al. (1996)</t>
  </si>
  <si>
    <t>Na(M2)</t>
  </si>
  <si>
    <t>v(cell)</t>
  </si>
  <si>
    <t>V(M1)</t>
  </si>
  <si>
    <t>M1 charge</t>
  </si>
  <si>
    <t>alpha</t>
  </si>
  <si>
    <t>K</t>
  </si>
  <si>
    <t>dV(TM1)</t>
  </si>
  <si>
    <t>Total alkalis</t>
  </si>
  <si>
    <t>Alk boundary</t>
  </si>
  <si>
    <t>Vcell</t>
  </si>
  <si>
    <t>VM1</t>
  </si>
  <si>
    <t>P(BA)</t>
  </si>
  <si>
    <t>XFE</t>
  </si>
  <si>
    <t>XMG</t>
  </si>
  <si>
    <t>XAC</t>
  </si>
  <si>
    <t>XdNA</t>
  </si>
  <si>
    <t>XdFET= XES</t>
  </si>
  <si>
    <t>XJD</t>
  </si>
  <si>
    <t>XddNA</t>
  </si>
  <si>
    <t>XdALO</t>
  </si>
  <si>
    <t>XCATS</t>
  </si>
  <si>
    <t>XCC</t>
  </si>
  <si>
    <t>XDI</t>
  </si>
  <si>
    <t>Meas</t>
  </si>
  <si>
    <t>Nimis (1995)</t>
  </si>
  <si>
    <t>M1-M2</t>
  </si>
  <si>
    <t>solv quad</t>
  </si>
  <si>
    <t>Mean</t>
  </si>
  <si>
    <t>thol</t>
  </si>
  <si>
    <t>Mildly Alk</t>
  </si>
  <si>
    <t>Irvine and Baragar</t>
  </si>
  <si>
    <t>Nimis &amp; Taylor 2000</t>
  </si>
  <si>
    <t>b</t>
  </si>
  <si>
    <t>c</t>
  </si>
  <si>
    <t>Liquid compositons</t>
  </si>
  <si>
    <t>Cpx compositons</t>
  </si>
  <si>
    <t>Putirka et al (1996)</t>
  </si>
  <si>
    <t>TiO2</t>
  </si>
  <si>
    <t>Al2O3</t>
  </si>
  <si>
    <t>FeO</t>
  </si>
  <si>
    <t>MnO</t>
  </si>
  <si>
    <t>MgO</t>
  </si>
  <si>
    <t>CaO</t>
  </si>
  <si>
    <t>Na2O</t>
  </si>
  <si>
    <t>K2O</t>
  </si>
  <si>
    <t>Cr2O3</t>
  </si>
  <si>
    <t>P2O5</t>
  </si>
  <si>
    <t>Cations on the basis of 6 oxygens</t>
  </si>
  <si>
    <t>Lindley</t>
  </si>
  <si>
    <t>Droop</t>
  </si>
  <si>
    <t>Eqn T1</t>
  </si>
  <si>
    <t>Eqn T2</t>
  </si>
  <si>
    <t>Eqn P1</t>
  </si>
  <si>
    <t>Eqn 30</t>
  </si>
  <si>
    <t>Eqn 31</t>
  </si>
  <si>
    <t>Eqn 33</t>
  </si>
  <si>
    <t>Eqn 34</t>
  </si>
  <si>
    <t xml:space="preserve">Error on </t>
  </si>
  <si>
    <t>New Nimis-form (global</t>
  </si>
  <si>
    <t>Eqn. 32d</t>
  </si>
  <si>
    <t>Eqn 35</t>
  </si>
  <si>
    <t>FeOt</t>
  </si>
  <si>
    <t>Eqn. 32c</t>
    <phoneticPr fontId="3"/>
  </si>
  <si>
    <t>Eqn. 32c</t>
    <phoneticPr fontId="3"/>
  </si>
  <si>
    <t>P(kbar)</t>
    <phoneticPr fontId="3"/>
  </si>
  <si>
    <t>Molecular weights</t>
  </si>
  <si>
    <t>AlO3/2</t>
  </si>
  <si>
    <t>NaO0.5</t>
  </si>
  <si>
    <t>KO0.5</t>
  </si>
  <si>
    <t>CrO3/2</t>
  </si>
  <si>
    <t>PO5/2</t>
  </si>
  <si>
    <t>total</t>
  </si>
  <si>
    <t>Mg# liq</t>
  </si>
  <si>
    <t>T(K) P-ind</t>
  </si>
  <si>
    <t>T(K) P-dep</t>
  </si>
  <si>
    <t>T(K)</t>
  </si>
  <si>
    <t>T(C )</t>
  </si>
  <si>
    <t>T(K) Meas/10^4</t>
  </si>
  <si>
    <t>a(cpx-En)</t>
  </si>
  <si>
    <t>KD(Fe-Mg)</t>
  </si>
  <si>
    <t>CNM</t>
  </si>
  <si>
    <t>R3+</t>
  </si>
  <si>
    <t>M1 Fe+Mg</t>
  </si>
  <si>
    <t>M2 Fe+Mg</t>
  </si>
  <si>
    <t>Fe2+ total</t>
  </si>
  <si>
    <t>a=KD-1</t>
  </si>
  <si>
    <t>x</t>
  </si>
  <si>
    <t>Fe(M2)</t>
  </si>
  <si>
    <t>Fe(M1)</t>
  </si>
  <si>
    <t>Mg(M2)</t>
  </si>
  <si>
    <t>Mg(M1)</t>
  </si>
  <si>
    <t>Barometers (and thermometer) based on Cpx compositions only</t>
  </si>
  <si>
    <t>Results for 2003 models</t>
  </si>
  <si>
    <t>The Default is that the 1996 and 2003 models are paired with one another for iterative P-T calculations</t>
  </si>
  <si>
    <t>The models may agree within error; if not, then the 1996 models are preferred for</t>
  </si>
  <si>
    <t>basalts, including those with high alkalis; the 2003 models are better for SiO2-rich systems</t>
  </si>
  <si>
    <t>Model P-T Output Using the 1996 and 2003 Calibrations</t>
  </si>
  <si>
    <t>T(K) Eqn. 33</t>
  </si>
  <si>
    <t>Use Eqn. 33 with new barometer</t>
  </si>
  <si>
    <t>Anhydrous Systems</t>
  </si>
  <si>
    <t>Saturation</t>
  </si>
  <si>
    <t xml:space="preserve">Reported P-T </t>
  </si>
  <si>
    <t>Use Eqn. 34 with 1996 barometer</t>
  </si>
  <si>
    <t>P(kbar) 1996 P1</t>
  </si>
  <si>
    <t>Use Eqn. 33 with 1996 barometer</t>
  </si>
  <si>
    <t>T(K) Eqn. 34 (liq only)</t>
  </si>
  <si>
    <t>Putirka (1999)</t>
  </si>
  <si>
    <t>Model P-T Output for Neave and Putirka (2017)</t>
  </si>
  <si>
    <t>P(kbar) N&amp;P 2017</t>
  </si>
  <si>
    <t>Putirka 2008</t>
  </si>
  <si>
    <t>Select Value for error bounds</t>
  </si>
  <si>
    <t>Equilibrium minus 1 sigma</t>
  </si>
  <si>
    <t>Equilibrium plus 1 sigma</t>
  </si>
  <si>
    <t>100 X</t>
  </si>
  <si>
    <t>Mg/Fe-ol</t>
  </si>
  <si>
    <t>Mg/Fe-liq</t>
  </si>
  <si>
    <t>Mg#liq - 0.3</t>
  </si>
  <si>
    <t>Mg#ol - 0.3</t>
  </si>
  <si>
    <t>The Rhodes Diagram - Test for Fe-Mg echange, Cpx-liq Equilibrium</t>
  </si>
  <si>
    <t>Mg# Cpx</t>
  </si>
  <si>
    <t>Mg# Liq</t>
  </si>
  <si>
    <t>DiHd (old)</t>
  </si>
  <si>
    <t>Experimental compositions given as examples</t>
  </si>
  <si>
    <t>Enter liquid composition here (glass or whole rock, etc.)</t>
  </si>
  <si>
    <t>Enter clinopyroxene composition here</t>
  </si>
  <si>
    <t>Liquid composition - in weight percent</t>
  </si>
  <si>
    <t>Clinopyroxene compositions - in weight percent</t>
  </si>
  <si>
    <t>T(C)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</si>
  <si>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>(Fe-Mg)</t>
    </r>
  </si>
  <si>
    <t>Results for new hydrous thermometer</t>
  </si>
  <si>
    <t>Results for 1996 models</t>
  </si>
  <si>
    <t>Additional output: calculated values for T and P</t>
  </si>
  <si>
    <t>one-to-one line</t>
  </si>
  <si>
    <t>See chart: test for equilibrium</t>
  </si>
  <si>
    <t>T(C) P-ind</t>
  </si>
  <si>
    <t>T(C) P-dep</t>
  </si>
  <si>
    <t>Cpx sat T(C)</t>
  </si>
  <si>
    <t>Calculations</t>
  </si>
  <si>
    <t>Be sure that calculations are set to "Iterative" in Excel's preferences</t>
  </si>
  <si>
    <t>Hydrous Systems</t>
  </si>
  <si>
    <t>T(C) Eqn. 33</t>
  </si>
  <si>
    <t>Select Value for KD(Fe-Mg)cpx-liq</t>
  </si>
  <si>
    <t>1SEE</t>
  </si>
  <si>
    <t>ΔEnFs</t>
  </si>
  <si>
    <t>ΔKd</t>
  </si>
  <si>
    <r>
      <t>K</t>
    </r>
    <r>
      <rPr>
        <vertAlign val="subscript"/>
        <sz val="10"/>
        <rFont val="Verdana"/>
        <family val="2"/>
      </rPr>
      <t>D</t>
    </r>
    <r>
      <rPr>
        <sz val="10"/>
        <rFont val="Verdana"/>
        <family val="2"/>
      </rPr>
      <t xml:space="preserve"> (Fe-Mg</t>
    </r>
  </si>
  <si>
    <t>ΔCaTs</t>
  </si>
  <si>
    <t>ΔDiHd</t>
  </si>
  <si>
    <t>Comment</t>
  </si>
  <si>
    <t>Sample ID</t>
  </si>
  <si>
    <t>T (C)</t>
  </si>
  <si>
    <t>Outputs - N&amp;P 17</t>
  </si>
  <si>
    <r>
      <t>Mg#</t>
    </r>
    <r>
      <rPr>
        <b/>
        <vertAlign val="subscript"/>
        <sz val="10"/>
        <rFont val="Verdana"/>
        <family val="2"/>
      </rPr>
      <t>cpx</t>
    </r>
  </si>
  <si>
    <t>Equilibrium filters</t>
  </si>
  <si>
    <t>P (kbar)</t>
  </si>
  <si>
    <t>Equilibrium?</t>
  </si>
  <si>
    <t>2) OUTPUTS are in BLUE columns (G-H and AM-CW)</t>
  </si>
  <si>
    <t>1) INPUT required in GRAY columns (N-Y, AB-AK and cell O8)</t>
  </si>
  <si>
    <t>There is no intrinsic problem with mixing models.</t>
  </si>
  <si>
    <t>By default, these equations (BX-CC) use P-T output from Columns AM &amp; AO</t>
  </si>
  <si>
    <t>Tests for equilibrium, based on Putirka (1999) models: Compare columns BX-CC to CF-CK</t>
  </si>
  <si>
    <r>
      <t xml:space="preserve">Predicted Cpx Components (Putirka, 1999; </t>
    </r>
    <r>
      <rPr>
        <b/>
        <sz val="10"/>
        <color rgb="FFFF0000"/>
        <rFont val="Verdana"/>
        <family val="2"/>
      </rPr>
      <t>Mollo et al., 2013</t>
    </r>
    <r>
      <rPr>
        <b/>
        <sz val="10"/>
        <rFont val="Verdana"/>
        <family val="2"/>
      </rPr>
      <t>)</t>
    </r>
  </si>
  <si>
    <t>Mollo et al., 2013</t>
  </si>
  <si>
    <t>Y0201-2</t>
  </si>
  <si>
    <t>Coefficient for melt Fe2+/FeT</t>
  </si>
  <si>
    <t>*PW changed KD to use Eq33</t>
  </si>
  <si>
    <t>Delta_EnFs_Put1999</t>
  </si>
  <si>
    <t>Delta_EnFs_Mollo13</t>
  </si>
  <si>
    <t>ΔCaTi</t>
  </si>
  <si>
    <t>ΔCrCaTs</t>
  </si>
  <si>
    <t>CaTi_PredP1999</t>
  </si>
  <si>
    <t>CaTi_Meas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</si>
</sst>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"/>
    <numFmt numFmtId="166" formatCode="0.0"/>
    <numFmt numFmtId="167" formatCode="0.00000"/>
  </numFmts>
  <fonts count="29">
    <font>
      <sz val="10"/>
      <name val="Verdana"/>
    </font>
    <font>
      <b/>
      <sz val="10"/>
      <name val="Verdana"/>
      <family val="2"/>
    </font>
    <font>
      <sz val="10"/>
      <name val="Verdana"/>
      <family val="2"/>
    </font>
    <font>
      <sz val="8"/>
      <name val="Verdana"/>
      <family val="2"/>
    </font>
    <font>
      <b/>
      <sz val="18"/>
      <color indexed="8"/>
      <name val="Verdana"/>
      <family val="2"/>
    </font>
    <font>
      <sz val="10"/>
      <color indexed="8"/>
      <name val="Verdana"/>
      <family val="2"/>
    </font>
    <font>
      <sz val="14"/>
      <color indexed="8"/>
      <name val="Verdana"/>
      <family val="2"/>
    </font>
    <font>
      <sz val="10"/>
      <name val="Verdana"/>
      <family val="2"/>
    </font>
    <font>
      <b/>
      <sz val="12"/>
      <name val="Verdana"/>
      <family val="2"/>
    </font>
    <font>
      <b/>
      <sz val="14"/>
      <name val="Verdana"/>
      <family val="2"/>
    </font>
    <font>
      <sz val="12"/>
      <name val="Verdana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b/>
      <sz val="18"/>
      <name val="Geneva"/>
    </font>
    <font>
      <sz val="14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  <font>
      <b/>
      <sz val="10"/>
      <color rgb="FFFF0000"/>
      <name val="Verdana"/>
      <family val="2"/>
    </font>
    <font>
      <sz val="10"/>
      <color indexed="8"/>
      <name val="Verdana"/>
      <family val="2"/>
    </font>
    <font>
      <vertAlign val="subscript"/>
      <sz val="10"/>
      <name val="Verdana"/>
      <family val="2"/>
    </font>
    <font>
      <b/>
      <sz val="10"/>
      <name val="Verdana"/>
      <family val="2"/>
    </font>
    <font>
      <sz val="12"/>
      <color indexed="8"/>
      <name val="Verdana"/>
      <family val="2"/>
    </font>
    <font>
      <b/>
      <sz val="12"/>
      <color rgb="FFFF0000"/>
      <name val="Verdana"/>
      <family val="2"/>
    </font>
    <font>
      <b/>
      <sz val="12"/>
      <name val="Verdana"/>
      <family val="2"/>
    </font>
    <font>
      <sz val="10"/>
      <color rgb="FFFF0000"/>
      <name val="Verdana"/>
      <family val="2"/>
    </font>
    <font>
      <b/>
      <i/>
      <sz val="10"/>
      <name val="Verdana"/>
      <family val="2"/>
    </font>
    <font>
      <i/>
      <sz val="10"/>
      <name val="Verdana"/>
      <family val="2"/>
    </font>
    <font>
      <sz val="10"/>
      <name val="Arial"/>
      <family val="2"/>
    </font>
    <font>
      <b/>
      <vertAlign val="subscript"/>
      <sz val="10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24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6">
    <xf numFmtId="0" fontId="0" fillId="0" borderId="0"/>
    <xf numFmtId="0" fontId="10" fillId="0" borderId="0"/>
    <xf numFmtId="0" fontId="2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2" fillId="0" borderId="0"/>
  </cellStyleXfs>
  <cellXfs count="18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8" fillId="0" borderId="6" xfId="0" applyFont="1" applyBorder="1" applyAlignment="1">
      <alignment horizontal="left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5" fillId="0" borderId="0" xfId="0" applyFont="1"/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4" fillId="0" borderId="0" xfId="0" applyFont="1"/>
    <xf numFmtId="0" fontId="6" fillId="0" borderId="0" xfId="0" applyFont="1"/>
    <xf numFmtId="0" fontId="0" fillId="0" borderId="0" xfId="0" applyAlignment="1">
      <alignment horizontal="left"/>
    </xf>
    <xf numFmtId="0" fontId="15" fillId="0" borderId="0" xfId="0" applyFont="1" applyAlignment="1">
      <alignment horizontal="center"/>
    </xf>
    <xf numFmtId="0" fontId="15" fillId="2" borderId="4" xfId="0" applyFont="1" applyFill="1" applyBorder="1" applyAlignment="1">
      <alignment horizontal="center"/>
    </xf>
    <xf numFmtId="2" fontId="15" fillId="6" borderId="2" xfId="0" applyNumberFormat="1" applyFont="1" applyFill="1" applyBorder="1" applyAlignment="1">
      <alignment horizontal="center"/>
    </xf>
    <xf numFmtId="0" fontId="16" fillId="0" borderId="0" xfId="0" applyFont="1"/>
    <xf numFmtId="0" fontId="15" fillId="5" borderId="4" xfId="0" applyFont="1" applyFill="1" applyBorder="1" applyAlignment="1">
      <alignment horizontal="center"/>
    </xf>
    <xf numFmtId="0" fontId="17" fillId="6" borderId="4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4" borderId="4" xfId="0" applyFont="1" applyFill="1" applyBorder="1" applyAlignment="1">
      <alignment horizontal="center"/>
    </xf>
    <xf numFmtId="0" fontId="18" fillId="4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16" fillId="3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65" fontId="16" fillId="3" borderId="2" xfId="0" applyNumberFormat="1" applyFont="1" applyFill="1" applyBorder="1" applyAlignment="1">
      <alignment horizontal="center" wrapText="1"/>
    </xf>
    <xf numFmtId="2" fontId="16" fillId="0" borderId="0" xfId="0" applyNumberFormat="1" applyFont="1"/>
    <xf numFmtId="165" fontId="16" fillId="0" borderId="0" xfId="0" applyNumberFormat="1" applyFont="1"/>
    <xf numFmtId="11" fontId="16" fillId="0" borderId="0" xfId="0" applyNumberFormat="1" applyFont="1" applyAlignment="1">
      <alignment horizontal="center"/>
    </xf>
    <xf numFmtId="165" fontId="16" fillId="0" borderId="0" xfId="0" applyNumberFormat="1" applyFont="1" applyAlignment="1">
      <alignment horizontal="center" wrapText="1"/>
    </xf>
    <xf numFmtId="1" fontId="16" fillId="0" borderId="0" xfId="0" applyNumberFormat="1" applyFont="1" applyAlignment="1">
      <alignment horizontal="center" wrapText="1"/>
    </xf>
    <xf numFmtId="0" fontId="18" fillId="0" borderId="0" xfId="0" applyFont="1"/>
    <xf numFmtId="0" fontId="15" fillId="2" borderId="0" xfId="0" applyFont="1" applyFill="1" applyAlignment="1">
      <alignment horizontal="left"/>
    </xf>
    <xf numFmtId="0" fontId="18" fillId="2" borderId="0" xfId="0" applyFont="1" applyFill="1" applyAlignment="1">
      <alignment horizontal="center"/>
    </xf>
    <xf numFmtId="2" fontId="20" fillId="6" borderId="0" xfId="0" applyNumberFormat="1" applyFont="1" applyFill="1" applyAlignment="1">
      <alignment horizontal="center"/>
    </xf>
    <xf numFmtId="0" fontId="16" fillId="5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left"/>
    </xf>
    <xf numFmtId="0" fontId="16" fillId="6" borderId="2" xfId="0" applyFont="1" applyFill="1" applyBorder="1" applyAlignment="1">
      <alignment horizontal="center"/>
    </xf>
    <xf numFmtId="0" fontId="16" fillId="4" borderId="12" xfId="0" applyFont="1" applyFill="1" applyBorder="1" applyAlignment="1">
      <alignment horizontal="left"/>
    </xf>
    <xf numFmtId="0" fontId="16" fillId="4" borderId="12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6" fillId="4" borderId="2" xfId="0" applyFont="1" applyFill="1" applyBorder="1" applyAlignment="1">
      <alignment horizontal="left"/>
    </xf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6" fillId="3" borderId="0" xfId="0" applyFont="1" applyFill="1"/>
    <xf numFmtId="0" fontId="16" fillId="0" borderId="10" xfId="0" applyFont="1" applyBorder="1"/>
    <xf numFmtId="0" fontId="16" fillId="0" borderId="9" xfId="0" applyFont="1" applyBorder="1"/>
    <xf numFmtId="0" fontId="16" fillId="0" borderId="6" xfId="0" applyFont="1" applyBorder="1"/>
    <xf numFmtId="0" fontId="16" fillId="0" borderId="8" xfId="0" applyFont="1" applyBorder="1"/>
    <xf numFmtId="0" fontId="16" fillId="0" borderId="7" xfId="0" applyFont="1" applyBorder="1"/>
    <xf numFmtId="0" fontId="16" fillId="0" borderId="1" xfId="0" applyFont="1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2" fontId="16" fillId="0" borderId="0" xfId="0" applyNumberFormat="1" applyFont="1" applyAlignment="1">
      <alignment horizontal="center"/>
    </xf>
    <xf numFmtId="0" fontId="20" fillId="0" borderId="1" xfId="0" applyFont="1" applyBorder="1" applyAlignment="1">
      <alignment horizontal="left"/>
    </xf>
    <xf numFmtId="0" fontId="16" fillId="0" borderId="1" xfId="0" applyFont="1" applyBorder="1"/>
    <xf numFmtId="0" fontId="16" fillId="3" borderId="0" xfId="0" applyFont="1" applyFill="1" applyAlignment="1">
      <alignment horizontal="left"/>
    </xf>
    <xf numFmtId="0" fontId="16" fillId="3" borderId="1" xfId="0" applyFont="1" applyFill="1" applyBorder="1" applyAlignment="1">
      <alignment horizontal="center"/>
    </xf>
    <xf numFmtId="0" fontId="16" fillId="3" borderId="1" xfId="0" applyFont="1" applyFill="1" applyBorder="1" applyAlignment="1">
      <alignment horizontal="left"/>
    </xf>
    <xf numFmtId="0" fontId="16" fillId="3" borderId="1" xfId="0" applyFont="1" applyFill="1" applyBorder="1"/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10" fillId="0" borderId="0" xfId="0" applyFont="1"/>
    <xf numFmtId="0" fontId="22" fillId="0" borderId="18" xfId="0" applyFont="1" applyBorder="1" applyAlignment="1">
      <alignment horizontal="left"/>
    </xf>
    <xf numFmtId="166" fontId="10" fillId="0" borderId="12" xfId="0" applyNumberFormat="1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10" fillId="0" borderId="17" xfId="0" applyFont="1" applyBorder="1" applyAlignment="1">
      <alignment horizontal="center"/>
    </xf>
    <xf numFmtId="0" fontId="23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6" fillId="0" borderId="4" xfId="0" applyFont="1" applyBorder="1" applyAlignment="1">
      <alignment horizontal="center"/>
    </xf>
    <xf numFmtId="0" fontId="20" fillId="0" borderId="5" xfId="0" applyFont="1" applyBorder="1"/>
    <xf numFmtId="0" fontId="20" fillId="0" borderId="4" xfId="0" applyFont="1" applyBorder="1" applyAlignment="1">
      <alignment horizontal="center"/>
    </xf>
    <xf numFmtId="0" fontId="20" fillId="0" borderId="3" xfId="0" applyFont="1" applyBorder="1" applyAlignment="1">
      <alignment horizontal="center"/>
    </xf>
    <xf numFmtId="0" fontId="16" fillId="0" borderId="6" xfId="0" applyFont="1" applyBorder="1" applyAlignment="1">
      <alignment horizontal="left"/>
    </xf>
    <xf numFmtId="0" fontId="23" fillId="0" borderId="13" xfId="0" applyFont="1" applyBorder="1" applyAlignment="1">
      <alignment horizontal="left"/>
    </xf>
    <xf numFmtId="0" fontId="24" fillId="0" borderId="0" xfId="0" applyFont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9" xfId="0" applyFont="1" applyBorder="1" applyAlignment="1">
      <alignment horizontal="center"/>
    </xf>
    <xf numFmtId="0" fontId="23" fillId="0" borderId="2" xfId="0" applyFont="1" applyBorder="1" applyAlignment="1">
      <alignment horizontal="left"/>
    </xf>
    <xf numFmtId="0" fontId="24" fillId="0" borderId="18" xfId="0" applyFont="1" applyBorder="1" applyAlignment="1">
      <alignment horizontal="center"/>
    </xf>
    <xf numFmtId="0" fontId="23" fillId="0" borderId="0" xfId="0" applyFont="1"/>
    <xf numFmtId="0" fontId="20" fillId="3" borderId="0" xfId="0" applyFont="1" applyFill="1" applyAlignment="1">
      <alignment horizontal="left"/>
    </xf>
    <xf numFmtId="0" fontId="16" fillId="0" borderId="5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20" fillId="0" borderId="5" xfId="0" applyFont="1" applyBorder="1" applyAlignment="1">
      <alignment horizontal="center"/>
    </xf>
    <xf numFmtId="164" fontId="16" fillId="0" borderId="11" xfId="0" applyNumberFormat="1" applyFont="1" applyBorder="1" applyAlignment="1">
      <alignment horizontal="center"/>
    </xf>
    <xf numFmtId="165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 textRotation="90" wrapText="1"/>
    </xf>
    <xf numFmtId="0" fontId="22" fillId="0" borderId="16" xfId="0" applyFont="1" applyBorder="1"/>
    <xf numFmtId="0" fontId="2" fillId="0" borderId="19" xfId="0" applyFont="1" applyBorder="1"/>
    <xf numFmtId="166" fontId="16" fillId="0" borderId="0" xfId="0" applyNumberFormat="1" applyFont="1" applyAlignment="1">
      <alignment horizontal="center"/>
    </xf>
    <xf numFmtId="0" fontId="16" fillId="2" borderId="0" xfId="0" applyFont="1" applyFill="1" applyAlignment="1">
      <alignment horizontal="center"/>
    </xf>
    <xf numFmtId="2" fontId="16" fillId="6" borderId="0" xfId="0" applyNumberFormat="1" applyFont="1" applyFill="1" applyAlignment="1">
      <alignment horizontal="center"/>
    </xf>
    <xf numFmtId="166" fontId="16" fillId="5" borderId="0" xfId="0" applyNumberFormat="1" applyFont="1" applyFill="1" applyAlignment="1">
      <alignment horizontal="center"/>
    </xf>
    <xf numFmtId="166" fontId="16" fillId="4" borderId="0" xfId="0" applyNumberFormat="1" applyFont="1" applyFill="1" applyAlignment="1">
      <alignment horizontal="center"/>
    </xf>
    <xf numFmtId="166" fontId="16" fillId="3" borderId="0" xfId="0" applyNumberFormat="1" applyFont="1" applyFill="1" applyAlignment="1">
      <alignment horizontal="center"/>
    </xf>
    <xf numFmtId="2" fontId="16" fillId="3" borderId="0" xfId="0" applyNumberFormat="1" applyFont="1" applyFill="1" applyAlignment="1">
      <alignment horizontal="center"/>
    </xf>
    <xf numFmtId="165" fontId="16" fillId="3" borderId="0" xfId="0" applyNumberFormat="1" applyFont="1" applyFill="1" applyAlignment="1">
      <alignment horizontal="center"/>
    </xf>
    <xf numFmtId="164" fontId="16" fillId="0" borderId="0" xfId="0" applyNumberFormat="1" applyFont="1"/>
    <xf numFmtId="166" fontId="16" fillId="0" borderId="0" xfId="0" applyNumberFormat="1" applyFont="1"/>
    <xf numFmtId="11" fontId="16" fillId="0" borderId="0" xfId="0" applyNumberFormat="1" applyFont="1"/>
    <xf numFmtId="1" fontId="16" fillId="0" borderId="0" xfId="0" applyNumberFormat="1" applyFont="1"/>
    <xf numFmtId="0" fontId="1" fillId="0" borderId="0" xfId="0" applyFont="1" applyAlignment="1">
      <alignment horizontal="center"/>
    </xf>
    <xf numFmtId="166" fontId="2" fillId="6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2" fontId="16" fillId="2" borderId="0" xfId="0" applyNumberFormat="1" applyFont="1" applyFill="1" applyAlignment="1">
      <alignment horizontal="center"/>
    </xf>
    <xf numFmtId="165" fontId="16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2" fontId="3" fillId="0" borderId="0" xfId="45" applyNumberFormat="1" applyFont="1" applyAlignment="1">
      <alignment horizontal="center"/>
    </xf>
    <xf numFmtId="0" fontId="25" fillId="0" borderId="0" xfId="0" applyFont="1" applyAlignment="1">
      <alignment horizontal="center" vertical="center"/>
    </xf>
    <xf numFmtId="0" fontId="16" fillId="8" borderId="0" xfId="0" applyFont="1" applyFill="1" applyAlignment="1">
      <alignment horizontal="left"/>
    </xf>
    <xf numFmtId="0" fontId="16" fillId="8" borderId="0" xfId="0" applyFont="1" applyFill="1" applyAlignment="1">
      <alignment horizontal="center"/>
    </xf>
    <xf numFmtId="2" fontId="16" fillId="8" borderId="0" xfId="0" applyNumberFormat="1" applyFont="1" applyFill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6" fillId="0" borderId="0" xfId="0" applyFont="1" applyAlignment="1">
      <alignment horizontal="center" vertical="center"/>
    </xf>
    <xf numFmtId="0" fontId="17" fillId="3" borderId="2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1" fontId="5" fillId="0" borderId="0" xfId="0" applyNumberFormat="1" applyFont="1" applyAlignment="1">
      <alignment horizontal="center"/>
    </xf>
    <xf numFmtId="1" fontId="21" fillId="0" borderId="0" xfId="0" applyNumberFormat="1" applyFont="1" applyAlignment="1">
      <alignment horizontal="center"/>
    </xf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17" fillId="7" borderId="2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3" fillId="0" borderId="0" xfId="2" applyFont="1"/>
    <xf numFmtId="0" fontId="2" fillId="0" borderId="0" xfId="2"/>
    <xf numFmtId="0" fontId="9" fillId="0" borderId="6" xfId="2" applyFont="1" applyBorder="1"/>
    <xf numFmtId="0" fontId="14" fillId="0" borderId="8" xfId="2" applyFont="1" applyBorder="1"/>
    <xf numFmtId="0" fontId="14" fillId="0" borderId="7" xfId="2" applyFont="1" applyBorder="1"/>
    <xf numFmtId="0" fontId="14" fillId="0" borderId="5" xfId="2" applyFont="1" applyBorder="1"/>
    <xf numFmtId="0" fontId="9" fillId="0" borderId="16" xfId="2" applyFont="1" applyBorder="1"/>
    <xf numFmtId="0" fontId="14" fillId="0" borderId="3" xfId="2" applyFont="1" applyBorder="1"/>
    <xf numFmtId="0" fontId="14" fillId="0" borderId="0" xfId="2" applyFont="1"/>
    <xf numFmtId="0" fontId="8" fillId="0" borderId="0" xfId="2" applyFont="1"/>
    <xf numFmtId="0" fontId="9" fillId="0" borderId="5" xfId="2" applyFont="1" applyBorder="1"/>
    <xf numFmtId="0" fontId="9" fillId="0" borderId="0" xfId="2" applyFont="1"/>
    <xf numFmtId="0" fontId="2" fillId="0" borderId="8" xfId="2" applyBorder="1"/>
    <xf numFmtId="166" fontId="10" fillId="0" borderId="0" xfId="0" applyNumberFormat="1" applyFont="1" applyAlignment="1">
      <alignment horizontal="center"/>
    </xf>
    <xf numFmtId="166" fontId="10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167" fontId="2" fillId="6" borderId="0" xfId="0" applyNumberFormat="1" applyFont="1" applyFill="1" applyAlignment="1">
      <alignment horizontal="center"/>
    </xf>
    <xf numFmtId="0" fontId="16" fillId="3" borderId="0" xfId="0" applyFont="1" applyFill="1" applyAlignment="1">
      <alignment horizontal="center"/>
    </xf>
    <xf numFmtId="0" fontId="17" fillId="3" borderId="0" xfId="0" applyFont="1" applyFill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22" fillId="0" borderId="18" xfId="0" applyFont="1" applyBorder="1" applyAlignment="1">
      <alignment horizontal="left"/>
    </xf>
    <xf numFmtId="0" fontId="22" fillId="0" borderId="12" xfId="0" applyFont="1" applyBorder="1" applyAlignment="1">
      <alignment horizontal="left"/>
    </xf>
    <xf numFmtId="0" fontId="22" fillId="0" borderId="19" xfId="0" applyFont="1" applyBorder="1" applyAlignment="1">
      <alignment horizontal="left"/>
    </xf>
    <xf numFmtId="0" fontId="16" fillId="0" borderId="13" xfId="0" applyFont="1" applyBorder="1" applyAlignment="1">
      <alignment horizontal="center"/>
    </xf>
    <xf numFmtId="0" fontId="16" fillId="0" borderId="15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5" xfId="0" applyFont="1" applyBorder="1" applyAlignment="1">
      <alignment horizontal="center"/>
    </xf>
  </cellXfs>
  <cellStyles count="46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  <cellStyle name="Normal 2" xfId="1" xr:uid="{00000000-0005-0000-0000-00002B000000}"/>
    <cellStyle name="Normal 3" xfId="2" xr:uid="{00000000-0005-0000-0000-00002C000000}"/>
    <cellStyle name="Normale_RiM69_Ch03_cpx_P-T" xfId="45" xr:uid="{00000000-0005-0000-0000-00002D000000}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colors>
    <mruColors>
      <color rgb="FF33CCCC"/>
      <color rgb="FF0000F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727272727272701"/>
          <c:y val="1.04330092541249E-2"/>
          <c:w val="0.84040404040404004"/>
          <c:h val="0.64402595751349601"/>
        </c:manualLayout>
      </c:layout>
      <c:scatterChart>
        <c:scatterStyle val="lineMarker"/>
        <c:varyColors val="0"/>
        <c:ser>
          <c:idx val="3"/>
          <c:order val="0"/>
          <c:tx>
            <c:v>One-to-one line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'Cpx Input &amp; Models'!$BZ$3:$BZ$6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xVal>
          <c:yVal>
            <c:numRef>
              <c:f>'Cpx Input &amp; Models'!$CA$3:$CA$6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0.5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8-4934-943E-C4A47868032F}"/>
            </c:ext>
          </c:extLst>
        </c:ser>
        <c:ser>
          <c:idx val="0"/>
          <c:order val="1"/>
          <c:tx>
            <c:v>DiHd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accent3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Models'!$BZ$15:$BZ$24</c:f>
              <c:numCache>
                <c:formatCode>0.00</c:formatCode>
                <c:ptCount val="10"/>
                <c:pt idx="0">
                  <c:v>0.69244193160562362</c:v>
                </c:pt>
                <c:pt idx="1">
                  <c:v>0.68743550073349802</c:v>
                </c:pt>
                <c:pt idx="2">
                  <c:v>0.68660487877414023</c:v>
                </c:pt>
                <c:pt idx="3">
                  <c:v>0.69267688458005683</c:v>
                </c:pt>
                <c:pt idx="4">
                  <c:v>0.68552550982991389</c:v>
                </c:pt>
                <c:pt idx="5">
                  <c:v>0.68903802168549466</c:v>
                </c:pt>
                <c:pt idx="6">
                  <c:v>0.68977073659035615</c:v>
                </c:pt>
                <c:pt idx="7">
                  <c:v>0.69145913850126395</c:v>
                </c:pt>
                <c:pt idx="8">
                  <c:v>0.69765037691599963</c:v>
                </c:pt>
                <c:pt idx="9">
                  <c:v>0.69259707958907379</c:v>
                </c:pt>
              </c:numCache>
            </c:numRef>
          </c:xVal>
          <c:yVal>
            <c:numRef>
              <c:f>'Cpx Input &amp; Models'!$CH$15:$CH$24</c:f>
              <c:numCache>
                <c:formatCode>0.00</c:formatCode>
                <c:ptCount val="10"/>
                <c:pt idx="0">
                  <c:v>0.75853892141834334</c:v>
                </c:pt>
                <c:pt idx="1">
                  <c:v>0.75853892141834334</c:v>
                </c:pt>
                <c:pt idx="2">
                  <c:v>0.75853892141834334</c:v>
                </c:pt>
                <c:pt idx="3">
                  <c:v>0.75853892141834334</c:v>
                </c:pt>
                <c:pt idx="4">
                  <c:v>0.75853892141834334</c:v>
                </c:pt>
                <c:pt idx="5">
                  <c:v>0.75853892141834334</c:v>
                </c:pt>
                <c:pt idx="6">
                  <c:v>0.75853892141834334</c:v>
                </c:pt>
                <c:pt idx="7">
                  <c:v>0.75853892141834334</c:v>
                </c:pt>
                <c:pt idx="8">
                  <c:v>0.76404677422830902</c:v>
                </c:pt>
                <c:pt idx="9">
                  <c:v>0.76404677422830902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B8-4934-943E-C4A47868032F}"/>
            </c:ext>
          </c:extLst>
        </c:ser>
        <c:ser>
          <c:idx val="1"/>
          <c:order val="2"/>
          <c:tx>
            <c:v>EnFs</c:v>
          </c:tx>
          <c:spPr>
            <a:ln>
              <a:noFill/>
            </a:ln>
          </c:spPr>
          <c:marker>
            <c:symbol val="square"/>
            <c:size val="12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Models'!$CA$15:$CA$24</c:f>
              <c:numCache>
                <c:formatCode>0.00</c:formatCode>
                <c:ptCount val="10"/>
                <c:pt idx="0">
                  <c:v>0.10514830291915916</c:v>
                </c:pt>
                <c:pt idx="1">
                  <c:v>0.10510009131798634</c:v>
                </c:pt>
                <c:pt idx="2">
                  <c:v>0.10830639971116558</c:v>
                </c:pt>
                <c:pt idx="3">
                  <c:v>0.10715172187333238</c:v>
                </c:pt>
                <c:pt idx="4">
                  <c:v>0.10544153180075025</c:v>
                </c:pt>
                <c:pt idx="5">
                  <c:v>0.10504830404095832</c:v>
                </c:pt>
                <c:pt idx="6">
                  <c:v>0.10279505416904407</c:v>
                </c:pt>
                <c:pt idx="7">
                  <c:v>0.10740822272986288</c:v>
                </c:pt>
                <c:pt idx="8">
                  <c:v>0.10283543937205872</c:v>
                </c:pt>
                <c:pt idx="9">
                  <c:v>0.10279510446576594</c:v>
                </c:pt>
              </c:numCache>
            </c:numRef>
          </c:xVal>
          <c:yVal>
            <c:numRef>
              <c:f>'Cpx Input &amp; Models'!$CI$15:$CI$24</c:f>
              <c:numCache>
                <c:formatCode>0.00</c:formatCode>
                <c:ptCount val="10"/>
                <c:pt idx="0">
                  <c:v>0.12208646190592098</c:v>
                </c:pt>
                <c:pt idx="1">
                  <c:v>0.12208646190592098</c:v>
                </c:pt>
                <c:pt idx="2">
                  <c:v>0.12208646190592098</c:v>
                </c:pt>
                <c:pt idx="3">
                  <c:v>0.12208646190592098</c:v>
                </c:pt>
                <c:pt idx="4">
                  <c:v>0.12208646190592098</c:v>
                </c:pt>
                <c:pt idx="5">
                  <c:v>0.12208646190592098</c:v>
                </c:pt>
                <c:pt idx="6">
                  <c:v>0.12208646190592098</c:v>
                </c:pt>
                <c:pt idx="7">
                  <c:v>0.12208646190592098</c:v>
                </c:pt>
                <c:pt idx="8">
                  <c:v>0.11560450416987411</c:v>
                </c:pt>
                <c:pt idx="9">
                  <c:v>0.11560450416987411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B8-4934-943E-C4A47868032F}"/>
            </c:ext>
          </c:extLst>
        </c:ser>
        <c:ser>
          <c:idx val="2"/>
          <c:order val="3"/>
          <c:tx>
            <c:v>CaTs</c:v>
          </c:tx>
          <c:spPr>
            <a:ln>
              <a:noFill/>
            </a:ln>
          </c:spPr>
          <c:marker>
            <c:symbol val="diamond"/>
            <c:size val="12"/>
            <c:spPr>
              <a:solidFill>
                <a:schemeClr val="bg1">
                  <a:lumMod val="7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Models'!$CB$15:$CB$24</c:f>
              <c:numCache>
                <c:formatCode>0.00</c:formatCode>
                <c:ptCount val="10"/>
                <c:pt idx="0">
                  <c:v>1.6428279850961836E-2</c:v>
                </c:pt>
                <c:pt idx="1">
                  <c:v>1.6540657835315581E-2</c:v>
                </c:pt>
                <c:pt idx="2">
                  <c:v>1.6650373280353684E-2</c:v>
                </c:pt>
                <c:pt idx="3">
                  <c:v>1.6190368833350517E-2</c:v>
                </c:pt>
                <c:pt idx="4">
                  <c:v>1.6819437457703857E-2</c:v>
                </c:pt>
                <c:pt idx="5">
                  <c:v>1.6528572517430711E-2</c:v>
                </c:pt>
                <c:pt idx="6">
                  <c:v>1.6517368265191047E-2</c:v>
                </c:pt>
                <c:pt idx="7">
                  <c:v>1.6349380190852962E-2</c:v>
                </c:pt>
                <c:pt idx="8">
                  <c:v>1.5976747265612587E-2</c:v>
                </c:pt>
                <c:pt idx="9">
                  <c:v>1.6087357478924782E-2</c:v>
                </c:pt>
              </c:numCache>
            </c:numRef>
          </c:xVal>
          <c:yVal>
            <c:numRef>
              <c:f>'Cpx Input &amp; Models'!$CJ$15:$CJ$24</c:f>
              <c:numCache>
                <c:formatCode>0.00</c:formatCode>
                <c:ptCount val="10"/>
                <c:pt idx="0">
                  <c:v>4.7711787266187827E-2</c:v>
                </c:pt>
                <c:pt idx="1">
                  <c:v>4.7711787266187827E-2</c:v>
                </c:pt>
                <c:pt idx="2">
                  <c:v>4.7711787266187827E-2</c:v>
                </c:pt>
                <c:pt idx="3">
                  <c:v>4.7711787266187827E-2</c:v>
                </c:pt>
                <c:pt idx="4">
                  <c:v>4.7711787266187827E-2</c:v>
                </c:pt>
                <c:pt idx="5">
                  <c:v>4.7711787266187827E-2</c:v>
                </c:pt>
                <c:pt idx="6">
                  <c:v>4.7711787266187827E-2</c:v>
                </c:pt>
                <c:pt idx="7">
                  <c:v>4.7711787266187827E-2</c:v>
                </c:pt>
                <c:pt idx="8">
                  <c:v>4.6448392631091531E-2</c:v>
                </c:pt>
                <c:pt idx="9">
                  <c:v>4.6448392631091531E-2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B8-4934-943E-C4A478680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91720"/>
        <c:axId val="1857297576"/>
      </c:scatterChart>
      <c:valAx>
        <c:axId val="1857291720"/>
        <c:scaling>
          <c:orientation val="minMax"/>
          <c:max val="1.1000000000000001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600"/>
                  <a:t>Predicted Cpx Components</a:t>
                </a:r>
              </a:p>
            </c:rich>
          </c:tx>
          <c:layout>
            <c:manualLayout>
              <c:xMode val="edge"/>
              <c:yMode val="edge"/>
              <c:x val="0.32929229300882801"/>
              <c:y val="0.702051926607766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97576"/>
        <c:crosses val="autoZero"/>
        <c:crossBetween val="midCat"/>
      </c:valAx>
      <c:valAx>
        <c:axId val="1857297576"/>
        <c:scaling>
          <c:orientation val="minMax"/>
          <c:max val="1.1000000000000001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6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600"/>
                  <a:t>Observed Cpx Components</a:t>
                </a:r>
              </a:p>
            </c:rich>
          </c:tx>
          <c:layout>
            <c:manualLayout>
              <c:xMode val="edge"/>
              <c:yMode val="edge"/>
              <c:x val="1.61616161616162E-2"/>
              <c:y val="0.18230071593163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9172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1821840451762"/>
          <c:y val="5.3208137715180001E-2"/>
          <c:w val="0.28777411914419798"/>
          <c:h val="0.15549246485034399"/>
        </c:manualLayout>
      </c:layout>
      <c:overlay val="0"/>
      <c:spPr>
        <a:solidFill>
          <a:srgbClr val="FFFFFF"/>
        </a:solidFill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1400" b="0" i="0" u="none" strike="noStrike" baseline="0">
              <a:solidFill>
                <a:srgbClr val="000000"/>
              </a:solidFill>
              <a:latin typeface="Verdana"/>
              <a:ea typeface="Verdana"/>
              <a:cs typeface="Verdana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793179054380758"/>
          <c:y val="1.7222144382922175E-2"/>
          <c:w val="0.81616161616161598"/>
          <c:h val="0.82135076252723305"/>
        </c:manualLayout>
      </c:layout>
      <c:scatterChart>
        <c:scatterStyle val="lineMarker"/>
        <c:varyColors val="0"/>
        <c:ser>
          <c:idx val="3"/>
          <c:order val="0"/>
          <c:spPr>
            <a:ln>
              <a:noFill/>
            </a:ln>
          </c:spPr>
          <c:marker>
            <c:symbol val="circle"/>
            <c:size val="15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'Cpx Input &amp; Models'!$DZ$15:$DZ$24</c:f>
              <c:numCache>
                <c:formatCode>General</c:formatCode>
                <c:ptCount val="10"/>
                <c:pt idx="0">
                  <c:v>52.134435779049689</c:v>
                </c:pt>
                <c:pt idx="1">
                  <c:v>53.251099896480532</c:v>
                </c:pt>
                <c:pt idx="2">
                  <c:v>53.213620232904042</c:v>
                </c:pt>
                <c:pt idx="3">
                  <c:v>54.525582037479971</c:v>
                </c:pt>
                <c:pt idx="4">
                  <c:v>54.469610408770336</c:v>
                </c:pt>
                <c:pt idx="5">
                  <c:v>54.453554646482715</c:v>
                </c:pt>
                <c:pt idx="6">
                  <c:v>52.449850867136718</c:v>
                </c:pt>
                <c:pt idx="7">
                  <c:v>53.657139910989457</c:v>
                </c:pt>
                <c:pt idx="8">
                  <c:v>52.134435779049689</c:v>
                </c:pt>
                <c:pt idx="9">
                  <c:v>53.251099896480532</c:v>
                </c:pt>
              </c:numCache>
            </c:numRef>
          </c:xVal>
          <c:yVal>
            <c:numRef>
              <c:f>'Cpx Input &amp; Models'!$GH$15:$GH$24</c:f>
              <c:numCache>
                <c:formatCode>0.0000</c:formatCode>
                <c:ptCount val="10"/>
                <c:pt idx="0">
                  <c:v>87.905966197581861</c:v>
                </c:pt>
                <c:pt idx="1">
                  <c:v>87.905966197581861</c:v>
                </c:pt>
                <c:pt idx="2">
                  <c:v>87.905966197581861</c:v>
                </c:pt>
                <c:pt idx="3">
                  <c:v>87.905966197581861</c:v>
                </c:pt>
                <c:pt idx="4">
                  <c:v>87.905966197581861</c:v>
                </c:pt>
                <c:pt idx="5">
                  <c:v>87.905966197581861</c:v>
                </c:pt>
                <c:pt idx="6">
                  <c:v>87.905966197581861</c:v>
                </c:pt>
                <c:pt idx="7">
                  <c:v>87.905966197581861</c:v>
                </c:pt>
                <c:pt idx="8">
                  <c:v>88.282327406698613</c:v>
                </c:pt>
                <c:pt idx="9">
                  <c:v>88.282327406698613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2D-4D5B-9D29-43D0434D96E5}"/>
            </c:ext>
          </c:extLst>
        </c:ser>
        <c:ser>
          <c:idx val="4"/>
          <c:order val="1"/>
          <c:spPr>
            <a:ln>
              <a:prstDash val="dash"/>
            </a:ln>
          </c:spPr>
          <c:marker>
            <c:symbol val="none"/>
          </c:marker>
          <c:xVal>
            <c:numRef>
              <c:f>'Rhodes Diag Calcs'!$H$10:$H$41</c:f>
              <c:numCache>
                <c:formatCode>General</c:formatCode>
                <c:ptCount val="32"/>
                <c:pt idx="0">
                  <c:v>0</c:v>
                </c:pt>
                <c:pt idx="1">
                  <c:v>2.3437500000000004</c:v>
                </c:pt>
                <c:pt idx="2">
                  <c:v>4.5801526717557257</c:v>
                </c:pt>
                <c:pt idx="3">
                  <c:v>6.7164179104477615</c:v>
                </c:pt>
                <c:pt idx="4">
                  <c:v>8.7591240875912408</c:v>
                </c:pt>
                <c:pt idx="5">
                  <c:v>10.714285714285715</c:v>
                </c:pt>
                <c:pt idx="6">
                  <c:v>12.587412587412588</c:v>
                </c:pt>
                <c:pt idx="7">
                  <c:v>14.383561643835618</c:v>
                </c:pt>
                <c:pt idx="8">
                  <c:v>16.107382550335572</c:v>
                </c:pt>
                <c:pt idx="9">
                  <c:v>17.763157894736842</c:v>
                </c:pt>
                <c:pt idx="10">
                  <c:v>19.354838709677423</c:v>
                </c:pt>
                <c:pt idx="11">
                  <c:v>20.886075949367093</c:v>
                </c:pt>
                <c:pt idx="12">
                  <c:v>22.36024844720497</c:v>
                </c:pt>
                <c:pt idx="13">
                  <c:v>23.780487804878053</c:v>
                </c:pt>
                <c:pt idx="14">
                  <c:v>25.149700598802394</c:v>
                </c:pt>
                <c:pt idx="15">
                  <c:v>26.47058823529412</c:v>
                </c:pt>
                <c:pt idx="16">
                  <c:v>27.745664739884393</c:v>
                </c:pt>
                <c:pt idx="17">
                  <c:v>28.977272727272734</c:v>
                </c:pt>
                <c:pt idx="18">
                  <c:v>34.554973821989535</c:v>
                </c:pt>
                <c:pt idx="19">
                  <c:v>39.320388349514566</c:v>
                </c:pt>
                <c:pt idx="20">
                  <c:v>43.438914027149323</c:v>
                </c:pt>
                <c:pt idx="21">
                  <c:v>47.033898305084747</c:v>
                </c:pt>
                <c:pt idx="22">
                  <c:v>50.199203187251008</c:v>
                </c:pt>
                <c:pt idx="23">
                  <c:v>55.516014234875449</c:v>
                </c:pt>
                <c:pt idx="24">
                  <c:v>59.80707395498392</c:v>
                </c:pt>
                <c:pt idx="25">
                  <c:v>63.343108504398828</c:v>
                </c:pt>
                <c:pt idx="26">
                  <c:v>70.588235294117652</c:v>
                </c:pt>
                <c:pt idx="27">
                  <c:v>82.758620689655174</c:v>
                </c:pt>
                <c:pt idx="28">
                  <c:v>90.566037735849051</c:v>
                </c:pt>
                <c:pt idx="29">
                  <c:v>95.049504950495049</c:v>
                </c:pt>
                <c:pt idx="30">
                  <c:v>97.959183673469397</c:v>
                </c:pt>
                <c:pt idx="31">
                  <c:v>99.585062240663902</c:v>
                </c:pt>
              </c:numCache>
            </c:numRef>
          </c:xVal>
          <c:yVal>
            <c:numRef>
              <c:f>'Rhodes Diag Calcs'!$I$10:$I$41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2D-4D5B-9D29-43D0434D96E5}"/>
            </c:ext>
          </c:extLst>
        </c:ser>
        <c:ser>
          <c:idx val="5"/>
          <c:order val="2"/>
          <c:marker>
            <c:symbol val="none"/>
          </c:marker>
          <c:xVal>
            <c:numRef>
              <c:f>'Rhodes Diag Calcs'!$C$10:$C$41</c:f>
              <c:numCache>
                <c:formatCode>General</c:formatCode>
                <c:ptCount val="32"/>
                <c:pt idx="0">
                  <c:v>0</c:v>
                </c:pt>
                <c:pt idx="1">
                  <c:v>2.6290165530671863</c:v>
                </c:pt>
                <c:pt idx="2">
                  <c:v>5.1233396584440225</c:v>
                </c:pt>
                <c:pt idx="3">
                  <c:v>7.4930619796484734</c:v>
                </c:pt>
                <c:pt idx="4">
                  <c:v>9.7472924187725631</c:v>
                </c:pt>
                <c:pt idx="5">
                  <c:v>11.894273127753303</c:v>
                </c:pt>
                <c:pt idx="6">
                  <c:v>13.941480206540447</c:v>
                </c:pt>
                <c:pt idx="7">
                  <c:v>15.895710681244742</c:v>
                </c:pt>
                <c:pt idx="8">
                  <c:v>17.763157894736842</c:v>
                </c:pt>
                <c:pt idx="9">
                  <c:v>19.549477071600965</c:v>
                </c:pt>
                <c:pt idx="10">
                  <c:v>21.259842519685041</c:v>
                </c:pt>
                <c:pt idx="11">
                  <c:v>22.898997686969931</c:v>
                </c:pt>
                <c:pt idx="12">
                  <c:v>24.471299093655588</c:v>
                </c:pt>
                <c:pt idx="13">
                  <c:v>25.980754996299041</c:v>
                </c:pt>
                <c:pt idx="14">
                  <c:v>27.431059506531199</c:v>
                </c:pt>
                <c:pt idx="15">
                  <c:v>28.82562277580071</c:v>
                </c:pt>
                <c:pt idx="16">
                  <c:v>30.16759776536313</c:v>
                </c:pt>
                <c:pt idx="17">
                  <c:v>31.459904043865659</c:v>
                </c:pt>
                <c:pt idx="18">
                  <c:v>37.264742785445421</c:v>
                </c:pt>
                <c:pt idx="19">
                  <c:v>42.1631000578369</c:v>
                </c:pt>
                <c:pt idx="20">
                  <c:v>46.351931330472105</c:v>
                </c:pt>
                <c:pt idx="21">
                  <c:v>49.974987493746873</c:v>
                </c:pt>
                <c:pt idx="22">
                  <c:v>53.139643861293337</c:v>
                </c:pt>
                <c:pt idx="23">
                  <c:v>58.402662229617306</c:v>
                </c:pt>
                <c:pt idx="24">
                  <c:v>62.602842183994007</c:v>
                </c:pt>
                <c:pt idx="25">
                  <c:v>66.032608695652172</c:v>
                </c:pt>
                <c:pt idx="26">
                  <c:v>72.972972972972968</c:v>
                </c:pt>
                <c:pt idx="27">
                  <c:v>84.375</c:v>
                </c:pt>
                <c:pt idx="28">
                  <c:v>91.52542372881355</c:v>
                </c:pt>
                <c:pt idx="29">
                  <c:v>95.575221238938042</c:v>
                </c:pt>
                <c:pt idx="30">
                  <c:v>98.181818181818187</c:v>
                </c:pt>
                <c:pt idx="31">
                  <c:v>99.630996309963095</c:v>
                </c:pt>
              </c:numCache>
            </c:numRef>
          </c:xVal>
          <c:yVal>
            <c:numRef>
              <c:f>'Rhodes Diag Calcs'!$D$10:$D$41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52D-4D5B-9D29-43D0434D96E5}"/>
            </c:ext>
          </c:extLst>
        </c:ser>
        <c:ser>
          <c:idx val="0"/>
          <c:order val="3"/>
          <c:spPr>
            <a:ln>
              <a:prstDash val="dash"/>
            </a:ln>
          </c:spPr>
          <c:marker>
            <c:symbol val="none"/>
          </c:marker>
          <c:xVal>
            <c:numRef>
              <c:f>'Rhodes Diag Calcs'!$M$10:$M$41</c:f>
              <c:numCache>
                <c:formatCode>General</c:formatCode>
                <c:ptCount val="32"/>
                <c:pt idx="0">
                  <c:v>0</c:v>
                </c:pt>
                <c:pt idx="1">
                  <c:v>2.9126213592233015</c:v>
                </c:pt>
                <c:pt idx="2">
                  <c:v>5.6603773584905666</c:v>
                </c:pt>
                <c:pt idx="3">
                  <c:v>8.2568807339449553</c:v>
                </c:pt>
                <c:pt idx="4">
                  <c:v>10.714285714285715</c:v>
                </c:pt>
                <c:pt idx="5">
                  <c:v>13.043478260869568</c:v>
                </c:pt>
                <c:pt idx="6">
                  <c:v>15.254237288135597</c:v>
                </c:pt>
                <c:pt idx="7">
                  <c:v>17.355371900826448</c:v>
                </c:pt>
                <c:pt idx="8">
                  <c:v>19.354838709677423</c:v>
                </c:pt>
                <c:pt idx="9">
                  <c:v>21.259842519685044</c:v>
                </c:pt>
                <c:pt idx="10">
                  <c:v>23.07692307692308</c:v>
                </c:pt>
                <c:pt idx="11">
                  <c:v>24.812030075187973</c:v>
                </c:pt>
                <c:pt idx="12">
                  <c:v>26.47058823529412</c:v>
                </c:pt>
                <c:pt idx="13">
                  <c:v>28.057553956834536</c:v>
                </c:pt>
                <c:pt idx="14">
                  <c:v>29.577464788732399</c:v>
                </c:pt>
                <c:pt idx="15">
                  <c:v>31.03448275862069</c:v>
                </c:pt>
                <c:pt idx="16">
                  <c:v>32.432432432432435</c:v>
                </c:pt>
                <c:pt idx="17">
                  <c:v>33.774834437086092</c:v>
                </c:pt>
                <c:pt idx="18">
                  <c:v>39.759036144578317</c:v>
                </c:pt>
                <c:pt idx="19">
                  <c:v>44.751381215469621</c:v>
                </c:pt>
                <c:pt idx="20">
                  <c:v>48.979591836734699</c:v>
                </c:pt>
                <c:pt idx="21">
                  <c:v>52.606635071090054</c:v>
                </c:pt>
                <c:pt idx="22">
                  <c:v>55.752212389380539</c:v>
                </c:pt>
                <c:pt idx="23">
                  <c:v>60.9375</c:v>
                </c:pt>
                <c:pt idx="24">
                  <c:v>65.03496503496504</c:v>
                </c:pt>
                <c:pt idx="25">
                  <c:v>68.354430379746844</c:v>
                </c:pt>
                <c:pt idx="26">
                  <c:v>75.000000000000014</c:v>
                </c:pt>
                <c:pt idx="27">
                  <c:v>85.714285714285722</c:v>
                </c:pt>
                <c:pt idx="28">
                  <c:v>92.307692307692307</c:v>
                </c:pt>
                <c:pt idx="29">
                  <c:v>96</c:v>
                </c:pt>
                <c:pt idx="30">
                  <c:v>98.360655737704917</c:v>
                </c:pt>
                <c:pt idx="31">
                  <c:v>99.667774086378742</c:v>
                </c:pt>
              </c:numCache>
            </c:numRef>
          </c:xVal>
          <c:yVal>
            <c:numRef>
              <c:f>'Rhodes Diag Calcs'!$N$10:$N$41</c:f>
              <c:numCache>
                <c:formatCode>General</c:formatCode>
                <c:ptCount val="32"/>
                <c:pt idx="0">
                  <c:v>0</c:v>
                </c:pt>
                <c:pt idx="1">
                  <c:v>9.0909090909090899</c:v>
                </c:pt>
                <c:pt idx="2">
                  <c:v>16.666666666666668</c:v>
                </c:pt>
                <c:pt idx="3">
                  <c:v>23.076923076923077</c:v>
                </c:pt>
                <c:pt idx="4">
                  <c:v>28.571428571428573</c:v>
                </c:pt>
                <c:pt idx="5">
                  <c:v>33.333333333333336</c:v>
                </c:pt>
                <c:pt idx="6">
                  <c:v>37.5</c:v>
                </c:pt>
                <c:pt idx="7">
                  <c:v>41.176470588235297</c:v>
                </c:pt>
                <c:pt idx="8">
                  <c:v>44.444444444444443</c:v>
                </c:pt>
                <c:pt idx="9">
                  <c:v>47.368421052631582</c:v>
                </c:pt>
                <c:pt idx="10">
                  <c:v>50</c:v>
                </c:pt>
                <c:pt idx="11">
                  <c:v>52.380952380952387</c:v>
                </c:pt>
                <c:pt idx="12">
                  <c:v>54.54545454545454</c:v>
                </c:pt>
                <c:pt idx="13">
                  <c:v>56.521739130434788</c:v>
                </c:pt>
                <c:pt idx="14">
                  <c:v>58.333333333333336</c:v>
                </c:pt>
                <c:pt idx="15">
                  <c:v>60</c:v>
                </c:pt>
                <c:pt idx="16">
                  <c:v>61.538461538461533</c:v>
                </c:pt>
                <c:pt idx="17">
                  <c:v>62.962962962962962</c:v>
                </c:pt>
                <c:pt idx="18">
                  <c:v>68.75</c:v>
                </c:pt>
                <c:pt idx="19">
                  <c:v>72.972972972972968</c:v>
                </c:pt>
                <c:pt idx="20">
                  <c:v>76.19047619047619</c:v>
                </c:pt>
                <c:pt idx="21">
                  <c:v>78.723404255319153</c:v>
                </c:pt>
                <c:pt idx="22">
                  <c:v>80.769230769230759</c:v>
                </c:pt>
                <c:pt idx="23">
                  <c:v>83.870967741935488</c:v>
                </c:pt>
                <c:pt idx="24">
                  <c:v>86.111111111111114</c:v>
                </c:pt>
                <c:pt idx="25">
                  <c:v>87.804878048780495</c:v>
                </c:pt>
                <c:pt idx="26">
                  <c:v>90.909090909090907</c:v>
                </c:pt>
                <c:pt idx="27">
                  <c:v>95.238095238095241</c:v>
                </c:pt>
                <c:pt idx="28">
                  <c:v>97.560975609756099</c:v>
                </c:pt>
                <c:pt idx="29">
                  <c:v>98.76543209876543</c:v>
                </c:pt>
                <c:pt idx="30">
                  <c:v>99.50248756218906</c:v>
                </c:pt>
                <c:pt idx="31">
                  <c:v>99.900099900099903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D-4D5B-9D29-43D0434D9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7223080"/>
        <c:axId val="1857229320"/>
      </c:scatterChart>
      <c:valAx>
        <c:axId val="1857223080"/>
        <c:scaling>
          <c:orientation val="minMax"/>
          <c:max val="75"/>
          <c:min val="40"/>
        </c:scaling>
        <c:delete val="0"/>
        <c:axPos val="b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800" b="0"/>
                  <a:t>100xMg# Liquid</a:t>
                </a:r>
              </a:p>
            </c:rich>
          </c:tx>
          <c:layout>
            <c:manualLayout>
              <c:xMode val="edge"/>
              <c:yMode val="edge"/>
              <c:x val="0.41414141414141398"/>
              <c:y val="0.928104575163398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29320"/>
        <c:crosses val="autoZero"/>
        <c:crossBetween val="midCat"/>
      </c:valAx>
      <c:valAx>
        <c:axId val="1857229320"/>
        <c:scaling>
          <c:orientation val="minMax"/>
          <c:max val="95"/>
          <c:min val="50"/>
        </c:scaling>
        <c:delete val="0"/>
        <c:axPos val="l"/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Verdana"/>
                    <a:ea typeface="Verdana"/>
                    <a:cs typeface="Verdana"/>
                  </a:defRPr>
                </a:pPr>
                <a:r>
                  <a:rPr lang="en-US" sz="1800" b="0"/>
                  <a:t>100xMg# Clinopyroxene</a:t>
                </a:r>
              </a:p>
            </c:rich>
          </c:tx>
          <c:layout>
            <c:manualLayout>
              <c:xMode val="edge"/>
              <c:yMode val="edge"/>
              <c:x val="1.8181818181818198E-2"/>
              <c:y val="0.2984749455337690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in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Verdana"/>
                <a:ea typeface="Verdana"/>
                <a:cs typeface="Verdana"/>
              </a:defRPr>
            </a:pPr>
            <a:endParaRPr lang="en-US"/>
          </a:p>
        </c:txPr>
        <c:crossAx val="1857223080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Verdana"/>
          <a:ea typeface="Verdana"/>
          <a:cs typeface="Verdana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25" workbookViewId="0"/>
  </sheetViews>
  <pageMargins left="0.75" right="0.75" top="1" bottom="1" header="0.5" footer="0.5"/>
  <pageSetup orientation="portrait" horizontalDpi="4294967292" verticalDpi="429496729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/>
  <sheetViews>
    <sheetView zoomScale="70" workbookViewId="0" zoomToFit="1"/>
  </sheetViews>
  <pageMargins left="0.75" right="0.75" top="1" bottom="1" header="0.5" footer="0.5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50800</xdr:colOff>
      <xdr:row>0</xdr:row>
      <xdr:rowOff>50799</xdr:rowOff>
    </xdr:from>
    <xdr:to>
      <xdr:col>10</xdr:col>
      <xdr:colOff>422266</xdr:colOff>
      <xdr:row>67</xdr:row>
      <xdr:rowOff>47625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50800" y="50799"/>
          <a:ext cx="8753466" cy="1084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l" rtl="0">
            <a:defRPr sz="1000"/>
          </a:pPr>
          <a:r>
            <a:rPr lang="en-US" sz="1600" b="1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Instructions for estimating P and T using clinopyroxene-based thermobarometers</a:t>
          </a:r>
        </a:p>
        <a:p>
          <a:pPr algn="l" rtl="0">
            <a:defRPr sz="1000"/>
          </a:pPr>
          <a:endParaRPr lang="en-US" sz="11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This workbook was originally created and published by Keith Putirka and has been subseqently modified by David Neave and Maren Kahl.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For details see: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Putirka, K. (2008) Thermometers and Barometers for Volcanic Systems. In: Putirka, K., Tepley, F. (Eds.), Minerals, Inclusions and Volcanic Processes, Reviews in Mineralogy and Geochemistry, Mineralogical Soc. Am., v. 69, pp. 61-120.</a:t>
          </a:r>
        </a:p>
        <a:p>
          <a:pPr algn="l" rtl="0">
            <a:defRPr sz="1000"/>
          </a:pPr>
          <a:endParaRPr lang="en-US" sz="1200" b="0" i="0" strike="noStrike" baseline="0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 baseline="0">
              <a:solidFill>
                <a:srgbClr val="000000"/>
              </a:solidFill>
              <a:latin typeface="+mn-lt"/>
              <a:ea typeface="Calibri"/>
              <a:cs typeface="Calibri"/>
            </a:rPr>
            <a:t>Neave, D. A. &amp; Putirka, K. D. (2017). A new clinopyroxene-liquid barometer, and implications for magma storage pressures under Icelandic rift zones. American Mineralogist 102, 777–794.</a:t>
          </a:r>
        </a:p>
        <a:p>
          <a:pPr algn="l" rtl="0">
            <a:defRPr sz="1000"/>
          </a:pPr>
          <a:endParaRPr lang="en-US" sz="1200" b="0" i="0" strike="noStrike" baseline="0">
            <a:solidFill>
              <a:srgbClr val="000000"/>
            </a:solidFill>
            <a:latin typeface="+mn-lt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Mollo, S., Putirka, K. D., Misiti, V., Soligo, M. &amp; Scarlato, P. (2013). A new test for equilibrium based on clinopyroxene-melt pairs: Clues on the solidification temperatures of Etnean alkaline melts at post-eruptive conditions. Chemical Geology 352, 92–100.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Input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1) Enter a nominal liquid composition in columns N-Y, leaving blank any oxides that are not available. The “liquid” could be the composition of a glass, or the whole rock, or some calculated composition – use whatever you think is most likely to be in equilibrium with a given clinopyroxene.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2)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Enter an equilibrium cpx composition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in columns AB-AK. Consider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(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but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of course not be wedded to)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matching mineral rims to matrix glass and mineral cores to whole rock compositions, at least to start.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Settings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In this workbook, most thermometers are P-sensitive and most barometers are T-sensitive. Two equations can be solved simultaneously to arrive at P and T, which is accomplished here by using the output of one model as input for another. To work, you must make certain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that “Iterative” calculations 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are allowed </a:t>
          </a:r>
          <a:r>
            <a:rPr lang="en-US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Excel – Preferences – Calculations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, otherwise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Excel will report a “Circular reference” error.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P-T calculations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Columns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AN and AO provide P-T estimates using the new barometer of Neave and Putirka (2017), paired with Eqn. 33, a thermometer from Putirka (2008).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Other results, using earlier-calibrated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models, are shown in columns AQ-BU.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Default settings here,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are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that the models from Putirka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et a (1996) and from Putirka et al. (2003) are solved as two separate sets of P-T estimates. There is no inherant problem with mixing thermometers and barometers. </a:t>
          </a: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If you would rather solve two other equations simultaneously, then change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the cell references to any of the models as appropriate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Tests for equilibrium</a:t>
          </a: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1) </a:t>
          </a: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The best test is to compare T or P estimates from independent equilibria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</a:t>
          </a:r>
          <a:r>
            <a:rPr lang="en-US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I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f such T and/or P estimates are within, say 1 standard deviation, chances are good that that the estimates are valid. Having said that, oftentimes such calculations are not possible. And even when they are, it is a good idea to test whether the phases in question are in equilibrium.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2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)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</a:t>
          </a:r>
          <a:r>
            <a:rPr lang="en-US" sz="1200" b="0" i="0" u="sng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Comparing predicted and calculated mineral components</a:t>
          </a:r>
          <a:r>
            <a:rPr lang="en-US" sz="1200" b="0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. 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Another, and perhaps better, test is to compare predicated and observed values for the clinopyroxene components (i.e., compare columns BX-CC with CF-CK). A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summary of  equilibrium tests is shown in columns I-L, where cells should appear green if predicted clinopyroxene components are within one standard error (values in I13-L13) of observed components.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In theory,</a:t>
          </a:r>
          <a:r>
            <a:rPr lang="en-US" sz="1200" b="0" i="0" strike="noStrike" baseline="0">
              <a:solidFill>
                <a:srgbClr val="000000"/>
              </a:solidFill>
              <a:latin typeface="Calibri"/>
              <a:ea typeface="Calibri"/>
              <a:cs typeface="Calibri"/>
            </a:rPr>
            <a:t> if the system is equilibrated, the sum of calculated components in column CD should equal 1 (but this sum, and its closeness to 1.0, does not seem to be a secure test of equilibrium).</a:t>
          </a:r>
          <a:r>
            <a:rPr lang="en-US" sz="1200" b="0" i="0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t> For experimental data, various quantities that can be used as tests for equilibrium appear to be correlated; thus, if equilibrium or disequilibrium is indicated by one parameter, other parameters often (though not always) follow. See further discussions in Mollo et al. (2013).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3) </a:t>
          </a:r>
          <a:r>
            <a:rPr lang="en-US" sz="1200" b="0" i="0" u="sng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The Rhodes Diagram. </a:t>
          </a:r>
          <a:r>
            <a:rPr lang="en-US" sz="1200" b="0" i="0" strike="noStrike">
              <a:solidFill>
                <a:srgbClr val="000000"/>
              </a:solidFill>
              <a:latin typeface="+mn-lt"/>
              <a:ea typeface="Calibri"/>
              <a:cs typeface="Calibri"/>
            </a:rPr>
            <a:t>Tests for equilibrium between clinopyroxene and a nominal coexisting liquid can be made by comparing observed and predicted valuesof Fe and Mg contents, illustrated as a Fe-Mg exchange coefficient, or KD(Fe-Mg)cpx-liq, which should be close to 0.27±0.03. To make this test visiual, we use the Rhodes diagram (see chart titled "Rhodes Diag"). This is based on a comparison of Mg# for the liq and Cpx phases, and the curves shown in this diagram assume an Fe-Mg eschange coefficient of 0.27 (see cell C4 in Rhodes Diag Calcs sheet). In column I in the Cpx and Input Models sheet, Fe is entered as FeOt for total FeO. If Fe3+ is significant, then the coefficient in cell O8 should be ajusted to an appropriate value. Independent of Fe3+ contents, if a liquid Fe content is expressed as Fe2O3, partly or wholly, it is much easy to make the correction on the weight % side using: FeO=x(Fe2O3t), where x 0.8998 (I use 0.9). If Fe is reported as both FeO and Fe2O3, then FeOt  = FeO + 0.9*Fe2O3. </a:t>
          </a: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  <a:p>
          <a:pPr algn="l" rtl="0">
            <a:defRPr sz="1000"/>
          </a:pPr>
          <a:endParaRPr lang="en-US" sz="1200" b="0" i="0" strike="noStrike">
            <a:solidFill>
              <a:srgbClr val="000000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433560" cy="1217676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12981214" cy="941614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9CE8C0-02F0-4845-9C13-0212C03F588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EAF6-DCAE-42BE-8F3A-B9892C280187}">
  <dimension ref="A1:IP67"/>
  <sheetViews>
    <sheetView topLeftCell="EV1" zoomScale="85" zoomScaleNormal="85" workbookViewId="0">
      <selection activeCell="FO16" sqref="FO16"/>
    </sheetView>
  </sheetViews>
  <sheetFormatPr defaultColWidth="10.69140625" defaultRowHeight="13.5"/>
  <cols>
    <col min="1" max="1" width="29.4609375" style="1" customWidth="1"/>
    <col min="2" max="2" width="11" style="1" bestFit="1" customWidth="1"/>
    <col min="3" max="3" width="12.69140625" style="3" bestFit="1" customWidth="1"/>
    <col min="4" max="4" width="12.69140625" style="125" customWidth="1"/>
    <col min="5" max="5" width="8" style="3" bestFit="1" customWidth="1"/>
    <col min="6" max="6" width="16.23046875" style="3" bestFit="1" customWidth="1"/>
    <col min="7" max="7" width="12.07421875" style="3" customWidth="1"/>
    <col min="8" max="8" width="9.61328125" style="11" customWidth="1"/>
    <col min="9" max="9" width="8.61328125" style="3" customWidth="1"/>
    <col min="10" max="11" width="8.23046875" style="3" customWidth="1"/>
    <col min="12" max="13" width="10.4609375" style="3" customWidth="1"/>
    <col min="14" max="25" width="10.69140625" style="3"/>
    <col min="26" max="26" width="14" style="4" hidden="1" customWidth="1"/>
    <col min="27" max="27" width="4.61328125" customWidth="1"/>
    <col min="28" max="37" width="10.69140625" style="3"/>
    <col min="38" max="38" width="4.61328125" style="1" customWidth="1"/>
    <col min="39" max="39" width="18.3828125" style="7" customWidth="1"/>
    <col min="40" max="40" width="16.921875" style="7" customWidth="1"/>
    <col min="41" max="41" width="20.921875" style="7" customWidth="1"/>
    <col min="42" max="42" width="4.61328125" style="7" customWidth="1"/>
    <col min="43" max="44" width="15" style="7" customWidth="1"/>
    <col min="45" max="45" width="16.69140625" style="7" customWidth="1"/>
    <col min="46" max="46" width="15" style="7" customWidth="1"/>
    <col min="47" max="47" width="15.69140625" style="7" customWidth="1"/>
    <col min="48" max="48" width="4.61328125" customWidth="1"/>
    <col min="49" max="49" width="21" style="7" customWidth="1"/>
    <col min="50" max="50" width="15" style="7" customWidth="1"/>
    <col min="51" max="51" width="15" style="1" customWidth="1"/>
    <col min="52" max="52" width="5" style="7" customWidth="1"/>
    <col min="53" max="53" width="21" style="7" customWidth="1"/>
    <col min="54" max="54" width="15" style="7" customWidth="1"/>
    <col min="55" max="55" width="18.3828125" style="7" customWidth="1"/>
    <col min="56" max="56" width="4.61328125" style="1" customWidth="1"/>
    <col min="57" max="61" width="10.69140625" style="3"/>
    <col min="62" max="62" width="4.61328125" style="3" customWidth="1"/>
    <col min="63" max="63" width="13.3828125" style="3" customWidth="1"/>
    <col min="64" max="64" width="19.69140625" style="3" customWidth="1"/>
    <col min="65" max="65" width="13.3828125" style="3" customWidth="1"/>
    <col min="66" max="66" width="4.61328125" style="3" customWidth="1"/>
    <col min="67" max="68" width="10.69140625" style="3"/>
    <col min="69" max="70" width="12.61328125" style="3" customWidth="1"/>
    <col min="71" max="71" width="10.69140625" style="3"/>
    <col min="72" max="72" width="4.61328125" style="3" customWidth="1"/>
    <col min="73" max="73" width="13.3828125" style="3" customWidth="1"/>
    <col min="74" max="74" width="4.61328125" style="3" customWidth="1"/>
    <col min="75" max="75" width="9.07421875" style="3" customWidth="1"/>
    <col min="76" max="76" width="7.921875" style="3" customWidth="1"/>
    <col min="77" max="77" width="9.07421875" style="3" customWidth="1"/>
    <col min="78" max="80" width="6.61328125" style="3" customWidth="1"/>
    <col min="81" max="81" width="9.07421875" style="3" customWidth="1"/>
    <col min="82" max="82" width="14.3828125" style="3" customWidth="1"/>
    <col min="83" max="83" width="10.921875" style="3" customWidth="1"/>
    <col min="84" max="84" width="7.69140625" style="3" customWidth="1"/>
    <col min="85" max="85" width="8" style="3" customWidth="1"/>
    <col min="86" max="86" width="7.3828125" style="3" customWidth="1"/>
    <col min="87" max="87" width="7.23046875" style="3" customWidth="1"/>
    <col min="88" max="88" width="7.61328125" style="3" customWidth="1"/>
    <col min="89" max="89" width="8" style="3" customWidth="1"/>
    <col min="90" max="90" width="7.23046875" style="3" customWidth="1"/>
    <col min="91" max="91" width="9.61328125" style="3" bestFit="1" customWidth="1"/>
    <col min="92" max="92" width="6.921875" style="3" customWidth="1"/>
    <col min="93" max="93" width="10.69140625" style="1"/>
    <col min="94" max="94" width="15" style="1" customWidth="1"/>
    <col min="95" max="95" width="12.23046875" style="1" customWidth="1"/>
    <col min="96" max="97" width="9.921875" style="1" customWidth="1"/>
    <col min="98" max="98" width="4.61328125" style="1" customWidth="1"/>
    <col min="99" max="99" width="15.23046875" style="1" customWidth="1"/>
    <col min="100" max="100" width="19.3828125" style="1" customWidth="1"/>
    <col min="101" max="101" width="18" style="1" customWidth="1"/>
    <col min="102" max="102" width="5" style="1" customWidth="1"/>
    <col min="103" max="114" width="10.69140625" style="1"/>
    <col min="115" max="115" width="3" style="1" customWidth="1"/>
    <col min="116" max="126" width="10.69140625" style="1"/>
    <col min="127" max="127" width="3.61328125" style="1" customWidth="1"/>
    <col min="128" max="128" width="6.921875" style="1" customWidth="1"/>
    <col min="129" max="136" width="7.69140625" style="1" customWidth="1"/>
    <col min="137" max="137" width="5.07421875" style="1" customWidth="1"/>
    <col min="138" max="138" width="7.69140625" style="1" customWidth="1"/>
    <col min="139" max="139" width="4.3828125" style="1" customWidth="1"/>
    <col min="140" max="140" width="2.3828125" style="1" customWidth="1"/>
    <col min="141" max="150" width="10.69140625" style="1"/>
    <col min="151" max="151" width="5.921875" style="1" customWidth="1"/>
    <col min="152" max="152" width="17" style="1" customWidth="1"/>
    <col min="153" max="153" width="2.3828125" style="1" customWidth="1"/>
    <col min="154" max="157" width="10.69140625" style="1"/>
    <col min="158" max="158" width="7" style="1" customWidth="1"/>
    <col min="159" max="163" width="10.69140625" style="1"/>
    <col min="164" max="164" width="9" style="1" customWidth="1"/>
    <col min="165" max="165" width="10.69140625" style="1"/>
    <col min="166" max="166" width="6" style="1" customWidth="1"/>
    <col min="167" max="168" width="14.921875" style="1" customWidth="1"/>
    <col min="169" max="172" width="10.69140625" style="1"/>
    <col min="173" max="173" width="11.23046875" style="1" customWidth="1"/>
    <col min="174" max="174" width="10.69140625" style="1"/>
    <col min="175" max="175" width="9.07421875" style="1" customWidth="1"/>
    <col min="176" max="176" width="10.921875" style="1" customWidth="1"/>
    <col min="177" max="177" width="9.07421875" style="1" customWidth="1"/>
    <col min="178" max="178" width="9.61328125" style="1" customWidth="1"/>
    <col min="179" max="180" width="9.07421875" style="1" customWidth="1"/>
    <col min="181" max="185" width="10.69140625" style="1"/>
    <col min="186" max="186" width="21.23046875" style="1" customWidth="1"/>
    <col min="187" max="194" width="10.69140625" style="1"/>
    <col min="195" max="195" width="12.3828125" style="1" customWidth="1"/>
    <col min="196" max="209" width="10.69140625" style="1"/>
    <col min="210" max="211" width="10.61328125" style="1" customWidth="1"/>
    <col min="212" max="16384" width="10.69140625" style="1"/>
  </cols>
  <sheetData>
    <row r="1" spans="1:250" ht="23">
      <c r="A1" s="27" t="s">
        <v>18</v>
      </c>
      <c r="B1" s="24"/>
      <c r="C1" s="5"/>
      <c r="D1" s="139"/>
      <c r="N1" s="5"/>
      <c r="AM1" s="3"/>
      <c r="AN1" s="3"/>
      <c r="AO1" s="3"/>
      <c r="AP1" s="3"/>
      <c r="AQ1" s="3"/>
      <c r="AR1" s="3"/>
      <c r="AS1" s="3"/>
      <c r="AT1" s="3"/>
      <c r="AU1" s="3"/>
      <c r="AW1" s="3"/>
      <c r="AX1" s="3"/>
      <c r="AY1" s="3"/>
      <c r="AZ1" s="3"/>
      <c r="BA1" s="3"/>
      <c r="BB1" s="3"/>
      <c r="BC1" s="3"/>
      <c r="BM1"/>
      <c r="BN1"/>
      <c r="BU1"/>
      <c r="BV1"/>
    </row>
    <row r="2" spans="1:250">
      <c r="A2" s="24"/>
      <c r="B2" s="24"/>
      <c r="C2" s="5"/>
      <c r="D2" s="139"/>
      <c r="N2" s="5"/>
      <c r="AM2" s="3"/>
      <c r="AN2" s="3"/>
      <c r="AO2" s="3"/>
      <c r="AP2" s="3"/>
      <c r="AQ2" s="3"/>
      <c r="AR2" s="3"/>
      <c r="AS2" s="3"/>
      <c r="AT2" s="3"/>
      <c r="AU2" s="3"/>
      <c r="AW2" s="3"/>
      <c r="AX2" s="3"/>
      <c r="AY2" s="3"/>
      <c r="AZ2" s="3"/>
      <c r="BA2" s="3"/>
      <c r="BB2" s="3"/>
      <c r="BC2" s="3"/>
      <c r="BM2"/>
      <c r="BN2"/>
      <c r="BS2" s="130"/>
      <c r="BU2"/>
      <c r="BV2"/>
      <c r="BX2" s="93" t="s">
        <v>202</v>
      </c>
      <c r="BY2" s="8"/>
    </row>
    <row r="3" spans="1:250" ht="15">
      <c r="A3" s="69" t="s">
        <v>44</v>
      </c>
      <c r="B3" s="69"/>
      <c r="C3" s="70"/>
      <c r="D3" s="140"/>
      <c r="E3" s="79"/>
      <c r="F3" s="79"/>
      <c r="G3" s="79"/>
      <c r="H3" s="162"/>
      <c r="I3" s="79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23"/>
      <c r="AM3" s="3"/>
      <c r="AN3" s="3"/>
      <c r="AO3" s="11"/>
      <c r="AP3" s="11"/>
      <c r="AQ3" s="3"/>
      <c r="AR3" s="3"/>
      <c r="AS3" s="3"/>
      <c r="AT3" s="3"/>
      <c r="AU3" s="3"/>
      <c r="AW3" s="3"/>
      <c r="AX3" s="3"/>
      <c r="AY3" s="3"/>
      <c r="AZ3" s="3"/>
      <c r="BA3" s="3"/>
      <c r="BB3" s="3"/>
      <c r="BC3" s="3"/>
      <c r="BM3"/>
      <c r="BN3"/>
      <c r="BU3"/>
      <c r="BV3"/>
      <c r="BX3" s="12">
        <v>0</v>
      </c>
      <c r="BY3" s="13">
        <f>BX3</f>
        <v>0</v>
      </c>
    </row>
    <row r="4" spans="1:250" ht="15">
      <c r="A4" s="69" t="s">
        <v>45</v>
      </c>
      <c r="B4" s="69"/>
      <c r="C4" s="70"/>
      <c r="D4" s="140"/>
      <c r="E4" s="79"/>
      <c r="F4" s="79"/>
      <c r="G4" s="79"/>
      <c r="H4" s="162"/>
      <c r="I4" s="79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23"/>
      <c r="AM4" s="3"/>
      <c r="AN4" s="3"/>
      <c r="AO4" s="11"/>
      <c r="AP4" s="11"/>
      <c r="AQ4" s="3"/>
      <c r="AR4" s="3"/>
      <c r="AS4" s="3"/>
      <c r="AT4" s="3"/>
      <c r="AU4" s="3"/>
      <c r="AW4" s="3"/>
      <c r="AX4" s="3"/>
      <c r="AY4" s="3"/>
      <c r="AZ4" s="3"/>
      <c r="BA4" s="3"/>
      <c r="BB4" s="3"/>
      <c r="BC4" s="3"/>
      <c r="BM4"/>
      <c r="BN4"/>
      <c r="BU4"/>
      <c r="BV4"/>
      <c r="BX4" s="12">
        <v>0.1</v>
      </c>
      <c r="BY4" s="13">
        <f>BX4</f>
        <v>0.1</v>
      </c>
      <c r="CB4" s="4"/>
    </row>
    <row r="5" spans="1:250" ht="15.5" thickBot="1">
      <c r="A5" s="69"/>
      <c r="B5" s="69"/>
      <c r="C5" s="70"/>
      <c r="D5" s="140"/>
      <c r="E5" s="79"/>
      <c r="F5" s="79"/>
      <c r="G5" s="79"/>
      <c r="H5" s="162"/>
      <c r="I5" s="79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23"/>
      <c r="AM5" s="3"/>
      <c r="AN5" s="3"/>
      <c r="AO5" s="3"/>
      <c r="AP5" s="3"/>
      <c r="AQ5" s="3"/>
      <c r="AR5" s="3"/>
      <c r="AS5" s="3"/>
      <c r="AT5" s="3"/>
      <c r="AU5" s="3"/>
      <c r="AW5" s="3"/>
      <c r="AX5" s="3"/>
      <c r="AZ5" s="3"/>
      <c r="BM5"/>
      <c r="BN5"/>
      <c r="BU5"/>
      <c r="BV5"/>
      <c r="BX5" s="14">
        <v>0.5</v>
      </c>
      <c r="BY5" s="13">
        <f>BX5</f>
        <v>0.5</v>
      </c>
      <c r="CB5" s="4"/>
    </row>
    <row r="6" spans="1:250" ht="15.5" thickBot="1">
      <c r="A6" s="69" t="s">
        <v>227</v>
      </c>
      <c r="B6" s="69"/>
      <c r="C6" s="70"/>
      <c r="D6" s="140"/>
      <c r="E6" s="79"/>
      <c r="F6" s="79"/>
      <c r="G6" s="79"/>
      <c r="H6" s="162"/>
      <c r="I6" s="79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23"/>
      <c r="AM6" s="22"/>
      <c r="AN6" s="22"/>
      <c r="AO6" s="22"/>
      <c r="AP6" s="22"/>
      <c r="AQ6" s="3"/>
      <c r="AR6" s="3"/>
      <c r="AS6" s="3"/>
      <c r="AT6" s="3"/>
      <c r="AU6" s="3"/>
      <c r="AW6" s="3"/>
      <c r="AX6" s="3"/>
      <c r="AZ6" s="3"/>
      <c r="BA6" s="22"/>
      <c r="BB6" s="22"/>
      <c r="BC6" s="22"/>
      <c r="BD6" s="6"/>
      <c r="BE6"/>
      <c r="BF6"/>
      <c r="BG6"/>
      <c r="BH6"/>
      <c r="BI6"/>
      <c r="BJ6"/>
      <c r="BK6"/>
      <c r="BL6"/>
      <c r="BM6"/>
      <c r="BN6"/>
      <c r="BU6"/>
      <c r="BV6"/>
      <c r="BX6" s="15">
        <v>1</v>
      </c>
      <c r="BY6" s="9">
        <f>BX6</f>
        <v>1</v>
      </c>
      <c r="CY6" s="109" t="s">
        <v>207</v>
      </c>
      <c r="CZ6" s="110"/>
    </row>
    <row r="7" spans="1:250" ht="15">
      <c r="A7" s="69" t="s">
        <v>226</v>
      </c>
      <c r="B7" s="69"/>
      <c r="C7" s="70"/>
      <c r="D7" s="140"/>
      <c r="E7" s="79"/>
      <c r="F7" s="79"/>
      <c r="G7" s="79"/>
      <c r="H7" s="162"/>
      <c r="I7" s="79"/>
      <c r="N7" s="148"/>
      <c r="O7" s="143" t="s">
        <v>234</v>
      </c>
      <c r="P7" s="144"/>
      <c r="Q7" s="6"/>
      <c r="R7" s="6"/>
      <c r="S7" s="6"/>
      <c r="T7" s="6"/>
      <c r="U7" s="6"/>
      <c r="V7" s="6"/>
      <c r="W7" s="6"/>
      <c r="X7" s="6"/>
      <c r="Y7" s="6"/>
      <c r="Z7" s="23"/>
      <c r="AM7" s="6"/>
      <c r="AN7" s="6"/>
      <c r="AO7" s="6"/>
      <c r="AP7" s="6"/>
      <c r="AW7" s="3"/>
      <c r="AX7" s="3"/>
      <c r="AZ7" s="3"/>
      <c r="BA7" s="6"/>
      <c r="BB7" s="6"/>
      <c r="BC7" s="6"/>
      <c r="BD7" s="7"/>
      <c r="BM7"/>
      <c r="BN7"/>
      <c r="BU7"/>
      <c r="BV7"/>
    </row>
    <row r="8" spans="1:250" ht="18" thickBot="1">
      <c r="A8" s="28"/>
      <c r="B8" s="24"/>
      <c r="C8" s="5"/>
      <c r="D8" s="139"/>
      <c r="N8" s="145"/>
      <c r="O8" s="147">
        <v>1</v>
      </c>
      <c r="P8" s="146"/>
      <c r="Q8" s="6"/>
      <c r="R8" s="6"/>
      <c r="S8" s="6"/>
      <c r="T8" s="6"/>
      <c r="U8" s="6"/>
      <c r="V8" s="6"/>
      <c r="W8" s="6"/>
      <c r="X8" s="6"/>
      <c r="Y8" s="6"/>
      <c r="Z8" s="23"/>
      <c r="AQ8" s="21" t="s">
        <v>166</v>
      </c>
      <c r="AR8" s="10"/>
      <c r="AS8" s="10"/>
      <c r="AT8" s="10"/>
      <c r="AU8" s="8"/>
      <c r="AW8" s="3"/>
      <c r="AX8" s="3"/>
      <c r="AZ8" s="3"/>
      <c r="BA8" s="22"/>
      <c r="BB8" s="22"/>
      <c r="BC8" s="22"/>
      <c r="BD8" s="3"/>
      <c r="BE8" s="94" t="s">
        <v>201</v>
      </c>
      <c r="BF8" s="25"/>
      <c r="BG8" s="25"/>
      <c r="BH8" s="25"/>
      <c r="BI8" s="25"/>
      <c r="BJ8" s="25"/>
      <c r="BK8" s="25"/>
      <c r="BL8" s="26"/>
      <c r="BM8"/>
      <c r="BN8"/>
      <c r="BU8"/>
      <c r="BV8"/>
      <c r="BW8" s="6"/>
      <c r="BX8" s="166" t="s">
        <v>229</v>
      </c>
      <c r="BY8" s="6"/>
      <c r="BZ8" s="6"/>
      <c r="CA8" s="6"/>
      <c r="CB8" s="6"/>
      <c r="CC8" s="6"/>
      <c r="CD8" s="6"/>
      <c r="CE8" s="6"/>
      <c r="CF8" s="6"/>
      <c r="CG8" s="6"/>
      <c r="CK8" s="6"/>
      <c r="CO8"/>
      <c r="CY8" s="1" t="s">
        <v>135</v>
      </c>
      <c r="FY8"/>
      <c r="FZ8"/>
      <c r="GF8"/>
      <c r="GG8"/>
      <c r="GH8"/>
      <c r="GI8"/>
    </row>
    <row r="9" spans="1:250" ht="15.5" thickBot="1">
      <c r="A9" s="81" t="s">
        <v>208</v>
      </c>
      <c r="B9" s="69"/>
      <c r="C9" s="70"/>
      <c r="D9" s="140"/>
      <c r="E9" s="79"/>
      <c r="F9" s="79"/>
      <c r="G9" s="79"/>
      <c r="H9" s="162"/>
      <c r="I9" s="79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23"/>
      <c r="AM9" s="29"/>
      <c r="AN9" s="6"/>
      <c r="AO9" s="22"/>
      <c r="AP9" s="22"/>
      <c r="AQ9" s="93" t="s">
        <v>164</v>
      </c>
      <c r="AR9" s="10"/>
      <c r="AS9" s="10"/>
      <c r="AT9" s="10"/>
      <c r="AU9" s="8"/>
      <c r="AW9" s="3"/>
      <c r="AX9" s="3"/>
      <c r="AZ9" s="3"/>
      <c r="BA9" s="6"/>
      <c r="BB9" s="6"/>
      <c r="BC9" s="6"/>
      <c r="BD9" s="7"/>
      <c r="BE9" s="165" t="s">
        <v>228</v>
      </c>
      <c r="BF9" s="10"/>
      <c r="BG9" s="10"/>
      <c r="BH9" s="18"/>
      <c r="BI9" s="18"/>
      <c r="BJ9" s="18"/>
      <c r="BK9" s="18"/>
      <c r="BL9" s="19"/>
      <c r="BM9"/>
      <c r="BN9"/>
      <c r="BU9"/>
      <c r="BV9"/>
      <c r="BW9" s="6"/>
      <c r="BX9" s="82" t="s">
        <v>230</v>
      </c>
      <c r="BY9" s="99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7"/>
      <c r="CL9" s="95"/>
      <c r="CM9" s="95"/>
      <c r="CO9"/>
      <c r="CY9" s="1" t="s">
        <v>1</v>
      </c>
      <c r="CZ9" s="1" t="s">
        <v>107</v>
      </c>
      <c r="DA9" s="1" t="s">
        <v>108</v>
      </c>
      <c r="DB9" s="1" t="s">
        <v>109</v>
      </c>
      <c r="DC9" s="1" t="s">
        <v>110</v>
      </c>
      <c r="DD9" s="1" t="s">
        <v>111</v>
      </c>
      <c r="DE9" s="1" t="s">
        <v>112</v>
      </c>
      <c r="DF9" s="1" t="s">
        <v>113</v>
      </c>
      <c r="DG9" s="1" t="s">
        <v>114</v>
      </c>
      <c r="DH9" s="1" t="s">
        <v>115</v>
      </c>
      <c r="DI9" s="1" t="s">
        <v>116</v>
      </c>
      <c r="DL9"/>
      <c r="DM9"/>
      <c r="DN9"/>
      <c r="DO9"/>
      <c r="DP9"/>
      <c r="DQ9"/>
      <c r="DR9"/>
      <c r="DS9"/>
      <c r="DT9"/>
      <c r="FU9"/>
      <c r="FV9"/>
      <c r="FY9"/>
      <c r="FZ9"/>
      <c r="GF9"/>
      <c r="GG9"/>
      <c r="GH9"/>
      <c r="GI9"/>
      <c r="HF9" s="1" t="s">
        <v>0</v>
      </c>
      <c r="HG9" s="1">
        <v>592.58900000000006</v>
      </c>
      <c r="HH9" s="1">
        <v>537.00300000000004</v>
      </c>
      <c r="HI9" s="1">
        <v>621.15099999999995</v>
      </c>
    </row>
    <row r="10" spans="1:250" ht="18" thickBot="1">
      <c r="A10" s="28" t="s">
        <v>235</v>
      </c>
      <c r="B10" s="24"/>
      <c r="C10" s="5"/>
      <c r="D10" s="139"/>
      <c r="N10" s="6"/>
      <c r="O10" s="6"/>
      <c r="P10" s="6"/>
      <c r="Q10" s="6"/>
      <c r="R10" s="6"/>
      <c r="S10" s="138"/>
      <c r="T10" s="6"/>
      <c r="U10" s="6"/>
      <c r="V10" s="6"/>
      <c r="W10" s="6"/>
      <c r="X10" s="6"/>
      <c r="Y10" s="6"/>
      <c r="Z10" s="23"/>
      <c r="AQ10" s="17" t="s">
        <v>165</v>
      </c>
      <c r="AU10" s="20"/>
      <c r="AW10" s="3"/>
      <c r="AX10" s="3"/>
      <c r="AZ10" s="3"/>
      <c r="BA10" s="22"/>
      <c r="BB10" s="22"/>
      <c r="BC10" s="22"/>
      <c r="BD10" s="6"/>
      <c r="BE10" s="17" t="s">
        <v>163</v>
      </c>
      <c r="BL10" s="13"/>
      <c r="BM10"/>
      <c r="BN10"/>
      <c r="BU10"/>
      <c r="BV10"/>
      <c r="BW10" s="6"/>
      <c r="BX10" s="98" t="s">
        <v>203</v>
      </c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6"/>
      <c r="CO10"/>
      <c r="CY10" s="1">
        <v>60.084299999999999</v>
      </c>
      <c r="CZ10" s="1">
        <v>79.878799999999998</v>
      </c>
      <c r="DA10" s="1">
        <v>101.961</v>
      </c>
      <c r="DB10" s="1">
        <v>71.846400000000003</v>
      </c>
      <c r="DC10" s="1">
        <v>70.9375</v>
      </c>
      <c r="DD10" s="1">
        <v>40.304400000000001</v>
      </c>
      <c r="DE10" s="1">
        <v>56.077399999999997</v>
      </c>
      <c r="DF10" s="1">
        <v>61.978900000000003</v>
      </c>
      <c r="DG10" s="1">
        <v>94.195999999999998</v>
      </c>
      <c r="DH10" s="1">
        <f>52*2+3*15.9994</f>
        <v>151.9982</v>
      </c>
      <c r="DI10" s="1">
        <f>2*30.97+5*15.9994</f>
        <v>141.93700000000001</v>
      </c>
      <c r="FB10"/>
      <c r="FC10"/>
      <c r="FD10"/>
      <c r="FU10"/>
      <c r="FV10"/>
      <c r="FY10"/>
      <c r="FZ10"/>
      <c r="GD10" s="2"/>
      <c r="GF10"/>
      <c r="GG10"/>
      <c r="GH10"/>
      <c r="GI10"/>
      <c r="HF10" s="1" t="s">
        <v>102</v>
      </c>
      <c r="HG10" s="1">
        <v>-1.085</v>
      </c>
      <c r="HH10" s="1">
        <v>-1.0169999999999999</v>
      </c>
      <c r="HI10" s="1">
        <v>-1.22</v>
      </c>
    </row>
    <row r="11" spans="1:250" s="81" customFormat="1" ht="15.5" thickBot="1">
      <c r="A11" s="69"/>
      <c r="B11" s="69"/>
      <c r="C11" s="79"/>
      <c r="D11" s="141"/>
      <c r="E11" s="79"/>
      <c r="F11" s="79"/>
      <c r="H11" s="163"/>
      <c r="I11" s="170" t="s">
        <v>223</v>
      </c>
      <c r="J11" s="171"/>
      <c r="K11" s="171"/>
      <c r="L11" s="172"/>
      <c r="M11" s="79"/>
      <c r="N11" s="173" t="s">
        <v>193</v>
      </c>
      <c r="O11" s="174"/>
      <c r="P11" s="174"/>
      <c r="Q11" s="174"/>
      <c r="R11" s="174"/>
      <c r="S11" s="174"/>
      <c r="T11" s="174"/>
      <c r="U11" s="174"/>
      <c r="V11" s="174"/>
      <c r="W11" s="174"/>
      <c r="X11" s="174"/>
      <c r="Y11" s="175"/>
      <c r="Z11" s="80"/>
      <c r="AB11" s="173" t="s">
        <v>194</v>
      </c>
      <c r="AC11" s="174"/>
      <c r="AD11" s="174"/>
      <c r="AE11" s="174"/>
      <c r="AF11" s="174"/>
      <c r="AG11" s="174"/>
      <c r="AH11" s="174"/>
      <c r="AI11" s="174"/>
      <c r="AJ11" s="174"/>
      <c r="AK11" s="175"/>
      <c r="AM11" s="82" t="s">
        <v>177</v>
      </c>
      <c r="AN11" s="83"/>
      <c r="AO11" s="84"/>
      <c r="AP11" s="79"/>
      <c r="AQ11" s="85" t="s">
        <v>169</v>
      </c>
      <c r="AR11" s="86"/>
      <c r="AS11" s="86"/>
      <c r="AT11" s="86"/>
      <c r="AU11" s="86"/>
      <c r="AW11" s="87" t="s">
        <v>209</v>
      </c>
      <c r="AX11" s="87"/>
      <c r="AY11" s="87"/>
      <c r="AZ11" s="87"/>
      <c r="BA11" s="79"/>
      <c r="BB11" s="79"/>
      <c r="BC11" s="79"/>
      <c r="BE11" s="90" t="s">
        <v>208</v>
      </c>
      <c r="BF11" s="91"/>
      <c r="BG11" s="91"/>
      <c r="BH11" s="91"/>
      <c r="BI11" s="91"/>
      <c r="BJ11" s="91"/>
      <c r="BK11" s="91"/>
      <c r="BL11" s="92"/>
      <c r="BO11" s="98" t="s">
        <v>53</v>
      </c>
      <c r="BP11" s="98"/>
      <c r="BQ11" s="98"/>
      <c r="BR11" s="98"/>
      <c r="BS11" s="98"/>
      <c r="BT11" s="71"/>
      <c r="BU11" s="71"/>
      <c r="BV11" s="71"/>
      <c r="BW11" s="71"/>
      <c r="BX11" s="129" t="s">
        <v>231</v>
      </c>
      <c r="BY11" s="75"/>
      <c r="BZ11" s="75"/>
      <c r="CA11" s="75"/>
      <c r="CB11" s="75"/>
      <c r="CC11" s="75"/>
      <c r="CD11" s="75"/>
      <c r="CE11" s="132"/>
      <c r="CF11" s="101" t="s">
        <v>2</v>
      </c>
      <c r="CG11" s="75"/>
      <c r="CH11" s="75"/>
      <c r="CI11" s="75"/>
      <c r="CJ11" s="75"/>
      <c r="CK11" s="75"/>
      <c r="CL11" s="75"/>
      <c r="CM11" s="75"/>
      <c r="CN11" s="88"/>
      <c r="CO11" s="100" t="s">
        <v>161</v>
      </c>
      <c r="CP11" s="100"/>
      <c r="CQ11" s="100"/>
      <c r="CR11" s="100"/>
      <c r="CS11" s="100"/>
      <c r="CT11" s="100"/>
      <c r="CU11" s="100"/>
      <c r="CV11" s="100"/>
      <c r="CW11" s="100"/>
      <c r="GL11" s="81" t="s">
        <v>34</v>
      </c>
      <c r="HF11" s="81" t="s">
        <v>103</v>
      </c>
      <c r="HG11" s="81">
        <v>-7.4589999999999996</v>
      </c>
      <c r="HH11" s="81">
        <v>-5.6630000000000003</v>
      </c>
      <c r="HI11" s="81">
        <v>-4.62</v>
      </c>
    </row>
    <row r="12" spans="1:250" s="33" customFormat="1" ht="14" thickBot="1">
      <c r="A12" s="49"/>
      <c r="B12" s="49"/>
      <c r="E12" s="128"/>
      <c r="F12" s="128"/>
      <c r="H12" s="120"/>
      <c r="I12" s="3" t="s">
        <v>212</v>
      </c>
      <c r="J12" s="3"/>
      <c r="K12" s="3" t="s">
        <v>212</v>
      </c>
      <c r="L12" s="3" t="s">
        <v>212</v>
      </c>
      <c r="M12" s="3"/>
      <c r="N12" s="71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7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M12" s="73" t="s">
        <v>168</v>
      </c>
      <c r="AN12" s="73"/>
      <c r="AO12" s="68"/>
      <c r="AP12" s="42"/>
      <c r="AQ12" s="42"/>
      <c r="AR12" s="42"/>
      <c r="AS12" s="42"/>
      <c r="AT12" s="42"/>
      <c r="AU12" s="42"/>
      <c r="AW12" s="73" t="s">
        <v>174</v>
      </c>
      <c r="AX12" s="73"/>
      <c r="AY12" s="74"/>
      <c r="AZ12" s="68"/>
      <c r="BA12" s="73" t="s">
        <v>172</v>
      </c>
      <c r="BB12" s="73"/>
      <c r="BC12" s="68"/>
      <c r="BE12" s="75" t="s">
        <v>106</v>
      </c>
      <c r="BF12" s="75"/>
      <c r="BG12" s="75"/>
      <c r="BH12" s="75"/>
      <c r="BI12" s="75"/>
      <c r="BJ12" s="75"/>
      <c r="BK12" s="75" t="s">
        <v>33</v>
      </c>
      <c r="BL12" s="75"/>
      <c r="BM12" s="75"/>
      <c r="BN12" s="75"/>
      <c r="BO12" s="41"/>
      <c r="BP12" s="41"/>
      <c r="BQ12" s="41"/>
      <c r="BR12" s="41"/>
      <c r="BS12" s="41"/>
      <c r="BT12" s="41"/>
      <c r="BU12" s="75"/>
      <c r="BV12" s="71"/>
      <c r="BW12" s="42"/>
      <c r="BX12" s="77" t="s">
        <v>47</v>
      </c>
      <c r="BY12" s="76"/>
      <c r="BZ12" s="76"/>
      <c r="CA12" s="76"/>
      <c r="CB12" s="76"/>
      <c r="CC12" s="76"/>
      <c r="CD12" s="76"/>
      <c r="CE12" s="133"/>
      <c r="CF12" s="77" t="s">
        <v>69</v>
      </c>
      <c r="CG12" s="76"/>
      <c r="CH12" s="76"/>
      <c r="CI12" s="76"/>
      <c r="CJ12" s="76"/>
      <c r="CK12" s="76"/>
      <c r="CL12" s="76"/>
      <c r="CM12" s="76"/>
      <c r="CN12" s="42"/>
      <c r="CO12" s="78" t="s">
        <v>54</v>
      </c>
      <c r="CP12" s="78"/>
      <c r="CQ12" s="78"/>
      <c r="CR12" s="78"/>
      <c r="CS12" s="78"/>
      <c r="CT12" s="74"/>
      <c r="CU12" s="78"/>
      <c r="CV12" s="78"/>
      <c r="CW12" s="78"/>
      <c r="CY12" s="33" t="s">
        <v>104</v>
      </c>
      <c r="DL12" s="65" t="s">
        <v>104</v>
      </c>
      <c r="DM12" s="66"/>
      <c r="DN12" s="66"/>
      <c r="DO12" s="66"/>
      <c r="DP12" s="66"/>
      <c r="DQ12" s="66"/>
      <c r="DR12" s="66"/>
      <c r="DS12" s="66"/>
      <c r="DT12" s="66"/>
      <c r="DU12" s="66"/>
      <c r="DV12" s="67"/>
      <c r="DY12" s="33" t="s">
        <v>105</v>
      </c>
      <c r="EK12" s="33" t="s">
        <v>105</v>
      </c>
      <c r="EX12" s="65" t="s">
        <v>105</v>
      </c>
      <c r="EY12" s="66"/>
      <c r="EZ12" s="66"/>
      <c r="FA12" s="66"/>
      <c r="FB12" s="66"/>
      <c r="FC12" s="66"/>
      <c r="FD12" s="66"/>
      <c r="FE12" s="66"/>
      <c r="FF12" s="66"/>
      <c r="FG12" s="66"/>
      <c r="FH12" s="66"/>
      <c r="FI12" s="66"/>
      <c r="FJ12" s="67"/>
      <c r="FK12" s="33" t="s">
        <v>52</v>
      </c>
      <c r="GB12" s="33" t="s">
        <v>36</v>
      </c>
      <c r="GD12" s="33" t="s">
        <v>37</v>
      </c>
      <c r="HF12" s="33" t="s">
        <v>35</v>
      </c>
      <c r="HG12" s="33">
        <v>-5.5549999999999997</v>
      </c>
      <c r="HH12" s="33">
        <v>-2.722</v>
      </c>
      <c r="HI12" s="33">
        <v>-7.7729999999999997</v>
      </c>
    </row>
    <row r="13" spans="1:250" s="33" customFormat="1" ht="14" thickBot="1">
      <c r="A13" s="49" t="s">
        <v>192</v>
      </c>
      <c r="B13" s="49"/>
      <c r="C13" s="176" t="s">
        <v>171</v>
      </c>
      <c r="D13" s="177"/>
      <c r="E13" s="3"/>
      <c r="F13" s="3"/>
      <c r="G13" s="178" t="s">
        <v>221</v>
      </c>
      <c r="H13" s="179"/>
      <c r="I13" s="136">
        <f>4*0.03</f>
        <v>0.12</v>
      </c>
      <c r="J13" s="136">
        <v>0.11</v>
      </c>
      <c r="K13" s="136">
        <f>4*0.05</f>
        <v>0.2</v>
      </c>
      <c r="L13" s="136">
        <f>4*0.06</f>
        <v>0.24</v>
      </c>
      <c r="M13" s="136"/>
      <c r="N13" s="50" t="s">
        <v>195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2" t="s">
        <v>170</v>
      </c>
      <c r="AB13" s="50" t="s">
        <v>196</v>
      </c>
      <c r="AC13" s="51"/>
      <c r="AD13" s="51"/>
      <c r="AE13" s="51"/>
      <c r="AF13" s="51"/>
      <c r="AG13" s="51"/>
      <c r="AH13" s="51"/>
      <c r="AI13" s="51"/>
      <c r="AJ13" s="51"/>
      <c r="AK13" s="51"/>
      <c r="AM13" s="53" t="s">
        <v>179</v>
      </c>
      <c r="AN13" s="54"/>
      <c r="AO13" s="55"/>
      <c r="AP13" s="42"/>
      <c r="AQ13" s="56" t="s">
        <v>200</v>
      </c>
      <c r="AR13" s="57"/>
      <c r="AS13" s="58"/>
      <c r="AT13" s="56" t="s">
        <v>162</v>
      </c>
      <c r="AU13" s="57"/>
      <c r="AV13" s="42"/>
      <c r="AW13" s="59" t="s">
        <v>199</v>
      </c>
      <c r="AX13" s="59"/>
      <c r="AY13" s="60"/>
      <c r="AZ13" s="61"/>
      <c r="BA13" s="59" t="s">
        <v>199</v>
      </c>
      <c r="BB13" s="59"/>
      <c r="BC13" s="60"/>
      <c r="BE13" s="168" t="s">
        <v>120</v>
      </c>
      <c r="BF13" s="168"/>
      <c r="BG13" s="168" t="s">
        <v>121</v>
      </c>
      <c r="BH13" s="168"/>
      <c r="BI13" s="41" t="s">
        <v>122</v>
      </c>
      <c r="BJ13" s="41"/>
      <c r="BK13" s="41"/>
      <c r="BL13" s="41"/>
      <c r="BM13" s="41"/>
      <c r="BN13" s="41"/>
      <c r="BO13" s="41" t="s">
        <v>123</v>
      </c>
      <c r="BP13" s="41" t="s">
        <v>124</v>
      </c>
      <c r="BQ13" s="41" t="s">
        <v>125</v>
      </c>
      <c r="BR13" s="41" t="s">
        <v>126</v>
      </c>
      <c r="BS13" s="41" t="s">
        <v>126</v>
      </c>
      <c r="BT13" s="41"/>
      <c r="BU13" s="41" t="s">
        <v>176</v>
      </c>
      <c r="BV13" s="42"/>
      <c r="BW13" s="42"/>
      <c r="BX13" s="169" t="s">
        <v>232</v>
      </c>
      <c r="BY13" s="169"/>
      <c r="BZ13" s="41">
        <v>3.4</v>
      </c>
      <c r="CA13" s="41">
        <v>3.5</v>
      </c>
      <c r="CB13" s="41">
        <v>3.6</v>
      </c>
      <c r="CC13" s="41">
        <v>3.7</v>
      </c>
      <c r="CD13" s="41"/>
      <c r="CE13" s="133"/>
      <c r="CF13" s="41"/>
      <c r="CG13" s="41"/>
      <c r="CH13" s="41"/>
      <c r="CI13" s="41"/>
      <c r="CJ13" s="41"/>
      <c r="CK13" s="41"/>
      <c r="CL13" s="41"/>
      <c r="CM13" s="41"/>
      <c r="CN13" s="42"/>
      <c r="CO13" s="62" t="s">
        <v>4</v>
      </c>
      <c r="CP13" s="62" t="s">
        <v>37</v>
      </c>
      <c r="CQ13" s="62" t="s">
        <v>132</v>
      </c>
      <c r="CR13" s="62" t="s">
        <v>129</v>
      </c>
      <c r="CS13" s="62" t="s">
        <v>130</v>
      </c>
      <c r="CU13" s="62" t="s">
        <v>94</v>
      </c>
      <c r="CV13" s="62" t="s">
        <v>55</v>
      </c>
      <c r="CW13" s="62" t="s">
        <v>101</v>
      </c>
      <c r="CY13" s="33" t="s">
        <v>39</v>
      </c>
      <c r="DL13" s="63" t="s">
        <v>40</v>
      </c>
      <c r="DV13" s="64"/>
      <c r="DY13" s="33" t="s">
        <v>41</v>
      </c>
      <c r="EK13" s="33" t="s">
        <v>42</v>
      </c>
      <c r="EU13" s="33" t="s">
        <v>48</v>
      </c>
      <c r="EV13" s="33" t="s">
        <v>50</v>
      </c>
      <c r="EX13" s="63" t="s">
        <v>117</v>
      </c>
      <c r="FJ13" s="64" t="s">
        <v>5</v>
      </c>
      <c r="FK13" s="33" t="s">
        <v>118</v>
      </c>
      <c r="FL13" s="33" t="s">
        <v>119</v>
      </c>
      <c r="FM13" s="65" t="s">
        <v>14</v>
      </c>
      <c r="FN13" s="66"/>
      <c r="FO13" s="66"/>
      <c r="FP13" s="66"/>
      <c r="FQ13" s="66"/>
      <c r="FR13" s="66"/>
      <c r="FS13" s="66" t="s">
        <v>15</v>
      </c>
      <c r="FT13" s="67"/>
      <c r="FV13" s="33">
        <v>1996</v>
      </c>
      <c r="FW13" s="33">
        <v>2003</v>
      </c>
      <c r="GB13" s="33" t="s">
        <v>127</v>
      </c>
      <c r="GC13" s="33" t="s">
        <v>127</v>
      </c>
      <c r="GD13" s="33" t="s">
        <v>128</v>
      </c>
      <c r="GH13" s="33" t="s">
        <v>126</v>
      </c>
      <c r="GI13" s="33" t="s">
        <v>93</v>
      </c>
      <c r="GJ13" s="33" t="s">
        <v>94</v>
      </c>
      <c r="GL13" s="33" t="s">
        <v>95</v>
      </c>
      <c r="GS13" s="33" t="s">
        <v>96</v>
      </c>
      <c r="GZ13" s="33" t="s">
        <v>38</v>
      </c>
      <c r="HB13" s="33" t="s">
        <v>97</v>
      </c>
      <c r="HF13" s="33" t="s">
        <v>132</v>
      </c>
      <c r="HG13" s="33" t="s">
        <v>98</v>
      </c>
      <c r="HH13" s="33" t="s">
        <v>99</v>
      </c>
      <c r="HJ13" s="33" t="s">
        <v>100</v>
      </c>
    </row>
    <row r="14" spans="1:250" s="42" customFormat="1" ht="18" customHeight="1" thickBot="1">
      <c r="A14" s="30" t="s">
        <v>219</v>
      </c>
      <c r="B14" s="30" t="s">
        <v>218</v>
      </c>
      <c r="C14" s="30" t="s">
        <v>224</v>
      </c>
      <c r="D14" s="142" t="s">
        <v>220</v>
      </c>
      <c r="E14" s="123" t="s">
        <v>222</v>
      </c>
      <c r="F14" s="123" t="s">
        <v>225</v>
      </c>
      <c r="G14" s="123" t="s">
        <v>224</v>
      </c>
      <c r="H14" s="164" t="s">
        <v>197</v>
      </c>
      <c r="I14" s="131" t="s">
        <v>216</v>
      </c>
      <c r="J14" s="131" t="s">
        <v>214</v>
      </c>
      <c r="K14" s="131" t="s">
        <v>213</v>
      </c>
      <c r="L14" s="131" t="s">
        <v>217</v>
      </c>
      <c r="M14" s="131"/>
      <c r="N14" s="31" t="s">
        <v>1</v>
      </c>
      <c r="O14" s="31" t="s">
        <v>107</v>
      </c>
      <c r="P14" s="31" t="s">
        <v>108</v>
      </c>
      <c r="Q14" s="31" t="s">
        <v>131</v>
      </c>
      <c r="R14" s="31" t="s">
        <v>110</v>
      </c>
      <c r="S14" s="31" t="s">
        <v>111</v>
      </c>
      <c r="T14" s="31" t="s">
        <v>112</v>
      </c>
      <c r="U14" s="31" t="s">
        <v>113</v>
      </c>
      <c r="V14" s="31" t="s">
        <v>114</v>
      </c>
      <c r="W14" s="31" t="s">
        <v>115</v>
      </c>
      <c r="X14" s="31" t="s">
        <v>116</v>
      </c>
      <c r="Y14" s="31" t="s">
        <v>3</v>
      </c>
      <c r="Z14" s="32" t="s">
        <v>3</v>
      </c>
      <c r="AB14" s="31" t="s">
        <v>1</v>
      </c>
      <c r="AC14" s="31" t="s">
        <v>107</v>
      </c>
      <c r="AD14" s="31" t="s">
        <v>108</v>
      </c>
      <c r="AE14" s="31" t="s">
        <v>131</v>
      </c>
      <c r="AF14" s="31" t="s">
        <v>110</v>
      </c>
      <c r="AG14" s="31" t="s">
        <v>111</v>
      </c>
      <c r="AH14" s="31" t="s">
        <v>112</v>
      </c>
      <c r="AI14" s="31" t="s">
        <v>113</v>
      </c>
      <c r="AJ14" s="31" t="s">
        <v>114</v>
      </c>
      <c r="AK14" s="31" t="s">
        <v>115</v>
      </c>
      <c r="AM14" s="34" t="s">
        <v>167</v>
      </c>
      <c r="AN14" s="35" t="s">
        <v>210</v>
      </c>
      <c r="AO14" s="35" t="s">
        <v>178</v>
      </c>
      <c r="AP14" s="36"/>
      <c r="AQ14" s="37" t="s">
        <v>145</v>
      </c>
      <c r="AR14" s="37" t="s">
        <v>19</v>
      </c>
      <c r="AS14" s="38"/>
      <c r="AT14" s="37" t="s">
        <v>145</v>
      </c>
      <c r="AU14" s="37" t="s">
        <v>19</v>
      </c>
      <c r="AV14" s="39"/>
      <c r="AW14" s="37" t="s">
        <v>167</v>
      </c>
      <c r="AX14" s="37" t="s">
        <v>197</v>
      </c>
      <c r="AY14" s="37" t="s">
        <v>173</v>
      </c>
      <c r="AZ14" s="38"/>
      <c r="BA14" s="37" t="s">
        <v>175</v>
      </c>
      <c r="BB14" s="37" t="s">
        <v>197</v>
      </c>
      <c r="BC14" s="37" t="s">
        <v>173</v>
      </c>
      <c r="BE14" s="40" t="s">
        <v>143</v>
      </c>
      <c r="BF14" s="40" t="s">
        <v>204</v>
      </c>
      <c r="BG14" s="40" t="s">
        <v>144</v>
      </c>
      <c r="BH14" s="40" t="s">
        <v>205</v>
      </c>
      <c r="BI14" s="40" t="s">
        <v>19</v>
      </c>
      <c r="BJ14" s="41"/>
      <c r="BK14" s="40" t="s">
        <v>145</v>
      </c>
      <c r="BL14" s="40" t="s">
        <v>19</v>
      </c>
      <c r="BM14" s="40" t="s">
        <v>197</v>
      </c>
      <c r="BN14" s="41"/>
      <c r="BO14" s="40" t="s">
        <v>19</v>
      </c>
      <c r="BP14" s="40" t="s">
        <v>19</v>
      </c>
      <c r="BQ14" s="40" t="s">
        <v>197</v>
      </c>
      <c r="BR14" s="40" t="s">
        <v>197</v>
      </c>
      <c r="BS14" s="40" t="s">
        <v>197</v>
      </c>
      <c r="BT14" s="41"/>
      <c r="BU14" s="40" t="s">
        <v>206</v>
      </c>
      <c r="BW14" s="42" t="s">
        <v>191</v>
      </c>
      <c r="BX14" s="137" t="s">
        <v>46</v>
      </c>
      <c r="BY14" s="137" t="s">
        <v>29</v>
      </c>
      <c r="BZ14" s="40" t="s">
        <v>25</v>
      </c>
      <c r="CA14" s="40" t="s">
        <v>24</v>
      </c>
      <c r="CB14" s="40" t="s">
        <v>26</v>
      </c>
      <c r="CC14" s="40" t="s">
        <v>27</v>
      </c>
      <c r="CD14" s="40" t="s">
        <v>49</v>
      </c>
      <c r="CE14" s="135" t="s">
        <v>215</v>
      </c>
      <c r="CF14" s="40" t="s">
        <v>46</v>
      </c>
      <c r="CG14" s="40" t="str">
        <f t="shared" ref="CG14:CG54" si="0">FR14</f>
        <v>EnFs</v>
      </c>
      <c r="CH14" s="40" t="str">
        <f t="shared" ref="CH14:CH54" si="1">FN14</f>
        <v>CaTs</v>
      </c>
      <c r="CI14" s="40" t="str">
        <f t="shared" ref="CI14:CI54" si="2">FM14</f>
        <v>Jd</v>
      </c>
      <c r="CJ14" s="40" t="str">
        <f t="shared" ref="CJ14:CK29" si="3">FO14</f>
        <v>CaTi</v>
      </c>
      <c r="CK14" s="40" t="str">
        <f t="shared" si="3"/>
        <v>CrCaTs</v>
      </c>
      <c r="CL14" s="40" t="s">
        <v>49</v>
      </c>
      <c r="CM14" s="40" t="s">
        <v>198</v>
      </c>
      <c r="CN14" s="72"/>
      <c r="CO14" s="40" t="s">
        <v>19</v>
      </c>
      <c r="CP14" s="40" t="s">
        <v>19</v>
      </c>
      <c r="CQ14" s="40" t="s">
        <v>134</v>
      </c>
      <c r="CR14" s="40" t="s">
        <v>146</v>
      </c>
      <c r="CS14" s="40" t="s">
        <v>149</v>
      </c>
      <c r="CU14" s="40" t="s">
        <v>19</v>
      </c>
      <c r="CV14" s="40" t="s">
        <v>19</v>
      </c>
      <c r="CW14" s="43" t="s">
        <v>146</v>
      </c>
      <c r="CY14" s="42" t="s">
        <v>1</v>
      </c>
      <c r="CZ14" s="42" t="s">
        <v>107</v>
      </c>
      <c r="DA14" s="42" t="s">
        <v>136</v>
      </c>
      <c r="DB14" s="42" t="s">
        <v>109</v>
      </c>
      <c r="DC14" s="42" t="s">
        <v>110</v>
      </c>
      <c r="DD14" s="42" t="s">
        <v>111</v>
      </c>
      <c r="DE14" s="42" t="s">
        <v>112</v>
      </c>
      <c r="DF14" s="42" t="s">
        <v>137</v>
      </c>
      <c r="DG14" s="42" t="s">
        <v>138</v>
      </c>
      <c r="DH14" s="42" t="s">
        <v>139</v>
      </c>
      <c r="DI14" s="42" t="s">
        <v>140</v>
      </c>
      <c r="DJ14" s="42" t="s">
        <v>141</v>
      </c>
      <c r="DL14" s="102" t="s">
        <v>1</v>
      </c>
      <c r="DM14" s="89" t="s">
        <v>107</v>
      </c>
      <c r="DN14" s="89" t="s">
        <v>136</v>
      </c>
      <c r="DO14" s="89" t="s">
        <v>109</v>
      </c>
      <c r="DP14" s="89" t="s">
        <v>110</v>
      </c>
      <c r="DQ14" s="89" t="s">
        <v>111</v>
      </c>
      <c r="DR14" s="89" t="s">
        <v>112</v>
      </c>
      <c r="DS14" s="89" t="s">
        <v>137</v>
      </c>
      <c r="DT14" s="89" t="s">
        <v>138</v>
      </c>
      <c r="DU14" s="89" t="s">
        <v>139</v>
      </c>
      <c r="DV14" s="103" t="s">
        <v>140</v>
      </c>
      <c r="DX14" s="42" t="s">
        <v>190</v>
      </c>
      <c r="DY14" s="42" t="s">
        <v>1</v>
      </c>
      <c r="DZ14" s="42" t="s">
        <v>107</v>
      </c>
      <c r="EA14" s="42" t="s">
        <v>136</v>
      </c>
      <c r="EB14" s="42" t="s">
        <v>109</v>
      </c>
      <c r="EC14" s="42" t="s">
        <v>110</v>
      </c>
      <c r="ED14" s="42" t="s">
        <v>111</v>
      </c>
      <c r="EE14" s="42" t="s">
        <v>112</v>
      </c>
      <c r="EF14" s="42" t="s">
        <v>137</v>
      </c>
      <c r="EG14" s="42" t="s">
        <v>138</v>
      </c>
      <c r="EH14" s="42" t="s">
        <v>139</v>
      </c>
      <c r="EI14" s="42" t="s">
        <v>141</v>
      </c>
      <c r="EK14" s="42" t="s">
        <v>1</v>
      </c>
      <c r="EL14" s="42" t="s">
        <v>107</v>
      </c>
      <c r="EM14" s="42" t="s">
        <v>136</v>
      </c>
      <c r="EN14" s="42" t="s">
        <v>109</v>
      </c>
      <c r="EO14" s="42" t="s">
        <v>110</v>
      </c>
      <c r="EP14" s="42" t="s">
        <v>111</v>
      </c>
      <c r="EQ14" s="42" t="s">
        <v>112</v>
      </c>
      <c r="ER14" s="42" t="s">
        <v>137</v>
      </c>
      <c r="ES14" s="42" t="s">
        <v>138</v>
      </c>
      <c r="ET14" s="42" t="s">
        <v>139</v>
      </c>
      <c r="EU14" s="42" t="s">
        <v>49</v>
      </c>
      <c r="EV14" s="42" t="s">
        <v>51</v>
      </c>
      <c r="EX14" s="102" t="s">
        <v>13</v>
      </c>
      <c r="EY14" s="89" t="s">
        <v>12</v>
      </c>
      <c r="EZ14" s="89" t="s">
        <v>20</v>
      </c>
      <c r="FA14" s="89" t="s">
        <v>21</v>
      </c>
      <c r="FB14" s="89" t="s">
        <v>22</v>
      </c>
      <c r="FC14" s="89" t="s">
        <v>11</v>
      </c>
      <c r="FD14" s="89" t="s">
        <v>10</v>
      </c>
      <c r="FE14" s="89" t="s">
        <v>9</v>
      </c>
      <c r="FF14" s="89" t="s">
        <v>8</v>
      </c>
      <c r="FG14" s="89" t="s">
        <v>6</v>
      </c>
      <c r="FH14" s="89" t="s">
        <v>75</v>
      </c>
      <c r="FI14" s="89" t="s">
        <v>7</v>
      </c>
      <c r="FJ14" s="103" t="s">
        <v>49</v>
      </c>
      <c r="FK14" s="42" t="s">
        <v>23</v>
      </c>
      <c r="FL14" s="42" t="s">
        <v>23</v>
      </c>
      <c r="FM14" s="104" t="s">
        <v>24</v>
      </c>
      <c r="FN14" s="91" t="s">
        <v>25</v>
      </c>
      <c r="FO14" s="91" t="s">
        <v>26</v>
      </c>
      <c r="FP14" s="91" t="s">
        <v>27</v>
      </c>
      <c r="FQ14" s="91" t="s">
        <v>28</v>
      </c>
      <c r="FR14" s="91" t="s">
        <v>29</v>
      </c>
      <c r="FS14" s="89" t="s">
        <v>49</v>
      </c>
      <c r="FT14" s="103" t="s">
        <v>30</v>
      </c>
      <c r="FU14" s="42" t="s">
        <v>31</v>
      </c>
      <c r="FV14" s="42" t="s">
        <v>32</v>
      </c>
      <c r="FW14" s="42" t="s">
        <v>32</v>
      </c>
      <c r="FX14" s="42" t="s">
        <v>142</v>
      </c>
      <c r="FY14" s="42" t="s">
        <v>16</v>
      </c>
      <c r="FZ14" s="42" t="s">
        <v>17</v>
      </c>
      <c r="GA14" s="42" t="s">
        <v>147</v>
      </c>
      <c r="GB14" s="42" t="s">
        <v>123</v>
      </c>
      <c r="GC14" s="42" t="s">
        <v>125</v>
      </c>
      <c r="GD14" s="42" t="s">
        <v>19</v>
      </c>
      <c r="GE14" s="105" t="s">
        <v>148</v>
      </c>
      <c r="GF14" s="42" t="s">
        <v>189</v>
      </c>
      <c r="GH14" s="42" t="s">
        <v>149</v>
      </c>
      <c r="GI14" s="42" t="s">
        <v>149</v>
      </c>
      <c r="GJ14" s="42" t="s">
        <v>150</v>
      </c>
      <c r="GK14" s="42" t="s">
        <v>151</v>
      </c>
      <c r="GL14" s="42" t="s">
        <v>149</v>
      </c>
      <c r="GM14" s="42" t="s">
        <v>152</v>
      </c>
      <c r="GN14" s="42" t="s">
        <v>153</v>
      </c>
      <c r="GO14" s="42" t="s">
        <v>154</v>
      </c>
      <c r="GP14" s="42" t="s">
        <v>155</v>
      </c>
      <c r="GQ14" s="42" t="s">
        <v>102</v>
      </c>
      <c r="GR14" s="42" t="s">
        <v>103</v>
      </c>
      <c r="GS14" s="42" t="s">
        <v>156</v>
      </c>
      <c r="GT14" s="42" t="s">
        <v>157</v>
      </c>
      <c r="GU14" s="42" t="s">
        <v>158</v>
      </c>
      <c r="GV14" s="42" t="s">
        <v>159</v>
      </c>
      <c r="GW14" s="42" t="s">
        <v>160</v>
      </c>
      <c r="GX14" s="42" t="s">
        <v>43</v>
      </c>
      <c r="GY14" s="42" t="s">
        <v>70</v>
      </c>
      <c r="GZ14" s="42" t="s">
        <v>71</v>
      </c>
      <c r="HA14" s="42" t="s">
        <v>72</v>
      </c>
      <c r="HB14" s="42" t="s">
        <v>73</v>
      </c>
      <c r="HC14" s="42" t="s">
        <v>74</v>
      </c>
      <c r="HD14" s="42" t="s">
        <v>75</v>
      </c>
      <c r="HE14" s="42" t="s">
        <v>76</v>
      </c>
      <c r="HF14" s="42" t="s">
        <v>19</v>
      </c>
      <c r="HG14" s="42" t="s">
        <v>19</v>
      </c>
      <c r="HH14" s="42" t="s">
        <v>19</v>
      </c>
      <c r="HI14" s="42" t="s">
        <v>77</v>
      </c>
      <c r="HJ14" s="42" t="s">
        <v>78</v>
      </c>
      <c r="HL14" s="42" t="s">
        <v>79</v>
      </c>
      <c r="HM14" s="42" t="s">
        <v>80</v>
      </c>
      <c r="HN14" s="72" t="s">
        <v>81</v>
      </c>
      <c r="HO14" s="72"/>
      <c r="HP14" s="106" t="s">
        <v>82</v>
      </c>
      <c r="HQ14" s="106" t="s">
        <v>83</v>
      </c>
      <c r="HR14" s="106" t="s">
        <v>84</v>
      </c>
      <c r="HS14" s="106" t="s">
        <v>85</v>
      </c>
      <c r="HT14" s="47" t="s">
        <v>86</v>
      </c>
      <c r="HU14" s="106" t="s">
        <v>87</v>
      </c>
      <c r="HV14" s="106" t="s">
        <v>88</v>
      </c>
      <c r="HW14" s="106" t="s">
        <v>89</v>
      </c>
      <c r="HX14" s="106" t="s">
        <v>90</v>
      </c>
      <c r="HY14" s="106" t="s">
        <v>91</v>
      </c>
      <c r="HZ14" s="106" t="s">
        <v>92</v>
      </c>
      <c r="IA14" s="106" t="s">
        <v>56</v>
      </c>
      <c r="IB14" s="106" t="s">
        <v>57</v>
      </c>
      <c r="IC14" s="106" t="s">
        <v>58</v>
      </c>
      <c r="ID14" s="107" t="s">
        <v>59</v>
      </c>
      <c r="IE14" s="108"/>
      <c r="IF14" s="46" t="s">
        <v>60</v>
      </c>
      <c r="IG14" s="46" t="s">
        <v>61</v>
      </c>
      <c r="IH14" s="46" t="s">
        <v>62</v>
      </c>
      <c r="II14" s="46" t="s">
        <v>63</v>
      </c>
      <c r="IJ14" s="47" t="s">
        <v>64</v>
      </c>
      <c r="IK14" s="47" t="s">
        <v>65</v>
      </c>
      <c r="IL14" s="42" t="s">
        <v>66</v>
      </c>
      <c r="IM14" s="42" t="s">
        <v>67</v>
      </c>
      <c r="IN14" s="47" t="s">
        <v>68</v>
      </c>
      <c r="IO14" s="48" t="s">
        <v>75</v>
      </c>
      <c r="IP14" s="46" t="s">
        <v>74</v>
      </c>
    </row>
    <row r="15" spans="1:250" s="33" customFormat="1">
      <c r="A15" t="s">
        <v>233</v>
      </c>
      <c r="B15"/>
      <c r="C15" s="111">
        <v>3</v>
      </c>
      <c r="D15" s="111">
        <v>1160</v>
      </c>
      <c r="E15" s="125">
        <f t="shared" ref="E15:E54" si="4">GF15</f>
        <v>87.905966197581861</v>
      </c>
      <c r="F15" s="125" t="str">
        <f ca="1">IF(AND(I15&lt;I$13,J15&lt;J$13,K15&lt;K$13,L15&lt;L$13),"Y","N")</f>
        <v>N</v>
      </c>
      <c r="G15" s="124" t="str">
        <f t="shared" ref="G15:G54" ca="1" si="5">IF(F15="Y",AO15,"")</f>
        <v/>
      </c>
      <c r="H15" s="124" t="str">
        <f ca="1">IF(F15="Y",AN15,"")</f>
        <v/>
      </c>
      <c r="I15" s="4">
        <f t="shared" ref="I15:I54" ca="1" si="6">ABS(CH15-BZ15)</f>
        <v>3.1194696880626038E-2</v>
      </c>
      <c r="J15" s="4">
        <f ca="1">ABS(CM15-CS15)</f>
        <v>0.12882162300778649</v>
      </c>
      <c r="K15" s="4">
        <f t="shared" ref="K15:K54" ca="1" si="7">ABS(CG15-BY15)</f>
        <v>1.706585315432986E-2</v>
      </c>
      <c r="L15" s="4">
        <f t="shared" ref="L15:L54" ca="1" si="8">ABS(CF15-BX15)</f>
        <v>6.6872384215400094E-2</v>
      </c>
      <c r="M15" s="4"/>
      <c r="N15">
        <v>47.151899999999998</v>
      </c>
      <c r="O15">
        <v>1.7168000000000001</v>
      </c>
      <c r="P15">
        <v>15.5321</v>
      </c>
      <c r="Q15">
        <v>9.7208000000000006</v>
      </c>
      <c r="R15">
        <v>0.1888</v>
      </c>
      <c r="S15">
        <v>5.9395145631067896</v>
      </c>
      <c r="T15">
        <v>12.361700000000001</v>
      </c>
      <c r="U15">
        <v>3.7555999999999998</v>
      </c>
      <c r="V15">
        <v>1.1877</v>
      </c>
      <c r="W15">
        <v>0</v>
      </c>
      <c r="X15">
        <v>0.27660000000000001</v>
      </c>
      <c r="Y15" s="112">
        <v>0</v>
      </c>
      <c r="Z15" s="113">
        <f t="shared" ref="Z15:Z54" ca="1" si="9">0.7996+15.347*(AR15/10)^0.5-0.00233*(AQ15-273.15)+0.06248*(V15+U15)</f>
        <v>11.02762053837629</v>
      </c>
      <c r="AB15">
        <v>51.0169</v>
      </c>
      <c r="AC15">
        <v>0.51039999999999996</v>
      </c>
      <c r="AD15">
        <v>4.2920999999999996</v>
      </c>
      <c r="AE15">
        <v>3.9184000000000001</v>
      </c>
      <c r="AF15">
        <v>0.1135</v>
      </c>
      <c r="AG15">
        <v>15.9773</v>
      </c>
      <c r="AH15">
        <v>21.500299999999999</v>
      </c>
      <c r="AI15">
        <v>0.38279999999999997</v>
      </c>
      <c r="AJ15">
        <v>0</v>
      </c>
      <c r="AK15">
        <v>0.96419999999999995</v>
      </c>
      <c r="AM15" s="114">
        <f t="shared" ref="AM15:AM54" ca="1" si="10">10^4/(7.53-0.14*FV15+0.07*Y15-14.9*DR15*DL15-0.08*LN(DM15)-3.62*(DS15+DT15)-1.1*DQ15/(DQ15+DO15)-0.18*LN(FR15)-0.027*AO15)</f>
        <v>1468.3219504379103</v>
      </c>
      <c r="AN15" s="124">
        <f t="shared" ref="AN15:AN54" ca="1" si="11">AM15-273.15</f>
        <v>1195.1719504379103</v>
      </c>
      <c r="AO15" s="124">
        <f t="shared" ref="AO15:AO54" ca="1" si="12">-26.2712+39.16138*AM15*FU15/10^4-4.21676*LN(FT15)+78.43463*DN15+393.8126*(DS15+DT15)^2</f>
        <v>5.3014922383697307</v>
      </c>
      <c r="AP15" s="111"/>
      <c r="AQ15" s="115">
        <f t="shared" ref="AQ15:AQ54" ca="1" si="13">BG15</f>
        <v>1460.8779549610558</v>
      </c>
      <c r="AR15" s="115">
        <f t="shared" ref="AR15:AR54" ca="1" si="14">BI15</f>
        <v>6.8334717805227969</v>
      </c>
      <c r="AS15" s="115"/>
      <c r="AT15" s="115">
        <f t="shared" ref="AT15:AU30" ca="1" si="15">BK15</f>
        <v>1458.606870158161</v>
      </c>
      <c r="AU15" s="115">
        <f t="shared" ca="1" si="15"/>
        <v>4.2583500588775998</v>
      </c>
      <c r="AV15" s="111"/>
      <c r="AW15" s="115">
        <f t="shared" ref="AW15:AW54" ca="1" si="16">10^4/(7.53-0.14*FV15+0.07*Y15-14.9*DR15*DL15-0.08*LN(DM15)-3.62*(DS15+DT15)-1.1*DQ15/(DQ15+DO15)-0.18*LN(FR15)-0.027*AY15)</f>
        <v>1482.193346116343</v>
      </c>
      <c r="AX15" s="115">
        <f t="shared" ref="AX15:AX54" ca="1" si="17">AW15-273.15</f>
        <v>1209.0433461163429</v>
      </c>
      <c r="AY15" s="115">
        <f t="shared" ref="AY15:AY54" ca="1" si="18">IF(ABS(FM15)&gt;0,-54.3+299*(AW15)/10^4+36.4*(AW15)*FU15/10^4+367*DS15*DN15,0)</f>
        <v>7.6621348668805274</v>
      </c>
      <c r="AZ15" s="115"/>
      <c r="BA15" s="115">
        <f t="shared" ref="BA15:BA54" ca="1" si="19">10^4/(6.39+0.076*Y15-5.55*DR15*DL15-0.386*LN(DQ15)-0.046*BC15+2.2*10^-4*(BC15^2))</f>
        <v>1497.9496452109222</v>
      </c>
      <c r="BB15" s="115">
        <f t="shared" ref="BB15:BB54" ca="1" si="20">BA15-273.15</f>
        <v>1224.7996452109223</v>
      </c>
      <c r="BC15" s="116">
        <f t="shared" ref="BC15:BC54" ca="1" si="21">-54.3+299*(BA15)/10^4+36.4*(BA15)*FU15/10^4+367*DS15*DN15</f>
        <v>8.2746811411744758</v>
      </c>
      <c r="BE15" s="116">
        <f t="shared" ref="BE15:BE54" si="22">IF(ABS(FM15)&gt;0,10^4/(6.73-0.26*FV15-0.86*LN(FX15)+0.52*LN(DR15)),0)</f>
        <v>1442.0539611561248</v>
      </c>
      <c r="BF15" s="116">
        <f t="shared" ref="BF15:BF54" si="23">IF(BE15&gt;0,BE15-273.15,0)</f>
        <v>1168.9039611561248</v>
      </c>
      <c r="BG15" s="116">
        <f t="shared" ref="BG15:BG54" ca="1" si="24">IF(ABS(FM15)&gt;0,10^4/(6.59-0.16*FV15-0.65*LN(FX15)+0.23*LN(DR15)-0.02*BI15),0)</f>
        <v>1460.8779549610558</v>
      </c>
      <c r="BH15" s="116">
        <f t="shared" ref="BH15:BH54" ca="1" si="25">IF(BG15&gt;0,BG15-273.15,0)</f>
        <v>1187.7279549610557</v>
      </c>
      <c r="BI15" s="116">
        <f t="shared" ref="BI15:BI54" ca="1" si="26">IF(ABS(FM15)&gt;0,-54.3+299*(BG15)/10^4+36.4*(BG15)*FU15/10^4+367*DS15*DN15,0)</f>
        <v>6.8334717805227969</v>
      </c>
      <c r="BJ15" s="116"/>
      <c r="BK15" s="116">
        <f t="shared" ref="BK15:BK54" ca="1" si="27">IF(ABS(FM15)&gt;0,10^4/(4.6-0.437*FW15-0.654*LN(FX15)-0.326*LN(DS15)-0.92*LN(DL15)+0.274*LN(FM15)-0.00632*BL15),0)</f>
        <v>1458.606870158161</v>
      </c>
      <c r="BL15" s="116">
        <f t="shared" ref="BL15:BL54" ca="1" si="28">IF(ABS(FM15)&gt;0,-88.3+0.00282*(BK15)*FU15+0.0219*(BK15)-25.1*LN(DR15*DL15)+12.4*LN(DR15)+7.03*FX15,0)</f>
        <v>4.2583500588775998</v>
      </c>
      <c r="BM15" s="116">
        <f t="shared" ref="BM15:BM54" ca="1" si="29">BK15-273.15</f>
        <v>1185.4568701581611</v>
      </c>
      <c r="BN15" s="116"/>
      <c r="BO15" s="116">
        <f t="shared" ref="BO15:BO54" ca="1" si="30">-48.7+271.3*AQ15/10^4+31.96*(AQ15/10^4)*FU15-8.2*LN(DO15)+4.6*LN(DQ15)-0.96*LN(DT15)-2.2*LN(FT15)-31*FX15+56.2*(DS15+DT15)+0.76*Y15</f>
        <v>5.2730431533865758</v>
      </c>
      <c r="BP15" s="116">
        <f t="shared" ref="BP15:BP54" ca="1" si="31">-40.73+358*AQ15/10^4+21.7*(AQ15/10^4)*FU15-106*DR15-166*(DS15+DT15)^2-50.2*DL15*(DO15+DQ15)-3.2*LN(FT15)-2.2*LN(FR15)+0.86*LN(FB15)+0.4*Y15</f>
        <v>5.5268735684992265</v>
      </c>
      <c r="BQ15" s="116">
        <f t="shared" ref="BQ15:BQ54" ca="1" si="32">-273.15+10^4/(7.53+0.07*Y15-1.1*FX15-14.9*DR15*DL15-0.08*LN(DM15)-3.62*(DS15+DT15)-0.18*LN(FR15)-0.026*AR15-0.14*FW15)</f>
        <v>1202.6544444828805</v>
      </c>
      <c r="BR15" s="116">
        <f t="shared" ref="BR15:BR54" ca="1" si="33">-273.15+10^4/(6.39+0.076*Y15-5.55*DR15*DL15-0.386*LN(DQ15)-0.046*FZ15+2.2*10^-4*AR15^2)</f>
        <v>1211.1247379108322</v>
      </c>
      <c r="BS15" s="116">
        <f t="shared" ref="BS15:BS54" ca="1" si="34">-273.15+10^4/(6.39+0.076*Y15-5.55*(DR15*DL15)-0.386*LN(DQ15)-0.046*AR15+0.00022*AR15^2)</f>
        <v>1211.1247379108322</v>
      </c>
      <c r="BT15" s="116"/>
      <c r="BU15" s="116">
        <f t="shared" ref="BU15:BU54" ca="1" si="35">10^4/(3.12-0.0259*BL15-0.37*LN(DQ15/(DQ15+DO15))+0.47*LN(DR15*(DQ15+DO15)*DL15^2)-0.78*LN((DQ15+DO15)^2*DL15^2)-0.34*LN(DR15*DN15^2*DL15))-273.15</f>
        <v>1165.2139365950338</v>
      </c>
      <c r="BV15" s="111"/>
      <c r="BW15" s="117">
        <f t="shared" ref="BW15:BW54" ca="1" si="36">EXP(-9.8+0.24*LN(DR15*(DO15+DQ15)*DL15^2)+17558/AM15+8.7*LN(AM15/1670)-4.61*10^3*(FR15^2/AM15))</f>
        <v>0.71344815537505213</v>
      </c>
      <c r="BX15" s="117">
        <f t="shared" ref="BX15:BX54" ca="1" si="37">EXP(-2.18-3.16*DM15-0.365*LN(DN15)+0.05*LN(DQ15)-3858.2*(FR15^2/AM15)+(2107.4/AM15)-17.64*AO15/AM15)</f>
        <v>0.69166653720294324</v>
      </c>
      <c r="BY15" s="117">
        <f t="shared" ref="BY15:BY54" ca="1" si="38">EXP(0.018-9.61*DR15+7.46*DQ15*DL15-0.34*LN(DN15)-3.78*(DS15+DT15)-3737.3*(FQ15^2/AM15)-46.8*(AO15/AM15))</f>
        <v>0.10502060875159112</v>
      </c>
      <c r="BZ15" s="117">
        <f t="shared" ref="BZ15:BZ54" ca="1" si="39">EXP(2.58+0.12*AO15/AM15-9*10^-7*AO15^2/AM15+0.78*LN(DR15*DN15^2*DL15)-4.3*10^3*(FQ15^2/AM15))</f>
        <v>1.6517090385561789E-2</v>
      </c>
      <c r="CA15" s="117">
        <f t="shared" ref="CA15:CA54" ca="1" si="40">EXP(-1.06+0.23*AO15/AM15-6*10^-7*AO15^2/AM15+1.02*LN(DS15*DN15*DL15^2)-0.8*LN(DN15)-2.2*LN(DL15))</f>
        <v>1.7434632478358775E-2</v>
      </c>
      <c r="CB15" s="117">
        <f ca="1">EXP(5.1+0.52*LN(DR15*DM15*DN15^2)+2.04*10^3*FQ15^2/AW15-6.2*DL15+42.5*DS15*DN15-45.1*(DO15+DQ15)*DN15)</f>
        <v>6.0426636378985765E-2</v>
      </c>
      <c r="CC15" s="117">
        <f t="shared" ref="CC15:CC54" si="41">EXP(12.8)*DR15*DU15^2*DL15</f>
        <v>0</v>
      </c>
      <c r="CD15" s="116">
        <f t="shared" ref="CD15:CD54" ca="1" si="42">SUM(BX15:CC15)</f>
        <v>0.89106550519744077</v>
      </c>
      <c r="CE15" s="134">
        <v>0.27</v>
      </c>
      <c r="CF15" s="117">
        <f t="shared" ref="CF15:CF54" si="43">FQ15</f>
        <v>0.75853892141834334</v>
      </c>
      <c r="CG15" s="117">
        <f t="shared" si="0"/>
        <v>0.12208646190592098</v>
      </c>
      <c r="CH15" s="117">
        <f t="shared" si="1"/>
        <v>4.7711787266187827E-2</v>
      </c>
      <c r="CI15" s="117">
        <f t="shared" si="2"/>
        <v>2.7466392898565978E-2</v>
      </c>
      <c r="CJ15" s="117">
        <f>FO15</f>
        <v>3.2155762957595826E-2</v>
      </c>
      <c r="CK15" s="117">
        <f t="shared" si="3"/>
        <v>1.4104972695030329E-2</v>
      </c>
      <c r="CL15" s="117">
        <f t="shared" ref="CL15:CL54" si="44">SUM(CF15:CK15)</f>
        <v>1.0020642991416444</v>
      </c>
      <c r="CM15" s="117">
        <f>(FC15/FE15)/($O$8*DO15/DQ15)</f>
        <v>0.14984916303227708</v>
      </c>
      <c r="CN15" s="111"/>
      <c r="CO15" s="116">
        <f t="shared" ref="CO15:CO54" ca="1" si="45">3205-5.62*FE15+83.2*FG15+68.2*FT15+2.52*LN(FA15)-51.1*FT15^2+34.8*FR15^2+0.384*(AQ15)-518*LN(AQ15)</f>
        <v>5.0774920895378273</v>
      </c>
      <c r="CP15" s="116">
        <f t="shared" ref="CP15:CP54" ca="1" si="46">1458+0.197*(AQ15)-241*LN(AQ15)+0.453*Y15+55.5*FA15+8.05*FC15-277*FH15+18*FM15+44.1*FQ15+2.2*LN(FM15)-27.7*FB15^2+97.3*GT15^2+30.7*GV15^2-27.6*FQ15^2</f>
        <v>4.3271810674333526</v>
      </c>
      <c r="CQ15" s="116">
        <f t="shared" ref="CQ15:CQ54" ca="1" si="47">-57.9+0.0475*(AQ15)-40.6*DO15-47.7*FN15+0.67*Y15-153*DR15*DL15+6.89*(FB15/DN15)</f>
        <v>5.1105679817295977</v>
      </c>
      <c r="CR15" s="116">
        <f t="shared" ref="CR15:CR54" ca="1" si="48">-273.15+(93100+544*AR15)/(61.1+36.6*EY15+10.9*FC15-0.95*(FB15+FI15-FG15-FH15)+0.395*(LN(GE15))^2)</f>
        <v>1221.8187377802224</v>
      </c>
      <c r="CS15" s="118">
        <f ca="1">EXP(-0.107-1719/AM15)</f>
        <v>0.27867078604006357</v>
      </c>
      <c r="CU15" s="116">
        <f t="shared" ref="CU15:CU54" si="49">698.443+4.985*EZ15-26.826*GU15-3.764*FK15+53.989*FA15+3.948*EY15+14.651*FI15-700.431*FF15-666.629*FG15-682.848*GV15-691.138*GT15-688.384*FD15-6.267*GV15^2-4.144*GT15^2</f>
        <v>3.5046564869151884</v>
      </c>
      <c r="CV15" s="116">
        <f t="shared" ref="CV15:CV54" si="50">771.48+4.956*EZ15-28.756*GU15-5.345*FK15+56.904*FA15+1.848*EY15+14.827*FI15-773.74*FF15-736.57*FG15-754.81*GV15-763.2*GT15-759.66*FD15-1.185*GV15^2-1.876*GT15^2</f>
        <v>3.5415118271184154</v>
      </c>
      <c r="CW15" s="116">
        <f t="shared" ref="CW15:CW54" ca="1" si="51">-273.15+(23166+39.28*AR15)/(13.25+15.35*EY15+4.5*FC15-1.55*(FB15-FI15-FG15-FH15)+(LN(IK15))^2)</f>
        <v>968.7112342240481</v>
      </c>
      <c r="CX15" s="119"/>
      <c r="CY15" s="33">
        <f t="shared" ref="CY15:CZ30" si="52">N15/CY$10</f>
        <v>0.78476240881561399</v>
      </c>
      <c r="CZ15" s="33">
        <f t="shared" si="52"/>
        <v>2.149256123026385E-2</v>
      </c>
      <c r="DA15" s="33">
        <f t="shared" ref="DA15:DA54" si="53">P15*2/DA$10</f>
        <v>0.30466747089573465</v>
      </c>
      <c r="DB15" s="33">
        <f t="shared" ref="DB15:DE30" si="54">Q15/DB$10</f>
        <v>0.135299750579013</v>
      </c>
      <c r="DC15" s="33">
        <f t="shared" si="54"/>
        <v>2.6614977973568282E-3</v>
      </c>
      <c r="DD15" s="33">
        <f t="shared" si="54"/>
        <v>0.14736640573006396</v>
      </c>
      <c r="DE15" s="33">
        <f t="shared" si="54"/>
        <v>0.22043996333638866</v>
      </c>
      <c r="DF15" s="33">
        <f t="shared" ref="DF15:DI30" si="55">U15*2/DF$10</f>
        <v>0.1211896306646294</v>
      </c>
      <c r="DG15" s="33">
        <f t="shared" si="55"/>
        <v>2.5217631321924498E-2</v>
      </c>
      <c r="DH15" s="33">
        <f t="shared" si="55"/>
        <v>0</v>
      </c>
      <c r="DI15" s="33">
        <f t="shared" si="55"/>
        <v>3.8975038221182637E-3</v>
      </c>
      <c r="DJ15" s="33">
        <f t="shared" ref="DJ15:DJ54" si="56">SUM(CY15:DI15)</f>
        <v>1.7669948241931073</v>
      </c>
      <c r="DL15" s="33">
        <f t="shared" ref="DL15:DV30" si="57">(CY15/$DJ15)</f>
        <v>0.44412264148763048</v>
      </c>
      <c r="DM15" s="33">
        <f t="shared" si="57"/>
        <v>1.2163341361273292E-2</v>
      </c>
      <c r="DN15" s="33">
        <f t="shared" si="57"/>
        <v>0.17242125824271168</v>
      </c>
      <c r="DO15" s="33">
        <f t="shared" si="57"/>
        <v>7.6570541535568568E-2</v>
      </c>
      <c r="DP15" s="33">
        <f t="shared" si="57"/>
        <v>1.5062284059446484E-3</v>
      </c>
      <c r="DQ15" s="33">
        <f t="shared" si="57"/>
        <v>8.3399455228941252E-2</v>
      </c>
      <c r="DR15" s="33">
        <f t="shared" si="57"/>
        <v>0.12475416470846307</v>
      </c>
      <c r="DS15" s="33">
        <f t="shared" si="57"/>
        <v>6.8585164486811817E-2</v>
      </c>
      <c r="DT15" s="33">
        <f t="shared" si="57"/>
        <v>1.4271480016043652E-2</v>
      </c>
      <c r="DU15" s="33">
        <f t="shared" si="57"/>
        <v>0</v>
      </c>
      <c r="DV15" s="33">
        <f t="shared" si="57"/>
        <v>2.2057245266114724E-3</v>
      </c>
      <c r="DW15" s="33">
        <f t="shared" ref="DW15:DW54" si="58">SUM(DL15:DV15)</f>
        <v>0.99999999999999978</v>
      </c>
      <c r="DX15" s="33">
        <f t="shared" ref="DX15:DX54" si="59">100*DQ15/(DQ15+DO15*$O$8)</f>
        <v>52.134435779049696</v>
      </c>
      <c r="DY15" s="33">
        <f t="shared" ref="DY15:EH30" si="60">AB15/CY$10</f>
        <v>0.84908869704731516</v>
      </c>
      <c r="DZ15" s="33">
        <f t="shared" si="60"/>
        <v>6.3896803657541171E-3</v>
      </c>
      <c r="EA15" s="33">
        <f t="shared" si="60"/>
        <v>4.2095507105658042E-2</v>
      </c>
      <c r="EB15" s="33">
        <f t="shared" si="60"/>
        <v>5.4538571174060219E-2</v>
      </c>
      <c r="EC15" s="33">
        <f t="shared" si="60"/>
        <v>1.6000000000000001E-3</v>
      </c>
      <c r="ED15" s="33">
        <f t="shared" si="60"/>
        <v>0.39641577594505811</v>
      </c>
      <c r="EE15" s="33">
        <f t="shared" si="60"/>
        <v>0.38340400945835579</v>
      </c>
      <c r="EF15" s="33">
        <f t="shared" si="60"/>
        <v>6.1762954812040862E-3</v>
      </c>
      <c r="EG15" s="33">
        <f t="shared" si="60"/>
        <v>0</v>
      </c>
      <c r="EH15" s="33">
        <f t="shared" si="60"/>
        <v>6.3434961729809955E-3</v>
      </c>
      <c r="EI15" s="33">
        <f t="shared" ref="EI15:EI54" si="61">SUM(DY15:EH15)</f>
        <v>1.7460520327503866</v>
      </c>
      <c r="EK15" s="33">
        <f t="shared" ref="EK15:EL30" si="62">DY15*2</f>
        <v>1.6981773940946303</v>
      </c>
      <c r="EL15" s="33">
        <f t="shared" si="62"/>
        <v>1.2779360731508234E-2</v>
      </c>
      <c r="EM15" s="33">
        <f t="shared" ref="EM15:EM54" si="63">EA15*3</f>
        <v>0.12628652131697413</v>
      </c>
      <c r="EN15" s="33">
        <f t="shared" ref="EN15:ES30" si="64">EB15</f>
        <v>5.4538571174060219E-2</v>
      </c>
      <c r="EO15" s="33">
        <f t="shared" si="64"/>
        <v>1.6000000000000001E-3</v>
      </c>
      <c r="EP15" s="33">
        <f t="shared" si="64"/>
        <v>0.39641577594505811</v>
      </c>
      <c r="EQ15" s="33">
        <f t="shared" si="64"/>
        <v>0.38340400945835579</v>
      </c>
      <c r="ER15" s="33">
        <f t="shared" si="64"/>
        <v>6.1762954812040862E-3</v>
      </c>
      <c r="ES15" s="33">
        <f t="shared" si="64"/>
        <v>0</v>
      </c>
      <c r="ET15" s="33">
        <f t="shared" ref="ET15:ET54" si="65">EH15*3</f>
        <v>1.9030488518942987E-2</v>
      </c>
      <c r="EU15" s="33">
        <f t="shared" ref="EU15:EU54" si="66">SUM(EK15:ET15)</f>
        <v>2.6984084167207341</v>
      </c>
      <c r="EV15" s="33">
        <f t="shared" ref="EV15:EV54" si="67">6/EU15</f>
        <v>2.2235329399437451</v>
      </c>
      <c r="EX15" s="33">
        <f t="shared" ref="EX15:EY30" si="68">DY15*$EV15</f>
        <v>1.8879766868186205</v>
      </c>
      <c r="EY15" s="33">
        <f t="shared" si="68"/>
        <v>1.4207664768966077E-2</v>
      </c>
      <c r="EZ15" s="33">
        <f t="shared" ref="EZ15:EZ54" si="69">2-EX15</f>
        <v>0.11202331318137948</v>
      </c>
      <c r="FA15" s="33">
        <f t="shared" ref="FA15:FA54" si="70">IF(FB15-EZ15&lt;0,0,FB15-EZ15)</f>
        <v>7.5178180164753805E-2</v>
      </c>
      <c r="FB15" s="33">
        <f t="shared" ref="FB15:FB54" si="71">EA15*$EV15*2</f>
        <v>0.18720149334613329</v>
      </c>
      <c r="FC15" s="33">
        <f t="shared" ref="FC15:FF30" si="72">EB15*$EV15</f>
        <v>0.12126830950298931</v>
      </c>
      <c r="FD15" s="33">
        <f t="shared" si="72"/>
        <v>3.5576527039099925E-3</v>
      </c>
      <c r="FE15" s="33">
        <f t="shared" si="72"/>
        <v>0.88144353572719603</v>
      </c>
      <c r="FF15" s="33">
        <f t="shared" si="72"/>
        <v>0.85251144433715731</v>
      </c>
      <c r="FG15" s="33">
        <f t="shared" ref="FG15:FI30" si="73">EF15*$EV15*2</f>
        <v>2.7466392898565978E-2</v>
      </c>
      <c r="FH15" s="33">
        <f t="shared" si="73"/>
        <v>0</v>
      </c>
      <c r="FI15" s="33">
        <f t="shared" si="73"/>
        <v>2.8209945390060658E-2</v>
      </c>
      <c r="FJ15" s="33">
        <f t="shared" ref="FJ15:FJ54" si="74">EX15+EY15+FB15+FC15+FD15+FE15+FF15+FG15+FH15+FI15</f>
        <v>4.0038431254935984</v>
      </c>
      <c r="FK15" s="33">
        <f t="shared" ref="FK15:FK54" si="75">IF(FG15+EZ15-FA15-2*EY15-FI15&gt;0,FG15+EZ15-FA15-2*EY15-FI15,0)</f>
        <v>7.6862509871988421E-3</v>
      </c>
      <c r="FL15" s="33">
        <f t="shared" ref="FL15:FL54" si="76">12-48/FJ15</f>
        <v>1.151830990318814E-2</v>
      </c>
      <c r="FM15" s="33">
        <f t="shared" ref="FM15:FM54" si="77">IF(FG15&lt;FA15,FG15,FA15)</f>
        <v>2.7466392898565978E-2</v>
      </c>
      <c r="FN15" s="33">
        <f t="shared" ref="FN15:FN54" si="78">IF(FA15&gt;FG15,FA15-FG15,0)</f>
        <v>4.7711787266187827E-2</v>
      </c>
      <c r="FO15" s="33">
        <f>IF(EZ15&gt;FN15,(EZ15-FN15)/2,0)</f>
        <v>3.2155762957595826E-2</v>
      </c>
      <c r="FP15" s="33">
        <f t="shared" ref="FP15:FP54" si="79">FI15/2</f>
        <v>1.4104972695030329E-2</v>
      </c>
      <c r="FQ15" s="119">
        <f t="shared" ref="FQ15:FQ54" si="80">IF(FF15-FO15-FN15-FP15&gt;0,FF15-FO15-FN15-FP15,0)</f>
        <v>0.75853892141834334</v>
      </c>
      <c r="FR15" s="33">
        <f t="shared" ref="FR15:FR54" si="81">((FC15+FE15)-FQ15)/2</f>
        <v>0.12208646190592098</v>
      </c>
      <c r="FS15" s="33">
        <f t="shared" ref="FS15:FS54" si="82">SUM(FM15:FR15)</f>
        <v>1.0020642991416442</v>
      </c>
      <c r="FT15" s="33">
        <f t="shared" ref="FT15:FT54" si="83">FF15-FN15-FO15-FP15</f>
        <v>0.75853892141834334</v>
      </c>
      <c r="FU15" s="33">
        <f t="shared" ref="FU15:FU54" si="84">LN(FM15/(DL15^2*DS15*DN15))</f>
        <v>2.4660106216251103</v>
      </c>
      <c r="FV15" s="33">
        <f t="shared" ref="FV15:FV54" si="85">LN(FM15*DR15*(DO15+DQ15)/(FQ15*DS15*DN15))</f>
        <v>-2.7951164428093489</v>
      </c>
      <c r="FW15" s="33">
        <f t="shared" ref="FW15:FW54" si="86">LN((FM15*DR15*(DO15+DQ15))/(DS15*DN15*FT15))</f>
        <v>-2.7951164428093489</v>
      </c>
      <c r="FX15" s="33">
        <f t="shared" ref="FX15:FX54" si="87">DQ15/(DQ15+DO15)</f>
        <v>0.52134435779049704</v>
      </c>
      <c r="FY15" s="120">
        <f t="shared" ref="FY15:FZ30" ca="1" si="88">AQ15</f>
        <v>1460.8779549610558</v>
      </c>
      <c r="FZ15" s="120">
        <f t="shared" ca="1" si="88"/>
        <v>6.8334717805227969</v>
      </c>
      <c r="GA15" s="33">
        <f t="shared" ref="GA15:GA54" ca="1" si="89">(FY15)/10^4</f>
        <v>0.14608779549610559</v>
      </c>
      <c r="GB15" s="119">
        <f t="shared" ref="GB15:GB54" ca="1" si="90">LN(ABS(BO15-FZ15))</f>
        <v>0.44496054450631622</v>
      </c>
      <c r="GC15" s="119">
        <f t="shared" ref="GC15:GC54" ca="1" si="91">LN(ABS(BR15-FY15))</f>
        <v>5.520473298527679</v>
      </c>
      <c r="GD15" s="33">
        <f t="shared" ref="GD15:GD54" ca="1" si="92">1458+0.45*Y15+0.197*(J15+273.15)-241*LN(J15+273.15)+55.5*FA15+8.05*FC15-276.6*FH15+18.01*FM15+44.09*FT15+2.17*LN(FM15)+97.3*GT15^2+30.38*GV15^2-27.59*FT15^2-17.7*FB15^2</f>
        <v>174.81273314399743</v>
      </c>
      <c r="GE15" s="33">
        <f t="shared" ref="GE15:GE54" si="93">(1-FF15-FG15-FH15)*(1-0.5*(FB15+FI15+FG15+FH15))</f>
        <v>0.10544680144412584</v>
      </c>
      <c r="GF15" s="119">
        <f t="shared" ref="GF15:GF54" si="94">100*ED15/(ED15+EB15)</f>
        <v>87.905966197581861</v>
      </c>
      <c r="GG15" s="119">
        <f t="shared" ref="GG15:GG54" ca="1" si="95">2446.5+0.309*(J15+273.15)-400*LN(J15+273.15)-5.98*FE15-20.5*FG15+112*FM15+61.5*FN15+71.1*FT15+1.66*LN(FT15)-43.5*FT15^2+43*FR15^2-26.2*FB15^2</f>
        <v>315.08956161072382</v>
      </c>
      <c r="GH15" s="119">
        <f t="shared" ref="GH15:GH54" ca="1" si="96">EXP(-0.107-1719/(J15+273.15))</f>
        <v>1.6660847270196261E-3</v>
      </c>
      <c r="GI15" s="119">
        <f t="shared" ref="GI15:GI54" si="97">(FC15/FE15)/(DO15/DQ15)</f>
        <v>0.14984916303227708</v>
      </c>
      <c r="GJ15" s="33">
        <f t="shared" ref="GJ15:GJ54" si="98">FF15+FG15+FD15</f>
        <v>0.88353548993963327</v>
      </c>
      <c r="GK15" s="33">
        <f t="shared" ref="GK15:GK54" si="99">FA15+EY15+FI15+FK15</f>
        <v>0.12528204131097936</v>
      </c>
      <c r="GL15" s="33">
        <f t="shared" ref="GL15:GL54" si="100">EXP(0.238*GK15+0.289*GJ15-2.3315)</f>
        <v>0.12920679223005219</v>
      </c>
      <c r="GM15" s="33">
        <f t="shared" ref="GM15:GM54" si="101">1-EY15-FA15</f>
        <v>0.91061415506628007</v>
      </c>
      <c r="GN15" s="33">
        <f t="shared" ref="GN15:GN54" si="102">(FC15-FK15)+FE15-GM15</f>
        <v>8.441143917670646E-2</v>
      </c>
      <c r="GO15" s="33">
        <f t="shared" ref="GO15:GO54" si="103">FC15-FK15</f>
        <v>0.11358205851579047</v>
      </c>
      <c r="GP15" s="33">
        <f t="shared" ref="GP15:GP54" si="104">1-GL15</f>
        <v>0.87079320776994784</v>
      </c>
      <c r="GQ15" s="33">
        <f t="shared" ref="GQ15:GQ54" si="105">(GL15*FE15)-(GL15*(1-GJ15))+GO15+(1-GJ15)</f>
        <v>0.32888705460583895</v>
      </c>
      <c r="GR15" s="33">
        <f t="shared" ref="GR15:GR54" si="106">-GO15*(1-GJ15)</f>
        <v>-1.3228278796689441E-2</v>
      </c>
      <c r="GS15" s="33">
        <f t="shared" ref="GS15:GS54" si="107">(-GQ15+SQRT(GQ15^2-4*GP15*GR15))/2*GP15</f>
        <v>2.7800451160538368E-2</v>
      </c>
      <c r="GT15" s="33">
        <f t="shared" ref="GT15:GT54" si="108">GS15</f>
        <v>2.7800451160538368E-2</v>
      </c>
      <c r="GU15" s="33">
        <f t="shared" ref="GU15:GU54" si="109">GO15-GT15</f>
        <v>8.5781607355252101E-2</v>
      </c>
      <c r="GV15" s="33">
        <f t="shared" ref="GV15:GV54" si="110">1-GJ15-GT15</f>
        <v>8.8664058899828369E-2</v>
      </c>
      <c r="GW15" s="33">
        <f t="shared" ref="GW15:GW54" si="111">FE15-GV15</f>
        <v>0.79277947682736771</v>
      </c>
      <c r="GX15" s="33">
        <f t="shared" ref="GX15:GX54" si="112">IF(1-GJ15&gt;0,FF15,1-FG15-FH15-FD15)</f>
        <v>0.85251144433715731</v>
      </c>
      <c r="GY15" s="33">
        <f t="shared" ref="GY15:GY54" si="113">IF(1-GJ15&gt;0,FG15,IF(FF15&gt;0,FG15,1-FD15))</f>
        <v>2.7466392898565978E-2</v>
      </c>
      <c r="GZ15" s="33">
        <f t="shared" ref="GZ15:GZ54" si="114">11.864*GU15+9.107*FK15-18.375*FA15+11.794*EY15-1.4925*FI15+439.97*FF15+419.68*FG15+431.72*GV15+432.56*GT15+428.03*FD15-28.652*GV15^2-12.741*GT15^2</f>
        <v>438.02943367626335</v>
      </c>
      <c r="HA15" s="33">
        <f t="shared" ref="HA15:HA54" si="115">-0.3085*EZ15+0.813*GU15-0.4173*FK15-2.209*FA15-1.0864*EY15-0.8001*FI15+11.931*FF15+11.288*FG15+11.432*GV15+11.885*GT15+12.038*FD15+2.4355*GV15^2-1.661*GT15^2</f>
        <v>11.71395929449829</v>
      </c>
      <c r="HB15" s="33">
        <f t="shared" ref="HB15:HB54" si="116">3*(FK15+FA15+FI15)+2*(GU15+GW15)+4*EY15</f>
        <v>2.1471759570671436</v>
      </c>
      <c r="HC15" s="33">
        <f t="shared" ref="HC15:HC54" si="117">32.9*(0.75*HB15/6)*(10^-6)</f>
        <v>8.8302611234386272E-6</v>
      </c>
      <c r="HD15" s="33">
        <f t="shared" ref="HD15:HD54" si="118">7500*HB15/((1.4133+0.05601*HA15)^3)</f>
        <v>1817.1730293066444</v>
      </c>
      <c r="HE15" s="33">
        <f t="shared" ref="HE15:HE54" ca="1" si="119">HA15*((2+3*HC15*(J15-25))/(2-3*HC15*(J15-25))-1)</f>
        <v>-7.7152824279913433E-3</v>
      </c>
      <c r="HF15" s="119">
        <f t="shared" ref="HF15:HF54" ca="1" si="120">-57.9+0.0475*(FY15+273.15)-40.6*DO15-47.7*FN15+0.67*Y15-153*DL15*DR15+6.89*((EZ15+FA15)/DN15)</f>
        <v>18.085192981729605</v>
      </c>
      <c r="HG15" s="44" t="e">
        <f>#REF!</f>
        <v>#REF!</v>
      </c>
      <c r="HH15" s="44" t="e">
        <f>#REF!</f>
        <v>#REF!</v>
      </c>
      <c r="HI15" s="44">
        <f t="shared" ref="HI15:HI54" si="121">U15+V15</f>
        <v>4.9432999999999998</v>
      </c>
      <c r="HJ15" s="44">
        <f t="shared" ref="HJ15:HJ54" si="122">6*10^-5*(N15^3)-0.0166*(N15^2)+1.5751*N15-39.978</f>
        <v>3.6741237991074769</v>
      </c>
      <c r="HK15" s="44" t="e">
        <f t="shared" ref="HK15:HK54" si="123">IF(HI15&gt;HJ15,HH15,HG15)</f>
        <v>#REF!</v>
      </c>
      <c r="HL15" s="33">
        <f t="shared" ref="HL15:HM30" si="124">GZ15</f>
        <v>438.02943367626335</v>
      </c>
      <c r="HM15" s="33">
        <f t="shared" si="124"/>
        <v>11.71395929449829</v>
      </c>
      <c r="HN15" s="44">
        <f t="shared" ref="HN15:HN54" si="125">771.475-(1.323*HL15)-(16.064*HM15)</f>
        <v>3.7890171394830929</v>
      </c>
      <c r="HO15" s="44"/>
      <c r="HP15" s="45">
        <f t="shared" ref="HP15:HP54" si="126">GT15+GU15+FD15</f>
        <v>0.11713971121970046</v>
      </c>
      <c r="HQ15" s="45">
        <f t="shared" ref="HQ15:HQ54" si="127">GV15+GW15</f>
        <v>0.88144353572719614</v>
      </c>
      <c r="HR15" s="45">
        <f t="shared" ref="HR15:HR54" si="128">IF(FG15&gt;FK15,FK15,FG15)</f>
        <v>7.6862509871988421E-3</v>
      </c>
      <c r="HS15" s="45">
        <f t="shared" ref="HS15:HS54" si="129">FG15-HR15</f>
        <v>1.9780141911367136E-2</v>
      </c>
      <c r="HT15" s="45">
        <f t="shared" ref="HT15:HT54" si="130">FK15-HR15</f>
        <v>0</v>
      </c>
      <c r="HU15" s="45">
        <f t="shared" ref="HU15:HU54" si="131">IF(HS15&gt;FA15,FA15,HS15)</f>
        <v>1.9780141911367136E-2</v>
      </c>
      <c r="HV15" s="45">
        <f t="shared" ref="HV15:HV54" si="132">HS15-HU15</f>
        <v>0</v>
      </c>
      <c r="HW15" s="45">
        <f t="shared" ref="HW15:HW54" si="133">FA15-HU15</f>
        <v>5.5398038253386669E-2</v>
      </c>
      <c r="HX15" s="45">
        <f t="shared" ref="HX15:HX54" si="134">HW15+FI15+2*EY15</f>
        <v>0.11202331318137948</v>
      </c>
      <c r="HY15" s="45">
        <f t="shared" ref="HY15:HY54" si="135">HP15/(HP15+HQ15)</f>
        <v>0.11730590471835725</v>
      </c>
      <c r="HZ15" s="45">
        <f t="shared" ref="HZ15:HZ54" si="136">(FF15-HX15-HT15)*(1-HY15)</f>
        <v>0.6536245009973437</v>
      </c>
      <c r="IA15" s="45">
        <f t="shared" ref="IA15:IA54" si="137">(FF15-HX15-HT15)*HY15</f>
        <v>8.6863630158434096E-2</v>
      </c>
      <c r="IB15" s="45">
        <f t="shared" ref="IB15:IB54" si="138">(1-HR15-HU15-HT15-HX15-HZ15-IA15)*(1-HY15)</f>
        <v>0.1059428543749593</v>
      </c>
      <c r="IC15" s="45">
        <f t="shared" ref="IC15:IC54" si="139">(1-HR15-HU15-HT15-HX15-HZ15-IA15)*HY15</f>
        <v>1.407930838931741E-2</v>
      </c>
      <c r="ID15" s="45">
        <f t="shared" ref="ID15:ID54" si="140">HU15+HR15</f>
        <v>2.7466392898565978E-2</v>
      </c>
      <c r="IE15" s="45"/>
      <c r="IF15" s="121">
        <f t="shared" ref="IF15:IF54" si="141">(-0.000000872*HZ15)-(0.000000749*IB15)-(0.000000993*IA15)-(0.00000087*(HX15+HT15))-(0.00000086*ID15)-(0.00000087*IC15)</f>
        <v>-8.688977262031263E-7</v>
      </c>
      <c r="IG15" s="121">
        <f t="shared" ref="IG15:IG54" si="142">(0.000000000001707*HZ15)+(0.000000000000447*IB15)+(0.0000000000014835*IA15)+(0.000000000002171*(HX15+HT15))+(0.000000000002149*ID15)+(0.0000000000002235*IC15)</f>
        <v>1.597330291128915E-12</v>
      </c>
      <c r="IH15" s="121">
        <f t="shared" ref="IH15:IH54" si="143">(0.000027795*HZ15)+(0.000024656*IB15)+(0.000031371*IA15)+(0.00002225*(HX15+HT15))+(0.000023118*ID15)+(0.000028232*IC15)</f>
        <v>2.7029592788152351E-5</v>
      </c>
      <c r="II15" s="121">
        <f t="shared" ref="II15:II54" si="144">(0.0000000083082*HZ15)+(0.000000007467*IB15)+(0.0000000083672*IA15)+(0.0000000052863*(HX15+HT15))+(0.0000000025785*ID15)+(0.000000007526*IC15)</f>
        <v>7.7172955485632845E-9</v>
      </c>
      <c r="IJ15" s="45">
        <f t="shared" ref="IJ15:IJ54" si="145">HB15</f>
        <v>2.1471759570671436</v>
      </c>
      <c r="IK15" s="119">
        <f t="shared" ref="IK15:IK54" si="146">(1-FF15-FG15-FH15)*(1-0.5*(FB15+FI15+FG15+FH15))</f>
        <v>0.10544680144412584</v>
      </c>
      <c r="IL15" s="122">
        <f t="shared" ref="IL15:IL54" ca="1" si="147">J15-25</f>
        <v>-24.871178376992212</v>
      </c>
      <c r="IM15" s="122"/>
      <c r="IN15" s="45">
        <f t="shared" ref="IN15:IN54" si="148">1.4133+(0.05601*HM15)</f>
        <v>2.0693988600848492</v>
      </c>
      <c r="IO15" s="122">
        <f t="shared" ref="IO15:IO54" si="149">(7500*IJ15)/IN15^3</f>
        <v>1817.1730293066444</v>
      </c>
      <c r="IP15" s="121">
        <f t="shared" ref="IP15:IP54" si="150">0.0000329*(0.75-IJ15/6)</f>
        <v>1.2901318502081829E-5</v>
      </c>
    </row>
    <row r="16" spans="1:250" s="33" customFormat="1">
      <c r="A16" t="s">
        <v>233</v>
      </c>
      <c r="B16"/>
      <c r="C16" s="111">
        <v>3</v>
      </c>
      <c r="D16" s="111">
        <v>1160</v>
      </c>
      <c r="E16" s="125">
        <f t="shared" si="4"/>
        <v>87.905966197581861</v>
      </c>
      <c r="F16" s="125" t="str">
        <f t="shared" ref="F16:F54" ca="1" si="151">IF(AND(I16&lt;I$13,J16&lt;J$13,K16&lt;K$13,L16&lt;L$13),"Y","N")</f>
        <v>N</v>
      </c>
      <c r="G16" s="124" t="str">
        <f t="shared" ca="1" si="5"/>
        <v/>
      </c>
      <c r="H16" s="124" t="str">
        <f t="shared" ref="H16:H54" ca="1" si="152">IF(F16="Y",AN16,"")</f>
        <v/>
      </c>
      <c r="I16" s="4">
        <f t="shared" ca="1" si="6"/>
        <v>3.1081380029344831E-2</v>
      </c>
      <c r="J16" s="4">
        <f t="shared" ref="J16:J54" ca="1" si="153">ABS(CM16-CS16)</f>
        <v>0.12309297088029814</v>
      </c>
      <c r="K16" s="4">
        <f t="shared" ca="1" si="7"/>
        <v>1.7113199547455382E-2</v>
      </c>
      <c r="L16" s="4">
        <f t="shared" ca="1" si="8"/>
        <v>7.1877277575813081E-2</v>
      </c>
      <c r="M16" s="4"/>
      <c r="N16">
        <v>46.727699999999999</v>
      </c>
      <c r="O16">
        <v>1.7707999999999999</v>
      </c>
      <c r="P16">
        <v>15.4931</v>
      </c>
      <c r="Q16">
        <v>9.5434999999999999</v>
      </c>
      <c r="R16">
        <v>0.20960000000000001</v>
      </c>
      <c r="S16">
        <v>6.0983495145631004</v>
      </c>
      <c r="T16">
        <v>12.369899999999999</v>
      </c>
      <c r="U16">
        <v>3.7058</v>
      </c>
      <c r="V16">
        <v>1.2644</v>
      </c>
      <c r="W16">
        <v>0</v>
      </c>
      <c r="X16">
        <v>0.18870000000000001</v>
      </c>
      <c r="Y16" s="112">
        <v>0</v>
      </c>
      <c r="Z16" s="113">
        <f t="shared" ca="1" si="9"/>
        <v>11.241039068432487</v>
      </c>
      <c r="AB16">
        <v>51.0169</v>
      </c>
      <c r="AC16">
        <v>0.51039999999999996</v>
      </c>
      <c r="AD16">
        <v>4.2920999999999996</v>
      </c>
      <c r="AE16">
        <v>3.9184000000000001</v>
      </c>
      <c r="AF16">
        <v>0.1135</v>
      </c>
      <c r="AG16">
        <v>15.9773</v>
      </c>
      <c r="AH16">
        <v>21.500299999999999</v>
      </c>
      <c r="AI16">
        <v>0.38279999999999997</v>
      </c>
      <c r="AJ16">
        <v>0</v>
      </c>
      <c r="AK16">
        <v>0.96419999999999995</v>
      </c>
      <c r="AM16" s="114">
        <f t="shared" ca="1" si="10"/>
        <v>1473.4465317880267</v>
      </c>
      <c r="AN16" s="124">
        <f t="shared" ca="1" si="11"/>
        <v>1200.2965317880266</v>
      </c>
      <c r="AO16" s="124">
        <f t="shared" ca="1" si="12"/>
        <v>5.4985053431040054</v>
      </c>
      <c r="AP16" s="111"/>
      <c r="AQ16" s="115">
        <f t="shared" ca="1" si="13"/>
        <v>1465.392314217429</v>
      </c>
      <c r="AR16" s="115">
        <f t="shared" ca="1" si="14"/>
        <v>7.0750005557122986</v>
      </c>
      <c r="AS16" s="115"/>
      <c r="AT16" s="115">
        <f t="shared" ca="1" si="15"/>
        <v>1462.3246150236685</v>
      </c>
      <c r="AU16" s="115">
        <f t="shared" ca="1" si="15"/>
        <v>4.6038211167304741</v>
      </c>
      <c r="AV16" s="111"/>
      <c r="AW16" s="115">
        <f t="shared" ca="1" si="16"/>
        <v>1487.988415462391</v>
      </c>
      <c r="AX16" s="115">
        <f t="shared" ca="1" si="17"/>
        <v>1214.8384154623909</v>
      </c>
      <c r="AY16" s="115">
        <f t="shared" ca="1" si="18"/>
        <v>7.9550404275745414</v>
      </c>
      <c r="AZ16" s="115"/>
      <c r="BA16" s="115">
        <f t="shared" ca="1" si="19"/>
        <v>1503.0189824845197</v>
      </c>
      <c r="BB16" s="115">
        <f t="shared" ca="1" si="20"/>
        <v>1229.8689824845196</v>
      </c>
      <c r="BC16" s="116">
        <f t="shared" ca="1" si="21"/>
        <v>8.5404289480441964</v>
      </c>
      <c r="BE16" s="116">
        <f t="shared" si="22"/>
        <v>1446.5653176254395</v>
      </c>
      <c r="BF16" s="116">
        <f t="shared" si="23"/>
        <v>1173.4153176254395</v>
      </c>
      <c r="BG16" s="116">
        <f t="shared" ca="1" si="24"/>
        <v>1465.392314217429</v>
      </c>
      <c r="BH16" s="116">
        <f t="shared" ca="1" si="25"/>
        <v>1192.2423142174289</v>
      </c>
      <c r="BI16" s="116">
        <f t="shared" ca="1" si="26"/>
        <v>7.0750005557122986</v>
      </c>
      <c r="BJ16" s="116"/>
      <c r="BK16" s="116">
        <f t="shared" ca="1" si="27"/>
        <v>1462.3246150236685</v>
      </c>
      <c r="BL16" s="116">
        <f t="shared" ca="1" si="28"/>
        <v>4.6038211167304741</v>
      </c>
      <c r="BM16" s="116">
        <f t="shared" ca="1" si="29"/>
        <v>1189.1746150236686</v>
      </c>
      <c r="BN16" s="116"/>
      <c r="BO16" s="116">
        <f t="shared" ca="1" si="30"/>
        <v>5.3886631920939099</v>
      </c>
      <c r="BP16" s="116">
        <f t="shared" ca="1" si="31"/>
        <v>5.6956068431549678</v>
      </c>
      <c r="BQ16" s="116">
        <f t="shared" ca="1" si="32"/>
        <v>1208.0421540419329</v>
      </c>
      <c r="BR16" s="116">
        <f t="shared" ca="1" si="33"/>
        <v>1215.9088499313812</v>
      </c>
      <c r="BS16" s="116">
        <f t="shared" ca="1" si="34"/>
        <v>1215.9088499313812</v>
      </c>
      <c r="BT16" s="116"/>
      <c r="BU16" s="116">
        <f t="shared" ca="1" si="35"/>
        <v>1169.6751546595883</v>
      </c>
      <c r="BV16" s="111"/>
      <c r="BW16" s="117">
        <f t="shared" ca="1" si="36"/>
        <v>0.70597228137564483</v>
      </c>
      <c r="BX16" s="117">
        <f t="shared" ca="1" si="37"/>
        <v>0.68666164384253026</v>
      </c>
      <c r="BY16" s="117">
        <f t="shared" ca="1" si="38"/>
        <v>0.1049732623584656</v>
      </c>
      <c r="BZ16" s="117">
        <f t="shared" ca="1" si="39"/>
        <v>1.6630407236842996E-2</v>
      </c>
      <c r="CA16" s="117">
        <f t="shared" ca="1" si="40"/>
        <v>1.728285746163194E-2</v>
      </c>
      <c r="CB16" s="117">
        <f t="shared" ref="CB15:CB54" ca="1" si="154">EXP(5.1+0.52*LN(DR16*DM16*DN16^2)+2.04*10^3*FQ16^2/AW16-6.2*DL16+42.5*DS16*DN16-45.1*(DO16+DQ16)*DN16)</f>
        <v>6.1422704773901937E-2</v>
      </c>
      <c r="CC16" s="117">
        <f t="shared" si="41"/>
        <v>0</v>
      </c>
      <c r="CD16" s="116">
        <f t="shared" ca="1" si="42"/>
        <v>0.88697087567337274</v>
      </c>
      <c r="CE16" s="134">
        <v>0.27</v>
      </c>
      <c r="CF16" s="117">
        <f t="shared" si="43"/>
        <v>0.75853892141834334</v>
      </c>
      <c r="CG16" s="117">
        <f t="shared" si="0"/>
        <v>0.12208646190592098</v>
      </c>
      <c r="CH16" s="117">
        <f t="shared" si="1"/>
        <v>4.7711787266187827E-2</v>
      </c>
      <c r="CI16" s="117">
        <f t="shared" si="2"/>
        <v>2.7466392898565978E-2</v>
      </c>
      <c r="CJ16" s="117">
        <f t="shared" si="3"/>
        <v>3.2155762957595826E-2</v>
      </c>
      <c r="CK16" s="117">
        <f t="shared" si="3"/>
        <v>1.4104972695030329E-2</v>
      </c>
      <c r="CL16" s="117">
        <f t="shared" si="44"/>
        <v>1.0020642991416444</v>
      </c>
      <c r="CM16" s="117">
        <f t="shared" ref="CM16:CM54" si="155">(FC16/FE16)/($O$8*DO16/DQ16)</f>
        <v>0.15671479955215784</v>
      </c>
      <c r="CN16" s="111"/>
      <c r="CO16" s="116">
        <f t="shared" ca="1" si="45"/>
        <v>5.2127668283278581</v>
      </c>
      <c r="CP16" s="116">
        <f t="shared" ca="1" si="46"/>
        <v>4.4729275031524001</v>
      </c>
      <c r="CQ16" s="116">
        <f t="shared" ca="1" si="47"/>
        <v>5.3709024623716894</v>
      </c>
      <c r="CR16" s="116">
        <f t="shared" ca="1" si="48"/>
        <v>1223.8475714107972</v>
      </c>
      <c r="CS16" s="118">
        <f t="shared" ref="CS16:CS54" ca="1" si="156">EXP(-0.107-1719/AM16)</f>
        <v>0.27980777043245597</v>
      </c>
      <c r="CU16" s="116">
        <f t="shared" si="49"/>
        <v>3.5046564869151884</v>
      </c>
      <c r="CV16" s="116">
        <f t="shared" si="50"/>
        <v>3.5415118271184154</v>
      </c>
      <c r="CW16" s="116">
        <f t="shared" ca="1" si="51"/>
        <v>969.21399251597347</v>
      </c>
      <c r="CX16" s="119"/>
      <c r="CY16" s="33">
        <f t="shared" si="52"/>
        <v>0.77770232822883845</v>
      </c>
      <c r="CZ16" s="33">
        <f t="shared" si="52"/>
        <v>2.2168585406891442E-2</v>
      </c>
      <c r="DA16" s="33">
        <f t="shared" si="53"/>
        <v>0.30390247251400043</v>
      </c>
      <c r="DB16" s="33">
        <f t="shared" si="54"/>
        <v>0.13283198601460894</v>
      </c>
      <c r="DC16" s="33">
        <f t="shared" si="54"/>
        <v>2.9547136563876654E-3</v>
      </c>
      <c r="DD16" s="33">
        <f t="shared" si="54"/>
        <v>0.15130728939180585</v>
      </c>
      <c r="DE16" s="33">
        <f t="shared" si="54"/>
        <v>0.2205861898019523</v>
      </c>
      <c r="DF16" s="33">
        <f t="shared" si="55"/>
        <v>0.1195826321538459</v>
      </c>
      <c r="DG16" s="33">
        <f t="shared" si="55"/>
        <v>2.6846150579642448E-2</v>
      </c>
      <c r="DH16" s="33">
        <f t="shared" si="55"/>
        <v>0</v>
      </c>
      <c r="DI16" s="33">
        <f t="shared" si="55"/>
        <v>2.658926143288924E-3</v>
      </c>
      <c r="DJ16" s="33">
        <f t="shared" si="56"/>
        <v>1.7605412738912625</v>
      </c>
      <c r="DL16" s="33">
        <f t="shared" si="57"/>
        <v>0.44174046911715414</v>
      </c>
      <c r="DM16" s="33">
        <f t="shared" si="57"/>
        <v>1.2591914620605852E-2</v>
      </c>
      <c r="DN16" s="33">
        <f t="shared" si="57"/>
        <v>0.17261877186343691</v>
      </c>
      <c r="DO16" s="33">
        <f t="shared" si="57"/>
        <v>7.5449515432839051E-2</v>
      </c>
      <c r="DP16" s="33">
        <f t="shared" si="57"/>
        <v>1.6782984302645548E-3</v>
      </c>
      <c r="DQ16" s="33">
        <f t="shared" si="57"/>
        <v>8.594361951956779E-2</v>
      </c>
      <c r="DR16" s="33">
        <f t="shared" si="57"/>
        <v>0.12529452905946273</v>
      </c>
      <c r="DS16" s="33">
        <f t="shared" si="57"/>
        <v>6.7923787943657013E-2</v>
      </c>
      <c r="DT16" s="33">
        <f t="shared" si="57"/>
        <v>1.5248804999785858E-2</v>
      </c>
      <c r="DU16" s="33">
        <f t="shared" si="57"/>
        <v>0</v>
      </c>
      <c r="DV16" s="33">
        <f t="shared" si="57"/>
        <v>1.510289013226025E-3</v>
      </c>
      <c r="DW16" s="33">
        <f t="shared" si="58"/>
        <v>0.99999999999999989</v>
      </c>
      <c r="DX16" s="33">
        <f t="shared" si="59"/>
        <v>53.251099896480525</v>
      </c>
      <c r="DY16" s="33">
        <f t="shared" si="60"/>
        <v>0.84908869704731516</v>
      </c>
      <c r="DZ16" s="33">
        <f t="shared" si="60"/>
        <v>6.3896803657541171E-3</v>
      </c>
      <c r="EA16" s="33">
        <f t="shared" si="60"/>
        <v>4.2095507105658042E-2</v>
      </c>
      <c r="EB16" s="33">
        <f t="shared" si="60"/>
        <v>5.4538571174060219E-2</v>
      </c>
      <c r="EC16" s="33">
        <f t="shared" si="60"/>
        <v>1.6000000000000001E-3</v>
      </c>
      <c r="ED16" s="33">
        <f t="shared" si="60"/>
        <v>0.39641577594505811</v>
      </c>
      <c r="EE16" s="33">
        <f t="shared" si="60"/>
        <v>0.38340400945835579</v>
      </c>
      <c r="EF16" s="33">
        <f t="shared" si="60"/>
        <v>6.1762954812040862E-3</v>
      </c>
      <c r="EG16" s="33">
        <f t="shared" si="60"/>
        <v>0</v>
      </c>
      <c r="EH16" s="33">
        <f t="shared" si="60"/>
        <v>6.3434961729809955E-3</v>
      </c>
      <c r="EI16" s="33">
        <f t="shared" si="61"/>
        <v>1.7460520327503866</v>
      </c>
      <c r="EK16" s="33">
        <f t="shared" si="62"/>
        <v>1.6981773940946303</v>
      </c>
      <c r="EL16" s="33">
        <f t="shared" si="62"/>
        <v>1.2779360731508234E-2</v>
      </c>
      <c r="EM16" s="33">
        <f t="shared" si="63"/>
        <v>0.12628652131697413</v>
      </c>
      <c r="EN16" s="33">
        <f t="shared" si="64"/>
        <v>5.4538571174060219E-2</v>
      </c>
      <c r="EO16" s="33">
        <f t="shared" si="64"/>
        <v>1.6000000000000001E-3</v>
      </c>
      <c r="EP16" s="33">
        <f t="shared" si="64"/>
        <v>0.39641577594505811</v>
      </c>
      <c r="EQ16" s="33">
        <f t="shared" si="64"/>
        <v>0.38340400945835579</v>
      </c>
      <c r="ER16" s="33">
        <f t="shared" si="64"/>
        <v>6.1762954812040862E-3</v>
      </c>
      <c r="ES16" s="33">
        <f t="shared" si="64"/>
        <v>0</v>
      </c>
      <c r="ET16" s="33">
        <f t="shared" si="65"/>
        <v>1.9030488518942987E-2</v>
      </c>
      <c r="EU16" s="33">
        <f t="shared" si="66"/>
        <v>2.6984084167207341</v>
      </c>
      <c r="EV16" s="33">
        <f t="shared" si="67"/>
        <v>2.2235329399437451</v>
      </c>
      <c r="EX16" s="33">
        <f t="shared" si="68"/>
        <v>1.8879766868186205</v>
      </c>
      <c r="EY16" s="33">
        <f t="shared" si="68"/>
        <v>1.4207664768966077E-2</v>
      </c>
      <c r="EZ16" s="33">
        <f t="shared" si="69"/>
        <v>0.11202331318137948</v>
      </c>
      <c r="FA16" s="33">
        <f t="shared" si="70"/>
        <v>7.5178180164753805E-2</v>
      </c>
      <c r="FB16" s="33">
        <f t="shared" si="71"/>
        <v>0.18720149334613329</v>
      </c>
      <c r="FC16" s="33">
        <f t="shared" si="72"/>
        <v>0.12126830950298931</v>
      </c>
      <c r="FD16" s="33">
        <f t="shared" si="72"/>
        <v>3.5576527039099925E-3</v>
      </c>
      <c r="FE16" s="33">
        <f t="shared" si="72"/>
        <v>0.88144353572719603</v>
      </c>
      <c r="FF16" s="33">
        <f t="shared" si="72"/>
        <v>0.85251144433715731</v>
      </c>
      <c r="FG16" s="33">
        <f t="shared" si="73"/>
        <v>2.7466392898565978E-2</v>
      </c>
      <c r="FH16" s="33">
        <f t="shared" si="73"/>
        <v>0</v>
      </c>
      <c r="FI16" s="33">
        <f t="shared" si="73"/>
        <v>2.8209945390060658E-2</v>
      </c>
      <c r="FJ16" s="33">
        <f t="shared" si="74"/>
        <v>4.0038431254935984</v>
      </c>
      <c r="FK16" s="33">
        <f t="shared" si="75"/>
        <v>7.6862509871988421E-3</v>
      </c>
      <c r="FL16" s="33">
        <f t="shared" si="76"/>
        <v>1.151830990318814E-2</v>
      </c>
      <c r="FM16" s="33">
        <f t="shared" si="77"/>
        <v>2.7466392898565978E-2</v>
      </c>
      <c r="FN16" s="33">
        <f t="shared" si="78"/>
        <v>4.7711787266187827E-2</v>
      </c>
      <c r="FO16" s="33">
        <f t="shared" ref="FO15:FO54" si="157">IF(EZ16&gt;FN16,(EZ16-FN16)/2,0)</f>
        <v>3.2155762957595826E-2</v>
      </c>
      <c r="FP16" s="33">
        <f t="shared" si="79"/>
        <v>1.4104972695030329E-2</v>
      </c>
      <c r="FQ16" s="119">
        <f t="shared" si="80"/>
        <v>0.75853892141834334</v>
      </c>
      <c r="FR16" s="33">
        <f t="shared" si="81"/>
        <v>0.12208646190592098</v>
      </c>
      <c r="FS16" s="33">
        <f t="shared" si="82"/>
        <v>1.0020642991416442</v>
      </c>
      <c r="FT16" s="33">
        <f t="shared" si="83"/>
        <v>0.75853892141834334</v>
      </c>
      <c r="FU16" s="33">
        <f t="shared" si="84"/>
        <v>2.4853121033002878</v>
      </c>
      <c r="FV16" s="33">
        <f t="shared" si="85"/>
        <v>-2.7733923546522177</v>
      </c>
      <c r="FW16" s="33">
        <f t="shared" si="86"/>
        <v>-2.7733923546522177</v>
      </c>
      <c r="FX16" s="33">
        <f t="shared" si="87"/>
        <v>0.53251099896480525</v>
      </c>
      <c r="FY16" s="120">
        <f t="shared" ca="1" si="88"/>
        <v>1465.392314217429</v>
      </c>
      <c r="FZ16" s="120">
        <f t="shared" ca="1" si="88"/>
        <v>7.0750005557122986</v>
      </c>
      <c r="GA16" s="33">
        <f t="shared" ca="1" si="89"/>
        <v>0.14653923142174291</v>
      </c>
      <c r="GB16" s="119">
        <f t="shared" ca="1" si="90"/>
        <v>0.52255893660822772</v>
      </c>
      <c r="GC16" s="119">
        <f t="shared" ca="1" si="91"/>
        <v>5.5193926375886395</v>
      </c>
      <c r="GD16" s="33">
        <f t="shared" ca="1" si="92"/>
        <v>174.81665665451476</v>
      </c>
      <c r="GE16" s="33">
        <f t="shared" si="93"/>
        <v>0.10544680144412584</v>
      </c>
      <c r="GF16" s="119">
        <f t="shared" si="94"/>
        <v>87.905966197581861</v>
      </c>
      <c r="GG16" s="119">
        <f t="shared" ca="1" si="95"/>
        <v>315.09617661072087</v>
      </c>
      <c r="GH16" s="119">
        <f t="shared" ca="1" si="96"/>
        <v>1.665865045295548E-3</v>
      </c>
      <c r="GI16" s="119">
        <f t="shared" si="97"/>
        <v>0.15671479955215784</v>
      </c>
      <c r="GJ16" s="33">
        <f t="shared" si="98"/>
        <v>0.88353548993963327</v>
      </c>
      <c r="GK16" s="33">
        <f t="shared" si="99"/>
        <v>0.12528204131097936</v>
      </c>
      <c r="GL16" s="33">
        <f t="shared" si="100"/>
        <v>0.12920679223005219</v>
      </c>
      <c r="GM16" s="33">
        <f t="shared" si="101"/>
        <v>0.91061415506628007</v>
      </c>
      <c r="GN16" s="33">
        <f t="shared" si="102"/>
        <v>8.441143917670646E-2</v>
      </c>
      <c r="GO16" s="33">
        <f t="shared" si="103"/>
        <v>0.11358205851579047</v>
      </c>
      <c r="GP16" s="33">
        <f t="shared" si="104"/>
        <v>0.87079320776994784</v>
      </c>
      <c r="GQ16" s="33">
        <f t="shared" si="105"/>
        <v>0.32888705460583895</v>
      </c>
      <c r="GR16" s="33">
        <f t="shared" si="106"/>
        <v>-1.3228278796689441E-2</v>
      </c>
      <c r="GS16" s="33">
        <f t="shared" si="107"/>
        <v>2.7800451160538368E-2</v>
      </c>
      <c r="GT16" s="33">
        <f t="shared" si="108"/>
        <v>2.7800451160538368E-2</v>
      </c>
      <c r="GU16" s="33">
        <f t="shared" si="109"/>
        <v>8.5781607355252101E-2</v>
      </c>
      <c r="GV16" s="33">
        <f t="shared" si="110"/>
        <v>8.8664058899828369E-2</v>
      </c>
      <c r="GW16" s="33">
        <f t="shared" si="111"/>
        <v>0.79277947682736771</v>
      </c>
      <c r="GX16" s="33">
        <f t="shared" si="112"/>
        <v>0.85251144433715731</v>
      </c>
      <c r="GY16" s="33">
        <f t="shared" si="113"/>
        <v>2.7466392898565978E-2</v>
      </c>
      <c r="GZ16" s="33">
        <f t="shared" si="114"/>
        <v>438.02943367626335</v>
      </c>
      <c r="HA16" s="33">
        <f t="shared" si="115"/>
        <v>11.71395929449829</v>
      </c>
      <c r="HB16" s="33">
        <f t="shared" si="116"/>
        <v>2.1471759570671436</v>
      </c>
      <c r="HC16" s="33">
        <f t="shared" si="117"/>
        <v>8.8302611234386272E-6</v>
      </c>
      <c r="HD16" s="33">
        <f t="shared" si="118"/>
        <v>1817.1730293066444</v>
      </c>
      <c r="HE16" s="33">
        <f t="shared" ca="1" si="119"/>
        <v>-7.7170589264651387E-3</v>
      </c>
      <c r="HF16" s="119">
        <f t="shared" ca="1" si="120"/>
        <v>18.345527462371695</v>
      </c>
      <c r="HG16" s="44" t="e">
        <f>#REF!</f>
        <v>#REF!</v>
      </c>
      <c r="HH16" s="44" t="e">
        <f>#REF!</f>
        <v>#REF!</v>
      </c>
      <c r="HI16" s="44">
        <f t="shared" si="121"/>
        <v>4.9702000000000002</v>
      </c>
      <c r="HJ16" s="44">
        <f t="shared" si="122"/>
        <v>3.4988004936409638</v>
      </c>
      <c r="HK16" s="44" t="e">
        <f t="shared" si="123"/>
        <v>#REF!</v>
      </c>
      <c r="HL16" s="33">
        <f t="shared" si="124"/>
        <v>438.02943367626335</v>
      </c>
      <c r="HM16" s="33">
        <f t="shared" si="124"/>
        <v>11.71395929449829</v>
      </c>
      <c r="HN16" s="44">
        <f t="shared" si="125"/>
        <v>3.7890171394830929</v>
      </c>
      <c r="HO16" s="44"/>
      <c r="HP16" s="45">
        <f t="shared" si="126"/>
        <v>0.11713971121970046</v>
      </c>
      <c r="HQ16" s="45">
        <f t="shared" si="127"/>
        <v>0.88144353572719614</v>
      </c>
      <c r="HR16" s="45">
        <f t="shared" si="128"/>
        <v>7.6862509871988421E-3</v>
      </c>
      <c r="HS16" s="45">
        <f t="shared" si="129"/>
        <v>1.9780141911367136E-2</v>
      </c>
      <c r="HT16" s="45">
        <f t="shared" si="130"/>
        <v>0</v>
      </c>
      <c r="HU16" s="45">
        <f t="shared" si="131"/>
        <v>1.9780141911367136E-2</v>
      </c>
      <c r="HV16" s="45">
        <f t="shared" si="132"/>
        <v>0</v>
      </c>
      <c r="HW16" s="45">
        <f t="shared" si="133"/>
        <v>5.5398038253386669E-2</v>
      </c>
      <c r="HX16" s="45">
        <f t="shared" si="134"/>
        <v>0.11202331318137948</v>
      </c>
      <c r="HY16" s="45">
        <f t="shared" si="135"/>
        <v>0.11730590471835725</v>
      </c>
      <c r="HZ16" s="45">
        <f t="shared" si="136"/>
        <v>0.6536245009973437</v>
      </c>
      <c r="IA16" s="45">
        <f t="shared" si="137"/>
        <v>8.6863630158434096E-2</v>
      </c>
      <c r="IB16" s="45">
        <f t="shared" si="138"/>
        <v>0.1059428543749593</v>
      </c>
      <c r="IC16" s="45">
        <f t="shared" si="139"/>
        <v>1.407930838931741E-2</v>
      </c>
      <c r="ID16" s="45">
        <f t="shared" si="140"/>
        <v>2.7466392898565978E-2</v>
      </c>
      <c r="IE16" s="45"/>
      <c r="IF16" s="121">
        <f t="shared" si="141"/>
        <v>-8.688977262031263E-7</v>
      </c>
      <c r="IG16" s="121">
        <f t="shared" si="142"/>
        <v>1.597330291128915E-12</v>
      </c>
      <c r="IH16" s="121">
        <f t="shared" si="143"/>
        <v>2.7029592788152351E-5</v>
      </c>
      <c r="II16" s="121">
        <f t="shared" si="144"/>
        <v>7.7172955485632845E-9</v>
      </c>
      <c r="IJ16" s="45">
        <f t="shared" si="145"/>
        <v>2.1471759570671436</v>
      </c>
      <c r="IK16" s="119">
        <f t="shared" si="146"/>
        <v>0.10544680144412584</v>
      </c>
      <c r="IL16" s="122">
        <f t="shared" ca="1" si="147"/>
        <v>-24.876907029119703</v>
      </c>
      <c r="IM16" s="122"/>
      <c r="IN16" s="45">
        <f t="shared" si="148"/>
        <v>2.0693988600848492</v>
      </c>
      <c r="IO16" s="122">
        <f t="shared" si="149"/>
        <v>1817.1730293066444</v>
      </c>
      <c r="IP16" s="121">
        <f t="shared" si="150"/>
        <v>1.2901318502081829E-5</v>
      </c>
    </row>
    <row r="17" spans="1:250" s="33" customFormat="1">
      <c r="A17" t="s">
        <v>233</v>
      </c>
      <c r="B17"/>
      <c r="C17" s="111">
        <v>3</v>
      </c>
      <c r="D17" s="111">
        <v>1160</v>
      </c>
      <c r="E17" s="125">
        <f t="shared" si="4"/>
        <v>87.905966197581861</v>
      </c>
      <c r="F17" s="125" t="str">
        <f t="shared" ca="1" si="151"/>
        <v>N</v>
      </c>
      <c r="G17" s="124" t="str">
        <f t="shared" ca="1" si="5"/>
        <v/>
      </c>
      <c r="H17" s="124" t="str">
        <f t="shared" ca="1" si="152"/>
        <v/>
      </c>
      <c r="I17" s="4">
        <f t="shared" ca="1" si="6"/>
        <v>3.0972028022946539E-2</v>
      </c>
      <c r="J17" s="4">
        <f t="shared" ca="1" si="153"/>
        <v>0.12289644818442935</v>
      </c>
      <c r="K17" s="4">
        <f t="shared" ca="1" si="7"/>
        <v>1.3902267390450737E-2</v>
      </c>
      <c r="L17" s="4">
        <f t="shared" ca="1" si="8"/>
        <v>7.268905513635493E-2</v>
      </c>
      <c r="M17" s="4"/>
      <c r="N17">
        <v>47.526499999999999</v>
      </c>
      <c r="O17">
        <v>1.8483000000000001</v>
      </c>
      <c r="P17">
        <v>15.715199999999999</v>
      </c>
      <c r="Q17">
        <v>9.6929999999999996</v>
      </c>
      <c r="R17">
        <v>0.1678</v>
      </c>
      <c r="S17">
        <v>6.1845631067961104</v>
      </c>
      <c r="T17">
        <v>12.362500000000001</v>
      </c>
      <c r="U17">
        <v>3.5106999999999999</v>
      </c>
      <c r="V17">
        <v>1.2065999999999999</v>
      </c>
      <c r="W17">
        <v>0</v>
      </c>
      <c r="X17">
        <v>0.20549999999999999</v>
      </c>
      <c r="Y17" s="112">
        <v>0</v>
      </c>
      <c r="Z17" s="113">
        <f t="shared" ca="1" si="9"/>
        <v>11.285034448878223</v>
      </c>
      <c r="AB17">
        <v>51.0169</v>
      </c>
      <c r="AC17">
        <v>0.51039999999999996</v>
      </c>
      <c r="AD17">
        <v>4.2920999999999996</v>
      </c>
      <c r="AE17">
        <v>3.9184000000000001</v>
      </c>
      <c r="AF17">
        <v>0.1135</v>
      </c>
      <c r="AG17">
        <v>15.9773</v>
      </c>
      <c r="AH17">
        <v>21.500299999999999</v>
      </c>
      <c r="AI17">
        <v>0.38279999999999997</v>
      </c>
      <c r="AJ17">
        <v>0</v>
      </c>
      <c r="AK17">
        <v>0.96419999999999995</v>
      </c>
      <c r="AM17" s="114">
        <f t="shared" ca="1" si="10"/>
        <v>1471.4964415986165</v>
      </c>
      <c r="AN17" s="124">
        <f t="shared" ca="1" si="11"/>
        <v>1198.3464415986164</v>
      </c>
      <c r="AO17" s="124">
        <f t="shared" ca="1" si="12"/>
        <v>5.4730275970885245</v>
      </c>
      <c r="AP17" s="111"/>
      <c r="AQ17" s="115">
        <f t="shared" ca="1" si="13"/>
        <v>1467.907306273353</v>
      </c>
      <c r="AR17" s="115">
        <f t="shared" ca="1" si="14"/>
        <v>7.1471529158556262</v>
      </c>
      <c r="AS17" s="115"/>
      <c r="AT17" s="115">
        <f t="shared" ca="1" si="15"/>
        <v>1464.7816241634514</v>
      </c>
      <c r="AU17" s="115">
        <f t="shared" ca="1" si="15"/>
        <v>4.734730779481545</v>
      </c>
      <c r="AV17" s="111"/>
      <c r="AW17" s="115">
        <f t="shared" ca="1" si="16"/>
        <v>1485.4155802546227</v>
      </c>
      <c r="AX17" s="115">
        <f t="shared" ca="1" si="17"/>
        <v>1212.2655802546228</v>
      </c>
      <c r="AY17" s="115">
        <f t="shared" ca="1" si="18"/>
        <v>7.8315576032420502</v>
      </c>
      <c r="AZ17" s="115"/>
      <c r="BA17" s="115">
        <f t="shared" ca="1" si="19"/>
        <v>1503.4413927083451</v>
      </c>
      <c r="BB17" s="115">
        <f t="shared" ca="1" si="20"/>
        <v>1230.291392708345</v>
      </c>
      <c r="BC17" s="116">
        <f t="shared" ca="1" si="21"/>
        <v>8.5361930544849507</v>
      </c>
      <c r="BE17" s="116">
        <f t="shared" si="22"/>
        <v>1450.3642801787112</v>
      </c>
      <c r="BF17" s="116">
        <f t="shared" si="23"/>
        <v>1177.2142801787113</v>
      </c>
      <c r="BG17" s="116">
        <f t="shared" ca="1" si="24"/>
        <v>1467.907306273353</v>
      </c>
      <c r="BH17" s="116">
        <f t="shared" ca="1" si="25"/>
        <v>1194.7573062733532</v>
      </c>
      <c r="BI17" s="116">
        <f t="shared" ca="1" si="26"/>
        <v>7.1471529158556262</v>
      </c>
      <c r="BJ17" s="116"/>
      <c r="BK17" s="116">
        <f t="shared" ca="1" si="27"/>
        <v>1464.7816241634514</v>
      </c>
      <c r="BL17" s="116">
        <f t="shared" ca="1" si="28"/>
        <v>4.734730779481545</v>
      </c>
      <c r="BM17" s="116">
        <f t="shared" ca="1" si="29"/>
        <v>1191.6316241634513</v>
      </c>
      <c r="BN17" s="116"/>
      <c r="BO17" s="116">
        <f t="shared" ca="1" si="30"/>
        <v>5.4169572295769086</v>
      </c>
      <c r="BP17" s="116">
        <f t="shared" ca="1" si="31"/>
        <v>6.1223043922908467</v>
      </c>
      <c r="BQ17" s="116">
        <f t="shared" ca="1" si="32"/>
        <v>1206.6327313941883</v>
      </c>
      <c r="BR17" s="116">
        <f t="shared" ca="1" si="33"/>
        <v>1217.0497483903546</v>
      </c>
      <c r="BS17" s="116">
        <f t="shared" ca="1" si="34"/>
        <v>1217.0497483903546</v>
      </c>
      <c r="BT17" s="116"/>
      <c r="BU17" s="116">
        <f t="shared" ca="1" si="35"/>
        <v>1174.5656343983583</v>
      </c>
      <c r="BV17" s="111"/>
      <c r="BW17" s="117">
        <f t="shared" ca="1" si="36"/>
        <v>0.71141787135331025</v>
      </c>
      <c r="BX17" s="117">
        <f t="shared" ca="1" si="37"/>
        <v>0.68584986628198841</v>
      </c>
      <c r="BY17" s="117">
        <f t="shared" ca="1" si="38"/>
        <v>0.10818419451547025</v>
      </c>
      <c r="BZ17" s="117">
        <f t="shared" ca="1" si="39"/>
        <v>1.6739759243241288E-2</v>
      </c>
      <c r="CA17" s="117">
        <f t="shared" ca="1" si="40"/>
        <v>1.6214477489900486E-2</v>
      </c>
      <c r="CB17" s="117">
        <f t="shared" ca="1" si="154"/>
        <v>5.8677919130349213E-2</v>
      </c>
      <c r="CC17" s="117">
        <f t="shared" si="41"/>
        <v>0</v>
      </c>
      <c r="CD17" s="116">
        <f t="shared" ca="1" si="42"/>
        <v>0.88566621666094969</v>
      </c>
      <c r="CE17" s="134">
        <v>0.27</v>
      </c>
      <c r="CF17" s="117">
        <f t="shared" si="43"/>
        <v>0.75853892141834334</v>
      </c>
      <c r="CG17" s="117">
        <f t="shared" si="0"/>
        <v>0.12208646190592098</v>
      </c>
      <c r="CH17" s="117">
        <f t="shared" si="1"/>
        <v>4.7711787266187827E-2</v>
      </c>
      <c r="CI17" s="117">
        <f t="shared" si="2"/>
        <v>2.7466392898565978E-2</v>
      </c>
      <c r="CJ17" s="117">
        <f t="shared" si="3"/>
        <v>3.2155762957595826E-2</v>
      </c>
      <c r="CK17" s="117">
        <f t="shared" si="3"/>
        <v>1.4104972695030329E-2</v>
      </c>
      <c r="CL17" s="117">
        <f t="shared" si="44"/>
        <v>1.0020642991416444</v>
      </c>
      <c r="CM17" s="117">
        <f t="shared" si="155"/>
        <v>0.15647904631149245</v>
      </c>
      <c r="CN17" s="111"/>
      <c r="CO17" s="116">
        <f t="shared" ca="1" si="45"/>
        <v>5.2902638843365821</v>
      </c>
      <c r="CP17" s="116">
        <f t="shared" ca="1" si="46"/>
        <v>4.5551171653409117</v>
      </c>
      <c r="CQ17" s="116">
        <f t="shared" ca="1" si="47"/>
        <v>5.4284733053765972</v>
      </c>
      <c r="CR17" s="116">
        <f t="shared" ca="1" si="48"/>
        <v>1224.4536488219433</v>
      </c>
      <c r="CS17" s="118">
        <f t="shared" ca="1" si="156"/>
        <v>0.27937549449592181</v>
      </c>
      <c r="CU17" s="116">
        <f t="shared" si="49"/>
        <v>3.5046564869151884</v>
      </c>
      <c r="CV17" s="116">
        <f t="shared" si="50"/>
        <v>3.5415118271184154</v>
      </c>
      <c r="CW17" s="116">
        <f t="shared" ca="1" si="51"/>
        <v>969.36418247704785</v>
      </c>
      <c r="CX17" s="119"/>
      <c r="CY17" s="33">
        <f t="shared" si="52"/>
        <v>0.79099698257281847</v>
      </c>
      <c r="CZ17" s="33">
        <f t="shared" si="52"/>
        <v>2.3138805290014372E-2</v>
      </c>
      <c r="DA17" s="33">
        <f t="shared" si="53"/>
        <v>0.30825904022126105</v>
      </c>
      <c r="DB17" s="33">
        <f t="shared" si="54"/>
        <v>0.13491281400320684</v>
      </c>
      <c r="DC17" s="33">
        <f t="shared" si="54"/>
        <v>2.3654625550660795E-3</v>
      </c>
      <c r="DD17" s="33">
        <f t="shared" si="54"/>
        <v>0.15344635093925502</v>
      </c>
      <c r="DE17" s="33">
        <f t="shared" si="54"/>
        <v>0.22045422933302902</v>
      </c>
      <c r="DF17" s="33">
        <f t="shared" si="55"/>
        <v>0.11328694120095709</v>
      </c>
      <c r="DG17" s="33">
        <f t="shared" si="55"/>
        <v>2.561892224722918E-2</v>
      </c>
      <c r="DH17" s="33">
        <f t="shared" si="55"/>
        <v>0</v>
      </c>
      <c r="DI17" s="33">
        <f t="shared" si="55"/>
        <v>2.895650887365521E-3</v>
      </c>
      <c r="DJ17" s="33">
        <f t="shared" si="56"/>
        <v>1.7753751992502023</v>
      </c>
      <c r="DL17" s="33">
        <f t="shared" si="57"/>
        <v>0.44553792511401635</v>
      </c>
      <c r="DM17" s="33">
        <f t="shared" si="57"/>
        <v>1.3033191688036776E-2</v>
      </c>
      <c r="DN17" s="33">
        <f t="shared" si="57"/>
        <v>0.17363036295170098</v>
      </c>
      <c r="DO17" s="33">
        <f t="shared" si="57"/>
        <v>7.5991156156842141E-2</v>
      </c>
      <c r="DP17" s="33">
        <f t="shared" si="57"/>
        <v>1.3323733237149476E-3</v>
      </c>
      <c r="DQ17" s="33">
        <f t="shared" si="57"/>
        <v>8.6430378775179645E-2</v>
      </c>
      <c r="DR17" s="33">
        <f t="shared" si="57"/>
        <v>0.12417331808292348</v>
      </c>
      <c r="DS17" s="33">
        <f t="shared" si="57"/>
        <v>6.3810140667055495E-2</v>
      </c>
      <c r="DT17" s="33">
        <f t="shared" si="57"/>
        <v>1.4430145390139995E-2</v>
      </c>
      <c r="DU17" s="33">
        <f t="shared" si="57"/>
        <v>0</v>
      </c>
      <c r="DV17" s="33">
        <f t="shared" si="57"/>
        <v>1.6310078503904116E-3</v>
      </c>
      <c r="DW17" s="33">
        <f t="shared" si="58"/>
        <v>1.0000000000000002</v>
      </c>
      <c r="DX17" s="33">
        <f t="shared" si="59"/>
        <v>53.213620232904034</v>
      </c>
      <c r="DY17" s="33">
        <f t="shared" si="60"/>
        <v>0.84908869704731516</v>
      </c>
      <c r="DZ17" s="33">
        <f t="shared" si="60"/>
        <v>6.3896803657541171E-3</v>
      </c>
      <c r="EA17" s="33">
        <f t="shared" si="60"/>
        <v>4.2095507105658042E-2</v>
      </c>
      <c r="EB17" s="33">
        <f t="shared" si="60"/>
        <v>5.4538571174060219E-2</v>
      </c>
      <c r="EC17" s="33">
        <f t="shared" si="60"/>
        <v>1.6000000000000001E-3</v>
      </c>
      <c r="ED17" s="33">
        <f t="shared" si="60"/>
        <v>0.39641577594505811</v>
      </c>
      <c r="EE17" s="33">
        <f t="shared" si="60"/>
        <v>0.38340400945835579</v>
      </c>
      <c r="EF17" s="33">
        <f t="shared" si="60"/>
        <v>6.1762954812040862E-3</v>
      </c>
      <c r="EG17" s="33">
        <f t="shared" si="60"/>
        <v>0</v>
      </c>
      <c r="EH17" s="33">
        <f t="shared" si="60"/>
        <v>6.3434961729809955E-3</v>
      </c>
      <c r="EI17" s="33">
        <f t="shared" si="61"/>
        <v>1.7460520327503866</v>
      </c>
      <c r="EK17" s="33">
        <f t="shared" si="62"/>
        <v>1.6981773940946303</v>
      </c>
      <c r="EL17" s="33">
        <f t="shared" si="62"/>
        <v>1.2779360731508234E-2</v>
      </c>
      <c r="EM17" s="33">
        <f t="shared" si="63"/>
        <v>0.12628652131697413</v>
      </c>
      <c r="EN17" s="33">
        <f t="shared" si="64"/>
        <v>5.4538571174060219E-2</v>
      </c>
      <c r="EO17" s="33">
        <f t="shared" si="64"/>
        <v>1.6000000000000001E-3</v>
      </c>
      <c r="EP17" s="33">
        <f t="shared" si="64"/>
        <v>0.39641577594505811</v>
      </c>
      <c r="EQ17" s="33">
        <f t="shared" si="64"/>
        <v>0.38340400945835579</v>
      </c>
      <c r="ER17" s="33">
        <f t="shared" si="64"/>
        <v>6.1762954812040862E-3</v>
      </c>
      <c r="ES17" s="33">
        <f t="shared" si="64"/>
        <v>0</v>
      </c>
      <c r="ET17" s="33">
        <f t="shared" si="65"/>
        <v>1.9030488518942987E-2</v>
      </c>
      <c r="EU17" s="33">
        <f t="shared" si="66"/>
        <v>2.6984084167207341</v>
      </c>
      <c r="EV17" s="33">
        <f t="shared" si="67"/>
        <v>2.2235329399437451</v>
      </c>
      <c r="EX17" s="33">
        <f t="shared" si="68"/>
        <v>1.8879766868186205</v>
      </c>
      <c r="EY17" s="33">
        <f t="shared" si="68"/>
        <v>1.4207664768966077E-2</v>
      </c>
      <c r="EZ17" s="33">
        <f t="shared" si="69"/>
        <v>0.11202331318137948</v>
      </c>
      <c r="FA17" s="33">
        <f t="shared" si="70"/>
        <v>7.5178180164753805E-2</v>
      </c>
      <c r="FB17" s="33">
        <f t="shared" si="71"/>
        <v>0.18720149334613329</v>
      </c>
      <c r="FC17" s="33">
        <f t="shared" si="72"/>
        <v>0.12126830950298931</v>
      </c>
      <c r="FD17" s="33">
        <f t="shared" si="72"/>
        <v>3.5576527039099925E-3</v>
      </c>
      <c r="FE17" s="33">
        <f t="shared" si="72"/>
        <v>0.88144353572719603</v>
      </c>
      <c r="FF17" s="33">
        <f t="shared" si="72"/>
        <v>0.85251144433715731</v>
      </c>
      <c r="FG17" s="33">
        <f t="shared" si="73"/>
        <v>2.7466392898565978E-2</v>
      </c>
      <c r="FH17" s="33">
        <f t="shared" si="73"/>
        <v>0</v>
      </c>
      <c r="FI17" s="33">
        <f t="shared" si="73"/>
        <v>2.8209945390060658E-2</v>
      </c>
      <c r="FJ17" s="33">
        <f t="shared" si="74"/>
        <v>4.0038431254935984</v>
      </c>
      <c r="FK17" s="33">
        <f t="shared" si="75"/>
        <v>7.6862509871988421E-3</v>
      </c>
      <c r="FL17" s="33">
        <f t="shared" si="76"/>
        <v>1.151830990318814E-2</v>
      </c>
      <c r="FM17" s="33">
        <f t="shared" si="77"/>
        <v>2.7466392898565978E-2</v>
      </c>
      <c r="FN17" s="33">
        <f t="shared" si="78"/>
        <v>4.7711787266187827E-2</v>
      </c>
      <c r="FO17" s="33">
        <f t="shared" si="157"/>
        <v>3.2155762957595826E-2</v>
      </c>
      <c r="FP17" s="33">
        <f t="shared" si="79"/>
        <v>1.4104972695030329E-2</v>
      </c>
      <c r="FQ17" s="119">
        <f t="shared" si="80"/>
        <v>0.75853892141834334</v>
      </c>
      <c r="FR17" s="33">
        <f t="shared" si="81"/>
        <v>0.12208646190592098</v>
      </c>
      <c r="FS17" s="33">
        <f t="shared" si="82"/>
        <v>1.0020642991416442</v>
      </c>
      <c r="FT17" s="33">
        <f t="shared" si="83"/>
        <v>0.75853892141834334</v>
      </c>
      <c r="FU17" s="33">
        <f t="shared" si="84"/>
        <v>2.5248234615616076</v>
      </c>
      <c r="FV17" s="33">
        <f t="shared" si="85"/>
        <v>-2.7193984019350363</v>
      </c>
      <c r="FW17" s="33">
        <f t="shared" si="86"/>
        <v>-2.7193984019350363</v>
      </c>
      <c r="FX17" s="33">
        <f t="shared" si="87"/>
        <v>0.53213620232904046</v>
      </c>
      <c r="FY17" s="120">
        <f t="shared" ca="1" si="88"/>
        <v>1467.907306273353</v>
      </c>
      <c r="FZ17" s="120">
        <f t="shared" ca="1" si="88"/>
        <v>7.1471529158556262</v>
      </c>
      <c r="GA17" s="33">
        <f t="shared" ca="1" si="89"/>
        <v>0.1467907306273353</v>
      </c>
      <c r="GB17" s="119">
        <f t="shared" ca="1" si="90"/>
        <v>0.54823451556874914</v>
      </c>
      <c r="GC17" s="119">
        <f t="shared" ca="1" si="91"/>
        <v>5.5248852795694674</v>
      </c>
      <c r="GD17" s="33">
        <f t="shared" ca="1" si="92"/>
        <v>174.81679125330209</v>
      </c>
      <c r="GE17" s="33">
        <f t="shared" si="93"/>
        <v>0.10544680144412584</v>
      </c>
      <c r="GF17" s="119">
        <f t="shared" si="94"/>
        <v>87.905966197581861</v>
      </c>
      <c r="GG17" s="119">
        <f t="shared" ca="1" si="95"/>
        <v>315.09640354289803</v>
      </c>
      <c r="GH17" s="119">
        <f t="shared" ca="1" si="96"/>
        <v>1.6658575094152595E-3</v>
      </c>
      <c r="GI17" s="119">
        <f t="shared" si="97"/>
        <v>0.15647904631149245</v>
      </c>
      <c r="GJ17" s="33">
        <f t="shared" si="98"/>
        <v>0.88353548993963327</v>
      </c>
      <c r="GK17" s="33">
        <f t="shared" si="99"/>
        <v>0.12528204131097936</v>
      </c>
      <c r="GL17" s="33">
        <f t="shared" si="100"/>
        <v>0.12920679223005219</v>
      </c>
      <c r="GM17" s="33">
        <f t="shared" si="101"/>
        <v>0.91061415506628007</v>
      </c>
      <c r="GN17" s="33">
        <f t="shared" si="102"/>
        <v>8.441143917670646E-2</v>
      </c>
      <c r="GO17" s="33">
        <f t="shared" si="103"/>
        <v>0.11358205851579047</v>
      </c>
      <c r="GP17" s="33">
        <f t="shared" si="104"/>
        <v>0.87079320776994784</v>
      </c>
      <c r="GQ17" s="33">
        <f t="shared" si="105"/>
        <v>0.32888705460583895</v>
      </c>
      <c r="GR17" s="33">
        <f t="shared" si="106"/>
        <v>-1.3228278796689441E-2</v>
      </c>
      <c r="GS17" s="33">
        <f t="shared" si="107"/>
        <v>2.7800451160538368E-2</v>
      </c>
      <c r="GT17" s="33">
        <f t="shared" si="108"/>
        <v>2.7800451160538368E-2</v>
      </c>
      <c r="GU17" s="33">
        <f t="shared" si="109"/>
        <v>8.5781607355252101E-2</v>
      </c>
      <c r="GV17" s="33">
        <f t="shared" si="110"/>
        <v>8.8664058899828369E-2</v>
      </c>
      <c r="GW17" s="33">
        <f t="shared" si="111"/>
        <v>0.79277947682736771</v>
      </c>
      <c r="GX17" s="33">
        <f t="shared" si="112"/>
        <v>0.85251144433715731</v>
      </c>
      <c r="GY17" s="33">
        <f t="shared" si="113"/>
        <v>2.7466392898565978E-2</v>
      </c>
      <c r="GZ17" s="33">
        <f t="shared" si="114"/>
        <v>438.02943367626335</v>
      </c>
      <c r="HA17" s="33">
        <f t="shared" si="115"/>
        <v>11.71395929449829</v>
      </c>
      <c r="HB17" s="33">
        <f t="shared" si="116"/>
        <v>2.1471759570671436</v>
      </c>
      <c r="HC17" s="33">
        <f t="shared" si="117"/>
        <v>8.8302611234386272E-6</v>
      </c>
      <c r="HD17" s="33">
        <f t="shared" si="118"/>
        <v>1817.1730293066444</v>
      </c>
      <c r="HE17" s="33">
        <f t="shared" ca="1" si="119"/>
        <v>-7.7171198696374191E-3</v>
      </c>
      <c r="HF17" s="119">
        <f t="shared" ca="1" si="120"/>
        <v>18.403098305376602</v>
      </c>
      <c r="HG17" s="44" t="e">
        <f>#REF!</f>
        <v>#REF!</v>
      </c>
      <c r="HH17" s="44" t="e">
        <f>#REF!</f>
        <v>#REF!</v>
      </c>
      <c r="HI17" s="44">
        <f t="shared" si="121"/>
        <v>4.7172999999999998</v>
      </c>
      <c r="HJ17" s="44">
        <f t="shared" si="122"/>
        <v>3.8265188105040764</v>
      </c>
      <c r="HK17" s="44" t="e">
        <f t="shared" si="123"/>
        <v>#REF!</v>
      </c>
      <c r="HL17" s="33">
        <f t="shared" si="124"/>
        <v>438.02943367626335</v>
      </c>
      <c r="HM17" s="33">
        <f t="shared" si="124"/>
        <v>11.71395929449829</v>
      </c>
      <c r="HN17" s="44">
        <f t="shared" si="125"/>
        <v>3.7890171394830929</v>
      </c>
      <c r="HO17" s="44"/>
      <c r="HP17" s="45">
        <f t="shared" si="126"/>
        <v>0.11713971121970046</v>
      </c>
      <c r="HQ17" s="45">
        <f t="shared" si="127"/>
        <v>0.88144353572719614</v>
      </c>
      <c r="HR17" s="45">
        <f t="shared" si="128"/>
        <v>7.6862509871988421E-3</v>
      </c>
      <c r="HS17" s="45">
        <f t="shared" si="129"/>
        <v>1.9780141911367136E-2</v>
      </c>
      <c r="HT17" s="45">
        <f t="shared" si="130"/>
        <v>0</v>
      </c>
      <c r="HU17" s="45">
        <f t="shared" si="131"/>
        <v>1.9780141911367136E-2</v>
      </c>
      <c r="HV17" s="45">
        <f t="shared" si="132"/>
        <v>0</v>
      </c>
      <c r="HW17" s="45">
        <f t="shared" si="133"/>
        <v>5.5398038253386669E-2</v>
      </c>
      <c r="HX17" s="45">
        <f t="shared" si="134"/>
        <v>0.11202331318137948</v>
      </c>
      <c r="HY17" s="45">
        <f t="shared" si="135"/>
        <v>0.11730590471835725</v>
      </c>
      <c r="HZ17" s="45">
        <f t="shared" si="136"/>
        <v>0.6536245009973437</v>
      </c>
      <c r="IA17" s="45">
        <f t="shared" si="137"/>
        <v>8.6863630158434096E-2</v>
      </c>
      <c r="IB17" s="45">
        <f t="shared" si="138"/>
        <v>0.1059428543749593</v>
      </c>
      <c r="IC17" s="45">
        <f t="shared" si="139"/>
        <v>1.407930838931741E-2</v>
      </c>
      <c r="ID17" s="45">
        <f t="shared" si="140"/>
        <v>2.7466392898565978E-2</v>
      </c>
      <c r="IE17" s="45"/>
      <c r="IF17" s="121">
        <f t="shared" si="141"/>
        <v>-8.688977262031263E-7</v>
      </c>
      <c r="IG17" s="121">
        <f t="shared" si="142"/>
        <v>1.597330291128915E-12</v>
      </c>
      <c r="IH17" s="121">
        <f t="shared" si="143"/>
        <v>2.7029592788152351E-5</v>
      </c>
      <c r="II17" s="121">
        <f t="shared" si="144"/>
        <v>7.7172955485632845E-9</v>
      </c>
      <c r="IJ17" s="45">
        <f t="shared" si="145"/>
        <v>2.1471759570671436</v>
      </c>
      <c r="IK17" s="119">
        <f t="shared" si="146"/>
        <v>0.10544680144412584</v>
      </c>
      <c r="IL17" s="122">
        <f t="shared" ca="1" si="147"/>
        <v>-24.877103551815569</v>
      </c>
      <c r="IM17" s="122"/>
      <c r="IN17" s="45">
        <f t="shared" si="148"/>
        <v>2.0693988600848492</v>
      </c>
      <c r="IO17" s="122">
        <f t="shared" si="149"/>
        <v>1817.1730293066444</v>
      </c>
      <c r="IP17" s="121">
        <f t="shared" si="150"/>
        <v>1.2901318502081829E-5</v>
      </c>
    </row>
    <row r="18" spans="1:250" s="33" customFormat="1">
      <c r="A18" t="s">
        <v>233</v>
      </c>
      <c r="B18"/>
      <c r="C18" s="111">
        <v>3</v>
      </c>
      <c r="D18" s="111">
        <v>1160</v>
      </c>
      <c r="E18" s="125">
        <f t="shared" si="4"/>
        <v>87.905966197581861</v>
      </c>
      <c r="F18" s="125" t="str">
        <f t="shared" ca="1" si="151"/>
        <v>N</v>
      </c>
      <c r="G18" s="124" t="str">
        <f t="shared" ca="1" si="5"/>
        <v/>
      </c>
      <c r="H18" s="124" t="str">
        <f t="shared" ca="1" si="152"/>
        <v/>
      </c>
      <c r="I18" s="4">
        <f t="shared" ca="1" si="6"/>
        <v>3.1434547774215831E-2</v>
      </c>
      <c r="J18" s="4">
        <f t="shared" ca="1" si="153"/>
        <v>0.11491629789268623</v>
      </c>
      <c r="K18" s="4">
        <f t="shared" ca="1" si="7"/>
        <v>1.5060933712906718E-2</v>
      </c>
      <c r="L18" s="4">
        <f t="shared" ca="1" si="8"/>
        <v>6.663400272399822E-2</v>
      </c>
      <c r="M18" s="4"/>
      <c r="N18">
        <v>47.291600000000003</v>
      </c>
      <c r="O18">
        <v>1.7306999999999999</v>
      </c>
      <c r="P18">
        <v>15.525</v>
      </c>
      <c r="Q18">
        <v>9.3999000000000006</v>
      </c>
      <c r="R18">
        <v>0.1588</v>
      </c>
      <c r="S18">
        <v>6.3227184466019404</v>
      </c>
      <c r="T18">
        <v>12.3696</v>
      </c>
      <c r="U18">
        <v>3.9281000000000001</v>
      </c>
      <c r="V18">
        <v>1.2284999999999999</v>
      </c>
      <c r="W18">
        <v>0</v>
      </c>
      <c r="X18">
        <v>0.24060000000000001</v>
      </c>
      <c r="Y18" s="112">
        <v>0</v>
      </c>
      <c r="Z18" s="113">
        <f t="shared" ca="1" si="9"/>
        <v>11.289536845791877</v>
      </c>
      <c r="AB18">
        <v>51.0169</v>
      </c>
      <c r="AC18">
        <v>0.51039999999999996</v>
      </c>
      <c r="AD18">
        <v>4.2920999999999996</v>
      </c>
      <c r="AE18">
        <v>3.9184000000000001</v>
      </c>
      <c r="AF18">
        <v>0.1135</v>
      </c>
      <c r="AG18">
        <v>15.9773</v>
      </c>
      <c r="AH18">
        <v>21.500299999999999</v>
      </c>
      <c r="AI18">
        <v>0.38279999999999997</v>
      </c>
      <c r="AJ18">
        <v>0</v>
      </c>
      <c r="AK18">
        <v>0.96419999999999995</v>
      </c>
      <c r="AM18" s="114">
        <f t="shared" ca="1" si="10"/>
        <v>1473.7684571492437</v>
      </c>
      <c r="AN18" s="124">
        <f t="shared" ca="1" si="11"/>
        <v>1200.6184571492436</v>
      </c>
      <c r="AO18" s="124">
        <f t="shared" ca="1" si="12"/>
        <v>5.327726370449823</v>
      </c>
      <c r="AP18" s="111"/>
      <c r="AQ18" s="115">
        <f t="shared" ca="1" si="13"/>
        <v>1467.7986007452569</v>
      </c>
      <c r="AR18" s="115">
        <f t="shared" ca="1" si="14"/>
        <v>7.1216175713393488</v>
      </c>
      <c r="AS18" s="115"/>
      <c r="AT18" s="115">
        <f t="shared" ca="1" si="15"/>
        <v>1464.799944361795</v>
      </c>
      <c r="AU18" s="115">
        <f t="shared" ca="1" si="15"/>
        <v>4.7142751663168809</v>
      </c>
      <c r="AV18" s="111"/>
      <c r="AW18" s="115">
        <f t="shared" ca="1" si="16"/>
        <v>1489.3570538602173</v>
      </c>
      <c r="AX18" s="115">
        <f t="shared" ca="1" si="17"/>
        <v>1216.2070538602175</v>
      </c>
      <c r="AY18" s="115">
        <f t="shared" ca="1" si="18"/>
        <v>7.958086262212773</v>
      </c>
      <c r="AZ18" s="115"/>
      <c r="BA18" s="115">
        <f t="shared" ca="1" si="19"/>
        <v>1504.6049858366719</v>
      </c>
      <c r="BB18" s="115">
        <f t="shared" ca="1" si="20"/>
        <v>1231.4549858366718</v>
      </c>
      <c r="BC18" s="116">
        <f t="shared" ca="1" si="21"/>
        <v>8.5497065250794577</v>
      </c>
      <c r="BE18" s="116">
        <f t="shared" si="22"/>
        <v>1449.4245978519518</v>
      </c>
      <c r="BF18" s="116">
        <f t="shared" si="23"/>
        <v>1176.274597851952</v>
      </c>
      <c r="BG18" s="116">
        <f t="shared" ca="1" si="24"/>
        <v>1467.7986007452569</v>
      </c>
      <c r="BH18" s="116">
        <f t="shared" ca="1" si="25"/>
        <v>1194.6486007452568</v>
      </c>
      <c r="BI18" s="116">
        <f t="shared" ca="1" si="26"/>
        <v>7.1216175713393488</v>
      </c>
      <c r="BJ18" s="116"/>
      <c r="BK18" s="116">
        <f t="shared" ca="1" si="27"/>
        <v>1464.799944361795</v>
      </c>
      <c r="BL18" s="116">
        <f t="shared" ca="1" si="28"/>
        <v>4.7142751663168809</v>
      </c>
      <c r="BM18" s="116">
        <f t="shared" ca="1" si="29"/>
        <v>1191.649944361795</v>
      </c>
      <c r="BN18" s="116"/>
      <c r="BO18" s="116">
        <f t="shared" ca="1" si="30"/>
        <v>5.4087782506910038</v>
      </c>
      <c r="BP18" s="116">
        <f t="shared" ca="1" si="31"/>
        <v>5.728063836220544</v>
      </c>
      <c r="BQ18" s="116">
        <f t="shared" ca="1" si="32"/>
        <v>1209.6466800198364</v>
      </c>
      <c r="BR18" s="116">
        <f t="shared" ca="1" si="33"/>
        <v>1217.8226411388146</v>
      </c>
      <c r="BS18" s="116">
        <f t="shared" ca="1" si="34"/>
        <v>1217.8226411388146</v>
      </c>
      <c r="BT18" s="116"/>
      <c r="BU18" s="116">
        <f t="shared" ca="1" si="35"/>
        <v>1171.6545534674201</v>
      </c>
      <c r="BV18" s="111"/>
      <c r="BW18" s="117">
        <f t="shared" ca="1" si="36"/>
        <v>0.70419646221419596</v>
      </c>
      <c r="BX18" s="117">
        <f t="shared" ca="1" si="37"/>
        <v>0.69190491869434512</v>
      </c>
      <c r="BY18" s="117">
        <f t="shared" ca="1" si="38"/>
        <v>0.10702552819301427</v>
      </c>
      <c r="BZ18" s="117">
        <f t="shared" ca="1" si="39"/>
        <v>1.6277239491971997E-2</v>
      </c>
      <c r="CA18" s="117">
        <f t="shared" ca="1" si="40"/>
        <v>1.8097033844263557E-2</v>
      </c>
      <c r="CB18" s="117">
        <f t="shared" ca="1" si="154"/>
        <v>6.0977051471245568E-2</v>
      </c>
      <c r="CC18" s="117">
        <f t="shared" si="41"/>
        <v>0</v>
      </c>
      <c r="CD18" s="116">
        <f t="shared" ca="1" si="42"/>
        <v>0.89428177169484047</v>
      </c>
      <c r="CE18" s="134">
        <v>0.27</v>
      </c>
      <c r="CF18" s="117">
        <f t="shared" si="43"/>
        <v>0.75853892141834334</v>
      </c>
      <c r="CG18" s="117">
        <f t="shared" si="0"/>
        <v>0.12208646190592098</v>
      </c>
      <c r="CH18" s="117">
        <f t="shared" si="1"/>
        <v>4.7711787266187827E-2</v>
      </c>
      <c r="CI18" s="117">
        <f t="shared" si="2"/>
        <v>2.7466392898565978E-2</v>
      </c>
      <c r="CJ18" s="117">
        <f t="shared" si="3"/>
        <v>3.2155762957595826E-2</v>
      </c>
      <c r="CK18" s="117">
        <f t="shared" si="3"/>
        <v>1.4104972695030329E-2</v>
      </c>
      <c r="CL18" s="117">
        <f t="shared" si="44"/>
        <v>1.0020642991416444</v>
      </c>
      <c r="CM18" s="117">
        <f t="shared" si="155"/>
        <v>0.16496278781132442</v>
      </c>
      <c r="CN18" s="111"/>
      <c r="CO18" s="116">
        <f t="shared" ca="1" si="45"/>
        <v>5.286882749385768</v>
      </c>
      <c r="CP18" s="116">
        <f t="shared" ca="1" si="46"/>
        <v>4.5515500351260787</v>
      </c>
      <c r="CQ18" s="116">
        <f t="shared" ca="1" si="47"/>
        <v>5.716310049838226</v>
      </c>
      <c r="CR18" s="116">
        <f t="shared" ca="1" si="48"/>
        <v>1224.2391527823625</v>
      </c>
      <c r="CS18" s="118">
        <f t="shared" ca="1" si="156"/>
        <v>0.27987908570401066</v>
      </c>
      <c r="CU18" s="116">
        <f t="shared" si="49"/>
        <v>3.5046564869151884</v>
      </c>
      <c r="CV18" s="116">
        <f t="shared" si="50"/>
        <v>3.5415118271184154</v>
      </c>
      <c r="CW18" s="116">
        <f t="shared" ca="1" si="51"/>
        <v>969.31102895038146</v>
      </c>
      <c r="CX18" s="119"/>
      <c r="CY18" s="33">
        <f t="shared" si="52"/>
        <v>0.78708747543035373</v>
      </c>
      <c r="CZ18" s="33">
        <f t="shared" si="52"/>
        <v>2.1666574860914285E-2</v>
      </c>
      <c r="DA18" s="33">
        <f t="shared" si="53"/>
        <v>0.30452820195957281</v>
      </c>
      <c r="DB18" s="33">
        <f t="shared" si="54"/>
        <v>0.13083327765900588</v>
      </c>
      <c r="DC18" s="33">
        <f t="shared" si="54"/>
        <v>2.2385903083700438E-3</v>
      </c>
      <c r="DD18" s="33">
        <f t="shared" si="54"/>
        <v>0.15687414889198054</v>
      </c>
      <c r="DE18" s="33">
        <f t="shared" si="54"/>
        <v>0.22058084005321218</v>
      </c>
      <c r="DF18" s="33">
        <f t="shared" si="55"/>
        <v>0.12675604116884939</v>
      </c>
      <c r="DG18" s="33">
        <f t="shared" si="55"/>
        <v>2.6083910144804448E-2</v>
      </c>
      <c r="DH18" s="33">
        <f t="shared" si="55"/>
        <v>0</v>
      </c>
      <c r="DI18" s="33">
        <f t="shared" si="55"/>
        <v>3.3902365133826979E-3</v>
      </c>
      <c r="DJ18" s="33">
        <f t="shared" si="56"/>
        <v>1.7800392969904457</v>
      </c>
      <c r="DL18" s="33">
        <f t="shared" si="57"/>
        <v>0.4421742130980485</v>
      </c>
      <c r="DM18" s="33">
        <f t="shared" si="57"/>
        <v>1.2171964347948089E-2</v>
      </c>
      <c r="DN18" s="33">
        <f t="shared" si="57"/>
        <v>0.17107948261279726</v>
      </c>
      <c r="DO18" s="33">
        <f t="shared" si="57"/>
        <v>7.3500218720007351E-2</v>
      </c>
      <c r="DP18" s="33">
        <f t="shared" si="57"/>
        <v>1.2576072405563637E-3</v>
      </c>
      <c r="DQ18" s="33">
        <f t="shared" si="57"/>
        <v>8.8129598687630858E-2</v>
      </c>
      <c r="DR18" s="33">
        <f t="shared" si="57"/>
        <v>0.12391908449782732</v>
      </c>
      <c r="DS18" s="33">
        <f t="shared" si="57"/>
        <v>7.1209686990146126E-2</v>
      </c>
      <c r="DT18" s="33">
        <f t="shared" si="57"/>
        <v>1.4653558597782154E-2</v>
      </c>
      <c r="DU18" s="33">
        <f t="shared" si="57"/>
        <v>0</v>
      </c>
      <c r="DV18" s="33">
        <f t="shared" si="57"/>
        <v>1.9045852072561828E-3</v>
      </c>
      <c r="DW18" s="33">
        <f t="shared" si="58"/>
        <v>1.0000000000000002</v>
      </c>
      <c r="DX18" s="33">
        <f t="shared" si="59"/>
        <v>54.525582037479971</v>
      </c>
      <c r="DY18" s="33">
        <f t="shared" si="60"/>
        <v>0.84908869704731516</v>
      </c>
      <c r="DZ18" s="33">
        <f t="shared" si="60"/>
        <v>6.3896803657541171E-3</v>
      </c>
      <c r="EA18" s="33">
        <f t="shared" si="60"/>
        <v>4.2095507105658042E-2</v>
      </c>
      <c r="EB18" s="33">
        <f t="shared" si="60"/>
        <v>5.4538571174060219E-2</v>
      </c>
      <c r="EC18" s="33">
        <f t="shared" si="60"/>
        <v>1.6000000000000001E-3</v>
      </c>
      <c r="ED18" s="33">
        <f t="shared" si="60"/>
        <v>0.39641577594505811</v>
      </c>
      <c r="EE18" s="33">
        <f t="shared" si="60"/>
        <v>0.38340400945835579</v>
      </c>
      <c r="EF18" s="33">
        <f t="shared" si="60"/>
        <v>6.1762954812040862E-3</v>
      </c>
      <c r="EG18" s="33">
        <f t="shared" si="60"/>
        <v>0</v>
      </c>
      <c r="EH18" s="33">
        <f t="shared" si="60"/>
        <v>6.3434961729809955E-3</v>
      </c>
      <c r="EI18" s="33">
        <f t="shared" si="61"/>
        <v>1.7460520327503866</v>
      </c>
      <c r="EK18" s="33">
        <f t="shared" si="62"/>
        <v>1.6981773940946303</v>
      </c>
      <c r="EL18" s="33">
        <f t="shared" si="62"/>
        <v>1.2779360731508234E-2</v>
      </c>
      <c r="EM18" s="33">
        <f t="shared" si="63"/>
        <v>0.12628652131697413</v>
      </c>
      <c r="EN18" s="33">
        <f t="shared" si="64"/>
        <v>5.4538571174060219E-2</v>
      </c>
      <c r="EO18" s="33">
        <f t="shared" si="64"/>
        <v>1.6000000000000001E-3</v>
      </c>
      <c r="EP18" s="33">
        <f t="shared" si="64"/>
        <v>0.39641577594505811</v>
      </c>
      <c r="EQ18" s="33">
        <f t="shared" si="64"/>
        <v>0.38340400945835579</v>
      </c>
      <c r="ER18" s="33">
        <f t="shared" si="64"/>
        <v>6.1762954812040862E-3</v>
      </c>
      <c r="ES18" s="33">
        <f t="shared" si="64"/>
        <v>0</v>
      </c>
      <c r="ET18" s="33">
        <f t="shared" si="65"/>
        <v>1.9030488518942987E-2</v>
      </c>
      <c r="EU18" s="33">
        <f t="shared" si="66"/>
        <v>2.6984084167207341</v>
      </c>
      <c r="EV18" s="33">
        <f t="shared" si="67"/>
        <v>2.2235329399437451</v>
      </c>
      <c r="EX18" s="33">
        <f t="shared" si="68"/>
        <v>1.8879766868186205</v>
      </c>
      <c r="EY18" s="33">
        <f t="shared" si="68"/>
        <v>1.4207664768966077E-2</v>
      </c>
      <c r="EZ18" s="33">
        <f t="shared" si="69"/>
        <v>0.11202331318137948</v>
      </c>
      <c r="FA18" s="33">
        <f t="shared" si="70"/>
        <v>7.5178180164753805E-2</v>
      </c>
      <c r="FB18" s="33">
        <f t="shared" si="71"/>
        <v>0.18720149334613329</v>
      </c>
      <c r="FC18" s="33">
        <f t="shared" si="72"/>
        <v>0.12126830950298931</v>
      </c>
      <c r="FD18" s="33">
        <f t="shared" si="72"/>
        <v>3.5576527039099925E-3</v>
      </c>
      <c r="FE18" s="33">
        <f t="shared" si="72"/>
        <v>0.88144353572719603</v>
      </c>
      <c r="FF18" s="33">
        <f t="shared" si="72"/>
        <v>0.85251144433715731</v>
      </c>
      <c r="FG18" s="33">
        <f t="shared" si="73"/>
        <v>2.7466392898565978E-2</v>
      </c>
      <c r="FH18" s="33">
        <f t="shared" si="73"/>
        <v>0</v>
      </c>
      <c r="FI18" s="33">
        <f t="shared" si="73"/>
        <v>2.8209945390060658E-2</v>
      </c>
      <c r="FJ18" s="33">
        <f t="shared" si="74"/>
        <v>4.0038431254935984</v>
      </c>
      <c r="FK18" s="33">
        <f t="shared" si="75"/>
        <v>7.6862509871988421E-3</v>
      </c>
      <c r="FL18" s="33">
        <f t="shared" si="76"/>
        <v>1.151830990318814E-2</v>
      </c>
      <c r="FM18" s="33">
        <f t="shared" si="77"/>
        <v>2.7466392898565978E-2</v>
      </c>
      <c r="FN18" s="33">
        <f t="shared" si="78"/>
        <v>4.7711787266187827E-2</v>
      </c>
      <c r="FO18" s="33">
        <f t="shared" si="157"/>
        <v>3.2155762957595826E-2</v>
      </c>
      <c r="FP18" s="33">
        <f t="shared" si="79"/>
        <v>1.4104972695030329E-2</v>
      </c>
      <c r="FQ18" s="119">
        <f t="shared" si="80"/>
        <v>0.75853892141834334</v>
      </c>
      <c r="FR18" s="33">
        <f t="shared" si="81"/>
        <v>0.12208646190592098</v>
      </c>
      <c r="FS18" s="33">
        <f t="shared" si="82"/>
        <v>1.0020642991416442</v>
      </c>
      <c r="FT18" s="33">
        <f t="shared" si="83"/>
        <v>0.75853892141834334</v>
      </c>
      <c r="FU18" s="33">
        <f t="shared" si="84"/>
        <v>2.4450639929446565</v>
      </c>
      <c r="FV18" s="33">
        <f t="shared" si="85"/>
        <v>-2.8212506007774429</v>
      </c>
      <c r="FW18" s="33">
        <f t="shared" si="86"/>
        <v>-2.8212506007774429</v>
      </c>
      <c r="FX18" s="33">
        <f t="shared" si="87"/>
        <v>0.54525582037479969</v>
      </c>
      <c r="FY18" s="120">
        <f t="shared" ca="1" si="88"/>
        <v>1467.7986007452569</v>
      </c>
      <c r="FZ18" s="120">
        <f t="shared" ca="1" si="88"/>
        <v>7.1216175713393488</v>
      </c>
      <c r="GA18" s="33">
        <f t="shared" ca="1" si="89"/>
        <v>0.14677986007452568</v>
      </c>
      <c r="GB18" s="119">
        <f t="shared" ca="1" si="90"/>
        <v>0.53815241497071276</v>
      </c>
      <c r="GC18" s="119">
        <f t="shared" ca="1" si="91"/>
        <v>5.521364751664195</v>
      </c>
      <c r="GD18" s="33">
        <f t="shared" ca="1" si="92"/>
        <v>174.82225697947081</v>
      </c>
      <c r="GE18" s="33">
        <f t="shared" si="93"/>
        <v>0.10544680144412584</v>
      </c>
      <c r="GF18" s="119">
        <f t="shared" si="94"/>
        <v>87.905966197581861</v>
      </c>
      <c r="GG18" s="119">
        <f t="shared" ca="1" si="95"/>
        <v>315.10561869849306</v>
      </c>
      <c r="GH18" s="119">
        <f t="shared" ca="1" si="96"/>
        <v>1.6655515213612308E-3</v>
      </c>
      <c r="GI18" s="119">
        <f t="shared" si="97"/>
        <v>0.16496278781132442</v>
      </c>
      <c r="GJ18" s="33">
        <f t="shared" si="98"/>
        <v>0.88353548993963327</v>
      </c>
      <c r="GK18" s="33">
        <f t="shared" si="99"/>
        <v>0.12528204131097936</v>
      </c>
      <c r="GL18" s="33">
        <f t="shared" si="100"/>
        <v>0.12920679223005219</v>
      </c>
      <c r="GM18" s="33">
        <f t="shared" si="101"/>
        <v>0.91061415506628007</v>
      </c>
      <c r="GN18" s="33">
        <f t="shared" si="102"/>
        <v>8.441143917670646E-2</v>
      </c>
      <c r="GO18" s="33">
        <f t="shared" si="103"/>
        <v>0.11358205851579047</v>
      </c>
      <c r="GP18" s="33">
        <f t="shared" si="104"/>
        <v>0.87079320776994784</v>
      </c>
      <c r="GQ18" s="33">
        <f t="shared" si="105"/>
        <v>0.32888705460583895</v>
      </c>
      <c r="GR18" s="33">
        <f t="shared" si="106"/>
        <v>-1.3228278796689441E-2</v>
      </c>
      <c r="GS18" s="33">
        <f t="shared" si="107"/>
        <v>2.7800451160538368E-2</v>
      </c>
      <c r="GT18" s="33">
        <f t="shared" si="108"/>
        <v>2.7800451160538368E-2</v>
      </c>
      <c r="GU18" s="33">
        <f t="shared" si="109"/>
        <v>8.5781607355252101E-2</v>
      </c>
      <c r="GV18" s="33">
        <f t="shared" si="110"/>
        <v>8.8664058899828369E-2</v>
      </c>
      <c r="GW18" s="33">
        <f t="shared" si="111"/>
        <v>0.79277947682736771</v>
      </c>
      <c r="GX18" s="33">
        <f t="shared" si="112"/>
        <v>0.85251144433715731</v>
      </c>
      <c r="GY18" s="33">
        <f t="shared" si="113"/>
        <v>2.7466392898565978E-2</v>
      </c>
      <c r="GZ18" s="33">
        <f t="shared" si="114"/>
        <v>438.02943367626335</v>
      </c>
      <c r="HA18" s="33">
        <f t="shared" si="115"/>
        <v>11.71395929449829</v>
      </c>
      <c r="HB18" s="33">
        <f t="shared" si="116"/>
        <v>2.1471759570671436</v>
      </c>
      <c r="HC18" s="33">
        <f t="shared" si="117"/>
        <v>8.8302611234386272E-6</v>
      </c>
      <c r="HD18" s="33">
        <f t="shared" si="118"/>
        <v>1817.1730293066444</v>
      </c>
      <c r="HE18" s="33">
        <f t="shared" ca="1" si="119"/>
        <v>-7.7195945743053027E-3</v>
      </c>
      <c r="HF18" s="119">
        <f t="shared" ca="1" si="120"/>
        <v>18.690935049838231</v>
      </c>
      <c r="HG18" s="44" t="e">
        <f>#REF!</f>
        <v>#REF!</v>
      </c>
      <c r="HH18" s="44" t="e">
        <f>#REF!</f>
        <v>#REF!</v>
      </c>
      <c r="HI18" s="44">
        <f t="shared" si="121"/>
        <v>5.1566000000000001</v>
      </c>
      <c r="HJ18" s="44">
        <f t="shared" si="122"/>
        <v>3.7312218509362722</v>
      </c>
      <c r="HK18" s="44" t="e">
        <f t="shared" si="123"/>
        <v>#REF!</v>
      </c>
      <c r="HL18" s="33">
        <f t="shared" si="124"/>
        <v>438.02943367626335</v>
      </c>
      <c r="HM18" s="33">
        <f t="shared" si="124"/>
        <v>11.71395929449829</v>
      </c>
      <c r="HN18" s="44">
        <f t="shared" si="125"/>
        <v>3.7890171394830929</v>
      </c>
      <c r="HO18" s="44"/>
      <c r="HP18" s="45">
        <f t="shared" si="126"/>
        <v>0.11713971121970046</v>
      </c>
      <c r="HQ18" s="45">
        <f t="shared" si="127"/>
        <v>0.88144353572719614</v>
      </c>
      <c r="HR18" s="45">
        <f t="shared" si="128"/>
        <v>7.6862509871988421E-3</v>
      </c>
      <c r="HS18" s="45">
        <f t="shared" si="129"/>
        <v>1.9780141911367136E-2</v>
      </c>
      <c r="HT18" s="45">
        <f t="shared" si="130"/>
        <v>0</v>
      </c>
      <c r="HU18" s="45">
        <f t="shared" si="131"/>
        <v>1.9780141911367136E-2</v>
      </c>
      <c r="HV18" s="45">
        <f t="shared" si="132"/>
        <v>0</v>
      </c>
      <c r="HW18" s="45">
        <f t="shared" si="133"/>
        <v>5.5398038253386669E-2</v>
      </c>
      <c r="HX18" s="45">
        <f t="shared" si="134"/>
        <v>0.11202331318137948</v>
      </c>
      <c r="HY18" s="45">
        <f t="shared" si="135"/>
        <v>0.11730590471835725</v>
      </c>
      <c r="HZ18" s="45">
        <f t="shared" si="136"/>
        <v>0.6536245009973437</v>
      </c>
      <c r="IA18" s="45">
        <f t="shared" si="137"/>
        <v>8.6863630158434096E-2</v>
      </c>
      <c r="IB18" s="45">
        <f t="shared" si="138"/>
        <v>0.1059428543749593</v>
      </c>
      <c r="IC18" s="45">
        <f t="shared" si="139"/>
        <v>1.407930838931741E-2</v>
      </c>
      <c r="ID18" s="45">
        <f t="shared" si="140"/>
        <v>2.7466392898565978E-2</v>
      </c>
      <c r="IE18" s="45"/>
      <c r="IF18" s="121">
        <f t="shared" si="141"/>
        <v>-8.688977262031263E-7</v>
      </c>
      <c r="IG18" s="121">
        <f t="shared" si="142"/>
        <v>1.597330291128915E-12</v>
      </c>
      <c r="IH18" s="121">
        <f t="shared" si="143"/>
        <v>2.7029592788152351E-5</v>
      </c>
      <c r="II18" s="121">
        <f t="shared" si="144"/>
        <v>7.7172955485632845E-9</v>
      </c>
      <c r="IJ18" s="45">
        <f t="shared" si="145"/>
        <v>2.1471759570671436</v>
      </c>
      <c r="IK18" s="119">
        <f t="shared" si="146"/>
        <v>0.10544680144412584</v>
      </c>
      <c r="IL18" s="122">
        <f t="shared" ca="1" si="147"/>
        <v>-24.885083702107313</v>
      </c>
      <c r="IM18" s="122"/>
      <c r="IN18" s="45">
        <f t="shared" si="148"/>
        <v>2.0693988600848492</v>
      </c>
      <c r="IO18" s="122">
        <f t="shared" si="149"/>
        <v>1817.1730293066444</v>
      </c>
      <c r="IP18" s="121">
        <f t="shared" si="150"/>
        <v>1.2901318502081829E-5</v>
      </c>
    </row>
    <row r="19" spans="1:250" s="33" customFormat="1">
      <c r="A19" t="s">
        <v>233</v>
      </c>
      <c r="B19"/>
      <c r="C19" s="111">
        <v>3</v>
      </c>
      <c r="D19" s="111">
        <v>1160</v>
      </c>
      <c r="E19" s="125">
        <f t="shared" si="4"/>
        <v>87.905966197581861</v>
      </c>
      <c r="F19" s="125" t="str">
        <f t="shared" ca="1" si="151"/>
        <v>N</v>
      </c>
      <c r="G19" s="124" t="str">
        <f t="shared" ca="1" si="5"/>
        <v/>
      </c>
      <c r="H19" s="124" t="str">
        <f t="shared" ca="1" si="152"/>
        <v/>
      </c>
      <c r="I19" s="4">
        <f t="shared" ca="1" si="6"/>
        <v>3.0801317276268506E-2</v>
      </c>
      <c r="J19" s="4">
        <f t="shared" ca="1" si="153"/>
        <v>0.11559446778705038</v>
      </c>
      <c r="K19" s="4">
        <f t="shared" ca="1" si="7"/>
        <v>1.6772097391319574E-2</v>
      </c>
      <c r="L19" s="4">
        <f t="shared" ca="1" si="8"/>
        <v>7.3787404820045865E-2</v>
      </c>
      <c r="M19" s="4"/>
      <c r="N19">
        <v>47.225999999999999</v>
      </c>
      <c r="O19">
        <v>1.8008999999999999</v>
      </c>
      <c r="P19">
        <v>15.643800000000001</v>
      </c>
      <c r="Q19">
        <v>9.0440000000000005</v>
      </c>
      <c r="R19">
        <v>0.2213</v>
      </c>
      <c r="S19">
        <v>6.0696116504854301</v>
      </c>
      <c r="T19">
        <v>12.408099999999999</v>
      </c>
      <c r="U19">
        <v>3.8351999999999999</v>
      </c>
      <c r="V19">
        <v>1.1338999999999999</v>
      </c>
      <c r="W19">
        <v>0</v>
      </c>
      <c r="X19">
        <v>0.18940000000000001</v>
      </c>
      <c r="Y19" s="112">
        <v>0</v>
      </c>
      <c r="Z19" s="113">
        <f t="shared" ca="1" si="9"/>
        <v>11.153981033270984</v>
      </c>
      <c r="AB19">
        <v>51.0169</v>
      </c>
      <c r="AC19">
        <v>0.51039999999999996</v>
      </c>
      <c r="AD19">
        <v>4.2920999999999996</v>
      </c>
      <c r="AE19">
        <v>3.9184000000000001</v>
      </c>
      <c r="AF19">
        <v>0.1135</v>
      </c>
      <c r="AG19">
        <v>15.9773</v>
      </c>
      <c r="AH19">
        <v>21.500299999999999</v>
      </c>
      <c r="AI19">
        <v>0.38279999999999997</v>
      </c>
      <c r="AJ19">
        <v>0</v>
      </c>
      <c r="AK19">
        <v>0.96419999999999995</v>
      </c>
      <c r="AM19" s="114">
        <f t="shared" ca="1" si="10"/>
        <v>1475.1515607803203</v>
      </c>
      <c r="AN19" s="124">
        <f t="shared" ca="1" si="11"/>
        <v>1202.0015607803202</v>
      </c>
      <c r="AO19" s="124">
        <f t="shared" ca="1" si="12"/>
        <v>5.336416844189058</v>
      </c>
      <c r="AP19" s="111"/>
      <c r="AQ19" s="115">
        <f t="shared" ca="1" si="13"/>
        <v>1465.8233376469093</v>
      </c>
      <c r="AR19" s="115">
        <f t="shared" ca="1" si="14"/>
        <v>6.9810620320053181</v>
      </c>
      <c r="AS19" s="115"/>
      <c r="AT19" s="115">
        <f t="shared" ca="1" si="15"/>
        <v>1462.2441261123149</v>
      </c>
      <c r="AU19" s="115">
        <f t="shared" ca="1" si="15"/>
        <v>4.3043582523824586</v>
      </c>
      <c r="AV19" s="111"/>
      <c r="AW19" s="115">
        <f t="shared" ca="1" si="16"/>
        <v>1490.6227205394352</v>
      </c>
      <c r="AX19" s="115">
        <f t="shared" ca="1" si="17"/>
        <v>1217.4727205394352</v>
      </c>
      <c r="AY19" s="115">
        <f t="shared" ca="1" si="18"/>
        <v>7.9422987295266774</v>
      </c>
      <c r="AZ19" s="115"/>
      <c r="BA19" s="115">
        <f t="shared" ca="1" si="19"/>
        <v>1500.8304565836922</v>
      </c>
      <c r="BB19" s="115">
        <f t="shared" ca="1" si="20"/>
        <v>1227.6804565836924</v>
      </c>
      <c r="BC19" s="116">
        <f t="shared" ca="1" si="21"/>
        <v>8.3379557717552686</v>
      </c>
      <c r="BE19" s="116">
        <f t="shared" si="22"/>
        <v>1446.9711121525647</v>
      </c>
      <c r="BF19" s="116">
        <f t="shared" si="23"/>
        <v>1173.8211121525646</v>
      </c>
      <c r="BG19" s="116">
        <f t="shared" ca="1" si="24"/>
        <v>1465.8233376469093</v>
      </c>
      <c r="BH19" s="116">
        <f t="shared" ca="1" si="25"/>
        <v>1192.6733376469092</v>
      </c>
      <c r="BI19" s="116">
        <f t="shared" ca="1" si="26"/>
        <v>6.9810620320053181</v>
      </c>
      <c r="BJ19" s="116"/>
      <c r="BK19" s="116">
        <f t="shared" ca="1" si="27"/>
        <v>1462.2441261123149</v>
      </c>
      <c r="BL19" s="116">
        <f t="shared" ca="1" si="28"/>
        <v>4.3043582523824586</v>
      </c>
      <c r="BM19" s="116">
        <f t="shared" ca="1" si="29"/>
        <v>1189.0941261123148</v>
      </c>
      <c r="BN19" s="116"/>
      <c r="BO19" s="116">
        <f t="shared" ca="1" si="30"/>
        <v>5.3546029385473259</v>
      </c>
      <c r="BP19" s="116">
        <f t="shared" ca="1" si="31"/>
        <v>5.6269500253313112</v>
      </c>
      <c r="BQ19" s="116">
        <f t="shared" ca="1" si="32"/>
        <v>1210.1905798112462</v>
      </c>
      <c r="BR19" s="116">
        <f t="shared" ca="1" si="33"/>
        <v>1214.7632518266801</v>
      </c>
      <c r="BS19" s="116">
        <f t="shared" ca="1" si="34"/>
        <v>1214.7632518266801</v>
      </c>
      <c r="BT19" s="116"/>
      <c r="BU19" s="116">
        <f t="shared" ca="1" si="35"/>
        <v>1165.1094441783357</v>
      </c>
      <c r="BV19" s="111"/>
      <c r="BW19" s="117">
        <f t="shared" ca="1" si="36"/>
        <v>0.70050371891217433</v>
      </c>
      <c r="BX19" s="117">
        <f t="shared" ca="1" si="37"/>
        <v>0.68475151659829747</v>
      </c>
      <c r="BY19" s="117">
        <f t="shared" ca="1" si="38"/>
        <v>0.10531436451460141</v>
      </c>
      <c r="BZ19" s="117">
        <f t="shared" ca="1" si="39"/>
        <v>1.6910469989919321E-2</v>
      </c>
      <c r="CA19" s="117">
        <f t="shared" ca="1" si="40"/>
        <v>1.7837806836576174E-2</v>
      </c>
      <c r="CB19" s="117">
        <f t="shared" ca="1" si="154"/>
        <v>6.4037118478408858E-2</v>
      </c>
      <c r="CC19" s="117">
        <f t="shared" si="41"/>
        <v>0</v>
      </c>
      <c r="CD19" s="116">
        <f t="shared" ca="1" si="42"/>
        <v>0.88885127641780326</v>
      </c>
      <c r="CE19" s="134">
        <v>0.27</v>
      </c>
      <c r="CF19" s="117">
        <f t="shared" si="43"/>
        <v>0.75853892141834334</v>
      </c>
      <c r="CG19" s="117">
        <f t="shared" si="0"/>
        <v>0.12208646190592098</v>
      </c>
      <c r="CH19" s="117">
        <f t="shared" si="1"/>
        <v>4.7711787266187827E-2</v>
      </c>
      <c r="CI19" s="117">
        <f t="shared" si="2"/>
        <v>2.7466392898565978E-2</v>
      </c>
      <c r="CJ19" s="117">
        <f t="shared" si="3"/>
        <v>3.2155762957595826E-2</v>
      </c>
      <c r="CK19" s="117">
        <f t="shared" si="3"/>
        <v>1.4104972695030329E-2</v>
      </c>
      <c r="CL19" s="117">
        <f t="shared" si="44"/>
        <v>1.0020642991416444</v>
      </c>
      <c r="CM19" s="117">
        <f t="shared" si="155"/>
        <v>0.16459086548012594</v>
      </c>
      <c r="CN19" s="111"/>
      <c r="CO19" s="116">
        <f t="shared" ca="1" si="45"/>
        <v>5.2259402060612956</v>
      </c>
      <c r="CP19" s="116">
        <f t="shared" ca="1" si="46"/>
        <v>4.4869629638875583</v>
      </c>
      <c r="CQ19" s="116">
        <f t="shared" ca="1" si="47"/>
        <v>5.4597216973473639</v>
      </c>
      <c r="CR19" s="116">
        <f t="shared" ca="1" si="48"/>
        <v>1223.0584909546333</v>
      </c>
      <c r="CS19" s="118">
        <f t="shared" ca="1" si="156"/>
        <v>0.28018533326717632</v>
      </c>
      <c r="CU19" s="116">
        <f t="shared" si="49"/>
        <v>3.5046564869151884</v>
      </c>
      <c r="CV19" s="116">
        <f t="shared" si="50"/>
        <v>3.5415118271184154</v>
      </c>
      <c r="CW19" s="116">
        <f t="shared" ca="1" si="51"/>
        <v>969.01845319902111</v>
      </c>
      <c r="CX19" s="119"/>
      <c r="CY19" s="33">
        <f t="shared" si="52"/>
        <v>0.78599567607511445</v>
      </c>
      <c r="CZ19" s="33">
        <f t="shared" si="52"/>
        <v>2.2545406290530152E-2</v>
      </c>
      <c r="DA19" s="33">
        <f t="shared" si="53"/>
        <v>0.3068585047223939</v>
      </c>
      <c r="DB19" s="33">
        <f t="shared" si="54"/>
        <v>0.12587965437377516</v>
      </c>
      <c r="DC19" s="33">
        <f t="shared" si="54"/>
        <v>3.1196475770925111E-3</v>
      </c>
      <c r="DD19" s="33">
        <f t="shared" si="54"/>
        <v>0.15059426887598948</v>
      </c>
      <c r="DE19" s="33">
        <f t="shared" si="54"/>
        <v>0.22126739114152938</v>
      </c>
      <c r="DF19" s="33">
        <f t="shared" si="55"/>
        <v>0.12375824675817092</v>
      </c>
      <c r="DG19" s="33">
        <f t="shared" si="55"/>
        <v>2.4075332285872011E-2</v>
      </c>
      <c r="DH19" s="33">
        <f t="shared" si="55"/>
        <v>0</v>
      </c>
      <c r="DI19" s="33">
        <f t="shared" si="55"/>
        <v>2.6687896742921156E-3</v>
      </c>
      <c r="DJ19" s="33">
        <f t="shared" si="56"/>
        <v>1.7667629177747601</v>
      </c>
      <c r="DL19" s="33">
        <f t="shared" si="57"/>
        <v>0.44487897508346896</v>
      </c>
      <c r="DM19" s="33">
        <f t="shared" si="57"/>
        <v>1.276085549663116E-2</v>
      </c>
      <c r="DN19" s="33">
        <f t="shared" si="57"/>
        <v>0.17368403062754029</v>
      </c>
      <c r="DO19" s="33">
        <f t="shared" si="57"/>
        <v>7.1248752793793474E-2</v>
      </c>
      <c r="DP19" s="33">
        <f t="shared" si="57"/>
        <v>1.7657420504510648E-3</v>
      </c>
      <c r="DQ19" s="33">
        <f t="shared" si="57"/>
        <v>8.5237395103165928E-2</v>
      </c>
      <c r="DR19" s="33">
        <f t="shared" si="57"/>
        <v>0.12523886986501614</v>
      </c>
      <c r="DS19" s="33">
        <f t="shared" si="57"/>
        <v>7.0048021448200062E-2</v>
      </c>
      <c r="DT19" s="33">
        <f t="shared" si="57"/>
        <v>1.3626804164644185E-2</v>
      </c>
      <c r="DU19" s="33">
        <f t="shared" si="57"/>
        <v>0</v>
      </c>
      <c r="DV19" s="33">
        <f t="shared" si="57"/>
        <v>1.5105533670886975E-3</v>
      </c>
      <c r="DW19" s="33">
        <f t="shared" si="58"/>
        <v>1.0000000000000002</v>
      </c>
      <c r="DX19" s="33">
        <f t="shared" si="59"/>
        <v>54.469610408770329</v>
      </c>
      <c r="DY19" s="33">
        <f t="shared" si="60"/>
        <v>0.84908869704731516</v>
      </c>
      <c r="DZ19" s="33">
        <f t="shared" si="60"/>
        <v>6.3896803657541171E-3</v>
      </c>
      <c r="EA19" s="33">
        <f t="shared" si="60"/>
        <v>4.2095507105658042E-2</v>
      </c>
      <c r="EB19" s="33">
        <f t="shared" si="60"/>
        <v>5.4538571174060219E-2</v>
      </c>
      <c r="EC19" s="33">
        <f t="shared" si="60"/>
        <v>1.6000000000000001E-3</v>
      </c>
      <c r="ED19" s="33">
        <f t="shared" si="60"/>
        <v>0.39641577594505811</v>
      </c>
      <c r="EE19" s="33">
        <f t="shared" si="60"/>
        <v>0.38340400945835579</v>
      </c>
      <c r="EF19" s="33">
        <f t="shared" si="60"/>
        <v>6.1762954812040862E-3</v>
      </c>
      <c r="EG19" s="33">
        <f t="shared" si="60"/>
        <v>0</v>
      </c>
      <c r="EH19" s="33">
        <f t="shared" si="60"/>
        <v>6.3434961729809955E-3</v>
      </c>
      <c r="EI19" s="33">
        <f t="shared" si="61"/>
        <v>1.7460520327503866</v>
      </c>
      <c r="EK19" s="33">
        <f t="shared" si="62"/>
        <v>1.6981773940946303</v>
      </c>
      <c r="EL19" s="33">
        <f t="shared" si="62"/>
        <v>1.2779360731508234E-2</v>
      </c>
      <c r="EM19" s="33">
        <f t="shared" si="63"/>
        <v>0.12628652131697413</v>
      </c>
      <c r="EN19" s="33">
        <f t="shared" si="64"/>
        <v>5.4538571174060219E-2</v>
      </c>
      <c r="EO19" s="33">
        <f t="shared" si="64"/>
        <v>1.6000000000000001E-3</v>
      </c>
      <c r="EP19" s="33">
        <f t="shared" si="64"/>
        <v>0.39641577594505811</v>
      </c>
      <c r="EQ19" s="33">
        <f t="shared" si="64"/>
        <v>0.38340400945835579</v>
      </c>
      <c r="ER19" s="33">
        <f t="shared" si="64"/>
        <v>6.1762954812040862E-3</v>
      </c>
      <c r="ES19" s="33">
        <f t="shared" si="64"/>
        <v>0</v>
      </c>
      <c r="ET19" s="33">
        <f t="shared" si="65"/>
        <v>1.9030488518942987E-2</v>
      </c>
      <c r="EU19" s="33">
        <f t="shared" si="66"/>
        <v>2.6984084167207341</v>
      </c>
      <c r="EV19" s="33">
        <f t="shared" si="67"/>
        <v>2.2235329399437451</v>
      </c>
      <c r="EX19" s="33">
        <f t="shared" si="68"/>
        <v>1.8879766868186205</v>
      </c>
      <c r="EY19" s="33">
        <f t="shared" si="68"/>
        <v>1.4207664768966077E-2</v>
      </c>
      <c r="EZ19" s="33">
        <f t="shared" si="69"/>
        <v>0.11202331318137948</v>
      </c>
      <c r="FA19" s="33">
        <f t="shared" si="70"/>
        <v>7.5178180164753805E-2</v>
      </c>
      <c r="FB19" s="33">
        <f t="shared" si="71"/>
        <v>0.18720149334613329</v>
      </c>
      <c r="FC19" s="33">
        <f t="shared" si="72"/>
        <v>0.12126830950298931</v>
      </c>
      <c r="FD19" s="33">
        <f t="shared" si="72"/>
        <v>3.5576527039099925E-3</v>
      </c>
      <c r="FE19" s="33">
        <f t="shared" si="72"/>
        <v>0.88144353572719603</v>
      </c>
      <c r="FF19" s="33">
        <f t="shared" si="72"/>
        <v>0.85251144433715731</v>
      </c>
      <c r="FG19" s="33">
        <f t="shared" si="73"/>
        <v>2.7466392898565978E-2</v>
      </c>
      <c r="FH19" s="33">
        <f t="shared" si="73"/>
        <v>0</v>
      </c>
      <c r="FI19" s="33">
        <f t="shared" si="73"/>
        <v>2.8209945390060658E-2</v>
      </c>
      <c r="FJ19" s="33">
        <f t="shared" si="74"/>
        <v>4.0038431254935984</v>
      </c>
      <c r="FK19" s="33">
        <f t="shared" si="75"/>
        <v>7.6862509871988421E-3</v>
      </c>
      <c r="FL19" s="33">
        <f t="shared" si="76"/>
        <v>1.151830990318814E-2</v>
      </c>
      <c r="FM19" s="33">
        <f t="shared" si="77"/>
        <v>2.7466392898565978E-2</v>
      </c>
      <c r="FN19" s="33">
        <f t="shared" si="78"/>
        <v>4.7711787266187827E-2</v>
      </c>
      <c r="FO19" s="33">
        <f t="shared" si="157"/>
        <v>3.2155762957595826E-2</v>
      </c>
      <c r="FP19" s="33">
        <f t="shared" si="79"/>
        <v>1.4104972695030329E-2</v>
      </c>
      <c r="FQ19" s="119">
        <f t="shared" si="80"/>
        <v>0.75853892141834334</v>
      </c>
      <c r="FR19" s="33">
        <f t="shared" si="81"/>
        <v>0.12208646190592098</v>
      </c>
      <c r="FS19" s="33">
        <f t="shared" si="82"/>
        <v>1.0020642991416442</v>
      </c>
      <c r="FT19" s="33">
        <f t="shared" si="83"/>
        <v>0.75853892141834334</v>
      </c>
      <c r="FU19" s="33">
        <f t="shared" si="84"/>
        <v>2.434205699674389</v>
      </c>
      <c r="FV19" s="33">
        <f t="shared" si="85"/>
        <v>-2.8416593233837504</v>
      </c>
      <c r="FW19" s="33">
        <f t="shared" si="86"/>
        <v>-2.8416593233837504</v>
      </c>
      <c r="FX19" s="33">
        <f t="shared" si="87"/>
        <v>0.54469610408770319</v>
      </c>
      <c r="FY19" s="120">
        <f t="shared" ca="1" si="88"/>
        <v>1465.8233376469093</v>
      </c>
      <c r="FZ19" s="120">
        <f t="shared" ca="1" si="88"/>
        <v>6.9810620320053181</v>
      </c>
      <c r="GA19" s="33">
        <f t="shared" ca="1" si="89"/>
        <v>0.14658233376469093</v>
      </c>
      <c r="GB19" s="119">
        <f t="shared" ca="1" si="90"/>
        <v>0.48640531657380393</v>
      </c>
      <c r="GC19" s="119">
        <f t="shared" ca="1" si="91"/>
        <v>5.5256922962215551</v>
      </c>
      <c r="GD19" s="33">
        <f t="shared" ca="1" si="92"/>
        <v>174.82179248261662</v>
      </c>
      <c r="GE19" s="33">
        <f t="shared" si="93"/>
        <v>0.10544680144412584</v>
      </c>
      <c r="GF19" s="119">
        <f t="shared" si="94"/>
        <v>87.905966197581861</v>
      </c>
      <c r="GG19" s="119">
        <f t="shared" ca="1" si="95"/>
        <v>315.1048355619975</v>
      </c>
      <c r="GH19" s="119">
        <f t="shared" ca="1" si="96"/>
        <v>1.6655775233766767E-3</v>
      </c>
      <c r="GI19" s="119">
        <f t="shared" si="97"/>
        <v>0.16459086548012594</v>
      </c>
      <c r="GJ19" s="33">
        <f t="shared" si="98"/>
        <v>0.88353548993963327</v>
      </c>
      <c r="GK19" s="33">
        <f t="shared" si="99"/>
        <v>0.12528204131097936</v>
      </c>
      <c r="GL19" s="33">
        <f t="shared" si="100"/>
        <v>0.12920679223005219</v>
      </c>
      <c r="GM19" s="33">
        <f t="shared" si="101"/>
        <v>0.91061415506628007</v>
      </c>
      <c r="GN19" s="33">
        <f t="shared" si="102"/>
        <v>8.441143917670646E-2</v>
      </c>
      <c r="GO19" s="33">
        <f t="shared" si="103"/>
        <v>0.11358205851579047</v>
      </c>
      <c r="GP19" s="33">
        <f t="shared" si="104"/>
        <v>0.87079320776994784</v>
      </c>
      <c r="GQ19" s="33">
        <f t="shared" si="105"/>
        <v>0.32888705460583895</v>
      </c>
      <c r="GR19" s="33">
        <f t="shared" si="106"/>
        <v>-1.3228278796689441E-2</v>
      </c>
      <c r="GS19" s="33">
        <f t="shared" si="107"/>
        <v>2.7800451160538368E-2</v>
      </c>
      <c r="GT19" s="33">
        <f t="shared" si="108"/>
        <v>2.7800451160538368E-2</v>
      </c>
      <c r="GU19" s="33">
        <f t="shared" si="109"/>
        <v>8.5781607355252101E-2</v>
      </c>
      <c r="GV19" s="33">
        <f t="shared" si="110"/>
        <v>8.8664058899828369E-2</v>
      </c>
      <c r="GW19" s="33">
        <f t="shared" si="111"/>
        <v>0.79277947682736771</v>
      </c>
      <c r="GX19" s="33">
        <f t="shared" si="112"/>
        <v>0.85251144433715731</v>
      </c>
      <c r="GY19" s="33">
        <f t="shared" si="113"/>
        <v>2.7466392898565978E-2</v>
      </c>
      <c r="GZ19" s="33">
        <f t="shared" si="114"/>
        <v>438.02943367626335</v>
      </c>
      <c r="HA19" s="33">
        <f t="shared" si="115"/>
        <v>11.71395929449829</v>
      </c>
      <c r="HB19" s="33">
        <f t="shared" si="116"/>
        <v>2.1471759570671436</v>
      </c>
      <c r="HC19" s="33">
        <f t="shared" si="117"/>
        <v>8.8302611234386272E-6</v>
      </c>
      <c r="HD19" s="33">
        <f t="shared" si="118"/>
        <v>1817.1730293066444</v>
      </c>
      <c r="HE19" s="33">
        <f t="shared" ca="1" si="119"/>
        <v>-7.7193842687369677E-3</v>
      </c>
      <c r="HF19" s="119">
        <f t="shared" ca="1" si="120"/>
        <v>18.434346697347365</v>
      </c>
      <c r="HG19" s="44" t="e">
        <f>#REF!</f>
        <v>#REF!</v>
      </c>
      <c r="HH19" s="44" t="e">
        <f>#REF!</f>
        <v>#REF!</v>
      </c>
      <c r="HI19" s="44">
        <f t="shared" si="121"/>
        <v>4.9691000000000001</v>
      </c>
      <c r="HJ19" s="44">
        <f t="shared" si="122"/>
        <v>3.7044492539505498</v>
      </c>
      <c r="HK19" s="44" t="e">
        <f t="shared" si="123"/>
        <v>#REF!</v>
      </c>
      <c r="HL19" s="33">
        <f t="shared" si="124"/>
        <v>438.02943367626335</v>
      </c>
      <c r="HM19" s="33">
        <f t="shared" si="124"/>
        <v>11.71395929449829</v>
      </c>
      <c r="HN19" s="44">
        <f t="shared" si="125"/>
        <v>3.7890171394830929</v>
      </c>
      <c r="HO19" s="44"/>
      <c r="HP19" s="45">
        <f t="shared" si="126"/>
        <v>0.11713971121970046</v>
      </c>
      <c r="HQ19" s="45">
        <f t="shared" si="127"/>
        <v>0.88144353572719614</v>
      </c>
      <c r="HR19" s="45">
        <f t="shared" si="128"/>
        <v>7.6862509871988421E-3</v>
      </c>
      <c r="HS19" s="45">
        <f t="shared" si="129"/>
        <v>1.9780141911367136E-2</v>
      </c>
      <c r="HT19" s="45">
        <f t="shared" si="130"/>
        <v>0</v>
      </c>
      <c r="HU19" s="45">
        <f t="shared" si="131"/>
        <v>1.9780141911367136E-2</v>
      </c>
      <c r="HV19" s="45">
        <f t="shared" si="132"/>
        <v>0</v>
      </c>
      <c r="HW19" s="45">
        <f t="shared" si="133"/>
        <v>5.5398038253386669E-2</v>
      </c>
      <c r="HX19" s="45">
        <f t="shared" si="134"/>
        <v>0.11202331318137948</v>
      </c>
      <c r="HY19" s="45">
        <f t="shared" si="135"/>
        <v>0.11730590471835725</v>
      </c>
      <c r="HZ19" s="45">
        <f t="shared" si="136"/>
        <v>0.6536245009973437</v>
      </c>
      <c r="IA19" s="45">
        <f t="shared" si="137"/>
        <v>8.6863630158434096E-2</v>
      </c>
      <c r="IB19" s="45">
        <f t="shared" si="138"/>
        <v>0.1059428543749593</v>
      </c>
      <c r="IC19" s="45">
        <f t="shared" si="139"/>
        <v>1.407930838931741E-2</v>
      </c>
      <c r="ID19" s="45">
        <f t="shared" si="140"/>
        <v>2.7466392898565978E-2</v>
      </c>
      <c r="IE19" s="45"/>
      <c r="IF19" s="121">
        <f t="shared" si="141"/>
        <v>-8.688977262031263E-7</v>
      </c>
      <c r="IG19" s="121">
        <f t="shared" si="142"/>
        <v>1.597330291128915E-12</v>
      </c>
      <c r="IH19" s="121">
        <f t="shared" si="143"/>
        <v>2.7029592788152351E-5</v>
      </c>
      <c r="II19" s="121">
        <f t="shared" si="144"/>
        <v>7.7172955485632845E-9</v>
      </c>
      <c r="IJ19" s="45">
        <f t="shared" si="145"/>
        <v>2.1471759570671436</v>
      </c>
      <c r="IK19" s="119">
        <f t="shared" si="146"/>
        <v>0.10544680144412584</v>
      </c>
      <c r="IL19" s="122">
        <f t="shared" ca="1" si="147"/>
        <v>-24.884405532212948</v>
      </c>
      <c r="IM19" s="122"/>
      <c r="IN19" s="45">
        <f t="shared" si="148"/>
        <v>2.0693988600848492</v>
      </c>
      <c r="IO19" s="122">
        <f t="shared" si="149"/>
        <v>1817.1730293066444</v>
      </c>
      <c r="IP19" s="121">
        <f t="shared" si="150"/>
        <v>1.2901318502081829E-5</v>
      </c>
    </row>
    <row r="20" spans="1:250" s="33" customFormat="1">
      <c r="A20" t="s">
        <v>233</v>
      </c>
      <c r="B20"/>
      <c r="C20" s="111">
        <v>3</v>
      </c>
      <c r="D20" s="111">
        <v>1160</v>
      </c>
      <c r="E20" s="125">
        <f t="shared" si="4"/>
        <v>87.905966197581861</v>
      </c>
      <c r="F20" s="125" t="str">
        <f t="shared" ca="1" si="151"/>
        <v>N</v>
      </c>
      <c r="G20" s="124" t="str">
        <f t="shared" ca="1" si="5"/>
        <v/>
      </c>
      <c r="H20" s="124" t="str">
        <f t="shared" ca="1" si="152"/>
        <v/>
      </c>
      <c r="I20" s="4">
        <f t="shared" ca="1" si="6"/>
        <v>3.1093850376331323E-2</v>
      </c>
      <c r="J20" s="4">
        <f t="shared" ca="1" si="153"/>
        <v>0.11571246773481519</v>
      </c>
      <c r="K20" s="4">
        <f t="shared" ca="1" si="7"/>
        <v>1.7165423518359715E-2</v>
      </c>
      <c r="L20" s="4">
        <f t="shared" ca="1" si="8"/>
        <v>7.0277091825749705E-2</v>
      </c>
      <c r="M20" s="4"/>
      <c r="N20">
        <v>46.846899999999998</v>
      </c>
      <c r="O20">
        <v>1.7202999999999999</v>
      </c>
      <c r="P20">
        <v>15.536</v>
      </c>
      <c r="Q20">
        <v>9.2696000000000005</v>
      </c>
      <c r="R20">
        <v>0.20480000000000001</v>
      </c>
      <c r="S20">
        <v>6.21699029126213</v>
      </c>
      <c r="T20">
        <v>12.4458</v>
      </c>
      <c r="U20">
        <v>3.9009</v>
      </c>
      <c r="V20">
        <v>1.1745000000000001</v>
      </c>
      <c r="W20">
        <v>0</v>
      </c>
      <c r="X20">
        <v>0.2465</v>
      </c>
      <c r="Y20" s="112">
        <v>0</v>
      </c>
      <c r="Z20" s="113">
        <f t="shared" ca="1" si="9"/>
        <v>11.274500146161579</v>
      </c>
      <c r="AB20">
        <v>51.0169</v>
      </c>
      <c r="AC20">
        <v>0.51039999999999996</v>
      </c>
      <c r="AD20">
        <v>4.2920999999999996</v>
      </c>
      <c r="AE20">
        <v>3.9184000000000001</v>
      </c>
      <c r="AF20">
        <v>0.1135</v>
      </c>
      <c r="AG20">
        <v>15.9773</v>
      </c>
      <c r="AH20">
        <v>21.500299999999999</v>
      </c>
      <c r="AI20">
        <v>0.38279999999999997</v>
      </c>
      <c r="AJ20">
        <v>0</v>
      </c>
      <c r="AK20">
        <v>0.96419999999999995</v>
      </c>
      <c r="AM20" s="114">
        <f t="shared" ca="1" si="10"/>
        <v>1475.2034322452716</v>
      </c>
      <c r="AN20" s="124">
        <f t="shared" ca="1" si="11"/>
        <v>1202.0534322452718</v>
      </c>
      <c r="AO20" s="124">
        <f t="shared" ca="1" si="12"/>
        <v>5.3938068125483589</v>
      </c>
      <c r="AP20" s="111"/>
      <c r="AQ20" s="115">
        <f t="shared" ca="1" si="13"/>
        <v>1466.8164867462158</v>
      </c>
      <c r="AR20" s="115">
        <f t="shared" ca="1" si="14"/>
        <v>7.1081501354665848</v>
      </c>
      <c r="AS20" s="115"/>
      <c r="AT20" s="115">
        <f t="shared" ca="1" si="15"/>
        <v>1463.5447136861717</v>
      </c>
      <c r="AU20" s="115">
        <f t="shared" ca="1" si="15"/>
        <v>4.5782289170339521</v>
      </c>
      <c r="AV20" s="111"/>
      <c r="AW20" s="115">
        <f t="shared" ca="1" si="16"/>
        <v>1490.9423584455412</v>
      </c>
      <c r="AX20" s="115">
        <f t="shared" ca="1" si="17"/>
        <v>1217.7923584455411</v>
      </c>
      <c r="AY20" s="115">
        <f t="shared" ca="1" si="18"/>
        <v>8.0441283585573728</v>
      </c>
      <c r="AZ20" s="115"/>
      <c r="BA20" s="115">
        <f t="shared" ca="1" si="19"/>
        <v>1504.6346183156777</v>
      </c>
      <c r="BB20" s="115">
        <f t="shared" ca="1" si="20"/>
        <v>1231.4846183156778</v>
      </c>
      <c r="BC20" s="116">
        <f t="shared" ca="1" si="21"/>
        <v>8.5753281105524906</v>
      </c>
      <c r="BE20" s="116">
        <f t="shared" si="22"/>
        <v>1447.624943235827</v>
      </c>
      <c r="BF20" s="116">
        <f t="shared" si="23"/>
        <v>1174.4749432358271</v>
      </c>
      <c r="BG20" s="116">
        <f t="shared" ca="1" si="24"/>
        <v>1466.8164867462158</v>
      </c>
      <c r="BH20" s="116">
        <f t="shared" ca="1" si="25"/>
        <v>1193.6664867462159</v>
      </c>
      <c r="BI20" s="116">
        <f t="shared" ca="1" si="26"/>
        <v>7.1081501354665848</v>
      </c>
      <c r="BJ20" s="116"/>
      <c r="BK20" s="116">
        <f t="shared" ca="1" si="27"/>
        <v>1463.5447136861717</v>
      </c>
      <c r="BL20" s="116">
        <f t="shared" ca="1" si="28"/>
        <v>4.5782289170339521</v>
      </c>
      <c r="BM20" s="116">
        <f t="shared" ca="1" si="29"/>
        <v>1190.3947136861716</v>
      </c>
      <c r="BN20" s="116"/>
      <c r="BO20" s="116">
        <f t="shared" ca="1" si="30"/>
        <v>5.4086728557240269</v>
      </c>
      <c r="BP20" s="116">
        <f t="shared" ca="1" si="31"/>
        <v>5.5741201707076709</v>
      </c>
      <c r="BQ20" s="116">
        <f t="shared" ca="1" si="32"/>
        <v>1210.6292566889269</v>
      </c>
      <c r="BR20" s="116">
        <f t="shared" ca="1" si="33"/>
        <v>1217.4829302973353</v>
      </c>
      <c r="BS20" s="116">
        <f t="shared" ca="1" si="34"/>
        <v>1217.4829302973353</v>
      </c>
      <c r="BT20" s="116"/>
      <c r="BU20" s="116">
        <f t="shared" ca="1" si="35"/>
        <v>1168.9015000183585</v>
      </c>
      <c r="BV20" s="111"/>
      <c r="BW20" s="117">
        <f t="shared" ca="1" si="36"/>
        <v>0.70170508991296654</v>
      </c>
      <c r="BX20" s="117">
        <f t="shared" ca="1" si="37"/>
        <v>0.68826182959259363</v>
      </c>
      <c r="BY20" s="117">
        <f t="shared" ca="1" si="38"/>
        <v>0.10492103838756127</v>
      </c>
      <c r="BZ20" s="117">
        <f t="shared" ca="1" si="39"/>
        <v>1.6617936889856504E-2</v>
      </c>
      <c r="CA20" s="117">
        <f t="shared" ca="1" si="40"/>
        <v>1.8127884272297664E-2</v>
      </c>
      <c r="CB20" s="117">
        <f t="shared" ca="1" si="154"/>
        <v>6.2655937019519034E-2</v>
      </c>
      <c r="CC20" s="117">
        <f t="shared" si="41"/>
        <v>0</v>
      </c>
      <c r="CD20" s="116">
        <f t="shared" ca="1" si="42"/>
        <v>0.89058462616182799</v>
      </c>
      <c r="CE20" s="134">
        <v>0.27</v>
      </c>
      <c r="CF20" s="117">
        <f t="shared" si="43"/>
        <v>0.75853892141834334</v>
      </c>
      <c r="CG20" s="117">
        <f t="shared" si="0"/>
        <v>0.12208646190592098</v>
      </c>
      <c r="CH20" s="117">
        <f t="shared" si="1"/>
        <v>4.7711787266187827E-2</v>
      </c>
      <c r="CI20" s="117">
        <f t="shared" si="2"/>
        <v>2.7466392898565978E-2</v>
      </c>
      <c r="CJ20" s="117">
        <f t="shared" si="3"/>
        <v>3.2155762957595826E-2</v>
      </c>
      <c r="CK20" s="117">
        <f t="shared" si="3"/>
        <v>1.4104972695030329E-2</v>
      </c>
      <c r="CL20" s="117">
        <f t="shared" si="44"/>
        <v>1.0020642991416444</v>
      </c>
      <c r="CM20" s="117">
        <f t="shared" si="155"/>
        <v>0.16448434627887654</v>
      </c>
      <c r="CN20" s="111"/>
      <c r="CO20" s="116">
        <f t="shared" ca="1" si="45"/>
        <v>5.2564642941238162</v>
      </c>
      <c r="CP20" s="116">
        <f t="shared" ca="1" si="46"/>
        <v>4.5193822842824236</v>
      </c>
      <c r="CQ20" s="116">
        <f t="shared" ca="1" si="47"/>
        <v>5.5536460508362326</v>
      </c>
      <c r="CR20" s="116">
        <f t="shared" ca="1" si="48"/>
        <v>1224.1260267716216</v>
      </c>
      <c r="CS20" s="118">
        <f t="shared" ca="1" si="156"/>
        <v>0.28019681401369173</v>
      </c>
      <c r="CU20" s="116">
        <f t="shared" si="49"/>
        <v>3.5046564869151884</v>
      </c>
      <c r="CV20" s="116">
        <f t="shared" si="50"/>
        <v>3.5415118271184154</v>
      </c>
      <c r="CW20" s="116">
        <f t="shared" ca="1" si="51"/>
        <v>969.28299558230458</v>
      </c>
      <c r="CX20" s="119"/>
      <c r="CY20" s="33">
        <f t="shared" si="52"/>
        <v>0.77968620754506579</v>
      </c>
      <c r="CZ20" s="33">
        <f t="shared" si="52"/>
        <v>2.1536377612082304E-2</v>
      </c>
      <c r="DA20" s="33">
        <f t="shared" si="53"/>
        <v>0.30474397073390808</v>
      </c>
      <c r="DB20" s="33">
        <f t="shared" si="54"/>
        <v>0.12901968644218778</v>
      </c>
      <c r="DC20" s="33">
        <f t="shared" si="54"/>
        <v>2.88704845814978E-3</v>
      </c>
      <c r="DD20" s="33">
        <f t="shared" si="54"/>
        <v>0.15425090787264242</v>
      </c>
      <c r="DE20" s="33">
        <f t="shared" si="54"/>
        <v>0.22193967623320626</v>
      </c>
      <c r="DF20" s="33">
        <f t="shared" si="55"/>
        <v>0.12587832310673472</v>
      </c>
      <c r="DG20" s="33">
        <f t="shared" si="55"/>
        <v>2.4937364643933927E-2</v>
      </c>
      <c r="DH20" s="33">
        <f t="shared" si="55"/>
        <v>0</v>
      </c>
      <c r="DI20" s="33">
        <f t="shared" si="55"/>
        <v>3.4733719889810263E-3</v>
      </c>
      <c r="DJ20" s="33">
        <f t="shared" si="56"/>
        <v>1.7683529346368918</v>
      </c>
      <c r="DL20" s="33">
        <f t="shared" si="57"/>
        <v>0.4409109699049778</v>
      </c>
      <c r="DM20" s="33">
        <f t="shared" si="57"/>
        <v>1.2178777884350624E-2</v>
      </c>
      <c r="DN20" s="33">
        <f t="shared" si="57"/>
        <v>0.17233209771921648</v>
      </c>
      <c r="DO20" s="33">
        <f t="shared" si="57"/>
        <v>7.2960371153895406E-2</v>
      </c>
      <c r="DP20" s="33">
        <f t="shared" si="57"/>
        <v>1.6326200508964561E-3</v>
      </c>
      <c r="DQ20" s="33">
        <f t="shared" si="57"/>
        <v>8.7228575727907973E-2</v>
      </c>
      <c r="DR20" s="33">
        <f t="shared" si="57"/>
        <v>0.12550643702739051</v>
      </c>
      <c r="DS20" s="33">
        <f t="shared" si="57"/>
        <v>7.1183936555392541E-2</v>
      </c>
      <c r="DT20" s="33">
        <f t="shared" si="57"/>
        <v>1.4102029156897058E-2</v>
      </c>
      <c r="DU20" s="33">
        <f t="shared" si="57"/>
        <v>0</v>
      </c>
      <c r="DV20" s="33">
        <f t="shared" si="57"/>
        <v>1.9641848190752927E-3</v>
      </c>
      <c r="DW20" s="33">
        <f t="shared" si="58"/>
        <v>1.0000000000000002</v>
      </c>
      <c r="DX20" s="33">
        <f t="shared" si="59"/>
        <v>54.453554646482715</v>
      </c>
      <c r="DY20" s="33">
        <f t="shared" si="60"/>
        <v>0.84908869704731516</v>
      </c>
      <c r="DZ20" s="33">
        <f t="shared" si="60"/>
        <v>6.3896803657541171E-3</v>
      </c>
      <c r="EA20" s="33">
        <f t="shared" si="60"/>
        <v>4.2095507105658042E-2</v>
      </c>
      <c r="EB20" s="33">
        <f t="shared" si="60"/>
        <v>5.4538571174060219E-2</v>
      </c>
      <c r="EC20" s="33">
        <f t="shared" si="60"/>
        <v>1.6000000000000001E-3</v>
      </c>
      <c r="ED20" s="33">
        <f t="shared" si="60"/>
        <v>0.39641577594505811</v>
      </c>
      <c r="EE20" s="33">
        <f t="shared" si="60"/>
        <v>0.38340400945835579</v>
      </c>
      <c r="EF20" s="33">
        <f t="shared" si="60"/>
        <v>6.1762954812040862E-3</v>
      </c>
      <c r="EG20" s="33">
        <f t="shared" si="60"/>
        <v>0</v>
      </c>
      <c r="EH20" s="33">
        <f t="shared" si="60"/>
        <v>6.3434961729809955E-3</v>
      </c>
      <c r="EI20" s="33">
        <f t="shared" si="61"/>
        <v>1.7460520327503866</v>
      </c>
      <c r="EK20" s="33">
        <f t="shared" si="62"/>
        <v>1.6981773940946303</v>
      </c>
      <c r="EL20" s="33">
        <f t="shared" si="62"/>
        <v>1.2779360731508234E-2</v>
      </c>
      <c r="EM20" s="33">
        <f t="shared" si="63"/>
        <v>0.12628652131697413</v>
      </c>
      <c r="EN20" s="33">
        <f t="shared" si="64"/>
        <v>5.4538571174060219E-2</v>
      </c>
      <c r="EO20" s="33">
        <f t="shared" si="64"/>
        <v>1.6000000000000001E-3</v>
      </c>
      <c r="EP20" s="33">
        <f t="shared" si="64"/>
        <v>0.39641577594505811</v>
      </c>
      <c r="EQ20" s="33">
        <f t="shared" si="64"/>
        <v>0.38340400945835579</v>
      </c>
      <c r="ER20" s="33">
        <f t="shared" si="64"/>
        <v>6.1762954812040862E-3</v>
      </c>
      <c r="ES20" s="33">
        <f t="shared" si="64"/>
        <v>0</v>
      </c>
      <c r="ET20" s="33">
        <f t="shared" si="65"/>
        <v>1.9030488518942987E-2</v>
      </c>
      <c r="EU20" s="33">
        <f t="shared" si="66"/>
        <v>2.6984084167207341</v>
      </c>
      <c r="EV20" s="33">
        <f t="shared" si="67"/>
        <v>2.2235329399437451</v>
      </c>
      <c r="EX20" s="33">
        <f t="shared" si="68"/>
        <v>1.8879766868186205</v>
      </c>
      <c r="EY20" s="33">
        <f t="shared" si="68"/>
        <v>1.4207664768966077E-2</v>
      </c>
      <c r="EZ20" s="33">
        <f t="shared" si="69"/>
        <v>0.11202331318137948</v>
      </c>
      <c r="FA20" s="33">
        <f t="shared" si="70"/>
        <v>7.5178180164753805E-2</v>
      </c>
      <c r="FB20" s="33">
        <f t="shared" si="71"/>
        <v>0.18720149334613329</v>
      </c>
      <c r="FC20" s="33">
        <f t="shared" si="72"/>
        <v>0.12126830950298931</v>
      </c>
      <c r="FD20" s="33">
        <f t="shared" si="72"/>
        <v>3.5576527039099925E-3</v>
      </c>
      <c r="FE20" s="33">
        <f t="shared" si="72"/>
        <v>0.88144353572719603</v>
      </c>
      <c r="FF20" s="33">
        <f t="shared" si="72"/>
        <v>0.85251144433715731</v>
      </c>
      <c r="FG20" s="33">
        <f t="shared" si="73"/>
        <v>2.7466392898565978E-2</v>
      </c>
      <c r="FH20" s="33">
        <f t="shared" si="73"/>
        <v>0</v>
      </c>
      <c r="FI20" s="33">
        <f t="shared" si="73"/>
        <v>2.8209945390060658E-2</v>
      </c>
      <c r="FJ20" s="33">
        <f t="shared" si="74"/>
        <v>4.0038431254935984</v>
      </c>
      <c r="FK20" s="33">
        <f t="shared" si="75"/>
        <v>7.6862509871988421E-3</v>
      </c>
      <c r="FL20" s="33">
        <f t="shared" si="76"/>
        <v>1.151830990318814E-2</v>
      </c>
      <c r="FM20" s="33">
        <f t="shared" si="77"/>
        <v>2.7466392898565978E-2</v>
      </c>
      <c r="FN20" s="33">
        <f t="shared" si="78"/>
        <v>4.7711787266187827E-2</v>
      </c>
      <c r="FO20" s="33">
        <f t="shared" si="157"/>
        <v>3.2155762957595826E-2</v>
      </c>
      <c r="FP20" s="33">
        <f t="shared" si="79"/>
        <v>1.4104972695030329E-2</v>
      </c>
      <c r="FQ20" s="119">
        <f t="shared" si="80"/>
        <v>0.75853892141834334</v>
      </c>
      <c r="FR20" s="33">
        <f t="shared" si="81"/>
        <v>0.12208646190592098</v>
      </c>
      <c r="FS20" s="33">
        <f t="shared" si="82"/>
        <v>1.0020642991416442</v>
      </c>
      <c r="FT20" s="33">
        <f t="shared" si="83"/>
        <v>0.75853892141834334</v>
      </c>
      <c r="FU20" s="33">
        <f t="shared" si="84"/>
        <v>2.4438524736365324</v>
      </c>
      <c r="FV20" s="33">
        <f t="shared" si="85"/>
        <v>-2.8244104441017379</v>
      </c>
      <c r="FW20" s="33">
        <f t="shared" si="86"/>
        <v>-2.8244104441017379</v>
      </c>
      <c r="FX20" s="33">
        <f t="shared" si="87"/>
        <v>0.54453554646482716</v>
      </c>
      <c r="FY20" s="120">
        <f t="shared" ca="1" si="88"/>
        <v>1466.8164867462158</v>
      </c>
      <c r="FZ20" s="120">
        <f t="shared" ca="1" si="88"/>
        <v>7.1081501354665848</v>
      </c>
      <c r="GA20" s="33">
        <f t="shared" ca="1" si="89"/>
        <v>0.14668164867462158</v>
      </c>
      <c r="GB20" s="119">
        <f t="shared" ca="1" si="90"/>
        <v>0.5303207212753549</v>
      </c>
      <c r="GC20" s="119">
        <f t="shared" ca="1" si="91"/>
        <v>5.5187915841544184</v>
      </c>
      <c r="GD20" s="33">
        <f t="shared" ca="1" si="92"/>
        <v>174.82171166142086</v>
      </c>
      <c r="GE20" s="33">
        <f t="shared" si="93"/>
        <v>0.10544680144412584</v>
      </c>
      <c r="GF20" s="119">
        <f t="shared" si="94"/>
        <v>87.905966197581861</v>
      </c>
      <c r="GG20" s="119">
        <f t="shared" ca="1" si="95"/>
        <v>315.10469929836216</v>
      </c>
      <c r="GH20" s="119">
        <f t="shared" ca="1" si="96"/>
        <v>1.6655820476937657E-3</v>
      </c>
      <c r="GI20" s="119">
        <f t="shared" si="97"/>
        <v>0.16448434627887654</v>
      </c>
      <c r="GJ20" s="33">
        <f t="shared" si="98"/>
        <v>0.88353548993963327</v>
      </c>
      <c r="GK20" s="33">
        <f t="shared" si="99"/>
        <v>0.12528204131097936</v>
      </c>
      <c r="GL20" s="33">
        <f t="shared" si="100"/>
        <v>0.12920679223005219</v>
      </c>
      <c r="GM20" s="33">
        <f t="shared" si="101"/>
        <v>0.91061415506628007</v>
      </c>
      <c r="GN20" s="33">
        <f t="shared" si="102"/>
        <v>8.441143917670646E-2</v>
      </c>
      <c r="GO20" s="33">
        <f t="shared" si="103"/>
        <v>0.11358205851579047</v>
      </c>
      <c r="GP20" s="33">
        <f t="shared" si="104"/>
        <v>0.87079320776994784</v>
      </c>
      <c r="GQ20" s="33">
        <f t="shared" si="105"/>
        <v>0.32888705460583895</v>
      </c>
      <c r="GR20" s="33">
        <f t="shared" si="106"/>
        <v>-1.3228278796689441E-2</v>
      </c>
      <c r="GS20" s="33">
        <f t="shared" si="107"/>
        <v>2.7800451160538368E-2</v>
      </c>
      <c r="GT20" s="33">
        <f t="shared" si="108"/>
        <v>2.7800451160538368E-2</v>
      </c>
      <c r="GU20" s="33">
        <f t="shared" si="109"/>
        <v>8.5781607355252101E-2</v>
      </c>
      <c r="GV20" s="33">
        <f t="shared" si="110"/>
        <v>8.8664058899828369E-2</v>
      </c>
      <c r="GW20" s="33">
        <f t="shared" si="111"/>
        <v>0.79277947682736771</v>
      </c>
      <c r="GX20" s="33">
        <f t="shared" si="112"/>
        <v>0.85251144433715731</v>
      </c>
      <c r="GY20" s="33">
        <f t="shared" si="113"/>
        <v>2.7466392898565978E-2</v>
      </c>
      <c r="GZ20" s="33">
        <f t="shared" si="114"/>
        <v>438.02943367626335</v>
      </c>
      <c r="HA20" s="33">
        <f t="shared" si="115"/>
        <v>11.71395929449829</v>
      </c>
      <c r="HB20" s="33">
        <f t="shared" si="116"/>
        <v>2.1471759570671436</v>
      </c>
      <c r="HC20" s="33">
        <f t="shared" si="117"/>
        <v>8.8302611234386272E-6</v>
      </c>
      <c r="HD20" s="33">
        <f t="shared" si="118"/>
        <v>1817.1730293066444</v>
      </c>
      <c r="HE20" s="33">
        <f t="shared" ca="1" si="119"/>
        <v>-7.719347676067528E-3</v>
      </c>
      <c r="HF20" s="119">
        <f t="shared" ca="1" si="120"/>
        <v>18.528271050836224</v>
      </c>
      <c r="HG20" s="44" t="e">
        <f>#REF!</f>
        <v>#REF!</v>
      </c>
      <c r="HH20" s="44" t="e">
        <f>#REF!</f>
        <v>#REF!</v>
      </c>
      <c r="HI20" s="44">
        <f t="shared" si="121"/>
        <v>5.0754000000000001</v>
      </c>
      <c r="HJ20" s="44">
        <f t="shared" si="122"/>
        <v>3.5483627942583311</v>
      </c>
      <c r="HK20" s="44" t="e">
        <f t="shared" si="123"/>
        <v>#REF!</v>
      </c>
      <c r="HL20" s="33">
        <f t="shared" si="124"/>
        <v>438.02943367626335</v>
      </c>
      <c r="HM20" s="33">
        <f t="shared" si="124"/>
        <v>11.71395929449829</v>
      </c>
      <c r="HN20" s="44">
        <f t="shared" si="125"/>
        <v>3.7890171394830929</v>
      </c>
      <c r="HO20" s="44"/>
      <c r="HP20" s="45">
        <f t="shared" si="126"/>
        <v>0.11713971121970046</v>
      </c>
      <c r="HQ20" s="45">
        <f t="shared" si="127"/>
        <v>0.88144353572719614</v>
      </c>
      <c r="HR20" s="45">
        <f t="shared" si="128"/>
        <v>7.6862509871988421E-3</v>
      </c>
      <c r="HS20" s="45">
        <f t="shared" si="129"/>
        <v>1.9780141911367136E-2</v>
      </c>
      <c r="HT20" s="45">
        <f t="shared" si="130"/>
        <v>0</v>
      </c>
      <c r="HU20" s="45">
        <f t="shared" si="131"/>
        <v>1.9780141911367136E-2</v>
      </c>
      <c r="HV20" s="45">
        <f t="shared" si="132"/>
        <v>0</v>
      </c>
      <c r="HW20" s="45">
        <f t="shared" si="133"/>
        <v>5.5398038253386669E-2</v>
      </c>
      <c r="HX20" s="45">
        <f t="shared" si="134"/>
        <v>0.11202331318137948</v>
      </c>
      <c r="HY20" s="45">
        <f t="shared" si="135"/>
        <v>0.11730590471835725</v>
      </c>
      <c r="HZ20" s="45">
        <f t="shared" si="136"/>
        <v>0.6536245009973437</v>
      </c>
      <c r="IA20" s="45">
        <f t="shared" si="137"/>
        <v>8.6863630158434096E-2</v>
      </c>
      <c r="IB20" s="45">
        <f t="shared" si="138"/>
        <v>0.1059428543749593</v>
      </c>
      <c r="IC20" s="45">
        <f t="shared" si="139"/>
        <v>1.407930838931741E-2</v>
      </c>
      <c r="ID20" s="45">
        <f t="shared" si="140"/>
        <v>2.7466392898565978E-2</v>
      </c>
      <c r="IE20" s="45"/>
      <c r="IF20" s="121">
        <f t="shared" si="141"/>
        <v>-8.688977262031263E-7</v>
      </c>
      <c r="IG20" s="121">
        <f t="shared" si="142"/>
        <v>1.597330291128915E-12</v>
      </c>
      <c r="IH20" s="121">
        <f t="shared" si="143"/>
        <v>2.7029592788152351E-5</v>
      </c>
      <c r="II20" s="121">
        <f t="shared" si="144"/>
        <v>7.7172955485632845E-9</v>
      </c>
      <c r="IJ20" s="45">
        <f t="shared" si="145"/>
        <v>2.1471759570671436</v>
      </c>
      <c r="IK20" s="119">
        <f t="shared" si="146"/>
        <v>0.10544680144412584</v>
      </c>
      <c r="IL20" s="122">
        <f t="shared" ca="1" si="147"/>
        <v>-24.884287532265184</v>
      </c>
      <c r="IM20" s="122"/>
      <c r="IN20" s="45">
        <f t="shared" si="148"/>
        <v>2.0693988600848492</v>
      </c>
      <c r="IO20" s="122">
        <f t="shared" si="149"/>
        <v>1817.1730293066444</v>
      </c>
      <c r="IP20" s="121">
        <f t="shared" si="150"/>
        <v>1.2901318502081829E-5</v>
      </c>
    </row>
    <row r="21" spans="1:250" s="33" customFormat="1">
      <c r="A21" t="s">
        <v>233</v>
      </c>
      <c r="B21"/>
      <c r="C21" s="111">
        <v>3</v>
      </c>
      <c r="D21" s="111">
        <v>1160</v>
      </c>
      <c r="E21" s="125">
        <f t="shared" si="4"/>
        <v>87.905966197581861</v>
      </c>
      <c r="F21" s="125" t="str">
        <f t="shared" ca="1" si="151"/>
        <v>N</v>
      </c>
      <c r="G21" s="124" t="str">
        <f t="shared" ca="1" si="5"/>
        <v/>
      </c>
      <c r="H21" s="124" t="str">
        <f t="shared" ca="1" si="152"/>
        <v/>
      </c>
      <c r="I21" s="4">
        <f t="shared" ca="1" si="6"/>
        <v>3.1105183654693846E-2</v>
      </c>
      <c r="J21" s="4">
        <f t="shared" ca="1" si="153"/>
        <v>0.12725108367666429</v>
      </c>
      <c r="K21" s="4">
        <f t="shared" ca="1" si="7"/>
        <v>1.9420409064216729E-2</v>
      </c>
      <c r="L21" s="4">
        <f t="shared" ca="1" si="8"/>
        <v>6.9546893571181267E-2</v>
      </c>
      <c r="M21" s="4"/>
      <c r="N21">
        <v>46.683199999999999</v>
      </c>
      <c r="O21">
        <v>1.7165999999999999</v>
      </c>
      <c r="P21">
        <v>15.633699999999999</v>
      </c>
      <c r="Q21">
        <v>9.7187000000000001</v>
      </c>
      <c r="R21">
        <v>0.17269999999999999</v>
      </c>
      <c r="S21">
        <v>6.0137864077669896</v>
      </c>
      <c r="T21">
        <v>12.460900000000001</v>
      </c>
      <c r="U21">
        <v>3.9462000000000002</v>
      </c>
      <c r="V21">
        <v>1.1580999999999999</v>
      </c>
      <c r="W21">
        <v>0</v>
      </c>
      <c r="X21">
        <v>0.2581</v>
      </c>
      <c r="Y21" s="112">
        <v>0</v>
      </c>
      <c r="Z21" s="113">
        <f t="shared" ca="1" si="9"/>
        <v>11.086747779089018</v>
      </c>
      <c r="AB21">
        <v>51.0169</v>
      </c>
      <c r="AC21">
        <v>0.51039999999999996</v>
      </c>
      <c r="AD21">
        <v>4.2920999999999996</v>
      </c>
      <c r="AE21">
        <v>3.9184000000000001</v>
      </c>
      <c r="AF21">
        <v>0.1135</v>
      </c>
      <c r="AG21">
        <v>15.9773</v>
      </c>
      <c r="AH21">
        <v>21.500299999999999</v>
      </c>
      <c r="AI21">
        <v>0.38279999999999997</v>
      </c>
      <c r="AJ21">
        <v>0</v>
      </c>
      <c r="AK21">
        <v>0.96419999999999995</v>
      </c>
      <c r="AM21" s="114">
        <f t="shared" ca="1" si="10"/>
        <v>1469.8351010037884</v>
      </c>
      <c r="AN21" s="124">
        <f t="shared" ca="1" si="11"/>
        <v>1196.6851010037885</v>
      </c>
      <c r="AO21" s="124">
        <f t="shared" ca="1" si="12"/>
        <v>5.4106067225857508</v>
      </c>
      <c r="AP21" s="111"/>
      <c r="AQ21" s="115">
        <f t="shared" ca="1" si="13"/>
        <v>1460.1975625781995</v>
      </c>
      <c r="AR21" s="115">
        <f t="shared" ca="1" si="14"/>
        <v>6.8847194464007568</v>
      </c>
      <c r="AS21" s="115"/>
      <c r="AT21" s="115">
        <f t="shared" ca="1" si="15"/>
        <v>1456.7084236050002</v>
      </c>
      <c r="AU21" s="115">
        <f t="shared" ca="1" si="15"/>
        <v>4.312985268693903</v>
      </c>
      <c r="AV21" s="111"/>
      <c r="AW21" s="115">
        <f t="shared" ca="1" si="16"/>
        <v>1483.9359593971421</v>
      </c>
      <c r="AX21" s="115">
        <f t="shared" ca="1" si="17"/>
        <v>1210.7859593971421</v>
      </c>
      <c r="AY21" s="115">
        <f t="shared" ca="1" si="18"/>
        <v>7.8050139437387962</v>
      </c>
      <c r="AZ21" s="115"/>
      <c r="BA21" s="115">
        <f t="shared" ca="1" si="19"/>
        <v>1499.9833500404</v>
      </c>
      <c r="BB21" s="115">
        <f t="shared" ca="1" si="20"/>
        <v>1226.8333500404001</v>
      </c>
      <c r="BC21" s="116">
        <f t="shared" ca="1" si="21"/>
        <v>8.4271421109551756</v>
      </c>
      <c r="BE21" s="116">
        <f t="shared" si="22"/>
        <v>1440.1912092112698</v>
      </c>
      <c r="BF21" s="116">
        <f t="shared" si="23"/>
        <v>1167.0412092112697</v>
      </c>
      <c r="BG21" s="116">
        <f t="shared" ca="1" si="24"/>
        <v>1460.1975625781995</v>
      </c>
      <c r="BH21" s="116">
        <f t="shared" ca="1" si="25"/>
        <v>1187.0475625781996</v>
      </c>
      <c r="BI21" s="116">
        <f t="shared" ca="1" si="26"/>
        <v>6.8847194464007568</v>
      </c>
      <c r="BJ21" s="116"/>
      <c r="BK21" s="116">
        <f t="shared" ca="1" si="27"/>
        <v>1456.7084236050002</v>
      </c>
      <c r="BL21" s="116">
        <f t="shared" ca="1" si="28"/>
        <v>4.312985268693903</v>
      </c>
      <c r="BM21" s="116">
        <f t="shared" ca="1" si="29"/>
        <v>1183.5584236050004</v>
      </c>
      <c r="BN21" s="116"/>
      <c r="BO21" s="116">
        <f t="shared" ca="1" si="30"/>
        <v>5.2712230559849322</v>
      </c>
      <c r="BP21" s="116">
        <f t="shared" ca="1" si="31"/>
        <v>5.2601578378734004</v>
      </c>
      <c r="BQ21" s="116">
        <f t="shared" ca="1" si="32"/>
        <v>1203.8309665924858</v>
      </c>
      <c r="BR21" s="116">
        <f t="shared" ca="1" si="33"/>
        <v>1212.1831615791116</v>
      </c>
      <c r="BS21" s="116">
        <f t="shared" ca="1" si="34"/>
        <v>1212.1831615791116</v>
      </c>
      <c r="BT21" s="116"/>
      <c r="BU21" s="116">
        <f t="shared" ca="1" si="35"/>
        <v>1165.2750787084751</v>
      </c>
      <c r="BV21" s="111"/>
      <c r="BW21" s="117">
        <f t="shared" ca="1" si="36"/>
        <v>0.70906206003502836</v>
      </c>
      <c r="BX21" s="117">
        <f t="shared" ca="1" si="37"/>
        <v>0.68899202784716207</v>
      </c>
      <c r="BY21" s="117">
        <f t="shared" ca="1" si="38"/>
        <v>0.10266605284170426</v>
      </c>
      <c r="BZ21" s="117">
        <f t="shared" ca="1" si="39"/>
        <v>1.6606603611493981E-2</v>
      </c>
      <c r="CA21" s="117">
        <f t="shared" ca="1" si="40"/>
        <v>1.8362098711852872E-2</v>
      </c>
      <c r="CB21" s="117">
        <f t="shared" ca="1" si="154"/>
        <v>6.374363129775211E-2</v>
      </c>
      <c r="CC21" s="117">
        <f t="shared" si="41"/>
        <v>0</v>
      </c>
      <c r="CD21" s="116">
        <f t="shared" ca="1" si="42"/>
        <v>0.89037041430996533</v>
      </c>
      <c r="CE21" s="134">
        <v>0.27</v>
      </c>
      <c r="CF21" s="117">
        <f t="shared" si="43"/>
        <v>0.75853892141834334</v>
      </c>
      <c r="CG21" s="117">
        <f t="shared" si="0"/>
        <v>0.12208646190592098</v>
      </c>
      <c r="CH21" s="117">
        <f t="shared" si="1"/>
        <v>4.7711787266187827E-2</v>
      </c>
      <c r="CI21" s="117">
        <f t="shared" si="2"/>
        <v>2.7466392898565978E-2</v>
      </c>
      <c r="CJ21" s="117">
        <f t="shared" si="3"/>
        <v>3.2155762957595826E-2</v>
      </c>
      <c r="CK21" s="117">
        <f t="shared" si="3"/>
        <v>1.4104972695030329E-2</v>
      </c>
      <c r="CL21" s="117">
        <f t="shared" si="44"/>
        <v>1.0020642991416444</v>
      </c>
      <c r="CM21" s="117">
        <f t="shared" si="155"/>
        <v>0.15175576582436481</v>
      </c>
      <c r="CN21" s="111"/>
      <c r="CO21" s="116">
        <f t="shared" ca="1" si="45"/>
        <v>5.0575320267098505</v>
      </c>
      <c r="CP21" s="116">
        <f t="shared" ca="1" si="46"/>
        <v>4.3054137632567606</v>
      </c>
      <c r="CQ21" s="116">
        <f t="shared" ca="1" si="47"/>
        <v>5.0907647102564457</v>
      </c>
      <c r="CR21" s="116">
        <f t="shared" ca="1" si="48"/>
        <v>1222.2492164589644</v>
      </c>
      <c r="CS21" s="118">
        <f t="shared" ca="1" si="156"/>
        <v>0.27900684950102911</v>
      </c>
      <c r="CU21" s="116">
        <f t="shared" si="49"/>
        <v>3.5046564869151884</v>
      </c>
      <c r="CV21" s="116">
        <f t="shared" si="50"/>
        <v>3.5415118271184154</v>
      </c>
      <c r="CW21" s="116">
        <f t="shared" ca="1" si="51"/>
        <v>968.81790966651567</v>
      </c>
      <c r="CX21" s="119"/>
      <c r="CY21" s="33">
        <f t="shared" si="52"/>
        <v>0.77696170214182403</v>
      </c>
      <c r="CZ21" s="33">
        <f t="shared" si="52"/>
        <v>2.1490057437017079E-2</v>
      </c>
      <c r="DA21" s="33">
        <f t="shared" si="53"/>
        <v>0.30666038975686782</v>
      </c>
      <c r="DB21" s="33">
        <f t="shared" si="54"/>
        <v>0.13527052155709959</v>
      </c>
      <c r="DC21" s="33">
        <f t="shared" si="54"/>
        <v>2.4345374449339205E-3</v>
      </c>
      <c r="DD21" s="33">
        <f t="shared" si="54"/>
        <v>0.14920917834695441</v>
      </c>
      <c r="DE21" s="33">
        <f t="shared" si="54"/>
        <v>0.22220894691979301</v>
      </c>
      <c r="DF21" s="33">
        <f t="shared" si="55"/>
        <v>0.12734011090871247</v>
      </c>
      <c r="DG21" s="33">
        <f t="shared" si="55"/>
        <v>2.4589154528854726E-2</v>
      </c>
      <c r="DH21" s="33">
        <f t="shared" si="55"/>
        <v>0</v>
      </c>
      <c r="DI21" s="33">
        <f t="shared" si="55"/>
        <v>3.6368247884624866E-3</v>
      </c>
      <c r="DJ21" s="33">
        <f t="shared" si="56"/>
        <v>1.7698014238305193</v>
      </c>
      <c r="DL21" s="33">
        <f t="shared" si="57"/>
        <v>0.43901066621371859</v>
      </c>
      <c r="DM21" s="33">
        <f t="shared" si="57"/>
        <v>1.2142637669770018E-2</v>
      </c>
      <c r="DN21" s="33">
        <f t="shared" si="57"/>
        <v>0.17327389707549157</v>
      </c>
      <c r="DO21" s="33">
        <f t="shared" si="57"/>
        <v>7.6432598446170896E-2</v>
      </c>
      <c r="DP21" s="33">
        <f t="shared" si="57"/>
        <v>1.375599212517674E-3</v>
      </c>
      <c r="DQ21" s="33">
        <f t="shared" si="57"/>
        <v>8.4308429373962948E-2</v>
      </c>
      <c r="DR21" s="33">
        <f t="shared" si="57"/>
        <v>0.12555586402391339</v>
      </c>
      <c r="DS21" s="33">
        <f t="shared" si="57"/>
        <v>7.1951637734079976E-2</v>
      </c>
      <c r="DT21" s="33">
        <f t="shared" si="57"/>
        <v>1.3893736437184293E-2</v>
      </c>
      <c r="DU21" s="33">
        <f t="shared" si="57"/>
        <v>0</v>
      </c>
      <c r="DV21" s="33">
        <f t="shared" si="57"/>
        <v>2.0549338131907605E-3</v>
      </c>
      <c r="DW21" s="33">
        <f t="shared" si="58"/>
        <v>1</v>
      </c>
      <c r="DX21" s="33">
        <f t="shared" si="59"/>
        <v>52.449850867136718</v>
      </c>
      <c r="DY21" s="33">
        <f t="shared" si="60"/>
        <v>0.84908869704731516</v>
      </c>
      <c r="DZ21" s="33">
        <f t="shared" si="60"/>
        <v>6.3896803657541171E-3</v>
      </c>
      <c r="EA21" s="33">
        <f t="shared" si="60"/>
        <v>4.2095507105658042E-2</v>
      </c>
      <c r="EB21" s="33">
        <f t="shared" si="60"/>
        <v>5.4538571174060219E-2</v>
      </c>
      <c r="EC21" s="33">
        <f t="shared" si="60"/>
        <v>1.6000000000000001E-3</v>
      </c>
      <c r="ED21" s="33">
        <f t="shared" si="60"/>
        <v>0.39641577594505811</v>
      </c>
      <c r="EE21" s="33">
        <f t="shared" si="60"/>
        <v>0.38340400945835579</v>
      </c>
      <c r="EF21" s="33">
        <f t="shared" si="60"/>
        <v>6.1762954812040862E-3</v>
      </c>
      <c r="EG21" s="33">
        <f t="shared" si="60"/>
        <v>0</v>
      </c>
      <c r="EH21" s="33">
        <f t="shared" si="60"/>
        <v>6.3434961729809955E-3</v>
      </c>
      <c r="EI21" s="33">
        <f t="shared" si="61"/>
        <v>1.7460520327503866</v>
      </c>
      <c r="EK21" s="33">
        <f t="shared" si="62"/>
        <v>1.6981773940946303</v>
      </c>
      <c r="EL21" s="33">
        <f t="shared" si="62"/>
        <v>1.2779360731508234E-2</v>
      </c>
      <c r="EM21" s="33">
        <f t="shared" si="63"/>
        <v>0.12628652131697413</v>
      </c>
      <c r="EN21" s="33">
        <f t="shared" si="64"/>
        <v>5.4538571174060219E-2</v>
      </c>
      <c r="EO21" s="33">
        <f t="shared" si="64"/>
        <v>1.6000000000000001E-3</v>
      </c>
      <c r="EP21" s="33">
        <f t="shared" si="64"/>
        <v>0.39641577594505811</v>
      </c>
      <c r="EQ21" s="33">
        <f t="shared" si="64"/>
        <v>0.38340400945835579</v>
      </c>
      <c r="ER21" s="33">
        <f t="shared" si="64"/>
        <v>6.1762954812040862E-3</v>
      </c>
      <c r="ES21" s="33">
        <f t="shared" si="64"/>
        <v>0</v>
      </c>
      <c r="ET21" s="33">
        <f t="shared" si="65"/>
        <v>1.9030488518942987E-2</v>
      </c>
      <c r="EU21" s="33">
        <f t="shared" si="66"/>
        <v>2.6984084167207341</v>
      </c>
      <c r="EV21" s="33">
        <f t="shared" si="67"/>
        <v>2.2235329399437451</v>
      </c>
      <c r="EX21" s="33">
        <f t="shared" si="68"/>
        <v>1.8879766868186205</v>
      </c>
      <c r="EY21" s="33">
        <f t="shared" si="68"/>
        <v>1.4207664768966077E-2</v>
      </c>
      <c r="EZ21" s="33">
        <f t="shared" si="69"/>
        <v>0.11202331318137948</v>
      </c>
      <c r="FA21" s="33">
        <f t="shared" si="70"/>
        <v>7.5178180164753805E-2</v>
      </c>
      <c r="FB21" s="33">
        <f t="shared" si="71"/>
        <v>0.18720149334613329</v>
      </c>
      <c r="FC21" s="33">
        <f t="shared" si="72"/>
        <v>0.12126830950298931</v>
      </c>
      <c r="FD21" s="33">
        <f t="shared" si="72"/>
        <v>3.5576527039099925E-3</v>
      </c>
      <c r="FE21" s="33">
        <f t="shared" si="72"/>
        <v>0.88144353572719603</v>
      </c>
      <c r="FF21" s="33">
        <f t="shared" si="72"/>
        <v>0.85251144433715731</v>
      </c>
      <c r="FG21" s="33">
        <f t="shared" si="73"/>
        <v>2.7466392898565978E-2</v>
      </c>
      <c r="FH21" s="33">
        <f t="shared" si="73"/>
        <v>0</v>
      </c>
      <c r="FI21" s="33">
        <f t="shared" si="73"/>
        <v>2.8209945390060658E-2</v>
      </c>
      <c r="FJ21" s="33">
        <f t="shared" si="74"/>
        <v>4.0038431254935984</v>
      </c>
      <c r="FK21" s="33">
        <f t="shared" si="75"/>
        <v>7.6862509871988421E-3</v>
      </c>
      <c r="FL21" s="33">
        <f t="shared" si="76"/>
        <v>1.151830990318814E-2</v>
      </c>
      <c r="FM21" s="33">
        <f t="shared" si="77"/>
        <v>2.7466392898565978E-2</v>
      </c>
      <c r="FN21" s="33">
        <f t="shared" si="78"/>
        <v>4.7711787266187827E-2</v>
      </c>
      <c r="FO21" s="33">
        <f t="shared" si="157"/>
        <v>3.2155762957595826E-2</v>
      </c>
      <c r="FP21" s="33">
        <f t="shared" si="79"/>
        <v>1.4104972695030329E-2</v>
      </c>
      <c r="FQ21" s="119">
        <f t="shared" si="80"/>
        <v>0.75853892141834334</v>
      </c>
      <c r="FR21" s="33">
        <f t="shared" si="81"/>
        <v>0.12208646190592098</v>
      </c>
      <c r="FS21" s="33">
        <f t="shared" si="82"/>
        <v>1.0020642991416442</v>
      </c>
      <c r="FT21" s="33">
        <f t="shared" si="83"/>
        <v>0.75853892141834334</v>
      </c>
      <c r="FU21" s="33">
        <f t="shared" si="84"/>
        <v>2.436313841266351</v>
      </c>
      <c r="FV21" s="33">
        <f t="shared" si="85"/>
        <v>-2.8367533497717736</v>
      </c>
      <c r="FW21" s="33">
        <f t="shared" si="86"/>
        <v>-2.8367533497717736</v>
      </c>
      <c r="FX21" s="33">
        <f t="shared" si="87"/>
        <v>0.52449850867136727</v>
      </c>
      <c r="FY21" s="120">
        <f t="shared" ca="1" si="88"/>
        <v>1460.1975625781995</v>
      </c>
      <c r="FZ21" s="120">
        <f t="shared" ca="1" si="88"/>
        <v>6.8847194464007568</v>
      </c>
      <c r="GA21" s="33">
        <f t="shared" ca="1" si="89"/>
        <v>0.14601975625781996</v>
      </c>
      <c r="GB21" s="119">
        <f t="shared" ca="1" si="90"/>
        <v>0.47840349539292071</v>
      </c>
      <c r="GC21" s="119">
        <f t="shared" ca="1" si="91"/>
        <v>5.5134868130237784</v>
      </c>
      <c r="GD21" s="33">
        <f t="shared" ca="1" si="92"/>
        <v>174.81380878397033</v>
      </c>
      <c r="GE21" s="33">
        <f t="shared" si="93"/>
        <v>0.10544680144412584</v>
      </c>
      <c r="GF21" s="119">
        <f t="shared" si="94"/>
        <v>87.905966197581861</v>
      </c>
      <c r="GG21" s="119">
        <f t="shared" ca="1" si="95"/>
        <v>315.09137512937531</v>
      </c>
      <c r="GH21" s="119">
        <f t="shared" ca="1" si="96"/>
        <v>1.6660244981836008E-3</v>
      </c>
      <c r="GI21" s="119">
        <f t="shared" si="97"/>
        <v>0.15175576582436481</v>
      </c>
      <c r="GJ21" s="33">
        <f t="shared" si="98"/>
        <v>0.88353548993963327</v>
      </c>
      <c r="GK21" s="33">
        <f t="shared" si="99"/>
        <v>0.12528204131097936</v>
      </c>
      <c r="GL21" s="33">
        <f t="shared" si="100"/>
        <v>0.12920679223005219</v>
      </c>
      <c r="GM21" s="33">
        <f t="shared" si="101"/>
        <v>0.91061415506628007</v>
      </c>
      <c r="GN21" s="33">
        <f t="shared" si="102"/>
        <v>8.441143917670646E-2</v>
      </c>
      <c r="GO21" s="33">
        <f t="shared" si="103"/>
        <v>0.11358205851579047</v>
      </c>
      <c r="GP21" s="33">
        <f t="shared" si="104"/>
        <v>0.87079320776994784</v>
      </c>
      <c r="GQ21" s="33">
        <f t="shared" si="105"/>
        <v>0.32888705460583895</v>
      </c>
      <c r="GR21" s="33">
        <f t="shared" si="106"/>
        <v>-1.3228278796689441E-2</v>
      </c>
      <c r="GS21" s="33">
        <f t="shared" si="107"/>
        <v>2.7800451160538368E-2</v>
      </c>
      <c r="GT21" s="33">
        <f t="shared" si="108"/>
        <v>2.7800451160538368E-2</v>
      </c>
      <c r="GU21" s="33">
        <f t="shared" si="109"/>
        <v>8.5781607355252101E-2</v>
      </c>
      <c r="GV21" s="33">
        <f t="shared" si="110"/>
        <v>8.8664058899828369E-2</v>
      </c>
      <c r="GW21" s="33">
        <f t="shared" si="111"/>
        <v>0.79277947682736771</v>
      </c>
      <c r="GX21" s="33">
        <f t="shared" si="112"/>
        <v>0.85251144433715731</v>
      </c>
      <c r="GY21" s="33">
        <f t="shared" si="113"/>
        <v>2.7466392898565978E-2</v>
      </c>
      <c r="GZ21" s="33">
        <f t="shared" si="114"/>
        <v>438.02943367626335</v>
      </c>
      <c r="HA21" s="33">
        <f t="shared" si="115"/>
        <v>11.71395929449829</v>
      </c>
      <c r="HB21" s="33">
        <f t="shared" si="116"/>
        <v>2.1471759570671436</v>
      </c>
      <c r="HC21" s="33">
        <f t="shared" si="117"/>
        <v>8.8302611234386272E-6</v>
      </c>
      <c r="HD21" s="33">
        <f t="shared" si="118"/>
        <v>1817.1730293066444</v>
      </c>
      <c r="HE21" s="33">
        <f t="shared" ca="1" si="119"/>
        <v>-7.715769464175415E-3</v>
      </c>
      <c r="HF21" s="119">
        <f t="shared" ca="1" si="120"/>
        <v>18.065389710256447</v>
      </c>
      <c r="HG21" s="44" t="e">
        <f>#REF!</f>
        <v>#REF!</v>
      </c>
      <c r="HH21" s="44" t="e">
        <f>#REF!</f>
        <v>#REF!</v>
      </c>
      <c r="HI21" s="44">
        <f t="shared" si="121"/>
        <v>5.1043000000000003</v>
      </c>
      <c r="HJ21" s="44">
        <f t="shared" si="122"/>
        <v>3.4802381676809446</v>
      </c>
      <c r="HK21" s="44" t="e">
        <f t="shared" si="123"/>
        <v>#REF!</v>
      </c>
      <c r="HL21" s="33">
        <f t="shared" si="124"/>
        <v>438.02943367626335</v>
      </c>
      <c r="HM21" s="33">
        <f t="shared" si="124"/>
        <v>11.71395929449829</v>
      </c>
      <c r="HN21" s="44">
        <f t="shared" si="125"/>
        <v>3.7890171394830929</v>
      </c>
      <c r="HO21" s="44"/>
      <c r="HP21" s="45">
        <f t="shared" si="126"/>
        <v>0.11713971121970046</v>
      </c>
      <c r="HQ21" s="45">
        <f t="shared" si="127"/>
        <v>0.88144353572719614</v>
      </c>
      <c r="HR21" s="45">
        <f t="shared" si="128"/>
        <v>7.6862509871988421E-3</v>
      </c>
      <c r="HS21" s="45">
        <f t="shared" si="129"/>
        <v>1.9780141911367136E-2</v>
      </c>
      <c r="HT21" s="45">
        <f t="shared" si="130"/>
        <v>0</v>
      </c>
      <c r="HU21" s="45">
        <f t="shared" si="131"/>
        <v>1.9780141911367136E-2</v>
      </c>
      <c r="HV21" s="45">
        <f t="shared" si="132"/>
        <v>0</v>
      </c>
      <c r="HW21" s="45">
        <f t="shared" si="133"/>
        <v>5.5398038253386669E-2</v>
      </c>
      <c r="HX21" s="45">
        <f t="shared" si="134"/>
        <v>0.11202331318137948</v>
      </c>
      <c r="HY21" s="45">
        <f t="shared" si="135"/>
        <v>0.11730590471835725</v>
      </c>
      <c r="HZ21" s="45">
        <f t="shared" si="136"/>
        <v>0.6536245009973437</v>
      </c>
      <c r="IA21" s="45">
        <f t="shared" si="137"/>
        <v>8.6863630158434096E-2</v>
      </c>
      <c r="IB21" s="45">
        <f t="shared" si="138"/>
        <v>0.1059428543749593</v>
      </c>
      <c r="IC21" s="45">
        <f t="shared" si="139"/>
        <v>1.407930838931741E-2</v>
      </c>
      <c r="ID21" s="45">
        <f t="shared" si="140"/>
        <v>2.7466392898565978E-2</v>
      </c>
      <c r="IE21" s="45"/>
      <c r="IF21" s="121">
        <f t="shared" si="141"/>
        <v>-8.688977262031263E-7</v>
      </c>
      <c r="IG21" s="121">
        <f t="shared" si="142"/>
        <v>1.597330291128915E-12</v>
      </c>
      <c r="IH21" s="121">
        <f t="shared" si="143"/>
        <v>2.7029592788152351E-5</v>
      </c>
      <c r="II21" s="121">
        <f t="shared" si="144"/>
        <v>7.7172955485632845E-9</v>
      </c>
      <c r="IJ21" s="45">
        <f t="shared" si="145"/>
        <v>2.1471759570671436</v>
      </c>
      <c r="IK21" s="119">
        <f t="shared" si="146"/>
        <v>0.10544680144412584</v>
      </c>
      <c r="IL21" s="122">
        <f t="shared" ca="1" si="147"/>
        <v>-24.872748916323335</v>
      </c>
      <c r="IM21" s="122"/>
      <c r="IN21" s="45">
        <f t="shared" si="148"/>
        <v>2.0693988600848492</v>
      </c>
      <c r="IO21" s="122">
        <f t="shared" si="149"/>
        <v>1817.1730293066444</v>
      </c>
      <c r="IP21" s="121">
        <f t="shared" si="150"/>
        <v>1.2901318502081829E-5</v>
      </c>
    </row>
    <row r="22" spans="1:250" s="33" customFormat="1">
      <c r="A22" t="s">
        <v>233</v>
      </c>
      <c r="B22"/>
      <c r="C22" s="111">
        <v>3</v>
      </c>
      <c r="D22" s="111">
        <v>1160</v>
      </c>
      <c r="E22" s="125">
        <f t="shared" si="4"/>
        <v>87.905966197581861</v>
      </c>
      <c r="F22" s="125" t="str">
        <f t="shared" ca="1" si="151"/>
        <v>N</v>
      </c>
      <c r="G22" s="124" t="str">
        <f t="shared" ca="1" si="5"/>
        <v/>
      </c>
      <c r="H22" s="124" t="str">
        <f t="shared" ca="1" si="152"/>
        <v/>
      </c>
      <c r="I22" s="4">
        <f t="shared" ca="1" si="6"/>
        <v>3.127400849741481E-2</v>
      </c>
      <c r="J22" s="4">
        <f t="shared" ca="1" si="153"/>
        <v>0.12016141178427031</v>
      </c>
      <c r="K22" s="4">
        <f t="shared" ca="1" si="7"/>
        <v>1.4804205612630142E-2</v>
      </c>
      <c r="L22" s="4">
        <f t="shared" ca="1" si="8"/>
        <v>6.7851356887288494E-2</v>
      </c>
      <c r="M22" s="4"/>
      <c r="N22">
        <v>47.137099999999997</v>
      </c>
      <c r="O22">
        <v>1.7511000000000001</v>
      </c>
      <c r="P22">
        <v>15.461600000000001</v>
      </c>
      <c r="Q22">
        <v>9.4512</v>
      </c>
      <c r="R22">
        <v>0.20480000000000001</v>
      </c>
      <c r="S22">
        <v>6.1387378640776697</v>
      </c>
      <c r="T22">
        <v>12.288</v>
      </c>
      <c r="U22">
        <v>3.7118000000000002</v>
      </c>
      <c r="V22">
        <v>1.2131000000000001</v>
      </c>
      <c r="W22">
        <v>0</v>
      </c>
      <c r="X22">
        <v>0.29010000000000002</v>
      </c>
      <c r="Y22" s="112">
        <v>0</v>
      </c>
      <c r="Z22" s="113">
        <f t="shared" ca="1" si="9"/>
        <v>11.225157073305198</v>
      </c>
      <c r="AB22">
        <v>51.0169</v>
      </c>
      <c r="AC22">
        <v>0.51039999999999996</v>
      </c>
      <c r="AD22">
        <v>4.2920999999999996</v>
      </c>
      <c r="AE22">
        <v>3.9184000000000001</v>
      </c>
      <c r="AF22">
        <v>0.1135</v>
      </c>
      <c r="AG22">
        <v>15.9773</v>
      </c>
      <c r="AH22">
        <v>21.500299999999999</v>
      </c>
      <c r="AI22">
        <v>0.38279999999999997</v>
      </c>
      <c r="AJ22">
        <v>0</v>
      </c>
      <c r="AK22">
        <v>0.96419999999999995</v>
      </c>
      <c r="AM22" s="114">
        <f t="shared" ca="1" si="10"/>
        <v>1471.8536529123467</v>
      </c>
      <c r="AN22" s="124">
        <f t="shared" ca="1" si="11"/>
        <v>1198.7036529123466</v>
      </c>
      <c r="AO22" s="124">
        <f t="shared" ca="1" si="12"/>
        <v>5.3352113442962112</v>
      </c>
      <c r="AP22" s="111"/>
      <c r="AQ22" s="115">
        <f t="shared" ca="1" si="13"/>
        <v>1466.616488823837</v>
      </c>
      <c r="AR22" s="115">
        <f t="shared" ca="1" si="14"/>
        <v>7.0638249894112857</v>
      </c>
      <c r="AS22" s="115"/>
      <c r="AT22" s="115">
        <f t="shared" ca="1" si="15"/>
        <v>1463.8525072248656</v>
      </c>
      <c r="AU22" s="115">
        <f t="shared" ca="1" si="15"/>
        <v>4.6155798538376009</v>
      </c>
      <c r="AV22" s="111"/>
      <c r="AW22" s="115">
        <f t="shared" ca="1" si="16"/>
        <v>1486.6803281840403</v>
      </c>
      <c r="AX22" s="115">
        <f t="shared" ca="1" si="17"/>
        <v>1213.5303281840402</v>
      </c>
      <c r="AY22" s="115">
        <f t="shared" ca="1" si="18"/>
        <v>7.8447725192602444</v>
      </c>
      <c r="AZ22" s="115"/>
      <c r="BA22" s="115">
        <f t="shared" ca="1" si="19"/>
        <v>1502.3057019698513</v>
      </c>
      <c r="BB22" s="115">
        <f t="shared" ca="1" si="20"/>
        <v>1229.1557019698512</v>
      </c>
      <c r="BC22" s="116">
        <f t="shared" ca="1" si="21"/>
        <v>8.4529610539631044</v>
      </c>
      <c r="BE22" s="116">
        <f t="shared" si="22"/>
        <v>1448.553382097127</v>
      </c>
      <c r="BF22" s="116">
        <f t="shared" si="23"/>
        <v>1175.4033820971272</v>
      </c>
      <c r="BG22" s="116">
        <f t="shared" ca="1" si="24"/>
        <v>1466.616488823837</v>
      </c>
      <c r="BH22" s="116">
        <f t="shared" ca="1" si="25"/>
        <v>1193.4664888238372</v>
      </c>
      <c r="BI22" s="116">
        <f t="shared" ca="1" si="26"/>
        <v>7.0638249894112857</v>
      </c>
      <c r="BJ22" s="116"/>
      <c r="BK22" s="116">
        <f t="shared" ca="1" si="27"/>
        <v>1463.8525072248656</v>
      </c>
      <c r="BL22" s="116">
        <f t="shared" ca="1" si="28"/>
        <v>4.6155798538376009</v>
      </c>
      <c r="BM22" s="116">
        <f t="shared" ca="1" si="29"/>
        <v>1190.7025072248657</v>
      </c>
      <c r="BN22" s="116"/>
      <c r="BO22" s="116">
        <f t="shared" ca="1" si="30"/>
        <v>5.3966109112984029</v>
      </c>
      <c r="BP22" s="116">
        <f t="shared" ca="1" si="31"/>
        <v>5.859724444910519</v>
      </c>
      <c r="BQ22" s="116">
        <f t="shared" ca="1" si="32"/>
        <v>1207.3346226869644</v>
      </c>
      <c r="BR22" s="116">
        <f t="shared" ca="1" si="33"/>
        <v>1215.9217755593359</v>
      </c>
      <c r="BS22" s="116">
        <f t="shared" ca="1" si="34"/>
        <v>1215.9217755593359</v>
      </c>
      <c r="BT22" s="116"/>
      <c r="BU22" s="116">
        <f t="shared" ca="1" si="35"/>
        <v>1170.2987548568572</v>
      </c>
      <c r="BV22" s="111"/>
      <c r="BW22" s="117">
        <f t="shared" ca="1" si="36"/>
        <v>0.70826713235035288</v>
      </c>
      <c r="BX22" s="117">
        <f t="shared" ca="1" si="37"/>
        <v>0.69068756453105484</v>
      </c>
      <c r="BY22" s="117">
        <f t="shared" ca="1" si="38"/>
        <v>0.10728225629329084</v>
      </c>
      <c r="BZ22" s="117">
        <f t="shared" ca="1" si="39"/>
        <v>1.6437778768773021E-2</v>
      </c>
      <c r="CA22" s="117">
        <f t="shared" ca="1" si="40"/>
        <v>1.7229708540712572E-2</v>
      </c>
      <c r="CB22" s="117">
        <f t="shared" ca="1" si="154"/>
        <v>5.9887737478864493E-2</v>
      </c>
      <c r="CC22" s="117">
        <f t="shared" si="41"/>
        <v>0</v>
      </c>
      <c r="CD22" s="116">
        <f t="shared" ca="1" si="42"/>
        <v>0.89152504561269574</v>
      </c>
      <c r="CE22" s="134">
        <v>0.27</v>
      </c>
      <c r="CF22" s="117">
        <f t="shared" si="43"/>
        <v>0.75853892141834334</v>
      </c>
      <c r="CG22" s="117">
        <f t="shared" si="0"/>
        <v>0.12208646190592098</v>
      </c>
      <c r="CH22" s="117">
        <f t="shared" si="1"/>
        <v>4.7711787266187827E-2</v>
      </c>
      <c r="CI22" s="117">
        <f t="shared" si="2"/>
        <v>2.7466392898565978E-2</v>
      </c>
      <c r="CJ22" s="117">
        <f t="shared" si="3"/>
        <v>3.2155762957595826E-2</v>
      </c>
      <c r="CK22" s="117">
        <f t="shared" si="3"/>
        <v>1.4104972695030329E-2</v>
      </c>
      <c r="CL22" s="117">
        <f t="shared" si="44"/>
        <v>1.0020642991416444</v>
      </c>
      <c r="CM22" s="117">
        <f t="shared" si="155"/>
        <v>0.15929330130221764</v>
      </c>
      <c r="CN22" s="111"/>
      <c r="CO22" s="116">
        <f t="shared" ca="1" si="45"/>
        <v>5.2502983225622302</v>
      </c>
      <c r="CP22" s="116">
        <f t="shared" ca="1" si="46"/>
        <v>4.5128448723038534</v>
      </c>
      <c r="CQ22" s="116">
        <f t="shared" ca="1" si="47"/>
        <v>5.5290182909260608</v>
      </c>
      <c r="CR22" s="116">
        <f t="shared" ca="1" si="48"/>
        <v>1223.7536970277783</v>
      </c>
      <c r="CS22" s="118">
        <f t="shared" ca="1" si="156"/>
        <v>0.27945471308648795</v>
      </c>
      <c r="CU22" s="116">
        <f t="shared" si="49"/>
        <v>3.5046564869151884</v>
      </c>
      <c r="CV22" s="116">
        <f t="shared" si="50"/>
        <v>3.5415118271184154</v>
      </c>
      <c r="CW22" s="116">
        <f t="shared" ca="1" si="51"/>
        <v>969.19072982762361</v>
      </c>
      <c r="CX22" s="119"/>
      <c r="CY22" s="33">
        <f t="shared" si="52"/>
        <v>0.78451608822937102</v>
      </c>
      <c r="CZ22" s="33">
        <f t="shared" si="52"/>
        <v>2.1921961772084709E-2</v>
      </c>
      <c r="DA22" s="33">
        <f t="shared" si="53"/>
        <v>0.30328458920567669</v>
      </c>
      <c r="DB22" s="33">
        <f t="shared" si="54"/>
        <v>0.13154730090860503</v>
      </c>
      <c r="DC22" s="33">
        <f t="shared" si="54"/>
        <v>2.88704845814978E-3</v>
      </c>
      <c r="DD22" s="33">
        <f t="shared" si="54"/>
        <v>0.15230937227889932</v>
      </c>
      <c r="DE22" s="33">
        <f t="shared" si="54"/>
        <v>0.21912570839589568</v>
      </c>
      <c r="DF22" s="33">
        <f t="shared" si="55"/>
        <v>0.11977624643225356</v>
      </c>
      <c r="DG22" s="33">
        <f t="shared" si="55"/>
        <v>2.5756932353815449E-2</v>
      </c>
      <c r="DH22" s="33">
        <f t="shared" si="55"/>
        <v>0</v>
      </c>
      <c r="DI22" s="33">
        <f t="shared" si="55"/>
        <v>4.0877290628941005E-3</v>
      </c>
      <c r="DJ22" s="33">
        <f t="shared" si="56"/>
        <v>1.7652129770976452</v>
      </c>
      <c r="DL22" s="33">
        <f t="shared" si="57"/>
        <v>0.44443140765896061</v>
      </c>
      <c r="DM22" s="33">
        <f t="shared" si="57"/>
        <v>1.2418876394240367E-2</v>
      </c>
      <c r="DN22" s="33">
        <f t="shared" si="57"/>
        <v>0.17181189643435307</v>
      </c>
      <c r="DO22" s="33">
        <f t="shared" si="57"/>
        <v>7.4522056327103639E-2</v>
      </c>
      <c r="DP22" s="33">
        <f t="shared" si="57"/>
        <v>1.6355241523867852E-3</v>
      </c>
      <c r="DQ22" s="33">
        <f t="shared" si="57"/>
        <v>8.6283850308717797E-2</v>
      </c>
      <c r="DR22" s="33">
        <f t="shared" si="57"/>
        <v>0.12413556394547989</v>
      </c>
      <c r="DS22" s="33">
        <f t="shared" si="57"/>
        <v>6.7853708298241208E-2</v>
      </c>
      <c r="DT22" s="33">
        <f t="shared" si="57"/>
        <v>1.4591402107277092E-2</v>
      </c>
      <c r="DU22" s="33">
        <f t="shared" si="57"/>
        <v>0</v>
      </c>
      <c r="DV22" s="33">
        <f t="shared" si="57"/>
        <v>2.3157143732396106E-3</v>
      </c>
      <c r="DW22" s="33">
        <f t="shared" si="58"/>
        <v>1</v>
      </c>
      <c r="DX22" s="33">
        <f t="shared" si="59"/>
        <v>53.657139910989457</v>
      </c>
      <c r="DY22" s="33">
        <f t="shared" si="60"/>
        <v>0.84908869704731516</v>
      </c>
      <c r="DZ22" s="33">
        <f t="shared" si="60"/>
        <v>6.3896803657541171E-3</v>
      </c>
      <c r="EA22" s="33">
        <f t="shared" si="60"/>
        <v>4.2095507105658042E-2</v>
      </c>
      <c r="EB22" s="33">
        <f t="shared" si="60"/>
        <v>5.4538571174060219E-2</v>
      </c>
      <c r="EC22" s="33">
        <f t="shared" si="60"/>
        <v>1.6000000000000001E-3</v>
      </c>
      <c r="ED22" s="33">
        <f t="shared" si="60"/>
        <v>0.39641577594505811</v>
      </c>
      <c r="EE22" s="33">
        <f t="shared" si="60"/>
        <v>0.38340400945835579</v>
      </c>
      <c r="EF22" s="33">
        <f t="shared" si="60"/>
        <v>6.1762954812040862E-3</v>
      </c>
      <c r="EG22" s="33">
        <f t="shared" si="60"/>
        <v>0</v>
      </c>
      <c r="EH22" s="33">
        <f t="shared" si="60"/>
        <v>6.3434961729809955E-3</v>
      </c>
      <c r="EI22" s="33">
        <f t="shared" si="61"/>
        <v>1.7460520327503866</v>
      </c>
      <c r="EK22" s="33">
        <f t="shared" si="62"/>
        <v>1.6981773940946303</v>
      </c>
      <c r="EL22" s="33">
        <f t="shared" si="62"/>
        <v>1.2779360731508234E-2</v>
      </c>
      <c r="EM22" s="33">
        <f t="shared" si="63"/>
        <v>0.12628652131697413</v>
      </c>
      <c r="EN22" s="33">
        <f t="shared" si="64"/>
        <v>5.4538571174060219E-2</v>
      </c>
      <c r="EO22" s="33">
        <f t="shared" si="64"/>
        <v>1.6000000000000001E-3</v>
      </c>
      <c r="EP22" s="33">
        <f t="shared" si="64"/>
        <v>0.39641577594505811</v>
      </c>
      <c r="EQ22" s="33">
        <f t="shared" si="64"/>
        <v>0.38340400945835579</v>
      </c>
      <c r="ER22" s="33">
        <f t="shared" si="64"/>
        <v>6.1762954812040862E-3</v>
      </c>
      <c r="ES22" s="33">
        <f t="shared" si="64"/>
        <v>0</v>
      </c>
      <c r="ET22" s="33">
        <f t="shared" si="65"/>
        <v>1.9030488518942987E-2</v>
      </c>
      <c r="EU22" s="33">
        <f t="shared" si="66"/>
        <v>2.6984084167207341</v>
      </c>
      <c r="EV22" s="33">
        <f t="shared" si="67"/>
        <v>2.2235329399437451</v>
      </c>
      <c r="EX22" s="33">
        <f t="shared" si="68"/>
        <v>1.8879766868186205</v>
      </c>
      <c r="EY22" s="33">
        <f t="shared" si="68"/>
        <v>1.4207664768966077E-2</v>
      </c>
      <c r="EZ22" s="33">
        <f t="shared" si="69"/>
        <v>0.11202331318137948</v>
      </c>
      <c r="FA22" s="33">
        <f t="shared" si="70"/>
        <v>7.5178180164753805E-2</v>
      </c>
      <c r="FB22" s="33">
        <f t="shared" si="71"/>
        <v>0.18720149334613329</v>
      </c>
      <c r="FC22" s="33">
        <f t="shared" si="72"/>
        <v>0.12126830950298931</v>
      </c>
      <c r="FD22" s="33">
        <f t="shared" si="72"/>
        <v>3.5576527039099925E-3</v>
      </c>
      <c r="FE22" s="33">
        <f t="shared" si="72"/>
        <v>0.88144353572719603</v>
      </c>
      <c r="FF22" s="33">
        <f t="shared" si="72"/>
        <v>0.85251144433715731</v>
      </c>
      <c r="FG22" s="33">
        <f t="shared" si="73"/>
        <v>2.7466392898565978E-2</v>
      </c>
      <c r="FH22" s="33">
        <f t="shared" si="73"/>
        <v>0</v>
      </c>
      <c r="FI22" s="33">
        <f t="shared" si="73"/>
        <v>2.8209945390060658E-2</v>
      </c>
      <c r="FJ22" s="33">
        <f t="shared" si="74"/>
        <v>4.0038431254935984</v>
      </c>
      <c r="FK22" s="33">
        <f t="shared" si="75"/>
        <v>7.6862509871988421E-3</v>
      </c>
      <c r="FL22" s="33">
        <f t="shared" si="76"/>
        <v>1.151830990318814E-2</v>
      </c>
      <c r="FM22" s="33">
        <f t="shared" si="77"/>
        <v>2.7466392898565978E-2</v>
      </c>
      <c r="FN22" s="33">
        <f t="shared" si="78"/>
        <v>4.7711787266187827E-2</v>
      </c>
      <c r="FO22" s="33">
        <f t="shared" si="157"/>
        <v>3.2155762957595826E-2</v>
      </c>
      <c r="FP22" s="33">
        <f t="shared" si="79"/>
        <v>1.4104972695030329E-2</v>
      </c>
      <c r="FQ22" s="119">
        <f t="shared" si="80"/>
        <v>0.75853892141834334</v>
      </c>
      <c r="FR22" s="33">
        <f t="shared" si="81"/>
        <v>0.12208646190592098</v>
      </c>
      <c r="FS22" s="33">
        <f t="shared" si="82"/>
        <v>1.0020642991416442</v>
      </c>
      <c r="FT22" s="33">
        <f t="shared" si="83"/>
        <v>0.75853892141834334</v>
      </c>
      <c r="FU22" s="33">
        <f t="shared" si="84"/>
        <v>2.4788832665889986</v>
      </c>
      <c r="FV22" s="33">
        <f t="shared" si="85"/>
        <v>-2.7806129074234964</v>
      </c>
      <c r="FW22" s="33">
        <f t="shared" si="86"/>
        <v>-2.7806129074234964</v>
      </c>
      <c r="FX22" s="33">
        <f t="shared" si="87"/>
        <v>0.5365713991098946</v>
      </c>
      <c r="FY22" s="120">
        <f t="shared" ca="1" si="88"/>
        <v>1466.616488823837</v>
      </c>
      <c r="FZ22" s="120">
        <f t="shared" ca="1" si="88"/>
        <v>7.0638249894112857</v>
      </c>
      <c r="GA22" s="33">
        <f t="shared" ca="1" si="89"/>
        <v>0.1466616488823837</v>
      </c>
      <c r="GB22" s="119">
        <f t="shared" ca="1" si="90"/>
        <v>0.51115401670685567</v>
      </c>
      <c r="GC22" s="119">
        <f t="shared" ca="1" si="91"/>
        <v>5.524235917046008</v>
      </c>
      <c r="GD22" s="33">
        <f t="shared" ca="1" si="92"/>
        <v>174.81866449813435</v>
      </c>
      <c r="GE22" s="33">
        <f t="shared" si="93"/>
        <v>0.10544680144412584</v>
      </c>
      <c r="GF22" s="119">
        <f t="shared" si="94"/>
        <v>87.905966197581861</v>
      </c>
      <c r="GG22" s="119">
        <f t="shared" ca="1" si="95"/>
        <v>315.09956181416572</v>
      </c>
      <c r="GH22" s="119">
        <f t="shared" ca="1" si="96"/>
        <v>1.6657526338308493E-3</v>
      </c>
      <c r="GI22" s="119">
        <f t="shared" si="97"/>
        <v>0.15929330130221764</v>
      </c>
      <c r="GJ22" s="33">
        <f t="shared" si="98"/>
        <v>0.88353548993963327</v>
      </c>
      <c r="GK22" s="33">
        <f t="shared" si="99"/>
        <v>0.12528204131097936</v>
      </c>
      <c r="GL22" s="33">
        <f t="shared" si="100"/>
        <v>0.12920679223005219</v>
      </c>
      <c r="GM22" s="33">
        <f t="shared" si="101"/>
        <v>0.91061415506628007</v>
      </c>
      <c r="GN22" s="33">
        <f t="shared" si="102"/>
        <v>8.441143917670646E-2</v>
      </c>
      <c r="GO22" s="33">
        <f t="shared" si="103"/>
        <v>0.11358205851579047</v>
      </c>
      <c r="GP22" s="33">
        <f t="shared" si="104"/>
        <v>0.87079320776994784</v>
      </c>
      <c r="GQ22" s="33">
        <f t="shared" si="105"/>
        <v>0.32888705460583895</v>
      </c>
      <c r="GR22" s="33">
        <f t="shared" si="106"/>
        <v>-1.3228278796689441E-2</v>
      </c>
      <c r="GS22" s="33">
        <f t="shared" si="107"/>
        <v>2.7800451160538368E-2</v>
      </c>
      <c r="GT22" s="33">
        <f t="shared" si="108"/>
        <v>2.7800451160538368E-2</v>
      </c>
      <c r="GU22" s="33">
        <f t="shared" si="109"/>
        <v>8.5781607355252101E-2</v>
      </c>
      <c r="GV22" s="33">
        <f t="shared" si="110"/>
        <v>8.8664058899828369E-2</v>
      </c>
      <c r="GW22" s="33">
        <f t="shared" si="111"/>
        <v>0.79277947682736771</v>
      </c>
      <c r="GX22" s="33">
        <f t="shared" si="112"/>
        <v>0.85251144433715731</v>
      </c>
      <c r="GY22" s="33">
        <f t="shared" si="113"/>
        <v>2.7466392898565978E-2</v>
      </c>
      <c r="GZ22" s="33">
        <f t="shared" si="114"/>
        <v>438.02943367626335</v>
      </c>
      <c r="HA22" s="33">
        <f t="shared" si="115"/>
        <v>11.71395929449829</v>
      </c>
      <c r="HB22" s="33">
        <f t="shared" si="116"/>
        <v>2.1471759570671436</v>
      </c>
      <c r="HC22" s="33">
        <f t="shared" si="117"/>
        <v>8.8302611234386272E-6</v>
      </c>
      <c r="HD22" s="33">
        <f t="shared" si="118"/>
        <v>1817.1730293066444</v>
      </c>
      <c r="HE22" s="33">
        <f t="shared" ca="1" si="119"/>
        <v>-7.7179680250687244E-3</v>
      </c>
      <c r="HF22" s="119">
        <f t="shared" ca="1" si="120"/>
        <v>18.503643290926053</v>
      </c>
      <c r="HG22" s="44" t="e">
        <f>#REF!</f>
        <v>#REF!</v>
      </c>
      <c r="HH22" s="44" t="e">
        <f>#REF!</f>
        <v>#REF!</v>
      </c>
      <c r="HI22" s="44">
        <f t="shared" si="121"/>
        <v>4.9249000000000001</v>
      </c>
      <c r="HJ22" s="44">
        <f t="shared" si="122"/>
        <v>3.6680562238418659</v>
      </c>
      <c r="HK22" s="44" t="e">
        <f t="shared" si="123"/>
        <v>#REF!</v>
      </c>
      <c r="HL22" s="33">
        <f t="shared" si="124"/>
        <v>438.02943367626335</v>
      </c>
      <c r="HM22" s="33">
        <f t="shared" si="124"/>
        <v>11.71395929449829</v>
      </c>
      <c r="HN22" s="44">
        <f t="shared" si="125"/>
        <v>3.7890171394830929</v>
      </c>
      <c r="HO22" s="44"/>
      <c r="HP22" s="45">
        <f t="shared" si="126"/>
        <v>0.11713971121970046</v>
      </c>
      <c r="HQ22" s="45">
        <f t="shared" si="127"/>
        <v>0.88144353572719614</v>
      </c>
      <c r="HR22" s="45">
        <f t="shared" si="128"/>
        <v>7.6862509871988421E-3</v>
      </c>
      <c r="HS22" s="45">
        <f t="shared" si="129"/>
        <v>1.9780141911367136E-2</v>
      </c>
      <c r="HT22" s="45">
        <f t="shared" si="130"/>
        <v>0</v>
      </c>
      <c r="HU22" s="45">
        <f t="shared" si="131"/>
        <v>1.9780141911367136E-2</v>
      </c>
      <c r="HV22" s="45">
        <f t="shared" si="132"/>
        <v>0</v>
      </c>
      <c r="HW22" s="45">
        <f t="shared" si="133"/>
        <v>5.5398038253386669E-2</v>
      </c>
      <c r="HX22" s="45">
        <f t="shared" si="134"/>
        <v>0.11202331318137948</v>
      </c>
      <c r="HY22" s="45">
        <f t="shared" si="135"/>
        <v>0.11730590471835725</v>
      </c>
      <c r="HZ22" s="45">
        <f t="shared" si="136"/>
        <v>0.6536245009973437</v>
      </c>
      <c r="IA22" s="45">
        <f t="shared" si="137"/>
        <v>8.6863630158434096E-2</v>
      </c>
      <c r="IB22" s="45">
        <f t="shared" si="138"/>
        <v>0.1059428543749593</v>
      </c>
      <c r="IC22" s="45">
        <f t="shared" si="139"/>
        <v>1.407930838931741E-2</v>
      </c>
      <c r="ID22" s="45">
        <f t="shared" si="140"/>
        <v>2.7466392898565978E-2</v>
      </c>
      <c r="IE22" s="45"/>
      <c r="IF22" s="121">
        <f t="shared" si="141"/>
        <v>-8.688977262031263E-7</v>
      </c>
      <c r="IG22" s="121">
        <f t="shared" si="142"/>
        <v>1.597330291128915E-12</v>
      </c>
      <c r="IH22" s="121">
        <f t="shared" si="143"/>
        <v>2.7029592788152351E-5</v>
      </c>
      <c r="II22" s="121">
        <f t="shared" si="144"/>
        <v>7.7172955485632845E-9</v>
      </c>
      <c r="IJ22" s="45">
        <f t="shared" si="145"/>
        <v>2.1471759570671436</v>
      </c>
      <c r="IK22" s="119">
        <f t="shared" si="146"/>
        <v>0.10544680144412584</v>
      </c>
      <c r="IL22" s="122">
        <f t="shared" ca="1" si="147"/>
        <v>-24.87983858821573</v>
      </c>
      <c r="IM22" s="122"/>
      <c r="IN22" s="45">
        <f t="shared" si="148"/>
        <v>2.0693988600848492</v>
      </c>
      <c r="IO22" s="122">
        <f t="shared" si="149"/>
        <v>1817.1730293066444</v>
      </c>
      <c r="IP22" s="121">
        <f t="shared" si="150"/>
        <v>1.2901318502081829E-5</v>
      </c>
    </row>
    <row r="23" spans="1:250" s="33" customFormat="1">
      <c r="A23" t="s">
        <v>233</v>
      </c>
      <c r="B23"/>
      <c r="C23" s="111">
        <v>3</v>
      </c>
      <c r="D23" s="111">
        <v>1160</v>
      </c>
      <c r="E23" s="125">
        <f t="shared" si="4"/>
        <v>88.282327406698613</v>
      </c>
      <c r="F23" s="125" t="str">
        <f t="shared" ca="1" si="151"/>
        <v>N</v>
      </c>
      <c r="G23" s="124" t="str">
        <f t="shared" ca="1" si="5"/>
        <v/>
      </c>
      <c r="H23" s="124" t="str">
        <f t="shared" ca="1" si="152"/>
        <v/>
      </c>
      <c r="I23" s="4">
        <f t="shared" ca="1" si="6"/>
        <v>3.0385096427443282E-2</v>
      </c>
      <c r="J23" s="4">
        <f t="shared" ca="1" si="153"/>
        <v>0.1334757975896248</v>
      </c>
      <c r="K23" s="4">
        <f t="shared" ca="1" si="7"/>
        <v>1.289318012336442E-2</v>
      </c>
      <c r="L23" s="4">
        <f t="shared" ca="1" si="8"/>
        <v>6.7179600310199428E-2</v>
      </c>
      <c r="M23" s="4"/>
      <c r="N23">
        <v>47.151899999999998</v>
      </c>
      <c r="O23">
        <v>1.7168000000000001</v>
      </c>
      <c r="P23">
        <v>15.5321</v>
      </c>
      <c r="Q23">
        <v>9.7208000000000006</v>
      </c>
      <c r="R23">
        <v>0.1888</v>
      </c>
      <c r="S23">
        <v>5.9395145631067896</v>
      </c>
      <c r="T23">
        <v>12.361700000000001</v>
      </c>
      <c r="U23">
        <v>3.7555999999999998</v>
      </c>
      <c r="V23">
        <v>1.1877</v>
      </c>
      <c r="W23">
        <v>0</v>
      </c>
      <c r="X23">
        <v>0.27660000000000001</v>
      </c>
      <c r="Y23" s="112">
        <v>0</v>
      </c>
      <c r="Z23" s="113">
        <f t="shared" ca="1" si="9"/>
        <v>10.999638431334994</v>
      </c>
      <c r="AB23">
        <v>51.020800000000001</v>
      </c>
      <c r="AC23">
        <v>0.51449999999999996</v>
      </c>
      <c r="AD23">
        <v>4.2767999999999997</v>
      </c>
      <c r="AE23">
        <v>3.7696999999999998</v>
      </c>
      <c r="AF23">
        <v>9.1700000000000004E-2</v>
      </c>
      <c r="AG23">
        <v>15.932600000000001</v>
      </c>
      <c r="AH23">
        <v>21.671199999999999</v>
      </c>
      <c r="AI23">
        <v>0.38200000000000001</v>
      </c>
      <c r="AJ23">
        <v>0</v>
      </c>
      <c r="AK23">
        <v>1.0513999999999999</v>
      </c>
      <c r="AM23" s="114">
        <f t="shared" ca="1" si="10"/>
        <v>1465.4977144540032</v>
      </c>
      <c r="AN23" s="124">
        <f t="shared" ca="1" si="11"/>
        <v>1192.3477144540034</v>
      </c>
      <c r="AO23" s="124">
        <f t="shared" ca="1" si="12"/>
        <v>5.2294666679380857</v>
      </c>
      <c r="AP23" s="111"/>
      <c r="AQ23" s="115">
        <f t="shared" ca="1" si="13"/>
        <v>1460.412812926081</v>
      </c>
      <c r="AR23" s="115">
        <f t="shared" ca="1" si="14"/>
        <v>6.8021956501501384</v>
      </c>
      <c r="AS23" s="115"/>
      <c r="AT23" s="115">
        <f t="shared" ca="1" si="15"/>
        <v>1457.803714984492</v>
      </c>
      <c r="AU23" s="115">
        <f t="shared" ca="1" si="15"/>
        <v>4.2249729012358905</v>
      </c>
      <c r="AV23" s="111"/>
      <c r="AW23" s="115">
        <f t="shared" ca="1" si="16"/>
        <v>1478.9075224709586</v>
      </c>
      <c r="AX23" s="115">
        <f t="shared" ca="1" si="17"/>
        <v>1205.7575224709585</v>
      </c>
      <c r="AY23" s="115">
        <f t="shared" ca="1" si="18"/>
        <v>7.5210340539138967</v>
      </c>
      <c r="AZ23" s="115"/>
      <c r="BA23" s="115">
        <f t="shared" ca="1" si="19"/>
        <v>1497.7456796021461</v>
      </c>
      <c r="BB23" s="115">
        <f t="shared" ca="1" si="20"/>
        <v>1224.595679602146</v>
      </c>
      <c r="BC23" s="116">
        <f t="shared" ca="1" si="21"/>
        <v>8.2532213190977579</v>
      </c>
      <c r="BE23" s="116">
        <f t="shared" si="22"/>
        <v>1441.5287934194696</v>
      </c>
      <c r="BF23" s="116">
        <f t="shared" si="23"/>
        <v>1168.3787934194697</v>
      </c>
      <c r="BG23" s="116">
        <f t="shared" ca="1" si="24"/>
        <v>1460.412812926081</v>
      </c>
      <c r="BH23" s="116">
        <f t="shared" ca="1" si="25"/>
        <v>1187.2628129260811</v>
      </c>
      <c r="BI23" s="116">
        <f t="shared" ca="1" si="26"/>
        <v>6.8021956501501384</v>
      </c>
      <c r="BJ23" s="116"/>
      <c r="BK23" s="116">
        <f t="shared" ca="1" si="27"/>
        <v>1457.803714984492</v>
      </c>
      <c r="BL23" s="116">
        <f t="shared" ca="1" si="28"/>
        <v>4.2249729012358905</v>
      </c>
      <c r="BM23" s="116">
        <f t="shared" ca="1" si="29"/>
        <v>1184.6537149844921</v>
      </c>
      <c r="BN23" s="116"/>
      <c r="BO23" s="116">
        <f t="shared" ca="1" si="30"/>
        <v>5.2292572498002432</v>
      </c>
      <c r="BP23" s="116">
        <f t="shared" ca="1" si="31"/>
        <v>5.593329337352813</v>
      </c>
      <c r="BQ23" s="116">
        <f t="shared" ca="1" si="32"/>
        <v>1200.0469107364529</v>
      </c>
      <c r="BR23" s="116">
        <f t="shared" ca="1" si="33"/>
        <v>1210.8285107164934</v>
      </c>
      <c r="BS23" s="116">
        <f t="shared" ca="1" si="34"/>
        <v>1210.8285107164934</v>
      </c>
      <c r="BT23" s="116"/>
      <c r="BU23" s="116">
        <f t="shared" ca="1" si="35"/>
        <v>1165.0351097610724</v>
      </c>
      <c r="BV23" s="111"/>
      <c r="BW23" s="117">
        <f t="shared" ca="1" si="36"/>
        <v>0.72137614413383444</v>
      </c>
      <c r="BX23" s="117">
        <f t="shared" ca="1" si="37"/>
        <v>0.69686717391810959</v>
      </c>
      <c r="BY23" s="117">
        <f t="shared" ca="1" si="38"/>
        <v>0.10271132404650969</v>
      </c>
      <c r="BZ23" s="117">
        <f t="shared" ca="1" si="39"/>
        <v>1.6063296203648249E-2</v>
      </c>
      <c r="CA23" s="117">
        <f t="shared" ca="1" si="40"/>
        <v>1.743446330624087E-2</v>
      </c>
      <c r="CB23" s="117">
        <f t="shared" ca="1" si="154"/>
        <v>6.1237353363009402E-2</v>
      </c>
      <c r="CC23" s="117">
        <f t="shared" si="41"/>
        <v>0</v>
      </c>
      <c r="CD23" s="116">
        <f t="shared" ca="1" si="42"/>
        <v>0.89431361083751781</v>
      </c>
      <c r="CE23" s="134">
        <v>0.27</v>
      </c>
      <c r="CF23" s="117">
        <f t="shared" si="43"/>
        <v>0.76404677422830902</v>
      </c>
      <c r="CG23" s="117">
        <f t="shared" si="0"/>
        <v>0.11560450416987411</v>
      </c>
      <c r="CH23" s="117">
        <f t="shared" si="1"/>
        <v>4.6448392631091531E-2</v>
      </c>
      <c r="CI23" s="117">
        <f t="shared" si="2"/>
        <v>2.7398310642569101E-2</v>
      </c>
      <c r="CJ23" s="117">
        <f t="shared" si="3"/>
        <v>3.3083195218250504E-2</v>
      </c>
      <c r="CK23" s="117">
        <f t="shared" si="3"/>
        <v>1.53745997556681E-2</v>
      </c>
      <c r="CL23" s="117">
        <f t="shared" si="44"/>
        <v>1.0019557766457625</v>
      </c>
      <c r="CM23" s="117">
        <f t="shared" si="155"/>
        <v>0.14456697052881012</v>
      </c>
      <c r="CN23" s="111"/>
      <c r="CO23" s="116">
        <f t="shared" ca="1" si="45"/>
        <v>4.9224080401236279</v>
      </c>
      <c r="CP23" s="116">
        <f t="shared" ca="1" si="46"/>
        <v>4.1832329487350108</v>
      </c>
      <c r="CQ23" s="116">
        <f t="shared" ca="1" si="47"/>
        <v>5.119166779587621</v>
      </c>
      <c r="CR23" s="116">
        <f t="shared" ca="1" si="48"/>
        <v>1220.3688086657621</v>
      </c>
      <c r="CS23" s="118">
        <f t="shared" ca="1" si="156"/>
        <v>0.27804276811843492</v>
      </c>
      <c r="CU23" s="116">
        <f t="shared" si="49"/>
        <v>3.4442813656603968</v>
      </c>
      <c r="CV23" s="116">
        <f t="shared" si="50"/>
        <v>3.4702442496061021</v>
      </c>
      <c r="CW23" s="116">
        <f t="shared" ca="1" si="51"/>
        <v>953.13179039334148</v>
      </c>
      <c r="CX23" s="119"/>
      <c r="CY23" s="33">
        <f t="shared" si="52"/>
        <v>0.78476240881561399</v>
      </c>
      <c r="CZ23" s="33">
        <f t="shared" si="52"/>
        <v>2.149256123026385E-2</v>
      </c>
      <c r="DA23" s="33">
        <f t="shared" si="53"/>
        <v>0.30466747089573465</v>
      </c>
      <c r="DB23" s="33">
        <f t="shared" si="54"/>
        <v>0.135299750579013</v>
      </c>
      <c r="DC23" s="33">
        <f t="shared" si="54"/>
        <v>2.6614977973568282E-3</v>
      </c>
      <c r="DD23" s="33">
        <f t="shared" si="54"/>
        <v>0.14736640573006396</v>
      </c>
      <c r="DE23" s="33">
        <f t="shared" si="54"/>
        <v>0.22043996333638866</v>
      </c>
      <c r="DF23" s="33">
        <f t="shared" si="55"/>
        <v>0.1211896306646294</v>
      </c>
      <c r="DG23" s="33">
        <f t="shared" si="55"/>
        <v>2.5217631321924498E-2</v>
      </c>
      <c r="DH23" s="33">
        <f t="shared" si="55"/>
        <v>0</v>
      </c>
      <c r="DI23" s="33">
        <f t="shared" si="55"/>
        <v>3.8975038221182637E-3</v>
      </c>
      <c r="DJ23" s="33">
        <f t="shared" si="56"/>
        <v>1.7669948241931073</v>
      </c>
      <c r="DL23" s="33">
        <f t="shared" si="57"/>
        <v>0.44412264148763048</v>
      </c>
      <c r="DM23" s="33">
        <f t="shared" si="57"/>
        <v>1.2163341361273292E-2</v>
      </c>
      <c r="DN23" s="33">
        <f t="shared" si="57"/>
        <v>0.17242125824271168</v>
      </c>
      <c r="DO23" s="33">
        <f t="shared" si="57"/>
        <v>7.6570541535568568E-2</v>
      </c>
      <c r="DP23" s="33">
        <f t="shared" si="57"/>
        <v>1.5062284059446484E-3</v>
      </c>
      <c r="DQ23" s="33">
        <f t="shared" si="57"/>
        <v>8.3399455228941252E-2</v>
      </c>
      <c r="DR23" s="33">
        <f t="shared" si="57"/>
        <v>0.12475416470846307</v>
      </c>
      <c r="DS23" s="33">
        <f t="shared" si="57"/>
        <v>6.8585164486811817E-2</v>
      </c>
      <c r="DT23" s="33">
        <f t="shared" si="57"/>
        <v>1.4271480016043652E-2</v>
      </c>
      <c r="DU23" s="33">
        <f t="shared" si="57"/>
        <v>0</v>
      </c>
      <c r="DV23" s="33">
        <f t="shared" si="57"/>
        <v>2.2057245266114724E-3</v>
      </c>
      <c r="DW23" s="33">
        <f t="shared" si="58"/>
        <v>0.99999999999999978</v>
      </c>
      <c r="DX23" s="33">
        <f t="shared" si="59"/>
        <v>52.134435779049696</v>
      </c>
      <c r="DY23" s="33">
        <f t="shared" si="60"/>
        <v>0.84915360585044686</v>
      </c>
      <c r="DZ23" s="33">
        <f t="shared" si="60"/>
        <v>6.4410081273128788E-3</v>
      </c>
      <c r="EA23" s="33">
        <f t="shared" si="60"/>
        <v>4.1945449730779412E-2</v>
      </c>
      <c r="EB23" s="33">
        <f t="shared" si="60"/>
        <v>5.2468878050953141E-2</v>
      </c>
      <c r="EC23" s="33">
        <f t="shared" si="60"/>
        <v>1.2926872246696035E-3</v>
      </c>
      <c r="ED23" s="33">
        <f t="shared" si="60"/>
        <v>0.3953067158920614</v>
      </c>
      <c r="EE23" s="33">
        <f t="shared" si="60"/>
        <v>0.38645158299065219</v>
      </c>
      <c r="EF23" s="33">
        <f t="shared" si="60"/>
        <v>6.1633878626435766E-3</v>
      </c>
      <c r="EG23" s="33">
        <f t="shared" si="60"/>
        <v>0</v>
      </c>
      <c r="EH23" s="33">
        <f t="shared" si="60"/>
        <v>6.9171871772165721E-3</v>
      </c>
      <c r="EI23" s="33">
        <f t="shared" si="61"/>
        <v>1.7461405029067354</v>
      </c>
      <c r="EK23" s="33">
        <f t="shared" si="62"/>
        <v>1.6983072117008937</v>
      </c>
      <c r="EL23" s="33">
        <f t="shared" si="62"/>
        <v>1.2882016254625758E-2</v>
      </c>
      <c r="EM23" s="33">
        <f t="shared" si="63"/>
        <v>0.12583634919233824</v>
      </c>
      <c r="EN23" s="33">
        <f t="shared" si="64"/>
        <v>5.2468878050953141E-2</v>
      </c>
      <c r="EO23" s="33">
        <f t="shared" si="64"/>
        <v>1.2926872246696035E-3</v>
      </c>
      <c r="EP23" s="33">
        <f t="shared" si="64"/>
        <v>0.3953067158920614</v>
      </c>
      <c r="EQ23" s="33">
        <f t="shared" si="64"/>
        <v>0.38645158299065219</v>
      </c>
      <c r="ER23" s="33">
        <f t="shared" si="64"/>
        <v>6.1633878626435766E-3</v>
      </c>
      <c r="ES23" s="33">
        <f t="shared" si="64"/>
        <v>0</v>
      </c>
      <c r="ET23" s="33">
        <f t="shared" si="65"/>
        <v>2.0751561531649716E-2</v>
      </c>
      <c r="EU23" s="33">
        <f t="shared" si="66"/>
        <v>2.6994603907004877</v>
      </c>
      <c r="EV23" s="33">
        <f t="shared" si="67"/>
        <v>2.2226664338805318</v>
      </c>
      <c r="EX23" s="33">
        <f t="shared" si="68"/>
        <v>1.8873852169324075</v>
      </c>
      <c r="EY23" s="33">
        <f t="shared" si="68"/>
        <v>1.4316212564930039E-2</v>
      </c>
      <c r="EZ23" s="33">
        <f t="shared" si="69"/>
        <v>0.11261478306759254</v>
      </c>
      <c r="FA23" s="33">
        <f t="shared" si="70"/>
        <v>7.3846703273660635E-2</v>
      </c>
      <c r="FB23" s="33">
        <f t="shared" si="71"/>
        <v>0.18646148634125317</v>
      </c>
      <c r="FC23" s="33">
        <f t="shared" si="72"/>
        <v>0.11662081406722452</v>
      </c>
      <c r="FD23" s="33">
        <f t="shared" si="72"/>
        <v>2.8732125037793095E-3</v>
      </c>
      <c r="FE23" s="33">
        <f t="shared" si="72"/>
        <v>0.87863496850083267</v>
      </c>
      <c r="FF23" s="33">
        <f t="shared" si="72"/>
        <v>0.85895296183331926</v>
      </c>
      <c r="FG23" s="33">
        <f t="shared" si="73"/>
        <v>2.7398310642569101E-2</v>
      </c>
      <c r="FH23" s="33">
        <f t="shared" si="73"/>
        <v>0</v>
      </c>
      <c r="FI23" s="33">
        <f t="shared" si="73"/>
        <v>3.07491995113362E-2</v>
      </c>
      <c r="FJ23" s="33">
        <f t="shared" si="74"/>
        <v>4.0033923828976521</v>
      </c>
      <c r="FK23" s="33">
        <f t="shared" si="75"/>
        <v>6.7847657953047161E-3</v>
      </c>
      <c r="FL23" s="33">
        <f t="shared" si="76"/>
        <v>1.0168524810540092E-2</v>
      </c>
      <c r="FM23" s="33">
        <f t="shared" si="77"/>
        <v>2.7398310642569101E-2</v>
      </c>
      <c r="FN23" s="33">
        <f t="shared" si="78"/>
        <v>4.6448392631091531E-2</v>
      </c>
      <c r="FO23" s="33">
        <f t="shared" si="157"/>
        <v>3.3083195218250504E-2</v>
      </c>
      <c r="FP23" s="33">
        <f t="shared" si="79"/>
        <v>1.53745997556681E-2</v>
      </c>
      <c r="FQ23" s="119">
        <f t="shared" si="80"/>
        <v>0.76404677422830902</v>
      </c>
      <c r="FR23" s="33">
        <f t="shared" si="81"/>
        <v>0.11560450416987411</v>
      </c>
      <c r="FS23" s="33">
        <f t="shared" si="82"/>
        <v>1.0019557766457625</v>
      </c>
      <c r="FT23" s="33">
        <f t="shared" si="83"/>
        <v>0.76404677422830902</v>
      </c>
      <c r="FU23" s="33">
        <f t="shared" si="84"/>
        <v>2.4635287968252504</v>
      </c>
      <c r="FV23" s="33">
        <f t="shared" si="85"/>
        <v>-2.8048331665719899</v>
      </c>
      <c r="FW23" s="33">
        <f t="shared" si="86"/>
        <v>-2.8048331665719903</v>
      </c>
      <c r="FX23" s="33">
        <f t="shared" si="87"/>
        <v>0.52134435779049704</v>
      </c>
      <c r="FY23" s="120">
        <f t="shared" ca="1" si="88"/>
        <v>1460.412812926081</v>
      </c>
      <c r="FZ23" s="120">
        <f t="shared" ca="1" si="88"/>
        <v>6.8021956501501384</v>
      </c>
      <c r="GA23" s="33">
        <f t="shared" ca="1" si="89"/>
        <v>0.1460412812926081</v>
      </c>
      <c r="GB23" s="119">
        <f t="shared" ca="1" si="90"/>
        <v>0.45294546269262109</v>
      </c>
      <c r="GC23" s="119">
        <f t="shared" ca="1" si="91"/>
        <v>5.5197967427289898</v>
      </c>
      <c r="GD23" s="33">
        <f t="shared" ca="1" si="92"/>
        <v>174.67805514080973</v>
      </c>
      <c r="GE23" s="33">
        <f t="shared" si="93"/>
        <v>9.9748976927799313E-2</v>
      </c>
      <c r="GF23" s="119">
        <f t="shared" si="94"/>
        <v>88.282327406698613</v>
      </c>
      <c r="GG23" s="119">
        <f t="shared" ca="1" si="95"/>
        <v>314.9968683529172</v>
      </c>
      <c r="GH23" s="119">
        <f t="shared" ca="1" si="96"/>
        <v>1.6662632193433253E-3</v>
      </c>
      <c r="GI23" s="119">
        <f t="shared" si="97"/>
        <v>0.14456697052881012</v>
      </c>
      <c r="GJ23" s="33">
        <f t="shared" si="98"/>
        <v>0.88922448497966766</v>
      </c>
      <c r="GK23" s="33">
        <f t="shared" si="99"/>
        <v>0.12569688114523159</v>
      </c>
      <c r="GL23" s="33">
        <f t="shared" si="100"/>
        <v>0.12943217682374988</v>
      </c>
      <c r="GM23" s="33">
        <f t="shared" si="101"/>
        <v>0.91183708416140941</v>
      </c>
      <c r="GN23" s="33">
        <f t="shared" si="102"/>
        <v>7.6633932611343103E-2</v>
      </c>
      <c r="GO23" s="33">
        <f t="shared" si="103"/>
        <v>0.10983604827191981</v>
      </c>
      <c r="GP23" s="33">
        <f t="shared" si="104"/>
        <v>0.87056782317625014</v>
      </c>
      <c r="GQ23" s="33">
        <f t="shared" si="105"/>
        <v>0.31999728385092818</v>
      </c>
      <c r="GR23" s="33">
        <f t="shared" si="106"/>
        <v>-1.2167144815120001E-2</v>
      </c>
      <c r="GS23" s="33">
        <f t="shared" si="107"/>
        <v>2.6328600686688221E-2</v>
      </c>
      <c r="GT23" s="33">
        <f t="shared" si="108"/>
        <v>2.6328600686688221E-2</v>
      </c>
      <c r="GU23" s="33">
        <f t="shared" si="109"/>
        <v>8.3507447585231598E-2</v>
      </c>
      <c r="GV23" s="33">
        <f t="shared" si="110"/>
        <v>8.4446914333644124E-2</v>
      </c>
      <c r="GW23" s="33">
        <f t="shared" si="111"/>
        <v>0.79418805416718852</v>
      </c>
      <c r="GX23" s="33">
        <f t="shared" si="112"/>
        <v>0.85895296183331926</v>
      </c>
      <c r="GY23" s="33">
        <f t="shared" si="113"/>
        <v>2.7398310642569101E-2</v>
      </c>
      <c r="GZ23" s="33">
        <f t="shared" si="114"/>
        <v>438.09338295055159</v>
      </c>
      <c r="HA23" s="33">
        <f t="shared" si="115"/>
        <v>11.713592708717712</v>
      </c>
      <c r="HB23" s="33">
        <f t="shared" si="116"/>
        <v>2.1467978595054649</v>
      </c>
      <c r="HC23" s="33">
        <f t="shared" si="117"/>
        <v>8.8287061972162232E-6</v>
      </c>
      <c r="HD23" s="33">
        <f t="shared" si="118"/>
        <v>1816.9071234094497</v>
      </c>
      <c r="HE23" s="33">
        <f t="shared" ca="1" si="119"/>
        <v>-7.7122398849413867E-3</v>
      </c>
      <c r="HF23" s="119">
        <f t="shared" ca="1" si="120"/>
        <v>18.093791779587612</v>
      </c>
      <c r="HG23" s="44" t="e">
        <f>#REF!</f>
        <v>#REF!</v>
      </c>
      <c r="HH23" s="44" t="e">
        <f>#REF!</f>
        <v>#REF!</v>
      </c>
      <c r="HI23" s="44">
        <f t="shared" si="121"/>
        <v>4.9432999999999998</v>
      </c>
      <c r="HJ23" s="44">
        <f t="shared" si="122"/>
        <v>3.6741237991074769</v>
      </c>
      <c r="HK23" s="44" t="e">
        <f t="shared" si="123"/>
        <v>#REF!</v>
      </c>
      <c r="HL23" s="33">
        <f t="shared" si="124"/>
        <v>438.09338295055159</v>
      </c>
      <c r="HM23" s="33">
        <f t="shared" si="124"/>
        <v>11.713592708717712</v>
      </c>
      <c r="HN23" s="44">
        <f t="shared" si="125"/>
        <v>3.7103010835790258</v>
      </c>
      <c r="HO23" s="44"/>
      <c r="HP23" s="45">
        <f t="shared" si="126"/>
        <v>0.11270926077569912</v>
      </c>
      <c r="HQ23" s="45">
        <f t="shared" si="127"/>
        <v>0.87863496850083267</v>
      </c>
      <c r="HR23" s="45">
        <f t="shared" si="128"/>
        <v>6.7847657953047161E-3</v>
      </c>
      <c r="HS23" s="45">
        <f t="shared" si="129"/>
        <v>2.0613544847264385E-2</v>
      </c>
      <c r="HT23" s="45">
        <f t="shared" si="130"/>
        <v>0</v>
      </c>
      <c r="HU23" s="45">
        <f t="shared" si="131"/>
        <v>2.0613544847264385E-2</v>
      </c>
      <c r="HV23" s="45">
        <f t="shared" si="132"/>
        <v>0</v>
      </c>
      <c r="HW23" s="45">
        <f t="shared" si="133"/>
        <v>5.3233158426396254E-2</v>
      </c>
      <c r="HX23" s="45">
        <f t="shared" si="134"/>
        <v>0.11261478306759254</v>
      </c>
      <c r="HY23" s="45">
        <f t="shared" si="135"/>
        <v>0.11369336447134278</v>
      </c>
      <c r="HZ23" s="45">
        <f t="shared" si="136"/>
        <v>0.66148448018843675</v>
      </c>
      <c r="IA23" s="45">
        <f t="shared" si="137"/>
        <v>8.4853698577289943E-2</v>
      </c>
      <c r="IB23" s="45">
        <f t="shared" si="138"/>
        <v>0.10072762132400846</v>
      </c>
      <c r="IC23" s="45">
        <f t="shared" si="139"/>
        <v>1.2921106200103148E-2</v>
      </c>
      <c r="ID23" s="45">
        <f t="shared" si="140"/>
        <v>2.7398310642569101E-2</v>
      </c>
      <c r="IE23" s="45"/>
      <c r="IF23" s="121">
        <f t="shared" si="141"/>
        <v>-8.6929794859875282E-7</v>
      </c>
      <c r="IG23" s="121">
        <f t="shared" si="142"/>
        <v>1.6063132470992506E-12</v>
      </c>
      <c r="IH23" s="121">
        <f t="shared" si="143"/>
        <v>2.7035308475200676E-5</v>
      </c>
      <c r="II23" s="121">
        <f t="shared" si="144"/>
        <v>7.7210726904478971E-9</v>
      </c>
      <c r="IJ23" s="45">
        <f t="shared" si="145"/>
        <v>2.1467978595054649</v>
      </c>
      <c r="IK23" s="119">
        <f t="shared" si="146"/>
        <v>9.9748976927799313E-2</v>
      </c>
      <c r="IL23" s="122">
        <f t="shared" ca="1" si="147"/>
        <v>-24.866524202410375</v>
      </c>
      <c r="IM23" s="122"/>
      <c r="IN23" s="45">
        <f t="shared" si="148"/>
        <v>2.0693783276152793</v>
      </c>
      <c r="IO23" s="122">
        <f t="shared" si="149"/>
        <v>1816.9071234094497</v>
      </c>
      <c r="IP23" s="121">
        <f t="shared" si="150"/>
        <v>1.2903391737045034E-5</v>
      </c>
    </row>
    <row r="24" spans="1:250" s="33" customFormat="1">
      <c r="A24" t="s">
        <v>233</v>
      </c>
      <c r="B24"/>
      <c r="C24" s="111">
        <v>3</v>
      </c>
      <c r="D24" s="111">
        <v>1160</v>
      </c>
      <c r="E24" s="125">
        <f t="shared" si="4"/>
        <v>88.282327406698613</v>
      </c>
      <c r="F24" s="125" t="str">
        <f t="shared" ca="1" si="151"/>
        <v>N</v>
      </c>
      <c r="G24" s="124" t="str">
        <f t="shared" ca="1" si="5"/>
        <v/>
      </c>
      <c r="H24" s="124" t="str">
        <f t="shared" ca="1" si="152"/>
        <v/>
      </c>
      <c r="I24" s="4">
        <f t="shared" ca="1" si="6"/>
        <v>3.0273564031047012E-2</v>
      </c>
      <c r="J24" s="4">
        <f t="shared" ca="1" si="153"/>
        <v>0.12798597205273474</v>
      </c>
      <c r="K24" s="4">
        <f t="shared" ca="1" si="7"/>
        <v>1.2932675008107256E-2</v>
      </c>
      <c r="L24" s="4">
        <f t="shared" ca="1" si="8"/>
        <v>7.223133329437248E-2</v>
      </c>
      <c r="M24" s="4"/>
      <c r="N24">
        <v>46.727699999999999</v>
      </c>
      <c r="O24">
        <v>1.7707999999999999</v>
      </c>
      <c r="P24">
        <v>15.4931</v>
      </c>
      <c r="Q24">
        <v>9.5434999999999999</v>
      </c>
      <c r="R24">
        <v>0.20960000000000001</v>
      </c>
      <c r="S24">
        <v>6.0983495145631004</v>
      </c>
      <c r="T24">
        <v>12.369899999999999</v>
      </c>
      <c r="U24">
        <v>3.7058</v>
      </c>
      <c r="V24">
        <v>1.2644</v>
      </c>
      <c r="W24">
        <v>0</v>
      </c>
      <c r="X24">
        <v>0.18870000000000001</v>
      </c>
      <c r="Y24" s="112">
        <v>0</v>
      </c>
      <c r="Z24" s="113">
        <f t="shared" ca="1" si="9"/>
        <v>11.213363761035522</v>
      </c>
      <c r="AB24">
        <v>51.020800000000001</v>
      </c>
      <c r="AC24">
        <v>0.51449999999999996</v>
      </c>
      <c r="AD24">
        <v>4.2767999999999997</v>
      </c>
      <c r="AE24">
        <v>3.7696999999999998</v>
      </c>
      <c r="AF24">
        <v>9.1700000000000004E-2</v>
      </c>
      <c r="AG24">
        <v>15.932600000000001</v>
      </c>
      <c r="AH24">
        <v>21.671199999999999</v>
      </c>
      <c r="AI24">
        <v>0.38200000000000001</v>
      </c>
      <c r="AJ24">
        <v>0</v>
      </c>
      <c r="AK24">
        <v>1.0513999999999999</v>
      </c>
      <c r="AM24" s="114">
        <f t="shared" ca="1" si="10"/>
        <v>1470.59974935586</v>
      </c>
      <c r="AN24" s="124">
        <f t="shared" ca="1" si="11"/>
        <v>1197.4497493558601</v>
      </c>
      <c r="AO24" s="124">
        <f t="shared" ca="1" si="12"/>
        <v>5.4259972682206978</v>
      </c>
      <c r="AP24" s="111"/>
      <c r="AQ24" s="115">
        <f t="shared" ca="1" si="13"/>
        <v>1464.923337280338</v>
      </c>
      <c r="AR24" s="115">
        <f t="shared" ca="1" si="14"/>
        <v>7.0435016421536343</v>
      </c>
      <c r="AS24" s="115"/>
      <c r="AT24" s="115">
        <f t="shared" ca="1" si="15"/>
        <v>1461.517097193059</v>
      </c>
      <c r="AU24" s="115">
        <f t="shared" ca="1" si="15"/>
        <v>4.5702481359730331</v>
      </c>
      <c r="AV24" s="111"/>
      <c r="AW24" s="115">
        <f t="shared" ca="1" si="16"/>
        <v>1484.6669259738489</v>
      </c>
      <c r="AX24" s="115">
        <f t="shared" ca="1" si="17"/>
        <v>1211.5169259738491</v>
      </c>
      <c r="AY24" s="115">
        <f t="shared" ca="1" si="18"/>
        <v>7.8122676706144194</v>
      </c>
      <c r="AZ24" s="115"/>
      <c r="BA24" s="115">
        <f t="shared" ca="1" si="19"/>
        <v>1502.8128054084621</v>
      </c>
      <c r="BB24" s="115">
        <f t="shared" ca="1" si="20"/>
        <v>1229.6628054084622</v>
      </c>
      <c r="BC24" s="116">
        <f t="shared" ca="1" si="21"/>
        <v>8.5188228912699557</v>
      </c>
      <c r="BE24" s="116">
        <f t="shared" si="22"/>
        <v>1446.0368594561428</v>
      </c>
      <c r="BF24" s="116">
        <f t="shared" si="23"/>
        <v>1172.8868594561427</v>
      </c>
      <c r="BG24" s="116">
        <f t="shared" ca="1" si="24"/>
        <v>1464.923337280338</v>
      </c>
      <c r="BH24" s="116">
        <f t="shared" ca="1" si="25"/>
        <v>1191.7733372803382</v>
      </c>
      <c r="BI24" s="116">
        <f t="shared" ca="1" si="26"/>
        <v>7.0435016421536343</v>
      </c>
      <c r="BJ24" s="116"/>
      <c r="BK24" s="116">
        <f t="shared" ca="1" si="27"/>
        <v>1461.517097193059</v>
      </c>
      <c r="BL24" s="116">
        <f t="shared" ca="1" si="28"/>
        <v>4.5702481359730331</v>
      </c>
      <c r="BM24" s="116">
        <f t="shared" ca="1" si="29"/>
        <v>1188.3670971930592</v>
      </c>
      <c r="BN24" s="116"/>
      <c r="BO24" s="116">
        <f t="shared" ca="1" si="30"/>
        <v>5.3446783162169442</v>
      </c>
      <c r="BP24" s="116">
        <f t="shared" ca="1" si="31"/>
        <v>5.7618608665898252</v>
      </c>
      <c r="BQ24" s="116">
        <f t="shared" ca="1" si="32"/>
        <v>1205.4142975732057</v>
      </c>
      <c r="BR24" s="116">
        <f t="shared" ca="1" si="33"/>
        <v>1215.6093285939219</v>
      </c>
      <c r="BS24" s="116">
        <f t="shared" ca="1" si="34"/>
        <v>1215.6093285939219</v>
      </c>
      <c r="BT24" s="116"/>
      <c r="BU24" s="116">
        <f t="shared" ca="1" si="35"/>
        <v>1169.4941613200426</v>
      </c>
      <c r="BV24" s="111"/>
      <c r="BW24" s="117">
        <f t="shared" ca="1" si="36"/>
        <v>0.7137678729381286</v>
      </c>
      <c r="BX24" s="117">
        <f t="shared" ca="1" si="37"/>
        <v>0.69181544093393654</v>
      </c>
      <c r="BY24" s="117">
        <f t="shared" ca="1" si="38"/>
        <v>0.10267182916176686</v>
      </c>
      <c r="BZ24" s="117">
        <f t="shared" ca="1" si="39"/>
        <v>1.617482860004452E-2</v>
      </c>
      <c r="CA24" s="117">
        <f t="shared" ca="1" si="40"/>
        <v>1.7282690192307729E-2</v>
      </c>
      <c r="CB24" s="117">
        <f t="shared" ca="1" si="154"/>
        <v>6.2244322129941666E-2</v>
      </c>
      <c r="CC24" s="117">
        <f t="shared" si="41"/>
        <v>0</v>
      </c>
      <c r="CD24" s="116">
        <f t="shared" ca="1" si="42"/>
        <v>0.89018911101799736</v>
      </c>
      <c r="CE24" s="134">
        <v>0.27</v>
      </c>
      <c r="CF24" s="117">
        <f t="shared" si="43"/>
        <v>0.76404677422830902</v>
      </c>
      <c r="CG24" s="117">
        <f t="shared" si="0"/>
        <v>0.11560450416987411</v>
      </c>
      <c r="CH24" s="117">
        <f t="shared" si="1"/>
        <v>4.6448392631091531E-2</v>
      </c>
      <c r="CI24" s="117">
        <f t="shared" si="2"/>
        <v>2.7398310642569101E-2</v>
      </c>
      <c r="CJ24" s="117">
        <f t="shared" si="3"/>
        <v>3.3083195218250504E-2</v>
      </c>
      <c r="CK24" s="117">
        <f t="shared" si="3"/>
        <v>1.53745997556681E-2</v>
      </c>
      <c r="CL24" s="117">
        <f t="shared" si="44"/>
        <v>1.0019557766457625</v>
      </c>
      <c r="CM24" s="117">
        <f t="shared" si="155"/>
        <v>0.15119059292580231</v>
      </c>
      <c r="CN24" s="111"/>
      <c r="CO24" s="116">
        <f t="shared" ca="1" si="45"/>
        <v>5.0570579491927674</v>
      </c>
      <c r="CP24" s="116">
        <f t="shared" ca="1" si="46"/>
        <v>4.3286183358003001</v>
      </c>
      <c r="CQ24" s="116">
        <f t="shared" ca="1" si="47"/>
        <v>5.3793529379315501</v>
      </c>
      <c r="CR24" s="116">
        <f t="shared" ca="1" si="48"/>
        <v>1222.394160955454</v>
      </c>
      <c r="CS24" s="118">
        <f t="shared" ca="1" si="156"/>
        <v>0.27917656497853705</v>
      </c>
      <c r="CU24" s="116">
        <f t="shared" si="49"/>
        <v>3.4442813656603968</v>
      </c>
      <c r="CV24" s="116">
        <f t="shared" si="50"/>
        <v>3.4702442496061021</v>
      </c>
      <c r="CW24" s="116">
        <f t="shared" ca="1" si="51"/>
        <v>953.62780954613538</v>
      </c>
      <c r="CX24" s="119"/>
      <c r="CY24" s="33">
        <f t="shared" si="52"/>
        <v>0.77770232822883845</v>
      </c>
      <c r="CZ24" s="33">
        <f t="shared" si="52"/>
        <v>2.2168585406891442E-2</v>
      </c>
      <c r="DA24" s="33">
        <f t="shared" si="53"/>
        <v>0.30390247251400043</v>
      </c>
      <c r="DB24" s="33">
        <f t="shared" si="54"/>
        <v>0.13283198601460894</v>
      </c>
      <c r="DC24" s="33">
        <f t="shared" si="54"/>
        <v>2.9547136563876654E-3</v>
      </c>
      <c r="DD24" s="33">
        <f t="shared" si="54"/>
        <v>0.15130728939180585</v>
      </c>
      <c r="DE24" s="33">
        <f t="shared" si="54"/>
        <v>0.2205861898019523</v>
      </c>
      <c r="DF24" s="33">
        <f t="shared" si="55"/>
        <v>0.1195826321538459</v>
      </c>
      <c r="DG24" s="33">
        <f t="shared" si="55"/>
        <v>2.6846150579642448E-2</v>
      </c>
      <c r="DH24" s="33">
        <f t="shared" si="55"/>
        <v>0</v>
      </c>
      <c r="DI24" s="33">
        <f t="shared" si="55"/>
        <v>2.658926143288924E-3</v>
      </c>
      <c r="DJ24" s="33">
        <f t="shared" si="56"/>
        <v>1.7605412738912625</v>
      </c>
      <c r="DL24" s="33">
        <f t="shared" si="57"/>
        <v>0.44174046911715414</v>
      </c>
      <c r="DM24" s="33">
        <f t="shared" si="57"/>
        <v>1.2591914620605852E-2</v>
      </c>
      <c r="DN24" s="33">
        <f t="shared" si="57"/>
        <v>0.17261877186343691</v>
      </c>
      <c r="DO24" s="33">
        <f t="shared" si="57"/>
        <v>7.5449515432839051E-2</v>
      </c>
      <c r="DP24" s="33">
        <f t="shared" si="57"/>
        <v>1.6782984302645548E-3</v>
      </c>
      <c r="DQ24" s="33">
        <f t="shared" si="57"/>
        <v>8.594361951956779E-2</v>
      </c>
      <c r="DR24" s="33">
        <f t="shared" si="57"/>
        <v>0.12529452905946273</v>
      </c>
      <c r="DS24" s="33">
        <f t="shared" si="57"/>
        <v>6.7923787943657013E-2</v>
      </c>
      <c r="DT24" s="33">
        <f t="shared" si="57"/>
        <v>1.5248804999785858E-2</v>
      </c>
      <c r="DU24" s="33">
        <f t="shared" si="57"/>
        <v>0</v>
      </c>
      <c r="DV24" s="33">
        <f t="shared" si="57"/>
        <v>1.510289013226025E-3</v>
      </c>
      <c r="DW24" s="33">
        <f t="shared" si="58"/>
        <v>0.99999999999999989</v>
      </c>
      <c r="DX24" s="33">
        <f t="shared" si="59"/>
        <v>53.251099896480525</v>
      </c>
      <c r="DY24" s="33">
        <f t="shared" si="60"/>
        <v>0.84915360585044686</v>
      </c>
      <c r="DZ24" s="33">
        <f t="shared" si="60"/>
        <v>6.4410081273128788E-3</v>
      </c>
      <c r="EA24" s="33">
        <f t="shared" si="60"/>
        <v>4.1945449730779412E-2</v>
      </c>
      <c r="EB24" s="33">
        <f t="shared" si="60"/>
        <v>5.2468878050953141E-2</v>
      </c>
      <c r="EC24" s="33">
        <f t="shared" si="60"/>
        <v>1.2926872246696035E-3</v>
      </c>
      <c r="ED24" s="33">
        <f t="shared" si="60"/>
        <v>0.3953067158920614</v>
      </c>
      <c r="EE24" s="33">
        <f t="shared" si="60"/>
        <v>0.38645158299065219</v>
      </c>
      <c r="EF24" s="33">
        <f t="shared" si="60"/>
        <v>6.1633878626435766E-3</v>
      </c>
      <c r="EG24" s="33">
        <f t="shared" si="60"/>
        <v>0</v>
      </c>
      <c r="EH24" s="33">
        <f t="shared" si="60"/>
        <v>6.9171871772165721E-3</v>
      </c>
      <c r="EI24" s="33">
        <f t="shared" si="61"/>
        <v>1.7461405029067354</v>
      </c>
      <c r="EK24" s="33">
        <f t="shared" si="62"/>
        <v>1.6983072117008937</v>
      </c>
      <c r="EL24" s="33">
        <f t="shared" si="62"/>
        <v>1.2882016254625758E-2</v>
      </c>
      <c r="EM24" s="33">
        <f t="shared" si="63"/>
        <v>0.12583634919233824</v>
      </c>
      <c r="EN24" s="33">
        <f t="shared" si="64"/>
        <v>5.2468878050953141E-2</v>
      </c>
      <c r="EO24" s="33">
        <f t="shared" si="64"/>
        <v>1.2926872246696035E-3</v>
      </c>
      <c r="EP24" s="33">
        <f t="shared" si="64"/>
        <v>0.3953067158920614</v>
      </c>
      <c r="EQ24" s="33">
        <f t="shared" si="64"/>
        <v>0.38645158299065219</v>
      </c>
      <c r="ER24" s="33">
        <f t="shared" si="64"/>
        <v>6.1633878626435766E-3</v>
      </c>
      <c r="ES24" s="33">
        <f t="shared" si="64"/>
        <v>0</v>
      </c>
      <c r="ET24" s="33">
        <f t="shared" si="65"/>
        <v>2.0751561531649716E-2</v>
      </c>
      <c r="EU24" s="33">
        <f t="shared" si="66"/>
        <v>2.6994603907004877</v>
      </c>
      <c r="EV24" s="33">
        <f t="shared" si="67"/>
        <v>2.2226664338805318</v>
      </c>
      <c r="EX24" s="33">
        <f t="shared" si="68"/>
        <v>1.8873852169324075</v>
      </c>
      <c r="EY24" s="33">
        <f t="shared" si="68"/>
        <v>1.4316212564930039E-2</v>
      </c>
      <c r="EZ24" s="33">
        <f t="shared" si="69"/>
        <v>0.11261478306759254</v>
      </c>
      <c r="FA24" s="33">
        <f t="shared" si="70"/>
        <v>7.3846703273660635E-2</v>
      </c>
      <c r="FB24" s="33">
        <f t="shared" si="71"/>
        <v>0.18646148634125317</v>
      </c>
      <c r="FC24" s="33">
        <f t="shared" si="72"/>
        <v>0.11662081406722452</v>
      </c>
      <c r="FD24" s="33">
        <f t="shared" si="72"/>
        <v>2.8732125037793095E-3</v>
      </c>
      <c r="FE24" s="33">
        <f t="shared" si="72"/>
        <v>0.87863496850083267</v>
      </c>
      <c r="FF24" s="33">
        <f t="shared" si="72"/>
        <v>0.85895296183331926</v>
      </c>
      <c r="FG24" s="33">
        <f t="shared" si="73"/>
        <v>2.7398310642569101E-2</v>
      </c>
      <c r="FH24" s="33">
        <f t="shared" si="73"/>
        <v>0</v>
      </c>
      <c r="FI24" s="33">
        <f t="shared" si="73"/>
        <v>3.07491995113362E-2</v>
      </c>
      <c r="FJ24" s="33">
        <f t="shared" si="74"/>
        <v>4.0033923828976521</v>
      </c>
      <c r="FK24" s="33">
        <f t="shared" si="75"/>
        <v>6.7847657953047161E-3</v>
      </c>
      <c r="FL24" s="33">
        <f t="shared" si="76"/>
        <v>1.0168524810540092E-2</v>
      </c>
      <c r="FM24" s="33">
        <f t="shared" si="77"/>
        <v>2.7398310642569101E-2</v>
      </c>
      <c r="FN24" s="33">
        <f t="shared" si="78"/>
        <v>4.6448392631091531E-2</v>
      </c>
      <c r="FO24" s="33">
        <f t="shared" si="157"/>
        <v>3.3083195218250504E-2</v>
      </c>
      <c r="FP24" s="33">
        <f t="shared" si="79"/>
        <v>1.53745997556681E-2</v>
      </c>
      <c r="FQ24" s="119">
        <f t="shared" si="80"/>
        <v>0.76404677422830902</v>
      </c>
      <c r="FR24" s="33">
        <f t="shared" si="81"/>
        <v>0.11560450416987411</v>
      </c>
      <c r="FS24" s="33">
        <f t="shared" si="82"/>
        <v>1.0019557766457625</v>
      </c>
      <c r="FT24" s="33">
        <f t="shared" si="83"/>
        <v>0.76404677422830902</v>
      </c>
      <c r="FU24" s="33">
        <f t="shared" si="84"/>
        <v>2.4828302785004279</v>
      </c>
      <c r="FV24" s="33">
        <f t="shared" si="85"/>
        <v>-2.7831090784148587</v>
      </c>
      <c r="FW24" s="33">
        <f t="shared" si="86"/>
        <v>-2.7831090784148587</v>
      </c>
      <c r="FX24" s="33">
        <f t="shared" si="87"/>
        <v>0.53251099896480525</v>
      </c>
      <c r="FY24" s="120">
        <f t="shared" ca="1" si="88"/>
        <v>1464.923337280338</v>
      </c>
      <c r="FZ24" s="120">
        <f t="shared" ca="1" si="88"/>
        <v>7.0435016421536343</v>
      </c>
      <c r="GA24" s="33">
        <f t="shared" ca="1" si="89"/>
        <v>0.1464923337280338</v>
      </c>
      <c r="GB24" s="119">
        <f t="shared" ca="1" si="90"/>
        <v>0.52993585019429323</v>
      </c>
      <c r="GC24" s="119">
        <f t="shared" ca="1" si="91"/>
        <v>5.5187131810342951</v>
      </c>
      <c r="GD24" s="33">
        <f t="shared" ca="1" si="92"/>
        <v>174.68181499623242</v>
      </c>
      <c r="GE24" s="33">
        <f t="shared" si="93"/>
        <v>9.9748976927799313E-2</v>
      </c>
      <c r="GF24" s="119">
        <f t="shared" si="94"/>
        <v>88.282327406698613</v>
      </c>
      <c r="GG24" s="119">
        <f t="shared" ca="1" si="95"/>
        <v>315.00320743426016</v>
      </c>
      <c r="GH24" s="119">
        <f t="shared" ca="1" si="96"/>
        <v>1.6660526803375165E-3</v>
      </c>
      <c r="GI24" s="119">
        <f t="shared" si="97"/>
        <v>0.15119059292580231</v>
      </c>
      <c r="GJ24" s="33">
        <f t="shared" si="98"/>
        <v>0.88922448497966766</v>
      </c>
      <c r="GK24" s="33">
        <f t="shared" si="99"/>
        <v>0.12569688114523159</v>
      </c>
      <c r="GL24" s="33">
        <f t="shared" si="100"/>
        <v>0.12943217682374988</v>
      </c>
      <c r="GM24" s="33">
        <f t="shared" si="101"/>
        <v>0.91183708416140941</v>
      </c>
      <c r="GN24" s="33">
        <f t="shared" si="102"/>
        <v>7.6633932611343103E-2</v>
      </c>
      <c r="GO24" s="33">
        <f t="shared" si="103"/>
        <v>0.10983604827191981</v>
      </c>
      <c r="GP24" s="33">
        <f t="shared" si="104"/>
        <v>0.87056782317625014</v>
      </c>
      <c r="GQ24" s="33">
        <f t="shared" si="105"/>
        <v>0.31999728385092818</v>
      </c>
      <c r="GR24" s="33">
        <f t="shared" si="106"/>
        <v>-1.2167144815120001E-2</v>
      </c>
      <c r="GS24" s="33">
        <f t="shared" si="107"/>
        <v>2.6328600686688221E-2</v>
      </c>
      <c r="GT24" s="33">
        <f t="shared" si="108"/>
        <v>2.6328600686688221E-2</v>
      </c>
      <c r="GU24" s="33">
        <f t="shared" si="109"/>
        <v>8.3507447585231598E-2</v>
      </c>
      <c r="GV24" s="33">
        <f t="shared" si="110"/>
        <v>8.4446914333644124E-2</v>
      </c>
      <c r="GW24" s="33">
        <f t="shared" si="111"/>
        <v>0.79418805416718852</v>
      </c>
      <c r="GX24" s="33">
        <f t="shared" si="112"/>
        <v>0.85895296183331926</v>
      </c>
      <c r="GY24" s="33">
        <f t="shared" si="113"/>
        <v>2.7398310642569101E-2</v>
      </c>
      <c r="GZ24" s="33">
        <f t="shared" si="114"/>
        <v>438.09338295055159</v>
      </c>
      <c r="HA24" s="33">
        <f t="shared" si="115"/>
        <v>11.713592708717712</v>
      </c>
      <c r="HB24" s="33">
        <f t="shared" si="116"/>
        <v>2.1467978595054649</v>
      </c>
      <c r="HC24" s="33">
        <f t="shared" si="117"/>
        <v>8.8287061972162232E-6</v>
      </c>
      <c r="HD24" s="33">
        <f t="shared" si="118"/>
        <v>1816.9071234094497</v>
      </c>
      <c r="HE24" s="33">
        <f t="shared" ca="1" si="119"/>
        <v>-7.7139419688383726E-3</v>
      </c>
      <c r="HF24" s="119">
        <f t="shared" ca="1" si="120"/>
        <v>18.353977937931553</v>
      </c>
      <c r="HG24" s="44" t="e">
        <f>#REF!</f>
        <v>#REF!</v>
      </c>
      <c r="HH24" s="44" t="e">
        <f>#REF!</f>
        <v>#REF!</v>
      </c>
      <c r="HI24" s="44">
        <f t="shared" si="121"/>
        <v>4.9702000000000002</v>
      </c>
      <c r="HJ24" s="44">
        <f t="shared" si="122"/>
        <v>3.4988004936409638</v>
      </c>
      <c r="HK24" s="44" t="e">
        <f t="shared" si="123"/>
        <v>#REF!</v>
      </c>
      <c r="HL24" s="33">
        <f t="shared" si="124"/>
        <v>438.09338295055159</v>
      </c>
      <c r="HM24" s="33">
        <f t="shared" si="124"/>
        <v>11.713592708717712</v>
      </c>
      <c r="HN24" s="44">
        <f t="shared" si="125"/>
        <v>3.7103010835790258</v>
      </c>
      <c r="HO24" s="44"/>
      <c r="HP24" s="45">
        <f t="shared" si="126"/>
        <v>0.11270926077569912</v>
      </c>
      <c r="HQ24" s="45">
        <f t="shared" si="127"/>
        <v>0.87863496850083267</v>
      </c>
      <c r="HR24" s="45">
        <f t="shared" si="128"/>
        <v>6.7847657953047161E-3</v>
      </c>
      <c r="HS24" s="45">
        <f t="shared" si="129"/>
        <v>2.0613544847264385E-2</v>
      </c>
      <c r="HT24" s="45">
        <f t="shared" si="130"/>
        <v>0</v>
      </c>
      <c r="HU24" s="45">
        <f t="shared" si="131"/>
        <v>2.0613544847264385E-2</v>
      </c>
      <c r="HV24" s="45">
        <f t="shared" si="132"/>
        <v>0</v>
      </c>
      <c r="HW24" s="45">
        <f t="shared" si="133"/>
        <v>5.3233158426396254E-2</v>
      </c>
      <c r="HX24" s="45">
        <f t="shared" si="134"/>
        <v>0.11261478306759254</v>
      </c>
      <c r="HY24" s="45">
        <f t="shared" si="135"/>
        <v>0.11369336447134278</v>
      </c>
      <c r="HZ24" s="45">
        <f t="shared" si="136"/>
        <v>0.66148448018843675</v>
      </c>
      <c r="IA24" s="45">
        <f t="shared" si="137"/>
        <v>8.4853698577289943E-2</v>
      </c>
      <c r="IB24" s="45">
        <f t="shared" si="138"/>
        <v>0.10072762132400846</v>
      </c>
      <c r="IC24" s="45">
        <f t="shared" si="139"/>
        <v>1.2921106200103148E-2</v>
      </c>
      <c r="ID24" s="45">
        <f t="shared" si="140"/>
        <v>2.7398310642569101E-2</v>
      </c>
      <c r="IE24" s="45"/>
      <c r="IF24" s="121">
        <f t="shared" si="141"/>
        <v>-8.6929794859875282E-7</v>
      </c>
      <c r="IG24" s="121">
        <f t="shared" si="142"/>
        <v>1.6063132470992506E-12</v>
      </c>
      <c r="IH24" s="121">
        <f t="shared" si="143"/>
        <v>2.7035308475200676E-5</v>
      </c>
      <c r="II24" s="121">
        <f t="shared" si="144"/>
        <v>7.7210726904478971E-9</v>
      </c>
      <c r="IJ24" s="45">
        <f t="shared" si="145"/>
        <v>2.1467978595054649</v>
      </c>
      <c r="IK24" s="119">
        <f t="shared" si="146"/>
        <v>9.9748976927799313E-2</v>
      </c>
      <c r="IL24" s="122">
        <f t="shared" ca="1" si="147"/>
        <v>-24.872014027947266</v>
      </c>
      <c r="IM24" s="122"/>
      <c r="IN24" s="45">
        <f t="shared" si="148"/>
        <v>2.0693783276152793</v>
      </c>
      <c r="IO24" s="122">
        <f t="shared" si="149"/>
        <v>1816.9071234094497</v>
      </c>
      <c r="IP24" s="121">
        <f t="shared" si="150"/>
        <v>1.2903391737045034E-5</v>
      </c>
    </row>
    <row r="25" spans="1:250" s="33" customFormat="1">
      <c r="A25" t="s">
        <v>233</v>
      </c>
      <c r="B25"/>
      <c r="C25" s="111">
        <v>3</v>
      </c>
      <c r="D25" s="111">
        <v>1160</v>
      </c>
      <c r="E25" s="125">
        <f t="shared" si="4"/>
        <v>88.282327406698613</v>
      </c>
      <c r="F25" s="125" t="str">
        <f t="shared" ca="1" si="151"/>
        <v>N</v>
      </c>
      <c r="G25" s="124" t="str">
        <f t="shared" ca="1" si="5"/>
        <v/>
      </c>
      <c r="H25" s="124" t="str">
        <f t="shared" ca="1" si="152"/>
        <v/>
      </c>
      <c r="I25" s="4">
        <f t="shared" ca="1" si="6"/>
        <v>3.0167777019536081E-2</v>
      </c>
      <c r="J25" s="4">
        <f t="shared" ca="1" si="153"/>
        <v>0.12778163755690486</v>
      </c>
      <c r="K25" s="4">
        <f t="shared" ca="1" si="7"/>
        <v>9.7936473740250773E-3</v>
      </c>
      <c r="L25" s="4">
        <f t="shared" ca="1" si="8"/>
        <v>7.3039901062826762E-2</v>
      </c>
      <c r="M25" s="4"/>
      <c r="N25">
        <v>47.526499999999999</v>
      </c>
      <c r="O25">
        <v>1.8483000000000001</v>
      </c>
      <c r="P25">
        <v>15.715199999999999</v>
      </c>
      <c r="Q25">
        <v>9.6929999999999996</v>
      </c>
      <c r="R25">
        <v>0.1678</v>
      </c>
      <c r="S25">
        <v>6.1845631067961104</v>
      </c>
      <c r="T25">
        <v>12.362500000000001</v>
      </c>
      <c r="U25">
        <v>3.5106999999999999</v>
      </c>
      <c r="V25">
        <v>1.2065999999999999</v>
      </c>
      <c r="W25">
        <v>0</v>
      </c>
      <c r="X25">
        <v>0.20549999999999999</v>
      </c>
      <c r="Y25" s="112">
        <v>0</v>
      </c>
      <c r="Z25" s="113">
        <f t="shared" ca="1" si="9"/>
        <v>11.257343159258117</v>
      </c>
      <c r="AB25">
        <v>51.020800000000001</v>
      </c>
      <c r="AC25">
        <v>0.51449999999999996</v>
      </c>
      <c r="AD25">
        <v>4.2767999999999997</v>
      </c>
      <c r="AE25">
        <v>3.7696999999999998</v>
      </c>
      <c r="AF25">
        <v>9.1700000000000004E-2</v>
      </c>
      <c r="AG25">
        <v>15.932600000000001</v>
      </c>
      <c r="AH25">
        <v>21.671199999999999</v>
      </c>
      <c r="AI25">
        <v>0.38200000000000001</v>
      </c>
      <c r="AJ25">
        <v>0</v>
      </c>
      <c r="AK25">
        <v>1.0513999999999999</v>
      </c>
      <c r="AM25" s="114">
        <f t="shared" ca="1" si="10"/>
        <v>1468.6550367192629</v>
      </c>
      <c r="AN25" s="124">
        <f t="shared" ca="1" si="11"/>
        <v>1195.505036719263</v>
      </c>
      <c r="AO25" s="124">
        <f t="shared" ca="1" si="12"/>
        <v>5.4001511059110019</v>
      </c>
      <c r="AP25" s="111"/>
      <c r="AQ25" s="115">
        <f t="shared" ca="1" si="13"/>
        <v>1467.435925513174</v>
      </c>
      <c r="AR25" s="115">
        <f t="shared" ca="1" si="14"/>
        <v>7.1154698887741041</v>
      </c>
      <c r="AS25" s="115"/>
      <c r="AT25" s="115">
        <f t="shared" ca="1" si="15"/>
        <v>1463.9711290421924</v>
      </c>
      <c r="AU25" s="115">
        <f t="shared" ca="1" si="15"/>
        <v>4.7009642473214086</v>
      </c>
      <c r="AV25" s="111"/>
      <c r="AW25" s="115">
        <f t="shared" ca="1" si="16"/>
        <v>1482.1055044269233</v>
      </c>
      <c r="AX25" s="115">
        <f t="shared" ca="1" si="17"/>
        <v>1208.9555044269232</v>
      </c>
      <c r="AY25" s="115">
        <f t="shared" ca="1" si="18"/>
        <v>7.6887764487592136</v>
      </c>
      <c r="AZ25" s="115"/>
      <c r="BA25" s="115">
        <f t="shared" ca="1" si="19"/>
        <v>1503.234506434359</v>
      </c>
      <c r="BB25" s="115">
        <f t="shared" ca="1" si="20"/>
        <v>1230.0845064343589</v>
      </c>
      <c r="BC25" s="116">
        <f t="shared" ca="1" si="21"/>
        <v>8.514525812665477</v>
      </c>
      <c r="BE25" s="116">
        <f t="shared" si="22"/>
        <v>1449.8330432059931</v>
      </c>
      <c r="BF25" s="116">
        <f t="shared" si="23"/>
        <v>1176.6830432059933</v>
      </c>
      <c r="BG25" s="116">
        <f t="shared" ca="1" si="24"/>
        <v>1467.435925513174</v>
      </c>
      <c r="BH25" s="116">
        <f t="shared" ca="1" si="25"/>
        <v>1194.2859255131739</v>
      </c>
      <c r="BI25" s="116">
        <f t="shared" ca="1" si="26"/>
        <v>7.1154698887741041</v>
      </c>
      <c r="BJ25" s="116"/>
      <c r="BK25" s="116">
        <f t="shared" ca="1" si="27"/>
        <v>1463.9711290421924</v>
      </c>
      <c r="BL25" s="116">
        <f t="shared" ca="1" si="28"/>
        <v>4.7009642473214086</v>
      </c>
      <c r="BM25" s="116">
        <f t="shared" ca="1" si="29"/>
        <v>1190.8211290421923</v>
      </c>
      <c r="BN25" s="116"/>
      <c r="BO25" s="116">
        <f t="shared" ca="1" si="30"/>
        <v>5.3728085894841584</v>
      </c>
      <c r="BP25" s="116">
        <f t="shared" ca="1" si="31"/>
        <v>6.1884054470209051</v>
      </c>
      <c r="BQ25" s="116">
        <f t="shared" ca="1" si="32"/>
        <v>1204.0088246587616</v>
      </c>
      <c r="BR25" s="116">
        <f t="shared" ca="1" si="33"/>
        <v>1216.7482378825716</v>
      </c>
      <c r="BS25" s="116">
        <f t="shared" ca="1" si="34"/>
        <v>1216.7482378825716</v>
      </c>
      <c r="BT25" s="116"/>
      <c r="BU25" s="116">
        <f t="shared" ca="1" si="35"/>
        <v>1174.382361701279</v>
      </c>
      <c r="BV25" s="111"/>
      <c r="BW25" s="117">
        <f t="shared" ca="1" si="36"/>
        <v>0.71929756796443312</v>
      </c>
      <c r="BX25" s="117">
        <f t="shared" ca="1" si="37"/>
        <v>0.69100687316548226</v>
      </c>
      <c r="BY25" s="117">
        <f t="shared" ca="1" si="38"/>
        <v>0.10581085679584903</v>
      </c>
      <c r="BZ25" s="117">
        <f t="shared" ca="1" si="39"/>
        <v>1.628061561155545E-2</v>
      </c>
      <c r="CA25" s="117">
        <f t="shared" ca="1" si="40"/>
        <v>1.6214319277225928E-2</v>
      </c>
      <c r="CB25" s="117">
        <f t="shared" ca="1" si="154"/>
        <v>5.9464006776101447E-2</v>
      </c>
      <c r="CC25" s="117">
        <f t="shared" si="41"/>
        <v>0</v>
      </c>
      <c r="CD25" s="116">
        <f t="shared" ca="1" si="42"/>
        <v>0.8887766716262141</v>
      </c>
      <c r="CE25" s="134">
        <v>0.27</v>
      </c>
      <c r="CF25" s="117">
        <f t="shared" si="43"/>
        <v>0.76404677422830902</v>
      </c>
      <c r="CG25" s="117">
        <f t="shared" si="0"/>
        <v>0.11560450416987411</v>
      </c>
      <c r="CH25" s="117">
        <f t="shared" si="1"/>
        <v>4.6448392631091531E-2</v>
      </c>
      <c r="CI25" s="117">
        <f t="shared" si="2"/>
        <v>2.7398310642569101E-2</v>
      </c>
      <c r="CJ25" s="117">
        <f t="shared" si="3"/>
        <v>3.3083195218250504E-2</v>
      </c>
      <c r="CK25" s="117">
        <f t="shared" si="3"/>
        <v>1.53745997556681E-2</v>
      </c>
      <c r="CL25" s="117">
        <f t="shared" si="44"/>
        <v>1.0019557766457625</v>
      </c>
      <c r="CM25" s="117">
        <f t="shared" si="155"/>
        <v>0.15096315000182681</v>
      </c>
      <c r="CN25" s="111"/>
      <c r="CO25" s="116">
        <f t="shared" ca="1" si="45"/>
        <v>5.1341963564191246</v>
      </c>
      <c r="CP25" s="116">
        <f t="shared" ca="1" si="46"/>
        <v>4.4105970414564837</v>
      </c>
      <c r="CQ25" s="116">
        <f t="shared" ca="1" si="47"/>
        <v>5.4369816856615483</v>
      </c>
      <c r="CR25" s="116">
        <f t="shared" ca="1" si="48"/>
        <v>1222.9982116541855</v>
      </c>
      <c r="CS25" s="118">
        <f t="shared" ca="1" si="156"/>
        <v>0.27874478755873167</v>
      </c>
      <c r="CU25" s="116">
        <f t="shared" si="49"/>
        <v>3.4442813656603968</v>
      </c>
      <c r="CV25" s="116">
        <f t="shared" si="50"/>
        <v>3.4702442496061021</v>
      </c>
      <c r="CW25" s="116">
        <f t="shared" ca="1" si="51"/>
        <v>953.77574465715509</v>
      </c>
      <c r="CX25" s="119"/>
      <c r="CY25" s="33">
        <f t="shared" si="52"/>
        <v>0.79099698257281847</v>
      </c>
      <c r="CZ25" s="33">
        <f t="shared" si="52"/>
        <v>2.3138805290014372E-2</v>
      </c>
      <c r="DA25" s="33">
        <f t="shared" si="53"/>
        <v>0.30825904022126105</v>
      </c>
      <c r="DB25" s="33">
        <f t="shared" si="54"/>
        <v>0.13491281400320684</v>
      </c>
      <c r="DC25" s="33">
        <f t="shared" si="54"/>
        <v>2.3654625550660795E-3</v>
      </c>
      <c r="DD25" s="33">
        <f t="shared" si="54"/>
        <v>0.15344635093925502</v>
      </c>
      <c r="DE25" s="33">
        <f t="shared" si="54"/>
        <v>0.22045422933302902</v>
      </c>
      <c r="DF25" s="33">
        <f t="shared" si="55"/>
        <v>0.11328694120095709</v>
      </c>
      <c r="DG25" s="33">
        <f t="shared" si="55"/>
        <v>2.561892224722918E-2</v>
      </c>
      <c r="DH25" s="33">
        <f t="shared" si="55"/>
        <v>0</v>
      </c>
      <c r="DI25" s="33">
        <f t="shared" si="55"/>
        <v>2.895650887365521E-3</v>
      </c>
      <c r="DJ25" s="33">
        <f t="shared" si="56"/>
        <v>1.7753751992502023</v>
      </c>
      <c r="DL25" s="33">
        <f t="shared" si="57"/>
        <v>0.44553792511401635</v>
      </c>
      <c r="DM25" s="33">
        <f t="shared" si="57"/>
        <v>1.3033191688036776E-2</v>
      </c>
      <c r="DN25" s="33">
        <f t="shared" si="57"/>
        <v>0.17363036295170098</v>
      </c>
      <c r="DO25" s="33">
        <f t="shared" si="57"/>
        <v>7.5991156156842141E-2</v>
      </c>
      <c r="DP25" s="33">
        <f t="shared" si="57"/>
        <v>1.3323733237149476E-3</v>
      </c>
      <c r="DQ25" s="33">
        <f t="shared" si="57"/>
        <v>8.6430378775179645E-2</v>
      </c>
      <c r="DR25" s="33">
        <f t="shared" si="57"/>
        <v>0.12417331808292348</v>
      </c>
      <c r="DS25" s="33">
        <f t="shared" si="57"/>
        <v>6.3810140667055495E-2</v>
      </c>
      <c r="DT25" s="33">
        <f t="shared" si="57"/>
        <v>1.4430145390139995E-2</v>
      </c>
      <c r="DU25" s="33">
        <f t="shared" si="57"/>
        <v>0</v>
      </c>
      <c r="DV25" s="33">
        <f t="shared" si="57"/>
        <v>1.6310078503904116E-3</v>
      </c>
      <c r="DW25" s="33">
        <f t="shared" si="58"/>
        <v>1.0000000000000002</v>
      </c>
      <c r="DX25" s="33">
        <f t="shared" si="59"/>
        <v>53.213620232904034</v>
      </c>
      <c r="DY25" s="33">
        <f t="shared" si="60"/>
        <v>0.84915360585044686</v>
      </c>
      <c r="DZ25" s="33">
        <f t="shared" si="60"/>
        <v>6.4410081273128788E-3</v>
      </c>
      <c r="EA25" s="33">
        <f t="shared" si="60"/>
        <v>4.1945449730779412E-2</v>
      </c>
      <c r="EB25" s="33">
        <f t="shared" si="60"/>
        <v>5.2468878050953141E-2</v>
      </c>
      <c r="EC25" s="33">
        <f t="shared" si="60"/>
        <v>1.2926872246696035E-3</v>
      </c>
      <c r="ED25" s="33">
        <f t="shared" si="60"/>
        <v>0.3953067158920614</v>
      </c>
      <c r="EE25" s="33">
        <f t="shared" si="60"/>
        <v>0.38645158299065219</v>
      </c>
      <c r="EF25" s="33">
        <f t="shared" si="60"/>
        <v>6.1633878626435766E-3</v>
      </c>
      <c r="EG25" s="33">
        <f t="shared" si="60"/>
        <v>0</v>
      </c>
      <c r="EH25" s="33">
        <f t="shared" si="60"/>
        <v>6.9171871772165721E-3</v>
      </c>
      <c r="EI25" s="33">
        <f t="shared" si="61"/>
        <v>1.7461405029067354</v>
      </c>
      <c r="EK25" s="33">
        <f t="shared" si="62"/>
        <v>1.6983072117008937</v>
      </c>
      <c r="EL25" s="33">
        <f t="shared" si="62"/>
        <v>1.2882016254625758E-2</v>
      </c>
      <c r="EM25" s="33">
        <f t="shared" si="63"/>
        <v>0.12583634919233824</v>
      </c>
      <c r="EN25" s="33">
        <f t="shared" si="64"/>
        <v>5.2468878050953141E-2</v>
      </c>
      <c r="EO25" s="33">
        <f t="shared" si="64"/>
        <v>1.2926872246696035E-3</v>
      </c>
      <c r="EP25" s="33">
        <f t="shared" si="64"/>
        <v>0.3953067158920614</v>
      </c>
      <c r="EQ25" s="33">
        <f t="shared" si="64"/>
        <v>0.38645158299065219</v>
      </c>
      <c r="ER25" s="33">
        <f t="shared" si="64"/>
        <v>6.1633878626435766E-3</v>
      </c>
      <c r="ES25" s="33">
        <f t="shared" si="64"/>
        <v>0</v>
      </c>
      <c r="ET25" s="33">
        <f t="shared" si="65"/>
        <v>2.0751561531649716E-2</v>
      </c>
      <c r="EU25" s="33">
        <f t="shared" si="66"/>
        <v>2.6994603907004877</v>
      </c>
      <c r="EV25" s="33">
        <f t="shared" si="67"/>
        <v>2.2226664338805318</v>
      </c>
      <c r="EX25" s="33">
        <f t="shared" si="68"/>
        <v>1.8873852169324075</v>
      </c>
      <c r="EY25" s="33">
        <f t="shared" si="68"/>
        <v>1.4316212564930039E-2</v>
      </c>
      <c r="EZ25" s="33">
        <f t="shared" si="69"/>
        <v>0.11261478306759254</v>
      </c>
      <c r="FA25" s="33">
        <f t="shared" si="70"/>
        <v>7.3846703273660635E-2</v>
      </c>
      <c r="FB25" s="33">
        <f t="shared" si="71"/>
        <v>0.18646148634125317</v>
      </c>
      <c r="FC25" s="33">
        <f t="shared" si="72"/>
        <v>0.11662081406722452</v>
      </c>
      <c r="FD25" s="33">
        <f t="shared" si="72"/>
        <v>2.8732125037793095E-3</v>
      </c>
      <c r="FE25" s="33">
        <f t="shared" si="72"/>
        <v>0.87863496850083267</v>
      </c>
      <c r="FF25" s="33">
        <f t="shared" si="72"/>
        <v>0.85895296183331926</v>
      </c>
      <c r="FG25" s="33">
        <f t="shared" si="73"/>
        <v>2.7398310642569101E-2</v>
      </c>
      <c r="FH25" s="33">
        <f t="shared" si="73"/>
        <v>0</v>
      </c>
      <c r="FI25" s="33">
        <f t="shared" si="73"/>
        <v>3.07491995113362E-2</v>
      </c>
      <c r="FJ25" s="33">
        <f t="shared" si="74"/>
        <v>4.0033923828976521</v>
      </c>
      <c r="FK25" s="33">
        <f t="shared" si="75"/>
        <v>6.7847657953047161E-3</v>
      </c>
      <c r="FL25" s="33">
        <f t="shared" si="76"/>
        <v>1.0168524810540092E-2</v>
      </c>
      <c r="FM25" s="33">
        <f t="shared" si="77"/>
        <v>2.7398310642569101E-2</v>
      </c>
      <c r="FN25" s="33">
        <f t="shared" si="78"/>
        <v>4.6448392631091531E-2</v>
      </c>
      <c r="FO25" s="33">
        <f t="shared" si="157"/>
        <v>3.3083195218250504E-2</v>
      </c>
      <c r="FP25" s="33">
        <f t="shared" si="79"/>
        <v>1.53745997556681E-2</v>
      </c>
      <c r="FQ25" s="119">
        <f t="shared" si="80"/>
        <v>0.76404677422830902</v>
      </c>
      <c r="FR25" s="33">
        <f t="shared" si="81"/>
        <v>0.11560450416987411</v>
      </c>
      <c r="FS25" s="33">
        <f t="shared" si="82"/>
        <v>1.0019557766457625</v>
      </c>
      <c r="FT25" s="33">
        <f t="shared" si="83"/>
        <v>0.76404677422830902</v>
      </c>
      <c r="FU25" s="33">
        <f t="shared" si="84"/>
        <v>2.5223416367617482</v>
      </c>
      <c r="FV25" s="33">
        <f t="shared" si="85"/>
        <v>-2.7291151256976778</v>
      </c>
      <c r="FW25" s="33">
        <f t="shared" si="86"/>
        <v>-2.7291151256976778</v>
      </c>
      <c r="FX25" s="33">
        <f t="shared" si="87"/>
        <v>0.53213620232904046</v>
      </c>
      <c r="FY25" s="120">
        <f t="shared" ca="1" si="88"/>
        <v>1467.435925513174</v>
      </c>
      <c r="FZ25" s="120">
        <f t="shared" ca="1" si="88"/>
        <v>7.1154698887741041</v>
      </c>
      <c r="GA25" s="33">
        <f t="shared" ca="1" si="89"/>
        <v>0.14674359255131739</v>
      </c>
      <c r="GB25" s="119">
        <f t="shared" ca="1" si="90"/>
        <v>0.55541342711013209</v>
      </c>
      <c r="GC25" s="119">
        <f t="shared" ca="1" si="91"/>
        <v>5.5242078919941244</v>
      </c>
      <c r="GD25" s="33">
        <f t="shared" ca="1" si="92"/>
        <v>174.68195494211326</v>
      </c>
      <c r="GE25" s="33">
        <f t="shared" si="93"/>
        <v>9.9748976927799313E-2</v>
      </c>
      <c r="GF25" s="119">
        <f t="shared" si="94"/>
        <v>88.282327406698613</v>
      </c>
      <c r="GG25" s="119">
        <f t="shared" ca="1" si="95"/>
        <v>315.00344338166622</v>
      </c>
      <c r="GH25" s="119">
        <f t="shared" ca="1" si="96"/>
        <v>1.6660448443036619E-3</v>
      </c>
      <c r="GI25" s="119">
        <f t="shared" si="97"/>
        <v>0.15096315000182681</v>
      </c>
      <c r="GJ25" s="33">
        <f t="shared" si="98"/>
        <v>0.88922448497966766</v>
      </c>
      <c r="GK25" s="33">
        <f t="shared" si="99"/>
        <v>0.12569688114523159</v>
      </c>
      <c r="GL25" s="33">
        <f t="shared" si="100"/>
        <v>0.12943217682374988</v>
      </c>
      <c r="GM25" s="33">
        <f t="shared" si="101"/>
        <v>0.91183708416140941</v>
      </c>
      <c r="GN25" s="33">
        <f t="shared" si="102"/>
        <v>7.6633932611343103E-2</v>
      </c>
      <c r="GO25" s="33">
        <f t="shared" si="103"/>
        <v>0.10983604827191981</v>
      </c>
      <c r="GP25" s="33">
        <f t="shared" si="104"/>
        <v>0.87056782317625014</v>
      </c>
      <c r="GQ25" s="33">
        <f t="shared" si="105"/>
        <v>0.31999728385092818</v>
      </c>
      <c r="GR25" s="33">
        <f t="shared" si="106"/>
        <v>-1.2167144815120001E-2</v>
      </c>
      <c r="GS25" s="33">
        <f t="shared" si="107"/>
        <v>2.6328600686688221E-2</v>
      </c>
      <c r="GT25" s="33">
        <f t="shared" si="108"/>
        <v>2.6328600686688221E-2</v>
      </c>
      <c r="GU25" s="33">
        <f t="shared" si="109"/>
        <v>8.3507447585231598E-2</v>
      </c>
      <c r="GV25" s="33">
        <f t="shared" si="110"/>
        <v>8.4446914333644124E-2</v>
      </c>
      <c r="GW25" s="33">
        <f t="shared" si="111"/>
        <v>0.79418805416718852</v>
      </c>
      <c r="GX25" s="33">
        <f t="shared" si="112"/>
        <v>0.85895296183331926</v>
      </c>
      <c r="GY25" s="33">
        <f t="shared" si="113"/>
        <v>2.7398310642569101E-2</v>
      </c>
      <c r="GZ25" s="33">
        <f t="shared" si="114"/>
        <v>438.09338295055159</v>
      </c>
      <c r="HA25" s="33">
        <f t="shared" si="115"/>
        <v>11.713592708717712</v>
      </c>
      <c r="HB25" s="33">
        <f t="shared" si="116"/>
        <v>2.1467978595054649</v>
      </c>
      <c r="HC25" s="33">
        <f t="shared" si="117"/>
        <v>8.8287061972162232E-6</v>
      </c>
      <c r="HD25" s="33">
        <f t="shared" si="118"/>
        <v>1816.9071234094497</v>
      </c>
      <c r="HE25" s="33">
        <f t="shared" ca="1" si="119"/>
        <v>-7.7140053213855661E-3</v>
      </c>
      <c r="HF25" s="119">
        <f t="shared" ca="1" si="120"/>
        <v>18.411606685661553</v>
      </c>
      <c r="HG25" s="44" t="e">
        <f>#REF!</f>
        <v>#REF!</v>
      </c>
      <c r="HH25" s="44" t="e">
        <f>#REF!</f>
        <v>#REF!</v>
      </c>
      <c r="HI25" s="44">
        <f t="shared" si="121"/>
        <v>4.7172999999999998</v>
      </c>
      <c r="HJ25" s="44">
        <f t="shared" si="122"/>
        <v>3.8265188105040764</v>
      </c>
      <c r="HK25" s="44" t="e">
        <f t="shared" si="123"/>
        <v>#REF!</v>
      </c>
      <c r="HL25" s="33">
        <f t="shared" si="124"/>
        <v>438.09338295055159</v>
      </c>
      <c r="HM25" s="33">
        <f t="shared" si="124"/>
        <v>11.713592708717712</v>
      </c>
      <c r="HN25" s="44">
        <f t="shared" si="125"/>
        <v>3.7103010835790258</v>
      </c>
      <c r="HO25" s="44"/>
      <c r="HP25" s="45">
        <f t="shared" si="126"/>
        <v>0.11270926077569912</v>
      </c>
      <c r="HQ25" s="45">
        <f t="shared" si="127"/>
        <v>0.87863496850083267</v>
      </c>
      <c r="HR25" s="45">
        <f t="shared" si="128"/>
        <v>6.7847657953047161E-3</v>
      </c>
      <c r="HS25" s="45">
        <f t="shared" si="129"/>
        <v>2.0613544847264385E-2</v>
      </c>
      <c r="HT25" s="45">
        <f t="shared" si="130"/>
        <v>0</v>
      </c>
      <c r="HU25" s="45">
        <f t="shared" si="131"/>
        <v>2.0613544847264385E-2</v>
      </c>
      <c r="HV25" s="45">
        <f t="shared" si="132"/>
        <v>0</v>
      </c>
      <c r="HW25" s="45">
        <f t="shared" si="133"/>
        <v>5.3233158426396254E-2</v>
      </c>
      <c r="HX25" s="45">
        <f t="shared" si="134"/>
        <v>0.11261478306759254</v>
      </c>
      <c r="HY25" s="45">
        <f t="shared" si="135"/>
        <v>0.11369336447134278</v>
      </c>
      <c r="HZ25" s="45">
        <f t="shared" si="136"/>
        <v>0.66148448018843675</v>
      </c>
      <c r="IA25" s="45">
        <f t="shared" si="137"/>
        <v>8.4853698577289943E-2</v>
      </c>
      <c r="IB25" s="45">
        <f t="shared" si="138"/>
        <v>0.10072762132400846</v>
      </c>
      <c r="IC25" s="45">
        <f t="shared" si="139"/>
        <v>1.2921106200103148E-2</v>
      </c>
      <c r="ID25" s="45">
        <f t="shared" si="140"/>
        <v>2.7398310642569101E-2</v>
      </c>
      <c r="IE25" s="45"/>
      <c r="IF25" s="121">
        <f t="shared" si="141"/>
        <v>-8.6929794859875282E-7</v>
      </c>
      <c r="IG25" s="121">
        <f t="shared" si="142"/>
        <v>1.6063132470992506E-12</v>
      </c>
      <c r="IH25" s="121">
        <f t="shared" si="143"/>
        <v>2.7035308475200676E-5</v>
      </c>
      <c r="II25" s="121">
        <f t="shared" si="144"/>
        <v>7.7210726904478971E-9</v>
      </c>
      <c r="IJ25" s="45">
        <f t="shared" si="145"/>
        <v>2.1467978595054649</v>
      </c>
      <c r="IK25" s="119">
        <f t="shared" si="146"/>
        <v>9.9748976927799313E-2</v>
      </c>
      <c r="IL25" s="122">
        <f t="shared" ca="1" si="147"/>
        <v>-24.872218362443096</v>
      </c>
      <c r="IM25" s="122"/>
      <c r="IN25" s="45">
        <f t="shared" si="148"/>
        <v>2.0693783276152793</v>
      </c>
      <c r="IO25" s="122">
        <f t="shared" si="149"/>
        <v>1816.9071234094497</v>
      </c>
      <c r="IP25" s="121">
        <f t="shared" si="150"/>
        <v>1.2903391737045034E-5</v>
      </c>
    </row>
    <row r="26" spans="1:250" s="33" customFormat="1">
      <c r="A26" t="s">
        <v>233</v>
      </c>
      <c r="B26"/>
      <c r="C26" s="111">
        <v>3</v>
      </c>
      <c r="D26" s="111">
        <v>1160</v>
      </c>
      <c r="E26" s="125">
        <f t="shared" si="4"/>
        <v>88.282327406698613</v>
      </c>
      <c r="F26" s="125" t="str">
        <f t="shared" ca="1" si="151"/>
        <v>N</v>
      </c>
      <c r="G26" s="124" t="str">
        <f t="shared" ca="1" si="5"/>
        <v/>
      </c>
      <c r="H26" s="124" t="str">
        <f t="shared" ca="1" si="152"/>
        <v/>
      </c>
      <c r="I26" s="4">
        <f t="shared" ca="1" si="6"/>
        <v>3.0616922890880159E-2</v>
      </c>
      <c r="J26" s="4">
        <f t="shared" ca="1" si="153"/>
        <v>0.12010047565215343</v>
      </c>
      <c r="K26" s="4">
        <f t="shared" ca="1" si="7"/>
        <v>1.0925084864610787E-2</v>
      </c>
      <c r="L26" s="4">
        <f t="shared" ca="1" si="8"/>
        <v>6.6952229513001282E-2</v>
      </c>
      <c r="M26" s="4"/>
      <c r="N26">
        <v>47.291600000000003</v>
      </c>
      <c r="O26">
        <v>1.7306999999999999</v>
      </c>
      <c r="P26">
        <v>15.525</v>
      </c>
      <c r="Q26">
        <v>9.3999000000000006</v>
      </c>
      <c r="R26">
        <v>0.1588</v>
      </c>
      <c r="S26">
        <v>6.3227184466019404</v>
      </c>
      <c r="T26">
        <v>12.3696</v>
      </c>
      <c r="U26">
        <v>3.9281000000000001</v>
      </c>
      <c r="V26">
        <v>1.2284999999999999</v>
      </c>
      <c r="W26">
        <v>0</v>
      </c>
      <c r="X26">
        <v>0.24060000000000001</v>
      </c>
      <c r="Y26" s="112">
        <v>0</v>
      </c>
      <c r="Z26" s="113">
        <f t="shared" ca="1" si="9"/>
        <v>11.261945781496898</v>
      </c>
      <c r="AB26">
        <v>51.020800000000001</v>
      </c>
      <c r="AC26">
        <v>0.51449999999999996</v>
      </c>
      <c r="AD26">
        <v>4.2767999999999997</v>
      </c>
      <c r="AE26">
        <v>3.7696999999999998</v>
      </c>
      <c r="AF26">
        <v>9.1700000000000004E-2</v>
      </c>
      <c r="AG26">
        <v>15.932600000000001</v>
      </c>
      <c r="AH26">
        <v>21.671199999999999</v>
      </c>
      <c r="AI26">
        <v>0.38200000000000001</v>
      </c>
      <c r="AJ26">
        <v>0</v>
      </c>
      <c r="AK26">
        <v>1.0513999999999999</v>
      </c>
      <c r="AM26" s="114">
        <f t="shared" ca="1" si="10"/>
        <v>1470.9231152481141</v>
      </c>
      <c r="AN26" s="124">
        <f t="shared" ca="1" si="11"/>
        <v>1197.7731152481142</v>
      </c>
      <c r="AO26" s="124">
        <f t="shared" ca="1" si="12"/>
        <v>5.2556776478494163</v>
      </c>
      <c r="AP26" s="111"/>
      <c r="AQ26" s="115">
        <f t="shared" ca="1" si="13"/>
        <v>1467.3280163422619</v>
      </c>
      <c r="AR26" s="115">
        <f t="shared" ca="1" si="14"/>
        <v>7.0901032711445913</v>
      </c>
      <c r="AS26" s="115"/>
      <c r="AT26" s="115">
        <f t="shared" ca="1" si="15"/>
        <v>1463.9896849191821</v>
      </c>
      <c r="AU26" s="115">
        <f t="shared" ca="1" si="15"/>
        <v>4.6806975886161908</v>
      </c>
      <c r="AV26" s="111"/>
      <c r="AW26" s="115">
        <f t="shared" ca="1" si="16"/>
        <v>1486.0312994441829</v>
      </c>
      <c r="AX26" s="115">
        <f t="shared" ca="1" si="17"/>
        <v>1212.8812994441828</v>
      </c>
      <c r="AY26" s="115">
        <f t="shared" ca="1" si="18"/>
        <v>7.8156223089695098</v>
      </c>
      <c r="AZ26" s="115"/>
      <c r="BA26" s="115">
        <f t="shared" ca="1" si="19"/>
        <v>1504.398389839839</v>
      </c>
      <c r="BB26" s="115">
        <f t="shared" ca="1" si="20"/>
        <v>1231.2483898398391</v>
      </c>
      <c r="BC26" s="116">
        <f t="shared" ca="1" si="21"/>
        <v>8.528100095830947</v>
      </c>
      <c r="BE26" s="116">
        <f t="shared" si="22"/>
        <v>1448.8940489008369</v>
      </c>
      <c r="BF26" s="116">
        <f t="shared" si="23"/>
        <v>1175.7440489008368</v>
      </c>
      <c r="BG26" s="116">
        <f t="shared" ca="1" si="24"/>
        <v>1467.3280163422619</v>
      </c>
      <c r="BH26" s="116">
        <f t="shared" ca="1" si="25"/>
        <v>1194.1780163422618</v>
      </c>
      <c r="BI26" s="116">
        <f t="shared" ca="1" si="26"/>
        <v>7.0901032711445913</v>
      </c>
      <c r="BJ26" s="116"/>
      <c r="BK26" s="116">
        <f t="shared" ca="1" si="27"/>
        <v>1463.9896849191821</v>
      </c>
      <c r="BL26" s="116">
        <f t="shared" ca="1" si="28"/>
        <v>4.6806975886161908</v>
      </c>
      <c r="BM26" s="116">
        <f t="shared" ca="1" si="29"/>
        <v>1190.8396849191822</v>
      </c>
      <c r="BN26" s="116"/>
      <c r="BO26" s="116">
        <f t="shared" ca="1" si="30"/>
        <v>5.3647784550321376</v>
      </c>
      <c r="BP26" s="116">
        <f t="shared" ca="1" si="31"/>
        <v>5.7942797926534846</v>
      </c>
      <c r="BQ26" s="116">
        <f t="shared" ca="1" si="32"/>
        <v>1207.0130445436953</v>
      </c>
      <c r="BR26" s="116">
        <f t="shared" ca="1" si="33"/>
        <v>1217.5223464302244</v>
      </c>
      <c r="BS26" s="116">
        <f t="shared" ca="1" si="34"/>
        <v>1217.5223464302244</v>
      </c>
      <c r="BT26" s="116"/>
      <c r="BU26" s="116">
        <f t="shared" ca="1" si="35"/>
        <v>1171.4730383649749</v>
      </c>
      <c r="BV26" s="111"/>
      <c r="BW26" s="117">
        <f t="shared" ca="1" si="36"/>
        <v>0.71196493055837162</v>
      </c>
      <c r="BX26" s="117">
        <f t="shared" ca="1" si="37"/>
        <v>0.69709454471530774</v>
      </c>
      <c r="BY26" s="117">
        <f t="shared" ca="1" si="38"/>
        <v>0.10467941930526332</v>
      </c>
      <c r="BZ26" s="117">
        <f t="shared" ca="1" si="39"/>
        <v>1.5831469740211372E-2</v>
      </c>
      <c r="CA26" s="117">
        <f t="shared" ca="1" si="40"/>
        <v>1.8096859078436826E-2</v>
      </c>
      <c r="CB26" s="117">
        <f t="shared" ca="1" si="154"/>
        <v>6.1791993356937906E-2</v>
      </c>
      <c r="CC26" s="117">
        <f t="shared" si="41"/>
        <v>0</v>
      </c>
      <c r="CD26" s="116">
        <f t="shared" ca="1" si="42"/>
        <v>0.89749428619615712</v>
      </c>
      <c r="CE26" s="134">
        <v>0.27</v>
      </c>
      <c r="CF26" s="117">
        <f t="shared" si="43"/>
        <v>0.76404677422830902</v>
      </c>
      <c r="CG26" s="117">
        <f t="shared" si="0"/>
        <v>0.11560450416987411</v>
      </c>
      <c r="CH26" s="117">
        <f t="shared" si="1"/>
        <v>4.6448392631091531E-2</v>
      </c>
      <c r="CI26" s="117">
        <f t="shared" si="2"/>
        <v>2.7398310642569101E-2</v>
      </c>
      <c r="CJ26" s="117">
        <f t="shared" si="3"/>
        <v>3.3083195218250504E-2</v>
      </c>
      <c r="CK26" s="117">
        <f t="shared" si="3"/>
        <v>1.53745997556681E-2</v>
      </c>
      <c r="CL26" s="117">
        <f t="shared" si="44"/>
        <v>1.0019557766457625</v>
      </c>
      <c r="CM26" s="117">
        <f t="shared" si="155"/>
        <v>0.15914783907557273</v>
      </c>
      <c r="CN26" s="111"/>
      <c r="CO26" s="116">
        <f t="shared" ca="1" si="45"/>
        <v>5.1308522137574073</v>
      </c>
      <c r="CP26" s="116">
        <f t="shared" ca="1" si="46"/>
        <v>4.4070617300213399</v>
      </c>
      <c r="CQ26" s="116">
        <f t="shared" ca="1" si="47"/>
        <v>5.7244184109368081</v>
      </c>
      <c r="CR26" s="116">
        <f t="shared" ca="1" si="48"/>
        <v>1222.7853021583578</v>
      </c>
      <c r="CS26" s="118">
        <f t="shared" ca="1" si="156"/>
        <v>0.27924831472772615</v>
      </c>
      <c r="CU26" s="116">
        <f t="shared" si="49"/>
        <v>3.4442813656603968</v>
      </c>
      <c r="CV26" s="116">
        <f t="shared" si="50"/>
        <v>3.4702442496061021</v>
      </c>
      <c r="CW26" s="116">
        <f t="shared" ca="1" si="51"/>
        <v>953.72360203076857</v>
      </c>
      <c r="CX26" s="119"/>
      <c r="CY26" s="33">
        <f t="shared" si="52"/>
        <v>0.78708747543035373</v>
      </c>
      <c r="CZ26" s="33">
        <f t="shared" si="52"/>
        <v>2.1666574860914285E-2</v>
      </c>
      <c r="DA26" s="33">
        <f t="shared" si="53"/>
        <v>0.30452820195957281</v>
      </c>
      <c r="DB26" s="33">
        <f t="shared" si="54"/>
        <v>0.13083327765900588</v>
      </c>
      <c r="DC26" s="33">
        <f t="shared" si="54"/>
        <v>2.2385903083700438E-3</v>
      </c>
      <c r="DD26" s="33">
        <f t="shared" si="54"/>
        <v>0.15687414889198054</v>
      </c>
      <c r="DE26" s="33">
        <f t="shared" si="54"/>
        <v>0.22058084005321218</v>
      </c>
      <c r="DF26" s="33">
        <f t="shared" si="55"/>
        <v>0.12675604116884939</v>
      </c>
      <c r="DG26" s="33">
        <f t="shared" si="55"/>
        <v>2.6083910144804448E-2</v>
      </c>
      <c r="DH26" s="33">
        <f t="shared" si="55"/>
        <v>0</v>
      </c>
      <c r="DI26" s="33">
        <f t="shared" si="55"/>
        <v>3.3902365133826979E-3</v>
      </c>
      <c r="DJ26" s="33">
        <f t="shared" si="56"/>
        <v>1.7800392969904457</v>
      </c>
      <c r="DL26" s="33">
        <f t="shared" si="57"/>
        <v>0.4421742130980485</v>
      </c>
      <c r="DM26" s="33">
        <f t="shared" si="57"/>
        <v>1.2171964347948089E-2</v>
      </c>
      <c r="DN26" s="33">
        <f t="shared" si="57"/>
        <v>0.17107948261279726</v>
      </c>
      <c r="DO26" s="33">
        <f t="shared" si="57"/>
        <v>7.3500218720007351E-2</v>
      </c>
      <c r="DP26" s="33">
        <f t="shared" si="57"/>
        <v>1.2576072405563637E-3</v>
      </c>
      <c r="DQ26" s="33">
        <f t="shared" si="57"/>
        <v>8.8129598687630858E-2</v>
      </c>
      <c r="DR26" s="33">
        <f t="shared" si="57"/>
        <v>0.12391908449782732</v>
      </c>
      <c r="DS26" s="33">
        <f t="shared" si="57"/>
        <v>7.1209686990146126E-2</v>
      </c>
      <c r="DT26" s="33">
        <f t="shared" si="57"/>
        <v>1.4653558597782154E-2</v>
      </c>
      <c r="DU26" s="33">
        <f t="shared" si="57"/>
        <v>0</v>
      </c>
      <c r="DV26" s="33">
        <f t="shared" si="57"/>
        <v>1.9045852072561828E-3</v>
      </c>
      <c r="DW26" s="33">
        <f t="shared" si="58"/>
        <v>1.0000000000000002</v>
      </c>
      <c r="DX26" s="33">
        <f t="shared" si="59"/>
        <v>54.525582037479971</v>
      </c>
      <c r="DY26" s="33">
        <f t="shared" si="60"/>
        <v>0.84915360585044686</v>
      </c>
      <c r="DZ26" s="33">
        <f t="shared" si="60"/>
        <v>6.4410081273128788E-3</v>
      </c>
      <c r="EA26" s="33">
        <f t="shared" si="60"/>
        <v>4.1945449730779412E-2</v>
      </c>
      <c r="EB26" s="33">
        <f t="shared" si="60"/>
        <v>5.2468878050953141E-2</v>
      </c>
      <c r="EC26" s="33">
        <f t="shared" si="60"/>
        <v>1.2926872246696035E-3</v>
      </c>
      <c r="ED26" s="33">
        <f t="shared" si="60"/>
        <v>0.3953067158920614</v>
      </c>
      <c r="EE26" s="33">
        <f t="shared" si="60"/>
        <v>0.38645158299065219</v>
      </c>
      <c r="EF26" s="33">
        <f t="shared" si="60"/>
        <v>6.1633878626435766E-3</v>
      </c>
      <c r="EG26" s="33">
        <f t="shared" si="60"/>
        <v>0</v>
      </c>
      <c r="EH26" s="33">
        <f t="shared" si="60"/>
        <v>6.9171871772165721E-3</v>
      </c>
      <c r="EI26" s="33">
        <f t="shared" si="61"/>
        <v>1.7461405029067354</v>
      </c>
      <c r="EK26" s="33">
        <f t="shared" si="62"/>
        <v>1.6983072117008937</v>
      </c>
      <c r="EL26" s="33">
        <f t="shared" si="62"/>
        <v>1.2882016254625758E-2</v>
      </c>
      <c r="EM26" s="33">
        <f t="shared" si="63"/>
        <v>0.12583634919233824</v>
      </c>
      <c r="EN26" s="33">
        <f t="shared" si="64"/>
        <v>5.2468878050953141E-2</v>
      </c>
      <c r="EO26" s="33">
        <f t="shared" si="64"/>
        <v>1.2926872246696035E-3</v>
      </c>
      <c r="EP26" s="33">
        <f t="shared" si="64"/>
        <v>0.3953067158920614</v>
      </c>
      <c r="EQ26" s="33">
        <f t="shared" si="64"/>
        <v>0.38645158299065219</v>
      </c>
      <c r="ER26" s="33">
        <f t="shared" si="64"/>
        <v>6.1633878626435766E-3</v>
      </c>
      <c r="ES26" s="33">
        <f t="shared" si="64"/>
        <v>0</v>
      </c>
      <c r="ET26" s="33">
        <f t="shared" si="65"/>
        <v>2.0751561531649716E-2</v>
      </c>
      <c r="EU26" s="33">
        <f t="shared" si="66"/>
        <v>2.6994603907004877</v>
      </c>
      <c r="EV26" s="33">
        <f t="shared" si="67"/>
        <v>2.2226664338805318</v>
      </c>
      <c r="EX26" s="33">
        <f t="shared" si="68"/>
        <v>1.8873852169324075</v>
      </c>
      <c r="EY26" s="33">
        <f t="shared" si="68"/>
        <v>1.4316212564930039E-2</v>
      </c>
      <c r="EZ26" s="33">
        <f t="shared" si="69"/>
        <v>0.11261478306759254</v>
      </c>
      <c r="FA26" s="33">
        <f t="shared" si="70"/>
        <v>7.3846703273660635E-2</v>
      </c>
      <c r="FB26" s="33">
        <f t="shared" si="71"/>
        <v>0.18646148634125317</v>
      </c>
      <c r="FC26" s="33">
        <f t="shared" si="72"/>
        <v>0.11662081406722452</v>
      </c>
      <c r="FD26" s="33">
        <f t="shared" si="72"/>
        <v>2.8732125037793095E-3</v>
      </c>
      <c r="FE26" s="33">
        <f t="shared" si="72"/>
        <v>0.87863496850083267</v>
      </c>
      <c r="FF26" s="33">
        <f t="shared" si="72"/>
        <v>0.85895296183331926</v>
      </c>
      <c r="FG26" s="33">
        <f t="shared" si="73"/>
        <v>2.7398310642569101E-2</v>
      </c>
      <c r="FH26" s="33">
        <f t="shared" si="73"/>
        <v>0</v>
      </c>
      <c r="FI26" s="33">
        <f t="shared" si="73"/>
        <v>3.07491995113362E-2</v>
      </c>
      <c r="FJ26" s="33">
        <f t="shared" si="74"/>
        <v>4.0033923828976521</v>
      </c>
      <c r="FK26" s="33">
        <f t="shared" si="75"/>
        <v>6.7847657953047161E-3</v>
      </c>
      <c r="FL26" s="33">
        <f t="shared" si="76"/>
        <v>1.0168524810540092E-2</v>
      </c>
      <c r="FM26" s="33">
        <f t="shared" si="77"/>
        <v>2.7398310642569101E-2</v>
      </c>
      <c r="FN26" s="33">
        <f t="shared" si="78"/>
        <v>4.6448392631091531E-2</v>
      </c>
      <c r="FO26" s="33">
        <f t="shared" si="157"/>
        <v>3.3083195218250504E-2</v>
      </c>
      <c r="FP26" s="33">
        <f t="shared" si="79"/>
        <v>1.53745997556681E-2</v>
      </c>
      <c r="FQ26" s="119">
        <f t="shared" si="80"/>
        <v>0.76404677422830902</v>
      </c>
      <c r="FR26" s="33">
        <f t="shared" si="81"/>
        <v>0.11560450416987411</v>
      </c>
      <c r="FS26" s="33">
        <f t="shared" si="82"/>
        <v>1.0019557766457625</v>
      </c>
      <c r="FT26" s="33">
        <f t="shared" si="83"/>
        <v>0.76404677422830902</v>
      </c>
      <c r="FU26" s="33">
        <f t="shared" si="84"/>
        <v>2.442582168144797</v>
      </c>
      <c r="FV26" s="33">
        <f t="shared" si="85"/>
        <v>-2.8309673245400839</v>
      </c>
      <c r="FW26" s="33">
        <f t="shared" si="86"/>
        <v>-2.8309673245400839</v>
      </c>
      <c r="FX26" s="33">
        <f t="shared" si="87"/>
        <v>0.54525582037479969</v>
      </c>
      <c r="FY26" s="120">
        <f t="shared" ca="1" si="88"/>
        <v>1467.3280163422619</v>
      </c>
      <c r="FZ26" s="120">
        <f t="shared" ca="1" si="88"/>
        <v>7.0901032711445913</v>
      </c>
      <c r="GA26" s="33">
        <f t="shared" ca="1" si="89"/>
        <v>0.1467328016342262</v>
      </c>
      <c r="GB26" s="119">
        <f t="shared" ca="1" si="90"/>
        <v>0.54541533195288006</v>
      </c>
      <c r="GC26" s="119">
        <f t="shared" ca="1" si="91"/>
        <v>5.5206832952402811</v>
      </c>
      <c r="GD26" s="33">
        <f t="shared" ca="1" si="92"/>
        <v>174.68721576178959</v>
      </c>
      <c r="GE26" s="33">
        <f t="shared" si="93"/>
        <v>9.9748976927799313E-2</v>
      </c>
      <c r="GF26" s="119">
        <f t="shared" si="94"/>
        <v>88.282327406698613</v>
      </c>
      <c r="GG26" s="119">
        <f t="shared" ca="1" si="95"/>
        <v>315.01231307039177</v>
      </c>
      <c r="GH26" s="119">
        <f t="shared" ca="1" si="96"/>
        <v>1.665750297272478E-3</v>
      </c>
      <c r="GI26" s="119">
        <f t="shared" si="97"/>
        <v>0.15914783907557273</v>
      </c>
      <c r="GJ26" s="33">
        <f t="shared" si="98"/>
        <v>0.88922448497966766</v>
      </c>
      <c r="GK26" s="33">
        <f t="shared" si="99"/>
        <v>0.12569688114523159</v>
      </c>
      <c r="GL26" s="33">
        <f t="shared" si="100"/>
        <v>0.12943217682374988</v>
      </c>
      <c r="GM26" s="33">
        <f t="shared" si="101"/>
        <v>0.91183708416140941</v>
      </c>
      <c r="GN26" s="33">
        <f t="shared" si="102"/>
        <v>7.6633932611343103E-2</v>
      </c>
      <c r="GO26" s="33">
        <f t="shared" si="103"/>
        <v>0.10983604827191981</v>
      </c>
      <c r="GP26" s="33">
        <f t="shared" si="104"/>
        <v>0.87056782317625014</v>
      </c>
      <c r="GQ26" s="33">
        <f t="shared" si="105"/>
        <v>0.31999728385092818</v>
      </c>
      <c r="GR26" s="33">
        <f t="shared" si="106"/>
        <v>-1.2167144815120001E-2</v>
      </c>
      <c r="GS26" s="33">
        <f t="shared" si="107"/>
        <v>2.6328600686688221E-2</v>
      </c>
      <c r="GT26" s="33">
        <f t="shared" si="108"/>
        <v>2.6328600686688221E-2</v>
      </c>
      <c r="GU26" s="33">
        <f t="shared" si="109"/>
        <v>8.3507447585231598E-2</v>
      </c>
      <c r="GV26" s="33">
        <f t="shared" si="110"/>
        <v>8.4446914333644124E-2</v>
      </c>
      <c r="GW26" s="33">
        <f t="shared" si="111"/>
        <v>0.79418805416718852</v>
      </c>
      <c r="GX26" s="33">
        <f t="shared" si="112"/>
        <v>0.85895296183331926</v>
      </c>
      <c r="GY26" s="33">
        <f t="shared" si="113"/>
        <v>2.7398310642569101E-2</v>
      </c>
      <c r="GZ26" s="33">
        <f t="shared" si="114"/>
        <v>438.09338295055159</v>
      </c>
      <c r="HA26" s="33">
        <f t="shared" si="115"/>
        <v>11.713592708717712</v>
      </c>
      <c r="HB26" s="33">
        <f t="shared" si="116"/>
        <v>2.1467978595054649</v>
      </c>
      <c r="HC26" s="33">
        <f t="shared" si="117"/>
        <v>8.8287061972162232E-6</v>
      </c>
      <c r="HD26" s="33">
        <f t="shared" si="118"/>
        <v>1816.9071234094497</v>
      </c>
      <c r="HE26" s="33">
        <f t="shared" ca="1" si="119"/>
        <v>-7.7163868141228468E-3</v>
      </c>
      <c r="HF26" s="119">
        <f t="shared" ca="1" si="120"/>
        <v>18.69904341093681</v>
      </c>
      <c r="HG26" s="44" t="e">
        <f>#REF!</f>
        <v>#REF!</v>
      </c>
      <c r="HH26" s="44" t="e">
        <f>#REF!</f>
        <v>#REF!</v>
      </c>
      <c r="HI26" s="44">
        <f t="shared" si="121"/>
        <v>5.1566000000000001</v>
      </c>
      <c r="HJ26" s="44">
        <f t="shared" si="122"/>
        <v>3.7312218509362722</v>
      </c>
      <c r="HK26" s="44" t="e">
        <f t="shared" si="123"/>
        <v>#REF!</v>
      </c>
      <c r="HL26" s="33">
        <f t="shared" si="124"/>
        <v>438.09338295055159</v>
      </c>
      <c r="HM26" s="33">
        <f t="shared" si="124"/>
        <v>11.713592708717712</v>
      </c>
      <c r="HN26" s="44">
        <f t="shared" si="125"/>
        <v>3.7103010835790258</v>
      </c>
      <c r="HO26" s="44"/>
      <c r="HP26" s="45">
        <f t="shared" si="126"/>
        <v>0.11270926077569912</v>
      </c>
      <c r="HQ26" s="45">
        <f t="shared" si="127"/>
        <v>0.87863496850083267</v>
      </c>
      <c r="HR26" s="45">
        <f t="shared" si="128"/>
        <v>6.7847657953047161E-3</v>
      </c>
      <c r="HS26" s="45">
        <f t="shared" si="129"/>
        <v>2.0613544847264385E-2</v>
      </c>
      <c r="HT26" s="45">
        <f t="shared" si="130"/>
        <v>0</v>
      </c>
      <c r="HU26" s="45">
        <f t="shared" si="131"/>
        <v>2.0613544847264385E-2</v>
      </c>
      <c r="HV26" s="45">
        <f t="shared" si="132"/>
        <v>0</v>
      </c>
      <c r="HW26" s="45">
        <f t="shared" si="133"/>
        <v>5.3233158426396254E-2</v>
      </c>
      <c r="HX26" s="45">
        <f t="shared" si="134"/>
        <v>0.11261478306759254</v>
      </c>
      <c r="HY26" s="45">
        <f t="shared" si="135"/>
        <v>0.11369336447134278</v>
      </c>
      <c r="HZ26" s="45">
        <f t="shared" si="136"/>
        <v>0.66148448018843675</v>
      </c>
      <c r="IA26" s="45">
        <f t="shared" si="137"/>
        <v>8.4853698577289943E-2</v>
      </c>
      <c r="IB26" s="45">
        <f t="shared" si="138"/>
        <v>0.10072762132400846</v>
      </c>
      <c r="IC26" s="45">
        <f t="shared" si="139"/>
        <v>1.2921106200103148E-2</v>
      </c>
      <c r="ID26" s="45">
        <f t="shared" si="140"/>
        <v>2.7398310642569101E-2</v>
      </c>
      <c r="IE26" s="45"/>
      <c r="IF26" s="121">
        <f t="shared" si="141"/>
        <v>-8.6929794859875282E-7</v>
      </c>
      <c r="IG26" s="121">
        <f t="shared" si="142"/>
        <v>1.6063132470992506E-12</v>
      </c>
      <c r="IH26" s="121">
        <f t="shared" si="143"/>
        <v>2.7035308475200676E-5</v>
      </c>
      <c r="II26" s="121">
        <f t="shared" si="144"/>
        <v>7.7210726904478971E-9</v>
      </c>
      <c r="IJ26" s="45">
        <f t="shared" si="145"/>
        <v>2.1467978595054649</v>
      </c>
      <c r="IK26" s="119">
        <f t="shared" si="146"/>
        <v>9.9748976927799313E-2</v>
      </c>
      <c r="IL26" s="122">
        <f t="shared" ca="1" si="147"/>
        <v>-24.879899524347845</v>
      </c>
      <c r="IM26" s="122"/>
      <c r="IN26" s="45">
        <f t="shared" si="148"/>
        <v>2.0693783276152793</v>
      </c>
      <c r="IO26" s="122">
        <f t="shared" si="149"/>
        <v>1816.9071234094497</v>
      </c>
      <c r="IP26" s="121">
        <f t="shared" si="150"/>
        <v>1.2903391737045034E-5</v>
      </c>
    </row>
    <row r="27" spans="1:250" s="33" customFormat="1">
      <c r="A27" t="s">
        <v>233</v>
      </c>
      <c r="B27"/>
      <c r="C27" s="111">
        <v>3</v>
      </c>
      <c r="D27" s="111">
        <v>1160</v>
      </c>
      <c r="E27" s="125">
        <f t="shared" si="4"/>
        <v>88.282327406698613</v>
      </c>
      <c r="F27" s="125" t="str">
        <f t="shared" ca="1" si="151"/>
        <v>N</v>
      </c>
      <c r="G27" s="124" t="str">
        <f t="shared" ca="1" si="5"/>
        <v/>
      </c>
      <c r="H27" s="124" t="str">
        <f t="shared" ca="1" si="152"/>
        <v/>
      </c>
      <c r="I27" s="4">
        <f t="shared" ca="1" si="6"/>
        <v>3.00006498744134E-2</v>
      </c>
      <c r="J27" s="4">
        <f t="shared" ca="1" si="153"/>
        <v>0.12076492299413127</v>
      </c>
      <c r="K27" s="4">
        <f t="shared" ca="1" si="7"/>
        <v>1.2597116261255925E-2</v>
      </c>
      <c r="L27" s="4">
        <f t="shared" ca="1" si="8"/>
        <v>7.4163307313243942E-2</v>
      </c>
      <c r="M27" s="4"/>
      <c r="N27">
        <v>47.225999999999999</v>
      </c>
      <c r="O27">
        <v>1.8008999999999999</v>
      </c>
      <c r="P27">
        <v>15.643800000000001</v>
      </c>
      <c r="Q27">
        <v>9.0440000000000005</v>
      </c>
      <c r="R27">
        <v>0.2213</v>
      </c>
      <c r="S27">
        <v>6.0696116504854301</v>
      </c>
      <c r="T27">
        <v>12.408099999999999</v>
      </c>
      <c r="U27">
        <v>3.8351999999999999</v>
      </c>
      <c r="V27">
        <v>1.1338999999999999</v>
      </c>
      <c r="W27">
        <v>0</v>
      </c>
      <c r="X27">
        <v>0.18940000000000001</v>
      </c>
      <c r="Y27" s="112">
        <v>0</v>
      </c>
      <c r="Z27" s="113">
        <f t="shared" ca="1" si="9"/>
        <v>11.126192386176069</v>
      </c>
      <c r="AB27">
        <v>51.020800000000001</v>
      </c>
      <c r="AC27">
        <v>0.51449999999999996</v>
      </c>
      <c r="AD27">
        <v>4.2767999999999997</v>
      </c>
      <c r="AE27">
        <v>3.7696999999999998</v>
      </c>
      <c r="AF27">
        <v>9.1700000000000004E-2</v>
      </c>
      <c r="AG27">
        <v>15.932600000000001</v>
      </c>
      <c r="AH27">
        <v>21.671199999999999</v>
      </c>
      <c r="AI27">
        <v>0.38200000000000001</v>
      </c>
      <c r="AJ27">
        <v>0</v>
      </c>
      <c r="AK27">
        <v>1.0513999999999999</v>
      </c>
      <c r="AM27" s="114">
        <f t="shared" ca="1" si="10"/>
        <v>1472.3012324727808</v>
      </c>
      <c r="AN27" s="124">
        <f t="shared" ca="1" si="11"/>
        <v>1199.151232472781</v>
      </c>
      <c r="AO27" s="124">
        <f t="shared" ca="1" si="12"/>
        <v>5.2644281848555572</v>
      </c>
      <c r="AP27" s="111"/>
      <c r="AQ27" s="115">
        <f t="shared" ca="1" si="13"/>
        <v>1465.3544591545528</v>
      </c>
      <c r="AR27" s="115">
        <f t="shared" ca="1" si="14"/>
        <v>6.9496502820453125</v>
      </c>
      <c r="AS27" s="115"/>
      <c r="AT27" s="115">
        <f t="shared" ca="1" si="15"/>
        <v>1461.4368649651753</v>
      </c>
      <c r="AU27" s="115">
        <f t="shared" ca="1" si="15"/>
        <v>4.270909596028206</v>
      </c>
      <c r="AV27" s="111"/>
      <c r="AW27" s="115">
        <f t="shared" ca="1" si="16"/>
        <v>1487.2905491644226</v>
      </c>
      <c r="AX27" s="115">
        <f t="shared" ca="1" si="17"/>
        <v>1214.1405491644227</v>
      </c>
      <c r="AY27" s="115">
        <f t="shared" ca="1" si="18"/>
        <v>7.7997061235665877</v>
      </c>
      <c r="AZ27" s="115"/>
      <c r="BA27" s="115">
        <f t="shared" ca="1" si="19"/>
        <v>1500.6254225290741</v>
      </c>
      <c r="BB27" s="115">
        <f t="shared" ca="1" si="20"/>
        <v>1227.475422529074</v>
      </c>
      <c r="BC27" s="116">
        <f t="shared" ca="1" si="21"/>
        <v>8.3164521341121365</v>
      </c>
      <c r="BE27" s="116">
        <f t="shared" si="22"/>
        <v>1446.4423575067574</v>
      </c>
      <c r="BF27" s="116">
        <f t="shared" si="23"/>
        <v>1173.2923575067575</v>
      </c>
      <c r="BG27" s="116">
        <f t="shared" ca="1" si="24"/>
        <v>1465.3544591545528</v>
      </c>
      <c r="BH27" s="116">
        <f t="shared" ca="1" si="25"/>
        <v>1192.2044591545528</v>
      </c>
      <c r="BI27" s="116">
        <f t="shared" ca="1" si="26"/>
        <v>6.9496502820453125</v>
      </c>
      <c r="BJ27" s="116"/>
      <c r="BK27" s="116">
        <f t="shared" ca="1" si="27"/>
        <v>1461.4368649651753</v>
      </c>
      <c r="BL27" s="116">
        <f t="shared" ca="1" si="28"/>
        <v>4.270909596028206</v>
      </c>
      <c r="BM27" s="116">
        <f t="shared" ca="1" si="29"/>
        <v>1188.2868649651755</v>
      </c>
      <c r="BN27" s="116"/>
      <c r="BO27" s="116">
        <f t="shared" ca="1" si="30"/>
        <v>5.31069468057576</v>
      </c>
      <c r="BP27" s="116">
        <f t="shared" ca="1" si="31"/>
        <v>5.6932577812248537</v>
      </c>
      <c r="BQ27" s="116">
        <f t="shared" ca="1" si="32"/>
        <v>1207.5555982118849</v>
      </c>
      <c r="BR27" s="116">
        <f t="shared" ca="1" si="33"/>
        <v>1214.4647313392575</v>
      </c>
      <c r="BS27" s="116">
        <f t="shared" ca="1" si="34"/>
        <v>1214.4647313392575</v>
      </c>
      <c r="BT27" s="116"/>
      <c r="BU27" s="116">
        <f t="shared" ca="1" si="35"/>
        <v>1164.9302603545357</v>
      </c>
      <c r="BV27" s="111"/>
      <c r="BW27" s="117">
        <f t="shared" ca="1" si="36"/>
        <v>0.70821654751848617</v>
      </c>
      <c r="BX27" s="117">
        <f t="shared" ca="1" si="37"/>
        <v>0.68988346691506508</v>
      </c>
      <c r="BY27" s="117">
        <f t="shared" ca="1" si="38"/>
        <v>0.10300738790861819</v>
      </c>
      <c r="BZ27" s="117">
        <f t="shared" ca="1" si="39"/>
        <v>1.6447742756678131E-2</v>
      </c>
      <c r="CA27" s="117">
        <f t="shared" ca="1" si="40"/>
        <v>1.783763497286037E-2</v>
      </c>
      <c r="CB27" s="117">
        <f t="shared" ca="1" si="154"/>
        <v>6.4892351269462425E-2</v>
      </c>
      <c r="CC27" s="117">
        <f t="shared" si="41"/>
        <v>0</v>
      </c>
      <c r="CD27" s="116">
        <f t="shared" ca="1" si="42"/>
        <v>0.89206858382268428</v>
      </c>
      <c r="CE27" s="134">
        <v>0.27</v>
      </c>
      <c r="CF27" s="117">
        <f t="shared" si="43"/>
        <v>0.76404677422830902</v>
      </c>
      <c r="CG27" s="117">
        <f t="shared" si="0"/>
        <v>0.11560450416987411</v>
      </c>
      <c r="CH27" s="117">
        <f t="shared" si="1"/>
        <v>4.6448392631091531E-2</v>
      </c>
      <c r="CI27" s="117">
        <f t="shared" si="2"/>
        <v>2.7398310642569101E-2</v>
      </c>
      <c r="CJ27" s="117">
        <f t="shared" si="3"/>
        <v>3.3083195218250504E-2</v>
      </c>
      <c r="CK27" s="117">
        <f t="shared" si="3"/>
        <v>1.53745997556681E-2</v>
      </c>
      <c r="CL27" s="117">
        <f t="shared" si="44"/>
        <v>1.0019557766457625</v>
      </c>
      <c r="CM27" s="117">
        <f t="shared" si="155"/>
        <v>0.15878902703014414</v>
      </c>
      <c r="CN27" s="111"/>
      <c r="CO27" s="116">
        <f t="shared" ca="1" si="45"/>
        <v>5.0701855672214151</v>
      </c>
      <c r="CP27" s="116">
        <f t="shared" ca="1" si="46"/>
        <v>4.3426343126221383</v>
      </c>
      <c r="CQ27" s="116">
        <f t="shared" ca="1" si="47"/>
        <v>5.4683580090092088</v>
      </c>
      <c r="CR27" s="116">
        <f t="shared" ca="1" si="48"/>
        <v>1221.6064388375412</v>
      </c>
      <c r="CS27" s="118">
        <f t="shared" ca="1" si="156"/>
        <v>0.27955395002427541</v>
      </c>
      <c r="CU27" s="116">
        <f t="shared" si="49"/>
        <v>3.4442813656603968</v>
      </c>
      <c r="CV27" s="116">
        <f t="shared" si="50"/>
        <v>3.4702442496061021</v>
      </c>
      <c r="CW27" s="116">
        <f t="shared" ca="1" si="51"/>
        <v>953.43489236350354</v>
      </c>
      <c r="CX27" s="119"/>
      <c r="CY27" s="33">
        <f t="shared" si="52"/>
        <v>0.78599567607511445</v>
      </c>
      <c r="CZ27" s="33">
        <f t="shared" si="52"/>
        <v>2.2545406290530152E-2</v>
      </c>
      <c r="DA27" s="33">
        <f t="shared" si="53"/>
        <v>0.3068585047223939</v>
      </c>
      <c r="DB27" s="33">
        <f t="shared" si="54"/>
        <v>0.12587965437377516</v>
      </c>
      <c r="DC27" s="33">
        <f t="shared" si="54"/>
        <v>3.1196475770925111E-3</v>
      </c>
      <c r="DD27" s="33">
        <f t="shared" si="54"/>
        <v>0.15059426887598948</v>
      </c>
      <c r="DE27" s="33">
        <f t="shared" si="54"/>
        <v>0.22126739114152938</v>
      </c>
      <c r="DF27" s="33">
        <f t="shared" si="55"/>
        <v>0.12375824675817092</v>
      </c>
      <c r="DG27" s="33">
        <f t="shared" si="55"/>
        <v>2.4075332285872011E-2</v>
      </c>
      <c r="DH27" s="33">
        <f t="shared" si="55"/>
        <v>0</v>
      </c>
      <c r="DI27" s="33">
        <f t="shared" si="55"/>
        <v>2.6687896742921156E-3</v>
      </c>
      <c r="DJ27" s="33">
        <f t="shared" si="56"/>
        <v>1.7667629177747601</v>
      </c>
      <c r="DL27" s="33">
        <f t="shared" si="57"/>
        <v>0.44487897508346896</v>
      </c>
      <c r="DM27" s="33">
        <f t="shared" si="57"/>
        <v>1.276085549663116E-2</v>
      </c>
      <c r="DN27" s="33">
        <f t="shared" si="57"/>
        <v>0.17368403062754029</v>
      </c>
      <c r="DO27" s="33">
        <f t="shared" si="57"/>
        <v>7.1248752793793474E-2</v>
      </c>
      <c r="DP27" s="33">
        <f t="shared" si="57"/>
        <v>1.7657420504510648E-3</v>
      </c>
      <c r="DQ27" s="33">
        <f t="shared" si="57"/>
        <v>8.5237395103165928E-2</v>
      </c>
      <c r="DR27" s="33">
        <f t="shared" si="57"/>
        <v>0.12523886986501614</v>
      </c>
      <c r="DS27" s="33">
        <f t="shared" si="57"/>
        <v>7.0048021448200062E-2</v>
      </c>
      <c r="DT27" s="33">
        <f t="shared" si="57"/>
        <v>1.3626804164644185E-2</v>
      </c>
      <c r="DU27" s="33">
        <f t="shared" si="57"/>
        <v>0</v>
      </c>
      <c r="DV27" s="33">
        <f t="shared" si="57"/>
        <v>1.5105533670886975E-3</v>
      </c>
      <c r="DW27" s="33">
        <f t="shared" si="58"/>
        <v>1.0000000000000002</v>
      </c>
      <c r="DX27" s="33">
        <f t="shared" si="59"/>
        <v>54.469610408770329</v>
      </c>
      <c r="DY27" s="33">
        <f t="shared" si="60"/>
        <v>0.84915360585044686</v>
      </c>
      <c r="DZ27" s="33">
        <f t="shared" si="60"/>
        <v>6.4410081273128788E-3</v>
      </c>
      <c r="EA27" s="33">
        <f t="shared" si="60"/>
        <v>4.1945449730779412E-2</v>
      </c>
      <c r="EB27" s="33">
        <f t="shared" si="60"/>
        <v>5.2468878050953141E-2</v>
      </c>
      <c r="EC27" s="33">
        <f t="shared" si="60"/>
        <v>1.2926872246696035E-3</v>
      </c>
      <c r="ED27" s="33">
        <f t="shared" si="60"/>
        <v>0.3953067158920614</v>
      </c>
      <c r="EE27" s="33">
        <f t="shared" si="60"/>
        <v>0.38645158299065219</v>
      </c>
      <c r="EF27" s="33">
        <f t="shared" si="60"/>
        <v>6.1633878626435766E-3</v>
      </c>
      <c r="EG27" s="33">
        <f t="shared" si="60"/>
        <v>0</v>
      </c>
      <c r="EH27" s="33">
        <f t="shared" si="60"/>
        <v>6.9171871772165721E-3</v>
      </c>
      <c r="EI27" s="33">
        <f t="shared" si="61"/>
        <v>1.7461405029067354</v>
      </c>
      <c r="EK27" s="33">
        <f t="shared" si="62"/>
        <v>1.6983072117008937</v>
      </c>
      <c r="EL27" s="33">
        <f t="shared" si="62"/>
        <v>1.2882016254625758E-2</v>
      </c>
      <c r="EM27" s="33">
        <f t="shared" si="63"/>
        <v>0.12583634919233824</v>
      </c>
      <c r="EN27" s="33">
        <f t="shared" si="64"/>
        <v>5.2468878050953141E-2</v>
      </c>
      <c r="EO27" s="33">
        <f t="shared" si="64"/>
        <v>1.2926872246696035E-3</v>
      </c>
      <c r="EP27" s="33">
        <f t="shared" si="64"/>
        <v>0.3953067158920614</v>
      </c>
      <c r="EQ27" s="33">
        <f t="shared" si="64"/>
        <v>0.38645158299065219</v>
      </c>
      <c r="ER27" s="33">
        <f t="shared" si="64"/>
        <v>6.1633878626435766E-3</v>
      </c>
      <c r="ES27" s="33">
        <f t="shared" si="64"/>
        <v>0</v>
      </c>
      <c r="ET27" s="33">
        <f t="shared" si="65"/>
        <v>2.0751561531649716E-2</v>
      </c>
      <c r="EU27" s="33">
        <f t="shared" si="66"/>
        <v>2.6994603907004877</v>
      </c>
      <c r="EV27" s="33">
        <f t="shared" si="67"/>
        <v>2.2226664338805318</v>
      </c>
      <c r="EX27" s="33">
        <f t="shared" si="68"/>
        <v>1.8873852169324075</v>
      </c>
      <c r="EY27" s="33">
        <f t="shared" si="68"/>
        <v>1.4316212564930039E-2</v>
      </c>
      <c r="EZ27" s="33">
        <f t="shared" si="69"/>
        <v>0.11261478306759254</v>
      </c>
      <c r="FA27" s="33">
        <f t="shared" si="70"/>
        <v>7.3846703273660635E-2</v>
      </c>
      <c r="FB27" s="33">
        <f t="shared" si="71"/>
        <v>0.18646148634125317</v>
      </c>
      <c r="FC27" s="33">
        <f t="shared" si="72"/>
        <v>0.11662081406722452</v>
      </c>
      <c r="FD27" s="33">
        <f t="shared" si="72"/>
        <v>2.8732125037793095E-3</v>
      </c>
      <c r="FE27" s="33">
        <f t="shared" si="72"/>
        <v>0.87863496850083267</v>
      </c>
      <c r="FF27" s="33">
        <f t="shared" si="72"/>
        <v>0.85895296183331926</v>
      </c>
      <c r="FG27" s="33">
        <f t="shared" si="73"/>
        <v>2.7398310642569101E-2</v>
      </c>
      <c r="FH27" s="33">
        <f t="shared" si="73"/>
        <v>0</v>
      </c>
      <c r="FI27" s="33">
        <f t="shared" si="73"/>
        <v>3.07491995113362E-2</v>
      </c>
      <c r="FJ27" s="33">
        <f t="shared" si="74"/>
        <v>4.0033923828976521</v>
      </c>
      <c r="FK27" s="33">
        <f t="shared" si="75"/>
        <v>6.7847657953047161E-3</v>
      </c>
      <c r="FL27" s="33">
        <f t="shared" si="76"/>
        <v>1.0168524810540092E-2</v>
      </c>
      <c r="FM27" s="33">
        <f t="shared" si="77"/>
        <v>2.7398310642569101E-2</v>
      </c>
      <c r="FN27" s="33">
        <f t="shared" si="78"/>
        <v>4.6448392631091531E-2</v>
      </c>
      <c r="FO27" s="33">
        <f t="shared" si="157"/>
        <v>3.3083195218250504E-2</v>
      </c>
      <c r="FP27" s="33">
        <f t="shared" si="79"/>
        <v>1.53745997556681E-2</v>
      </c>
      <c r="FQ27" s="119">
        <f t="shared" si="80"/>
        <v>0.76404677422830902</v>
      </c>
      <c r="FR27" s="33">
        <f t="shared" si="81"/>
        <v>0.11560450416987411</v>
      </c>
      <c r="FS27" s="33">
        <f t="shared" si="82"/>
        <v>1.0019557766457625</v>
      </c>
      <c r="FT27" s="33">
        <f t="shared" si="83"/>
        <v>0.76404677422830902</v>
      </c>
      <c r="FU27" s="33">
        <f t="shared" si="84"/>
        <v>2.4317238748745296</v>
      </c>
      <c r="FV27" s="33">
        <f t="shared" si="85"/>
        <v>-2.8513760471463918</v>
      </c>
      <c r="FW27" s="33">
        <f t="shared" si="86"/>
        <v>-2.8513760471463918</v>
      </c>
      <c r="FX27" s="33">
        <f t="shared" si="87"/>
        <v>0.54469610408770319</v>
      </c>
      <c r="FY27" s="120">
        <f t="shared" ca="1" si="88"/>
        <v>1465.3544591545528</v>
      </c>
      <c r="FZ27" s="120">
        <f t="shared" ca="1" si="88"/>
        <v>6.9496502820453125</v>
      </c>
      <c r="GA27" s="33">
        <f t="shared" ca="1" si="89"/>
        <v>0.14653544591545528</v>
      </c>
      <c r="GB27" s="119">
        <f t="shared" ca="1" si="90"/>
        <v>0.49405921060256536</v>
      </c>
      <c r="GC27" s="119">
        <f t="shared" ca="1" si="91"/>
        <v>5.525013511184298</v>
      </c>
      <c r="GD27" s="33">
        <f t="shared" ca="1" si="92"/>
        <v>174.6867606749839</v>
      </c>
      <c r="GE27" s="33">
        <f t="shared" si="93"/>
        <v>9.9748976927799313E-2</v>
      </c>
      <c r="GF27" s="119">
        <f t="shared" si="94"/>
        <v>88.282327406698613</v>
      </c>
      <c r="GG27" s="119">
        <f t="shared" ca="1" si="95"/>
        <v>315.01154579884121</v>
      </c>
      <c r="GH27" s="119">
        <f t="shared" ca="1" si="96"/>
        <v>1.6657757752163713E-3</v>
      </c>
      <c r="GI27" s="119">
        <f t="shared" si="97"/>
        <v>0.15878902703014414</v>
      </c>
      <c r="GJ27" s="33">
        <f t="shared" si="98"/>
        <v>0.88922448497966766</v>
      </c>
      <c r="GK27" s="33">
        <f t="shared" si="99"/>
        <v>0.12569688114523159</v>
      </c>
      <c r="GL27" s="33">
        <f t="shared" si="100"/>
        <v>0.12943217682374988</v>
      </c>
      <c r="GM27" s="33">
        <f t="shared" si="101"/>
        <v>0.91183708416140941</v>
      </c>
      <c r="GN27" s="33">
        <f t="shared" si="102"/>
        <v>7.6633932611343103E-2</v>
      </c>
      <c r="GO27" s="33">
        <f t="shared" si="103"/>
        <v>0.10983604827191981</v>
      </c>
      <c r="GP27" s="33">
        <f t="shared" si="104"/>
        <v>0.87056782317625014</v>
      </c>
      <c r="GQ27" s="33">
        <f t="shared" si="105"/>
        <v>0.31999728385092818</v>
      </c>
      <c r="GR27" s="33">
        <f t="shared" si="106"/>
        <v>-1.2167144815120001E-2</v>
      </c>
      <c r="GS27" s="33">
        <f t="shared" si="107"/>
        <v>2.6328600686688221E-2</v>
      </c>
      <c r="GT27" s="33">
        <f t="shared" si="108"/>
        <v>2.6328600686688221E-2</v>
      </c>
      <c r="GU27" s="33">
        <f t="shared" si="109"/>
        <v>8.3507447585231598E-2</v>
      </c>
      <c r="GV27" s="33">
        <f t="shared" si="110"/>
        <v>8.4446914333644124E-2</v>
      </c>
      <c r="GW27" s="33">
        <f t="shared" si="111"/>
        <v>0.79418805416718852</v>
      </c>
      <c r="GX27" s="33">
        <f t="shared" si="112"/>
        <v>0.85895296183331926</v>
      </c>
      <c r="GY27" s="33">
        <f t="shared" si="113"/>
        <v>2.7398310642569101E-2</v>
      </c>
      <c r="GZ27" s="33">
        <f t="shared" si="114"/>
        <v>438.09338295055159</v>
      </c>
      <c r="HA27" s="33">
        <f t="shared" si="115"/>
        <v>11.713592708717712</v>
      </c>
      <c r="HB27" s="33">
        <f t="shared" si="116"/>
        <v>2.1467978595054649</v>
      </c>
      <c r="HC27" s="33">
        <f t="shared" si="117"/>
        <v>8.8287061972162232E-6</v>
      </c>
      <c r="HD27" s="33">
        <f t="shared" si="118"/>
        <v>1816.9071234094497</v>
      </c>
      <c r="HE27" s="33">
        <f t="shared" ca="1" si="119"/>
        <v>-7.7161808066987898E-3</v>
      </c>
      <c r="HF27" s="119">
        <f t="shared" ca="1" si="120"/>
        <v>18.442983009009211</v>
      </c>
      <c r="HG27" s="44" t="e">
        <f>#REF!</f>
        <v>#REF!</v>
      </c>
      <c r="HH27" s="44" t="e">
        <f>#REF!</f>
        <v>#REF!</v>
      </c>
      <c r="HI27" s="44">
        <f t="shared" si="121"/>
        <v>4.9691000000000001</v>
      </c>
      <c r="HJ27" s="44">
        <f t="shared" si="122"/>
        <v>3.7044492539505498</v>
      </c>
      <c r="HK27" s="44" t="e">
        <f t="shared" si="123"/>
        <v>#REF!</v>
      </c>
      <c r="HL27" s="33">
        <f t="shared" si="124"/>
        <v>438.09338295055159</v>
      </c>
      <c r="HM27" s="33">
        <f t="shared" si="124"/>
        <v>11.713592708717712</v>
      </c>
      <c r="HN27" s="44">
        <f t="shared" si="125"/>
        <v>3.7103010835790258</v>
      </c>
      <c r="HO27" s="44"/>
      <c r="HP27" s="45">
        <f t="shared" si="126"/>
        <v>0.11270926077569912</v>
      </c>
      <c r="HQ27" s="45">
        <f t="shared" si="127"/>
        <v>0.87863496850083267</v>
      </c>
      <c r="HR27" s="45">
        <f t="shared" si="128"/>
        <v>6.7847657953047161E-3</v>
      </c>
      <c r="HS27" s="45">
        <f t="shared" si="129"/>
        <v>2.0613544847264385E-2</v>
      </c>
      <c r="HT27" s="45">
        <f t="shared" si="130"/>
        <v>0</v>
      </c>
      <c r="HU27" s="45">
        <f t="shared" si="131"/>
        <v>2.0613544847264385E-2</v>
      </c>
      <c r="HV27" s="45">
        <f t="shared" si="132"/>
        <v>0</v>
      </c>
      <c r="HW27" s="45">
        <f t="shared" si="133"/>
        <v>5.3233158426396254E-2</v>
      </c>
      <c r="HX27" s="45">
        <f t="shared" si="134"/>
        <v>0.11261478306759254</v>
      </c>
      <c r="HY27" s="45">
        <f t="shared" si="135"/>
        <v>0.11369336447134278</v>
      </c>
      <c r="HZ27" s="45">
        <f t="shared" si="136"/>
        <v>0.66148448018843675</v>
      </c>
      <c r="IA27" s="45">
        <f t="shared" si="137"/>
        <v>8.4853698577289943E-2</v>
      </c>
      <c r="IB27" s="45">
        <f t="shared" si="138"/>
        <v>0.10072762132400846</v>
      </c>
      <c r="IC27" s="45">
        <f t="shared" si="139"/>
        <v>1.2921106200103148E-2</v>
      </c>
      <c r="ID27" s="45">
        <f t="shared" si="140"/>
        <v>2.7398310642569101E-2</v>
      </c>
      <c r="IE27" s="45"/>
      <c r="IF27" s="121">
        <f t="shared" si="141"/>
        <v>-8.6929794859875282E-7</v>
      </c>
      <c r="IG27" s="121">
        <f t="shared" si="142"/>
        <v>1.6063132470992506E-12</v>
      </c>
      <c r="IH27" s="121">
        <f t="shared" si="143"/>
        <v>2.7035308475200676E-5</v>
      </c>
      <c r="II27" s="121">
        <f t="shared" si="144"/>
        <v>7.7210726904478971E-9</v>
      </c>
      <c r="IJ27" s="45">
        <f t="shared" si="145"/>
        <v>2.1467978595054649</v>
      </c>
      <c r="IK27" s="119">
        <f t="shared" si="146"/>
        <v>9.9748976927799313E-2</v>
      </c>
      <c r="IL27" s="122">
        <f t="shared" ca="1" si="147"/>
        <v>-24.87923507700587</v>
      </c>
      <c r="IM27" s="122"/>
      <c r="IN27" s="45">
        <f t="shared" si="148"/>
        <v>2.0693783276152793</v>
      </c>
      <c r="IO27" s="122">
        <f t="shared" si="149"/>
        <v>1816.9071234094497</v>
      </c>
      <c r="IP27" s="121">
        <f t="shared" si="150"/>
        <v>1.2903391737045034E-5</v>
      </c>
    </row>
    <row r="28" spans="1:250" s="33" customFormat="1">
      <c r="A28" t="s">
        <v>233</v>
      </c>
      <c r="B28"/>
      <c r="C28" s="111">
        <v>3</v>
      </c>
      <c r="D28" s="111">
        <v>1160</v>
      </c>
      <c r="E28" s="125">
        <f t="shared" si="4"/>
        <v>88.282327406698613</v>
      </c>
      <c r="F28" s="125" t="str">
        <f t="shared" ca="1" si="151"/>
        <v>N</v>
      </c>
      <c r="G28" s="124" t="str">
        <f t="shared" ca="1" si="5"/>
        <v/>
      </c>
      <c r="H28" s="124" t="str">
        <f t="shared" ca="1" si="152"/>
        <v/>
      </c>
      <c r="I28" s="4">
        <f t="shared" ca="1" si="6"/>
        <v>3.028517717039805E-2</v>
      </c>
      <c r="J28" s="4">
        <f t="shared" ca="1" si="153"/>
        <v>0.12087899093542601</v>
      </c>
      <c r="K28" s="4">
        <f t="shared" ca="1" si="7"/>
        <v>1.2981817765686632E-2</v>
      </c>
      <c r="L28" s="4">
        <f t="shared" ca="1" si="8"/>
        <v>7.0626329104670482E-2</v>
      </c>
      <c r="M28" s="4"/>
      <c r="N28">
        <v>46.846899999999998</v>
      </c>
      <c r="O28">
        <v>1.7202999999999999</v>
      </c>
      <c r="P28">
        <v>15.536</v>
      </c>
      <c r="Q28">
        <v>9.2696000000000005</v>
      </c>
      <c r="R28">
        <v>0.20480000000000001</v>
      </c>
      <c r="S28">
        <v>6.21699029126213</v>
      </c>
      <c r="T28">
        <v>12.4458</v>
      </c>
      <c r="U28">
        <v>3.9009</v>
      </c>
      <c r="V28">
        <v>1.1745000000000001</v>
      </c>
      <c r="W28">
        <v>0</v>
      </c>
      <c r="X28">
        <v>0.2465</v>
      </c>
      <c r="Y28" s="112">
        <v>0</v>
      </c>
      <c r="Z28" s="113">
        <f t="shared" ca="1" si="9"/>
        <v>11.246918678754639</v>
      </c>
      <c r="AB28">
        <v>51.020800000000001</v>
      </c>
      <c r="AC28">
        <v>0.51449999999999996</v>
      </c>
      <c r="AD28">
        <v>4.2767999999999997</v>
      </c>
      <c r="AE28">
        <v>3.7696999999999998</v>
      </c>
      <c r="AF28">
        <v>9.1700000000000004E-2</v>
      </c>
      <c r="AG28">
        <v>15.932600000000001</v>
      </c>
      <c r="AH28">
        <v>21.671199999999999</v>
      </c>
      <c r="AI28">
        <v>0.38200000000000001</v>
      </c>
      <c r="AJ28">
        <v>0</v>
      </c>
      <c r="AK28">
        <v>1.0513999999999999</v>
      </c>
      <c r="AM28" s="114">
        <f t="shared" ca="1" si="10"/>
        <v>1472.3522210518465</v>
      </c>
      <c r="AN28" s="124">
        <f t="shared" ca="1" si="11"/>
        <v>1199.2022210518467</v>
      </c>
      <c r="AO28" s="124">
        <f t="shared" ca="1" si="12"/>
        <v>5.3217015280387017</v>
      </c>
      <c r="AP28" s="111"/>
      <c r="AQ28" s="115">
        <f t="shared" ca="1" si="13"/>
        <v>1466.346714279739</v>
      </c>
      <c r="AR28" s="115">
        <f t="shared" ca="1" si="14"/>
        <v>7.0766782750273469</v>
      </c>
      <c r="AS28" s="115"/>
      <c r="AT28" s="115">
        <f t="shared" ca="1" si="15"/>
        <v>1462.735914392521</v>
      </c>
      <c r="AU28" s="115">
        <f t="shared" ca="1" si="15"/>
        <v>4.5447049225116896</v>
      </c>
      <c r="AV28" s="111"/>
      <c r="AW28" s="115">
        <f t="shared" ca="1" si="16"/>
        <v>1487.6073963333715</v>
      </c>
      <c r="AX28" s="115">
        <f t="shared" ca="1" si="17"/>
        <v>1214.4573963333714</v>
      </c>
      <c r="AY28" s="115">
        <f t="shared" ca="1" si="18"/>
        <v>7.9013076151405164</v>
      </c>
      <c r="AZ28" s="115"/>
      <c r="BA28" s="115">
        <f t="shared" ca="1" si="19"/>
        <v>1504.4281067763159</v>
      </c>
      <c r="BB28" s="115">
        <f t="shared" ca="1" si="20"/>
        <v>1231.2781067763158</v>
      </c>
      <c r="BC28" s="116">
        <f t="shared" ca="1" si="21"/>
        <v>8.553725600500016</v>
      </c>
      <c r="BE28" s="116">
        <f t="shared" si="22"/>
        <v>1447.0957107213121</v>
      </c>
      <c r="BF28" s="116">
        <f t="shared" si="23"/>
        <v>1173.945710721312</v>
      </c>
      <c r="BG28" s="116">
        <f t="shared" ca="1" si="24"/>
        <v>1466.346714279739</v>
      </c>
      <c r="BH28" s="116">
        <f t="shared" ca="1" si="25"/>
        <v>1193.1967142797389</v>
      </c>
      <c r="BI28" s="116">
        <f t="shared" ca="1" si="26"/>
        <v>7.0766782750273469</v>
      </c>
      <c r="BJ28" s="116"/>
      <c r="BK28" s="116">
        <f t="shared" ca="1" si="27"/>
        <v>1462.735914392521</v>
      </c>
      <c r="BL28" s="116">
        <f t="shared" ca="1" si="28"/>
        <v>4.5447049225116896</v>
      </c>
      <c r="BM28" s="116">
        <f t="shared" ca="1" si="29"/>
        <v>1189.5859143925209</v>
      </c>
      <c r="BN28" s="116"/>
      <c r="BO28" s="116">
        <f t="shared" ca="1" si="30"/>
        <v>5.3647110352875762</v>
      </c>
      <c r="BP28" s="116">
        <f t="shared" ca="1" si="31"/>
        <v>5.6403760223230117</v>
      </c>
      <c r="BQ28" s="116">
        <f t="shared" ca="1" si="32"/>
        <v>1207.9923748671927</v>
      </c>
      <c r="BR28" s="116">
        <f t="shared" ca="1" si="33"/>
        <v>1217.1831351805204</v>
      </c>
      <c r="BS28" s="116">
        <f t="shared" ca="1" si="34"/>
        <v>1217.1831351805204</v>
      </c>
      <c r="BT28" s="116"/>
      <c r="BU28" s="116">
        <f t="shared" ca="1" si="35"/>
        <v>1168.720964485522</v>
      </c>
      <c r="BV28" s="111"/>
      <c r="BW28" s="117">
        <f t="shared" ca="1" si="36"/>
        <v>0.70943165365658289</v>
      </c>
      <c r="BX28" s="117">
        <f t="shared" ca="1" si="37"/>
        <v>0.69342044512363854</v>
      </c>
      <c r="BY28" s="117">
        <f t="shared" ca="1" si="38"/>
        <v>0.10262268640418748</v>
      </c>
      <c r="BZ28" s="117">
        <f t="shared" ca="1" si="39"/>
        <v>1.6163215460693482E-2</v>
      </c>
      <c r="CA28" s="117">
        <f t="shared" ca="1" si="40"/>
        <v>1.8127709611717505E-2</v>
      </c>
      <c r="CB28" s="117">
        <f t="shared" ca="1" si="154"/>
        <v>6.3492614115144508E-2</v>
      </c>
      <c r="CC28" s="117">
        <f t="shared" si="41"/>
        <v>0</v>
      </c>
      <c r="CD28" s="116">
        <f t="shared" ca="1" si="42"/>
        <v>0.89382667071538147</v>
      </c>
      <c r="CE28" s="134">
        <v>0.27</v>
      </c>
      <c r="CF28" s="117">
        <f t="shared" si="43"/>
        <v>0.76404677422830902</v>
      </c>
      <c r="CG28" s="117">
        <f t="shared" si="0"/>
        <v>0.11560450416987411</v>
      </c>
      <c r="CH28" s="117">
        <f t="shared" si="1"/>
        <v>4.6448392631091531E-2</v>
      </c>
      <c r="CI28" s="117">
        <f t="shared" si="2"/>
        <v>2.7398310642569101E-2</v>
      </c>
      <c r="CJ28" s="117">
        <f t="shared" si="3"/>
        <v>3.3083195218250504E-2</v>
      </c>
      <c r="CK28" s="117">
        <f t="shared" si="3"/>
        <v>1.53745997556681E-2</v>
      </c>
      <c r="CL28" s="117">
        <f t="shared" si="44"/>
        <v>1.0019557766457625</v>
      </c>
      <c r="CM28" s="117">
        <f t="shared" si="155"/>
        <v>0.15868626263749644</v>
      </c>
      <c r="CN28" s="111"/>
      <c r="CO28" s="116">
        <f t="shared" ca="1" si="45"/>
        <v>5.1005699493566681</v>
      </c>
      <c r="CP28" s="116">
        <f t="shared" ca="1" si="46"/>
        <v>4.374972235969679</v>
      </c>
      <c r="CQ28" s="116">
        <f t="shared" ca="1" si="47"/>
        <v>5.562009603929015</v>
      </c>
      <c r="CR28" s="116">
        <f t="shared" ca="1" si="48"/>
        <v>1222.6726222103825</v>
      </c>
      <c r="CS28" s="118">
        <f t="shared" ca="1" si="156"/>
        <v>0.27956525357292245</v>
      </c>
      <c r="CU28" s="116">
        <f t="shared" si="49"/>
        <v>3.4442813656603968</v>
      </c>
      <c r="CV28" s="116">
        <f t="shared" si="50"/>
        <v>3.4702442496061021</v>
      </c>
      <c r="CW28" s="116">
        <f t="shared" ca="1" si="51"/>
        <v>953.69600613418504</v>
      </c>
      <c r="CX28" s="119"/>
      <c r="CY28" s="33">
        <f t="shared" si="52"/>
        <v>0.77968620754506579</v>
      </c>
      <c r="CZ28" s="33">
        <f t="shared" si="52"/>
        <v>2.1536377612082304E-2</v>
      </c>
      <c r="DA28" s="33">
        <f t="shared" si="53"/>
        <v>0.30474397073390808</v>
      </c>
      <c r="DB28" s="33">
        <f t="shared" si="54"/>
        <v>0.12901968644218778</v>
      </c>
      <c r="DC28" s="33">
        <f t="shared" si="54"/>
        <v>2.88704845814978E-3</v>
      </c>
      <c r="DD28" s="33">
        <f t="shared" si="54"/>
        <v>0.15425090787264242</v>
      </c>
      <c r="DE28" s="33">
        <f t="shared" si="54"/>
        <v>0.22193967623320626</v>
      </c>
      <c r="DF28" s="33">
        <f t="shared" si="55"/>
        <v>0.12587832310673472</v>
      </c>
      <c r="DG28" s="33">
        <f t="shared" si="55"/>
        <v>2.4937364643933927E-2</v>
      </c>
      <c r="DH28" s="33">
        <f t="shared" si="55"/>
        <v>0</v>
      </c>
      <c r="DI28" s="33">
        <f t="shared" si="55"/>
        <v>3.4733719889810263E-3</v>
      </c>
      <c r="DJ28" s="33">
        <f t="shared" si="56"/>
        <v>1.7683529346368918</v>
      </c>
      <c r="DL28" s="33">
        <f t="shared" si="57"/>
        <v>0.4409109699049778</v>
      </c>
      <c r="DM28" s="33">
        <f t="shared" si="57"/>
        <v>1.2178777884350624E-2</v>
      </c>
      <c r="DN28" s="33">
        <f t="shared" si="57"/>
        <v>0.17233209771921648</v>
      </c>
      <c r="DO28" s="33">
        <f t="shared" si="57"/>
        <v>7.2960371153895406E-2</v>
      </c>
      <c r="DP28" s="33">
        <f t="shared" si="57"/>
        <v>1.6326200508964561E-3</v>
      </c>
      <c r="DQ28" s="33">
        <f t="shared" si="57"/>
        <v>8.7228575727907973E-2</v>
      </c>
      <c r="DR28" s="33">
        <f t="shared" si="57"/>
        <v>0.12550643702739051</v>
      </c>
      <c r="DS28" s="33">
        <f t="shared" si="57"/>
        <v>7.1183936555392541E-2</v>
      </c>
      <c r="DT28" s="33">
        <f t="shared" si="57"/>
        <v>1.4102029156897058E-2</v>
      </c>
      <c r="DU28" s="33">
        <f t="shared" si="57"/>
        <v>0</v>
      </c>
      <c r="DV28" s="33">
        <f t="shared" si="57"/>
        <v>1.9641848190752927E-3</v>
      </c>
      <c r="DW28" s="33">
        <f t="shared" si="58"/>
        <v>1.0000000000000002</v>
      </c>
      <c r="DX28" s="33">
        <f t="shared" si="59"/>
        <v>54.453554646482715</v>
      </c>
      <c r="DY28" s="33">
        <f t="shared" si="60"/>
        <v>0.84915360585044686</v>
      </c>
      <c r="DZ28" s="33">
        <f t="shared" si="60"/>
        <v>6.4410081273128788E-3</v>
      </c>
      <c r="EA28" s="33">
        <f t="shared" si="60"/>
        <v>4.1945449730779412E-2</v>
      </c>
      <c r="EB28" s="33">
        <f t="shared" si="60"/>
        <v>5.2468878050953141E-2</v>
      </c>
      <c r="EC28" s="33">
        <f t="shared" si="60"/>
        <v>1.2926872246696035E-3</v>
      </c>
      <c r="ED28" s="33">
        <f t="shared" si="60"/>
        <v>0.3953067158920614</v>
      </c>
      <c r="EE28" s="33">
        <f t="shared" si="60"/>
        <v>0.38645158299065219</v>
      </c>
      <c r="EF28" s="33">
        <f t="shared" si="60"/>
        <v>6.1633878626435766E-3</v>
      </c>
      <c r="EG28" s="33">
        <f t="shared" si="60"/>
        <v>0</v>
      </c>
      <c r="EH28" s="33">
        <f t="shared" si="60"/>
        <v>6.9171871772165721E-3</v>
      </c>
      <c r="EI28" s="33">
        <f t="shared" si="61"/>
        <v>1.7461405029067354</v>
      </c>
      <c r="EK28" s="33">
        <f t="shared" si="62"/>
        <v>1.6983072117008937</v>
      </c>
      <c r="EL28" s="33">
        <f t="shared" si="62"/>
        <v>1.2882016254625758E-2</v>
      </c>
      <c r="EM28" s="33">
        <f t="shared" si="63"/>
        <v>0.12583634919233824</v>
      </c>
      <c r="EN28" s="33">
        <f t="shared" si="64"/>
        <v>5.2468878050953141E-2</v>
      </c>
      <c r="EO28" s="33">
        <f t="shared" si="64"/>
        <v>1.2926872246696035E-3</v>
      </c>
      <c r="EP28" s="33">
        <f t="shared" si="64"/>
        <v>0.3953067158920614</v>
      </c>
      <c r="EQ28" s="33">
        <f t="shared" si="64"/>
        <v>0.38645158299065219</v>
      </c>
      <c r="ER28" s="33">
        <f t="shared" si="64"/>
        <v>6.1633878626435766E-3</v>
      </c>
      <c r="ES28" s="33">
        <f t="shared" si="64"/>
        <v>0</v>
      </c>
      <c r="ET28" s="33">
        <f t="shared" si="65"/>
        <v>2.0751561531649716E-2</v>
      </c>
      <c r="EU28" s="33">
        <f t="shared" si="66"/>
        <v>2.6994603907004877</v>
      </c>
      <c r="EV28" s="33">
        <f t="shared" si="67"/>
        <v>2.2226664338805318</v>
      </c>
      <c r="EX28" s="33">
        <f t="shared" si="68"/>
        <v>1.8873852169324075</v>
      </c>
      <c r="EY28" s="33">
        <f t="shared" si="68"/>
        <v>1.4316212564930039E-2</v>
      </c>
      <c r="EZ28" s="33">
        <f t="shared" si="69"/>
        <v>0.11261478306759254</v>
      </c>
      <c r="FA28" s="33">
        <f t="shared" si="70"/>
        <v>7.3846703273660635E-2</v>
      </c>
      <c r="FB28" s="33">
        <f t="shared" si="71"/>
        <v>0.18646148634125317</v>
      </c>
      <c r="FC28" s="33">
        <f t="shared" si="72"/>
        <v>0.11662081406722452</v>
      </c>
      <c r="FD28" s="33">
        <f t="shared" si="72"/>
        <v>2.8732125037793095E-3</v>
      </c>
      <c r="FE28" s="33">
        <f t="shared" si="72"/>
        <v>0.87863496850083267</v>
      </c>
      <c r="FF28" s="33">
        <f t="shared" si="72"/>
        <v>0.85895296183331926</v>
      </c>
      <c r="FG28" s="33">
        <f t="shared" si="73"/>
        <v>2.7398310642569101E-2</v>
      </c>
      <c r="FH28" s="33">
        <f t="shared" si="73"/>
        <v>0</v>
      </c>
      <c r="FI28" s="33">
        <f t="shared" si="73"/>
        <v>3.07491995113362E-2</v>
      </c>
      <c r="FJ28" s="33">
        <f t="shared" si="74"/>
        <v>4.0033923828976521</v>
      </c>
      <c r="FK28" s="33">
        <f t="shared" si="75"/>
        <v>6.7847657953047161E-3</v>
      </c>
      <c r="FL28" s="33">
        <f t="shared" si="76"/>
        <v>1.0168524810540092E-2</v>
      </c>
      <c r="FM28" s="33">
        <f t="shared" si="77"/>
        <v>2.7398310642569101E-2</v>
      </c>
      <c r="FN28" s="33">
        <f t="shared" si="78"/>
        <v>4.6448392631091531E-2</v>
      </c>
      <c r="FO28" s="33">
        <f t="shared" si="157"/>
        <v>3.3083195218250504E-2</v>
      </c>
      <c r="FP28" s="33">
        <f t="shared" si="79"/>
        <v>1.53745997556681E-2</v>
      </c>
      <c r="FQ28" s="119">
        <f t="shared" si="80"/>
        <v>0.76404677422830902</v>
      </c>
      <c r="FR28" s="33">
        <f t="shared" si="81"/>
        <v>0.11560450416987411</v>
      </c>
      <c r="FS28" s="33">
        <f t="shared" si="82"/>
        <v>1.0019557766457625</v>
      </c>
      <c r="FT28" s="33">
        <f t="shared" si="83"/>
        <v>0.76404677422830902</v>
      </c>
      <c r="FU28" s="33">
        <f t="shared" si="84"/>
        <v>2.4413706488366729</v>
      </c>
      <c r="FV28" s="33">
        <f t="shared" si="85"/>
        <v>-2.8341271678643793</v>
      </c>
      <c r="FW28" s="33">
        <f t="shared" si="86"/>
        <v>-2.8341271678643789</v>
      </c>
      <c r="FX28" s="33">
        <f t="shared" si="87"/>
        <v>0.54453554646482716</v>
      </c>
      <c r="FY28" s="120">
        <f t="shared" ca="1" si="88"/>
        <v>1466.346714279739</v>
      </c>
      <c r="FZ28" s="120">
        <f t="shared" ca="1" si="88"/>
        <v>7.0766782750273469</v>
      </c>
      <c r="GA28" s="33">
        <f t="shared" ca="1" si="89"/>
        <v>0.1466346714279739</v>
      </c>
      <c r="GB28" s="119">
        <f t="shared" ca="1" si="90"/>
        <v>0.53764314187043938</v>
      </c>
      <c r="GC28" s="119">
        <f t="shared" ca="1" si="91"/>
        <v>5.5181096249449135</v>
      </c>
      <c r="GD28" s="33">
        <f t="shared" ca="1" si="92"/>
        <v>174.68668254882309</v>
      </c>
      <c r="GE28" s="33">
        <f t="shared" si="93"/>
        <v>9.9748976927799313E-2</v>
      </c>
      <c r="GF28" s="119">
        <f t="shared" si="94"/>
        <v>88.282327406698613</v>
      </c>
      <c r="GG28" s="119">
        <f t="shared" ca="1" si="95"/>
        <v>315.01141407895454</v>
      </c>
      <c r="GH28" s="119">
        <f t="shared" ca="1" si="96"/>
        <v>1.6657801491286235E-3</v>
      </c>
      <c r="GI28" s="119">
        <f t="shared" si="97"/>
        <v>0.15868626263749644</v>
      </c>
      <c r="GJ28" s="33">
        <f t="shared" si="98"/>
        <v>0.88922448497966766</v>
      </c>
      <c r="GK28" s="33">
        <f t="shared" si="99"/>
        <v>0.12569688114523159</v>
      </c>
      <c r="GL28" s="33">
        <f t="shared" si="100"/>
        <v>0.12943217682374988</v>
      </c>
      <c r="GM28" s="33">
        <f t="shared" si="101"/>
        <v>0.91183708416140941</v>
      </c>
      <c r="GN28" s="33">
        <f t="shared" si="102"/>
        <v>7.6633932611343103E-2</v>
      </c>
      <c r="GO28" s="33">
        <f t="shared" si="103"/>
        <v>0.10983604827191981</v>
      </c>
      <c r="GP28" s="33">
        <f t="shared" si="104"/>
        <v>0.87056782317625014</v>
      </c>
      <c r="GQ28" s="33">
        <f t="shared" si="105"/>
        <v>0.31999728385092818</v>
      </c>
      <c r="GR28" s="33">
        <f t="shared" si="106"/>
        <v>-1.2167144815120001E-2</v>
      </c>
      <c r="GS28" s="33">
        <f t="shared" si="107"/>
        <v>2.6328600686688221E-2</v>
      </c>
      <c r="GT28" s="33">
        <f t="shared" si="108"/>
        <v>2.6328600686688221E-2</v>
      </c>
      <c r="GU28" s="33">
        <f t="shared" si="109"/>
        <v>8.3507447585231598E-2</v>
      </c>
      <c r="GV28" s="33">
        <f t="shared" si="110"/>
        <v>8.4446914333644124E-2</v>
      </c>
      <c r="GW28" s="33">
        <f t="shared" si="111"/>
        <v>0.79418805416718852</v>
      </c>
      <c r="GX28" s="33">
        <f t="shared" si="112"/>
        <v>0.85895296183331926</v>
      </c>
      <c r="GY28" s="33">
        <f t="shared" si="113"/>
        <v>2.7398310642569101E-2</v>
      </c>
      <c r="GZ28" s="33">
        <f t="shared" si="114"/>
        <v>438.09338295055159</v>
      </c>
      <c r="HA28" s="33">
        <f t="shared" si="115"/>
        <v>11.713592708717712</v>
      </c>
      <c r="HB28" s="33">
        <f t="shared" si="116"/>
        <v>2.1467978595054649</v>
      </c>
      <c r="HC28" s="33">
        <f t="shared" si="117"/>
        <v>8.8287061972162232E-6</v>
      </c>
      <c r="HD28" s="33">
        <f t="shared" si="118"/>
        <v>1816.9071234094497</v>
      </c>
      <c r="HE28" s="33">
        <f t="shared" ca="1" si="119"/>
        <v>-7.7161454407010553E-3</v>
      </c>
      <c r="HF28" s="119">
        <f t="shared" ca="1" si="120"/>
        <v>18.53663460392902</v>
      </c>
      <c r="HG28" s="44" t="e">
        <f>#REF!</f>
        <v>#REF!</v>
      </c>
      <c r="HH28" s="44" t="e">
        <f>#REF!</f>
        <v>#REF!</v>
      </c>
      <c r="HI28" s="44">
        <f t="shared" si="121"/>
        <v>5.0754000000000001</v>
      </c>
      <c r="HJ28" s="44">
        <f t="shared" si="122"/>
        <v>3.5483627942583311</v>
      </c>
      <c r="HK28" s="44" t="e">
        <f t="shared" si="123"/>
        <v>#REF!</v>
      </c>
      <c r="HL28" s="33">
        <f t="shared" si="124"/>
        <v>438.09338295055159</v>
      </c>
      <c r="HM28" s="33">
        <f t="shared" si="124"/>
        <v>11.713592708717712</v>
      </c>
      <c r="HN28" s="44">
        <f t="shared" si="125"/>
        <v>3.7103010835790258</v>
      </c>
      <c r="HO28" s="44"/>
      <c r="HP28" s="45">
        <f t="shared" si="126"/>
        <v>0.11270926077569912</v>
      </c>
      <c r="HQ28" s="45">
        <f t="shared" si="127"/>
        <v>0.87863496850083267</v>
      </c>
      <c r="HR28" s="45">
        <f t="shared" si="128"/>
        <v>6.7847657953047161E-3</v>
      </c>
      <c r="HS28" s="45">
        <f t="shared" si="129"/>
        <v>2.0613544847264385E-2</v>
      </c>
      <c r="HT28" s="45">
        <f t="shared" si="130"/>
        <v>0</v>
      </c>
      <c r="HU28" s="45">
        <f t="shared" si="131"/>
        <v>2.0613544847264385E-2</v>
      </c>
      <c r="HV28" s="45">
        <f t="shared" si="132"/>
        <v>0</v>
      </c>
      <c r="HW28" s="45">
        <f t="shared" si="133"/>
        <v>5.3233158426396254E-2</v>
      </c>
      <c r="HX28" s="45">
        <f t="shared" si="134"/>
        <v>0.11261478306759254</v>
      </c>
      <c r="HY28" s="45">
        <f t="shared" si="135"/>
        <v>0.11369336447134278</v>
      </c>
      <c r="HZ28" s="45">
        <f t="shared" si="136"/>
        <v>0.66148448018843675</v>
      </c>
      <c r="IA28" s="45">
        <f t="shared" si="137"/>
        <v>8.4853698577289943E-2</v>
      </c>
      <c r="IB28" s="45">
        <f t="shared" si="138"/>
        <v>0.10072762132400846</v>
      </c>
      <c r="IC28" s="45">
        <f t="shared" si="139"/>
        <v>1.2921106200103148E-2</v>
      </c>
      <c r="ID28" s="45">
        <f t="shared" si="140"/>
        <v>2.7398310642569101E-2</v>
      </c>
      <c r="IE28" s="45"/>
      <c r="IF28" s="121">
        <f t="shared" si="141"/>
        <v>-8.6929794859875282E-7</v>
      </c>
      <c r="IG28" s="121">
        <f t="shared" si="142"/>
        <v>1.6063132470992506E-12</v>
      </c>
      <c r="IH28" s="121">
        <f t="shared" si="143"/>
        <v>2.7035308475200676E-5</v>
      </c>
      <c r="II28" s="121">
        <f t="shared" si="144"/>
        <v>7.7210726904478971E-9</v>
      </c>
      <c r="IJ28" s="45">
        <f t="shared" si="145"/>
        <v>2.1467978595054649</v>
      </c>
      <c r="IK28" s="119">
        <f t="shared" si="146"/>
        <v>9.9748976927799313E-2</v>
      </c>
      <c r="IL28" s="122">
        <f t="shared" ca="1" si="147"/>
        <v>-24.879121009064573</v>
      </c>
      <c r="IM28" s="122"/>
      <c r="IN28" s="45">
        <f t="shared" si="148"/>
        <v>2.0693783276152793</v>
      </c>
      <c r="IO28" s="122">
        <f t="shared" si="149"/>
        <v>1816.9071234094497</v>
      </c>
      <c r="IP28" s="121">
        <f t="shared" si="150"/>
        <v>1.2903391737045034E-5</v>
      </c>
    </row>
    <row r="29" spans="1:250" s="33" customFormat="1">
      <c r="A29" t="s">
        <v>233</v>
      </c>
      <c r="B29"/>
      <c r="C29" s="111">
        <v>3</v>
      </c>
      <c r="D29" s="111">
        <v>1160</v>
      </c>
      <c r="E29" s="125">
        <f t="shared" si="4"/>
        <v>88.282327406698613</v>
      </c>
      <c r="F29" s="125" t="str">
        <f t="shared" ca="1" si="151"/>
        <v>N</v>
      </c>
      <c r="G29" s="124" t="str">
        <f t="shared" ca="1" si="5"/>
        <v/>
      </c>
      <c r="H29" s="124" t="str">
        <f t="shared" ca="1" si="152"/>
        <v/>
      </c>
      <c r="I29" s="4">
        <f t="shared" ca="1" si="6"/>
        <v>3.0297603517244677E-2</v>
      </c>
      <c r="J29" s="4">
        <f t="shared" ca="1" si="153"/>
        <v>0.13197206205101</v>
      </c>
      <c r="K29" s="4">
        <f t="shared" ca="1" si="7"/>
        <v>1.5195361472183616E-2</v>
      </c>
      <c r="L29" s="4">
        <f t="shared" ca="1" si="8"/>
        <v>6.9882772007685889E-2</v>
      </c>
      <c r="M29" s="4"/>
      <c r="N29">
        <v>46.683199999999999</v>
      </c>
      <c r="O29">
        <v>1.7165999999999999</v>
      </c>
      <c r="P29">
        <v>15.633699999999999</v>
      </c>
      <c r="Q29">
        <v>9.7187000000000001</v>
      </c>
      <c r="R29">
        <v>0.17269999999999999</v>
      </c>
      <c r="S29">
        <v>6.0137864077669896</v>
      </c>
      <c r="T29">
        <v>12.460900000000001</v>
      </c>
      <c r="U29">
        <v>3.9462000000000002</v>
      </c>
      <c r="V29">
        <v>1.1580999999999999</v>
      </c>
      <c r="W29">
        <v>0</v>
      </c>
      <c r="X29">
        <v>0.2581</v>
      </c>
      <c r="Y29" s="112">
        <v>0</v>
      </c>
      <c r="Z29" s="113">
        <f t="shared" ca="1" si="9"/>
        <v>11.0589537096822</v>
      </c>
      <c r="AB29">
        <v>51.020800000000001</v>
      </c>
      <c r="AC29">
        <v>0.51449999999999996</v>
      </c>
      <c r="AD29">
        <v>4.2767999999999997</v>
      </c>
      <c r="AE29">
        <v>3.7696999999999998</v>
      </c>
      <c r="AF29">
        <v>9.1700000000000004E-2</v>
      </c>
      <c r="AG29">
        <v>15.932600000000001</v>
      </c>
      <c r="AH29">
        <v>21.671199999999999</v>
      </c>
      <c r="AI29">
        <v>0.38200000000000001</v>
      </c>
      <c r="AJ29">
        <v>0</v>
      </c>
      <c r="AK29">
        <v>1.0513999999999999</v>
      </c>
      <c r="AM29" s="114">
        <f t="shared" ca="1" si="10"/>
        <v>1467.0066355263953</v>
      </c>
      <c r="AN29" s="124">
        <f t="shared" ca="1" si="11"/>
        <v>1193.8566355263952</v>
      </c>
      <c r="AO29" s="124">
        <f t="shared" ca="1" si="12"/>
        <v>5.3388545826441991</v>
      </c>
      <c r="AP29" s="111"/>
      <c r="AQ29" s="115">
        <f t="shared" ca="1" si="13"/>
        <v>1459.7332273889754</v>
      </c>
      <c r="AR29" s="115">
        <f t="shared" ca="1" si="14"/>
        <v>6.8535310153637568</v>
      </c>
      <c r="AS29" s="115"/>
      <c r="AT29" s="115">
        <f t="shared" ca="1" si="15"/>
        <v>1455.9075531238036</v>
      </c>
      <c r="AU29" s="115">
        <f t="shared" ca="1" si="15"/>
        <v>4.2797543735013646</v>
      </c>
      <c r="AV29" s="111"/>
      <c r="AW29" s="115">
        <f t="shared" ca="1" si="16"/>
        <v>1480.6427218172989</v>
      </c>
      <c r="AX29" s="115">
        <f t="shared" ca="1" si="17"/>
        <v>1207.4927218172988</v>
      </c>
      <c r="AY29" s="115">
        <f t="shared" ca="1" si="18"/>
        <v>7.6639652158061651</v>
      </c>
      <c r="AZ29" s="115"/>
      <c r="BA29" s="115">
        <f t="shared" ca="1" si="19"/>
        <v>1499.7790748914681</v>
      </c>
      <c r="BB29" s="115">
        <f t="shared" ca="1" si="20"/>
        <v>1226.629074891468</v>
      </c>
      <c r="BC29" s="116">
        <f t="shared" ca="1" si="21"/>
        <v>8.4056739671205811</v>
      </c>
      <c r="BE29" s="116">
        <f t="shared" si="22"/>
        <v>1439.6673971072796</v>
      </c>
      <c r="BF29" s="116">
        <f t="shared" si="23"/>
        <v>1166.5173971072795</v>
      </c>
      <c r="BG29" s="116">
        <f t="shared" ca="1" si="24"/>
        <v>1459.7332273889754</v>
      </c>
      <c r="BH29" s="116">
        <f t="shared" ca="1" si="25"/>
        <v>1186.5832273889755</v>
      </c>
      <c r="BI29" s="116">
        <f t="shared" ca="1" si="26"/>
        <v>6.8535310153637568</v>
      </c>
      <c r="BJ29" s="116"/>
      <c r="BK29" s="116">
        <f t="shared" ca="1" si="27"/>
        <v>1455.9075531238036</v>
      </c>
      <c r="BL29" s="116">
        <f t="shared" ca="1" si="28"/>
        <v>4.2797543735013646</v>
      </c>
      <c r="BM29" s="116">
        <f t="shared" ca="1" si="29"/>
        <v>1182.7575531238035</v>
      </c>
      <c r="BN29" s="116"/>
      <c r="BO29" s="116">
        <f t="shared" ca="1" si="30"/>
        <v>5.2275148620617555</v>
      </c>
      <c r="BP29" s="116">
        <f t="shared" ca="1" si="31"/>
        <v>5.3266803920756125</v>
      </c>
      <c r="BQ29" s="116">
        <f t="shared" ca="1" si="32"/>
        <v>1201.2197730358248</v>
      </c>
      <c r="BR29" s="116">
        <f t="shared" ca="1" si="33"/>
        <v>1211.8874986793435</v>
      </c>
      <c r="BS29" s="116">
        <f t="shared" ca="1" si="34"/>
        <v>1211.8874986793435</v>
      </c>
      <c r="BT29" s="116"/>
      <c r="BU29" s="116">
        <f t="shared" ca="1" si="35"/>
        <v>1165.0970202808135</v>
      </c>
      <c r="BV29" s="111"/>
      <c r="BW29" s="117">
        <f t="shared" ca="1" si="36"/>
        <v>0.71692287066490368</v>
      </c>
      <c r="BX29" s="117">
        <f t="shared" ca="1" si="37"/>
        <v>0.69416400222062313</v>
      </c>
      <c r="BY29" s="117">
        <f t="shared" ca="1" si="38"/>
        <v>0.1004091426976905</v>
      </c>
      <c r="BZ29" s="117">
        <f t="shared" ca="1" si="39"/>
        <v>1.6150789113846854E-2</v>
      </c>
      <c r="CA29" s="117">
        <f t="shared" ca="1" si="40"/>
        <v>1.8361922128991529E-2</v>
      </c>
      <c r="CB29" s="117">
        <f t="shared" ca="1" si="154"/>
        <v>6.459796450871938E-2</v>
      </c>
      <c r="CC29" s="117">
        <f t="shared" si="41"/>
        <v>0</v>
      </c>
      <c r="CD29" s="116">
        <f t="shared" ca="1" si="42"/>
        <v>0.8936838206698714</v>
      </c>
      <c r="CE29" s="134">
        <v>0.27</v>
      </c>
      <c r="CF29" s="117">
        <f t="shared" si="43"/>
        <v>0.76404677422830902</v>
      </c>
      <c r="CG29" s="117">
        <f t="shared" si="0"/>
        <v>0.11560450416987411</v>
      </c>
      <c r="CH29" s="117">
        <f t="shared" si="1"/>
        <v>4.6448392631091531E-2</v>
      </c>
      <c r="CI29" s="117">
        <f t="shared" si="2"/>
        <v>2.7398310642569101E-2</v>
      </c>
      <c r="CJ29" s="117">
        <f t="shared" si="3"/>
        <v>3.3083195218250504E-2</v>
      </c>
      <c r="CK29" s="117">
        <f t="shared" si="3"/>
        <v>1.53745997556681E-2</v>
      </c>
      <c r="CL29" s="117">
        <f t="shared" si="44"/>
        <v>1.0019557766457625</v>
      </c>
      <c r="CM29" s="117">
        <f t="shared" si="155"/>
        <v>0.14640636545152</v>
      </c>
      <c r="CN29" s="111"/>
      <c r="CO29" s="116">
        <f t="shared" ca="1" si="45"/>
        <v>4.9025483646496468</v>
      </c>
      <c r="CP29" s="116">
        <f t="shared" ca="1" si="46"/>
        <v>4.1615271503511195</v>
      </c>
      <c r="CQ29" s="116">
        <f t="shared" ca="1" si="47"/>
        <v>5.0995473444157966</v>
      </c>
      <c r="CR29" s="116">
        <f t="shared" ca="1" si="48"/>
        <v>1220.7996815115389</v>
      </c>
      <c r="CS29" s="118">
        <f t="shared" ca="1" si="156"/>
        <v>0.27837842750253</v>
      </c>
      <c r="CU29" s="116">
        <f t="shared" si="49"/>
        <v>3.4442813656603968</v>
      </c>
      <c r="CV29" s="116">
        <f t="shared" si="50"/>
        <v>3.4702442496061021</v>
      </c>
      <c r="CW29" s="116">
        <f t="shared" ca="1" si="51"/>
        <v>953.23731336088224</v>
      </c>
      <c r="CX29" s="119"/>
      <c r="CY29" s="33">
        <f t="shared" si="52"/>
        <v>0.77696170214182403</v>
      </c>
      <c r="CZ29" s="33">
        <f t="shared" si="52"/>
        <v>2.1490057437017079E-2</v>
      </c>
      <c r="DA29" s="33">
        <f t="shared" si="53"/>
        <v>0.30666038975686782</v>
      </c>
      <c r="DB29" s="33">
        <f t="shared" si="54"/>
        <v>0.13527052155709959</v>
      </c>
      <c r="DC29" s="33">
        <f t="shared" si="54"/>
        <v>2.4345374449339205E-3</v>
      </c>
      <c r="DD29" s="33">
        <f t="shared" si="54"/>
        <v>0.14920917834695441</v>
      </c>
      <c r="DE29" s="33">
        <f t="shared" si="54"/>
        <v>0.22220894691979301</v>
      </c>
      <c r="DF29" s="33">
        <f t="shared" si="55"/>
        <v>0.12734011090871247</v>
      </c>
      <c r="DG29" s="33">
        <f t="shared" si="55"/>
        <v>2.4589154528854726E-2</v>
      </c>
      <c r="DH29" s="33">
        <f t="shared" si="55"/>
        <v>0</v>
      </c>
      <c r="DI29" s="33">
        <f t="shared" si="55"/>
        <v>3.6368247884624866E-3</v>
      </c>
      <c r="DJ29" s="33">
        <f t="shared" si="56"/>
        <v>1.7698014238305193</v>
      </c>
      <c r="DL29" s="33">
        <f t="shared" si="57"/>
        <v>0.43901066621371859</v>
      </c>
      <c r="DM29" s="33">
        <f t="shared" si="57"/>
        <v>1.2142637669770018E-2</v>
      </c>
      <c r="DN29" s="33">
        <f t="shared" si="57"/>
        <v>0.17327389707549157</v>
      </c>
      <c r="DO29" s="33">
        <f t="shared" si="57"/>
        <v>7.6432598446170896E-2</v>
      </c>
      <c r="DP29" s="33">
        <f t="shared" si="57"/>
        <v>1.375599212517674E-3</v>
      </c>
      <c r="DQ29" s="33">
        <f t="shared" si="57"/>
        <v>8.4308429373962948E-2</v>
      </c>
      <c r="DR29" s="33">
        <f t="shared" si="57"/>
        <v>0.12555586402391339</v>
      </c>
      <c r="DS29" s="33">
        <f t="shared" si="57"/>
        <v>7.1951637734079976E-2</v>
      </c>
      <c r="DT29" s="33">
        <f t="shared" si="57"/>
        <v>1.3893736437184293E-2</v>
      </c>
      <c r="DU29" s="33">
        <f t="shared" si="57"/>
        <v>0</v>
      </c>
      <c r="DV29" s="33">
        <f t="shared" si="57"/>
        <v>2.0549338131907605E-3</v>
      </c>
      <c r="DW29" s="33">
        <f t="shared" si="58"/>
        <v>1</v>
      </c>
      <c r="DX29" s="33">
        <f t="shared" si="59"/>
        <v>52.449850867136718</v>
      </c>
      <c r="DY29" s="33">
        <f t="shared" si="60"/>
        <v>0.84915360585044686</v>
      </c>
      <c r="DZ29" s="33">
        <f t="shared" si="60"/>
        <v>6.4410081273128788E-3</v>
      </c>
      <c r="EA29" s="33">
        <f t="shared" si="60"/>
        <v>4.1945449730779412E-2</v>
      </c>
      <c r="EB29" s="33">
        <f t="shared" si="60"/>
        <v>5.2468878050953141E-2</v>
      </c>
      <c r="EC29" s="33">
        <f t="shared" si="60"/>
        <v>1.2926872246696035E-3</v>
      </c>
      <c r="ED29" s="33">
        <f t="shared" si="60"/>
        <v>0.3953067158920614</v>
      </c>
      <c r="EE29" s="33">
        <f t="shared" si="60"/>
        <v>0.38645158299065219</v>
      </c>
      <c r="EF29" s="33">
        <f t="shared" si="60"/>
        <v>6.1633878626435766E-3</v>
      </c>
      <c r="EG29" s="33">
        <f t="shared" si="60"/>
        <v>0</v>
      </c>
      <c r="EH29" s="33">
        <f t="shared" si="60"/>
        <v>6.9171871772165721E-3</v>
      </c>
      <c r="EI29" s="33">
        <f t="shared" si="61"/>
        <v>1.7461405029067354</v>
      </c>
      <c r="EK29" s="33">
        <f t="shared" si="62"/>
        <v>1.6983072117008937</v>
      </c>
      <c r="EL29" s="33">
        <f t="shared" si="62"/>
        <v>1.2882016254625758E-2</v>
      </c>
      <c r="EM29" s="33">
        <f t="shared" si="63"/>
        <v>0.12583634919233824</v>
      </c>
      <c r="EN29" s="33">
        <f t="shared" si="64"/>
        <v>5.2468878050953141E-2</v>
      </c>
      <c r="EO29" s="33">
        <f t="shared" si="64"/>
        <v>1.2926872246696035E-3</v>
      </c>
      <c r="EP29" s="33">
        <f t="shared" si="64"/>
        <v>0.3953067158920614</v>
      </c>
      <c r="EQ29" s="33">
        <f t="shared" si="64"/>
        <v>0.38645158299065219</v>
      </c>
      <c r="ER29" s="33">
        <f t="shared" si="64"/>
        <v>6.1633878626435766E-3</v>
      </c>
      <c r="ES29" s="33">
        <f t="shared" si="64"/>
        <v>0</v>
      </c>
      <c r="ET29" s="33">
        <f t="shared" si="65"/>
        <v>2.0751561531649716E-2</v>
      </c>
      <c r="EU29" s="33">
        <f t="shared" si="66"/>
        <v>2.6994603907004877</v>
      </c>
      <c r="EV29" s="33">
        <f t="shared" si="67"/>
        <v>2.2226664338805318</v>
      </c>
      <c r="EX29" s="33">
        <f t="shared" si="68"/>
        <v>1.8873852169324075</v>
      </c>
      <c r="EY29" s="33">
        <f t="shared" si="68"/>
        <v>1.4316212564930039E-2</v>
      </c>
      <c r="EZ29" s="33">
        <f t="shared" si="69"/>
        <v>0.11261478306759254</v>
      </c>
      <c r="FA29" s="33">
        <f t="shared" si="70"/>
        <v>7.3846703273660635E-2</v>
      </c>
      <c r="FB29" s="33">
        <f t="shared" si="71"/>
        <v>0.18646148634125317</v>
      </c>
      <c r="FC29" s="33">
        <f t="shared" si="72"/>
        <v>0.11662081406722452</v>
      </c>
      <c r="FD29" s="33">
        <f t="shared" si="72"/>
        <v>2.8732125037793095E-3</v>
      </c>
      <c r="FE29" s="33">
        <f t="shared" si="72"/>
        <v>0.87863496850083267</v>
      </c>
      <c r="FF29" s="33">
        <f t="shared" si="72"/>
        <v>0.85895296183331926</v>
      </c>
      <c r="FG29" s="33">
        <f t="shared" si="73"/>
        <v>2.7398310642569101E-2</v>
      </c>
      <c r="FH29" s="33">
        <f t="shared" si="73"/>
        <v>0</v>
      </c>
      <c r="FI29" s="33">
        <f t="shared" si="73"/>
        <v>3.07491995113362E-2</v>
      </c>
      <c r="FJ29" s="33">
        <f t="shared" si="74"/>
        <v>4.0033923828976521</v>
      </c>
      <c r="FK29" s="33">
        <f t="shared" si="75"/>
        <v>6.7847657953047161E-3</v>
      </c>
      <c r="FL29" s="33">
        <f t="shared" si="76"/>
        <v>1.0168524810540092E-2</v>
      </c>
      <c r="FM29" s="33">
        <f t="shared" si="77"/>
        <v>2.7398310642569101E-2</v>
      </c>
      <c r="FN29" s="33">
        <f t="shared" si="78"/>
        <v>4.6448392631091531E-2</v>
      </c>
      <c r="FO29" s="33">
        <f t="shared" si="157"/>
        <v>3.3083195218250504E-2</v>
      </c>
      <c r="FP29" s="33">
        <f t="shared" si="79"/>
        <v>1.53745997556681E-2</v>
      </c>
      <c r="FQ29" s="119">
        <f t="shared" si="80"/>
        <v>0.76404677422830902</v>
      </c>
      <c r="FR29" s="33">
        <f t="shared" si="81"/>
        <v>0.11560450416987411</v>
      </c>
      <c r="FS29" s="33">
        <f t="shared" si="82"/>
        <v>1.0019557766457625</v>
      </c>
      <c r="FT29" s="33">
        <f t="shared" si="83"/>
        <v>0.76404677422830902</v>
      </c>
      <c r="FU29" s="33">
        <f t="shared" si="84"/>
        <v>2.4338320164664915</v>
      </c>
      <c r="FV29" s="33">
        <f t="shared" si="85"/>
        <v>-2.8464700735344146</v>
      </c>
      <c r="FW29" s="33">
        <f t="shared" si="86"/>
        <v>-2.8464700735344146</v>
      </c>
      <c r="FX29" s="33">
        <f t="shared" si="87"/>
        <v>0.52449850867136727</v>
      </c>
      <c r="FY29" s="120">
        <f t="shared" ca="1" si="88"/>
        <v>1459.7332273889754</v>
      </c>
      <c r="FZ29" s="120">
        <f t="shared" ca="1" si="88"/>
        <v>6.8535310153637568</v>
      </c>
      <c r="GA29" s="33">
        <f t="shared" ca="1" si="89"/>
        <v>0.14597332273889754</v>
      </c>
      <c r="GB29" s="119">
        <f t="shared" ca="1" si="90"/>
        <v>0.48613294545634778</v>
      </c>
      <c r="GC29" s="119">
        <f t="shared" ca="1" si="91"/>
        <v>5.5128064909496457</v>
      </c>
      <c r="GD29" s="33">
        <f t="shared" ca="1" si="92"/>
        <v>174.67908500507187</v>
      </c>
      <c r="GE29" s="33">
        <f t="shared" si="93"/>
        <v>9.9748976927799313E-2</v>
      </c>
      <c r="GF29" s="119">
        <f t="shared" si="94"/>
        <v>88.282327406698613</v>
      </c>
      <c r="GG29" s="119">
        <f t="shared" ca="1" si="95"/>
        <v>314.99860469475732</v>
      </c>
      <c r="GH29" s="119">
        <f t="shared" ca="1" si="96"/>
        <v>1.6662055481315406E-3</v>
      </c>
      <c r="GI29" s="119">
        <f t="shared" si="97"/>
        <v>0.14640636545152</v>
      </c>
      <c r="GJ29" s="33">
        <f t="shared" si="98"/>
        <v>0.88922448497966766</v>
      </c>
      <c r="GK29" s="33">
        <f t="shared" si="99"/>
        <v>0.12569688114523159</v>
      </c>
      <c r="GL29" s="33">
        <f t="shared" si="100"/>
        <v>0.12943217682374988</v>
      </c>
      <c r="GM29" s="33">
        <f t="shared" si="101"/>
        <v>0.91183708416140941</v>
      </c>
      <c r="GN29" s="33">
        <f t="shared" si="102"/>
        <v>7.6633932611343103E-2</v>
      </c>
      <c r="GO29" s="33">
        <f t="shared" si="103"/>
        <v>0.10983604827191981</v>
      </c>
      <c r="GP29" s="33">
        <f t="shared" si="104"/>
        <v>0.87056782317625014</v>
      </c>
      <c r="GQ29" s="33">
        <f t="shared" si="105"/>
        <v>0.31999728385092818</v>
      </c>
      <c r="GR29" s="33">
        <f t="shared" si="106"/>
        <v>-1.2167144815120001E-2</v>
      </c>
      <c r="GS29" s="33">
        <f t="shared" si="107"/>
        <v>2.6328600686688221E-2</v>
      </c>
      <c r="GT29" s="33">
        <f t="shared" si="108"/>
        <v>2.6328600686688221E-2</v>
      </c>
      <c r="GU29" s="33">
        <f t="shared" si="109"/>
        <v>8.3507447585231598E-2</v>
      </c>
      <c r="GV29" s="33">
        <f t="shared" si="110"/>
        <v>8.4446914333644124E-2</v>
      </c>
      <c r="GW29" s="33">
        <f t="shared" si="111"/>
        <v>0.79418805416718852</v>
      </c>
      <c r="GX29" s="33">
        <f t="shared" si="112"/>
        <v>0.85895296183331926</v>
      </c>
      <c r="GY29" s="33">
        <f t="shared" si="113"/>
        <v>2.7398310642569101E-2</v>
      </c>
      <c r="GZ29" s="33">
        <f t="shared" si="114"/>
        <v>438.09338295055159</v>
      </c>
      <c r="HA29" s="33">
        <f t="shared" si="115"/>
        <v>11.713592708717712</v>
      </c>
      <c r="HB29" s="33">
        <f t="shared" si="116"/>
        <v>2.1467978595054649</v>
      </c>
      <c r="HC29" s="33">
        <f t="shared" si="117"/>
        <v>8.8287061972162232E-6</v>
      </c>
      <c r="HD29" s="33">
        <f t="shared" si="118"/>
        <v>1816.9071234094497</v>
      </c>
      <c r="HE29" s="33">
        <f t="shared" ca="1" si="119"/>
        <v>-7.7127061081687914E-3</v>
      </c>
      <c r="HF29" s="119">
        <f t="shared" ca="1" si="120"/>
        <v>18.074172344415796</v>
      </c>
      <c r="HG29" s="44" t="e">
        <f>#REF!</f>
        <v>#REF!</v>
      </c>
      <c r="HH29" s="44" t="e">
        <f>#REF!</f>
        <v>#REF!</v>
      </c>
      <c r="HI29" s="44">
        <f t="shared" si="121"/>
        <v>5.1043000000000003</v>
      </c>
      <c r="HJ29" s="44">
        <f t="shared" si="122"/>
        <v>3.4802381676809446</v>
      </c>
      <c r="HK29" s="44" t="e">
        <f t="shared" si="123"/>
        <v>#REF!</v>
      </c>
      <c r="HL29" s="33">
        <f t="shared" si="124"/>
        <v>438.09338295055159</v>
      </c>
      <c r="HM29" s="33">
        <f t="shared" si="124"/>
        <v>11.713592708717712</v>
      </c>
      <c r="HN29" s="44">
        <f t="shared" si="125"/>
        <v>3.7103010835790258</v>
      </c>
      <c r="HO29" s="44"/>
      <c r="HP29" s="45">
        <f t="shared" si="126"/>
        <v>0.11270926077569912</v>
      </c>
      <c r="HQ29" s="45">
        <f t="shared" si="127"/>
        <v>0.87863496850083267</v>
      </c>
      <c r="HR29" s="45">
        <f t="shared" si="128"/>
        <v>6.7847657953047161E-3</v>
      </c>
      <c r="HS29" s="45">
        <f t="shared" si="129"/>
        <v>2.0613544847264385E-2</v>
      </c>
      <c r="HT29" s="45">
        <f t="shared" si="130"/>
        <v>0</v>
      </c>
      <c r="HU29" s="45">
        <f t="shared" si="131"/>
        <v>2.0613544847264385E-2</v>
      </c>
      <c r="HV29" s="45">
        <f t="shared" si="132"/>
        <v>0</v>
      </c>
      <c r="HW29" s="45">
        <f t="shared" si="133"/>
        <v>5.3233158426396254E-2</v>
      </c>
      <c r="HX29" s="45">
        <f t="shared" si="134"/>
        <v>0.11261478306759254</v>
      </c>
      <c r="HY29" s="45">
        <f t="shared" si="135"/>
        <v>0.11369336447134278</v>
      </c>
      <c r="HZ29" s="45">
        <f t="shared" si="136"/>
        <v>0.66148448018843675</v>
      </c>
      <c r="IA29" s="45">
        <f t="shared" si="137"/>
        <v>8.4853698577289943E-2</v>
      </c>
      <c r="IB29" s="45">
        <f t="shared" si="138"/>
        <v>0.10072762132400846</v>
      </c>
      <c r="IC29" s="45">
        <f t="shared" si="139"/>
        <v>1.2921106200103148E-2</v>
      </c>
      <c r="ID29" s="45">
        <f t="shared" si="140"/>
        <v>2.7398310642569101E-2</v>
      </c>
      <c r="IE29" s="45"/>
      <c r="IF29" s="121">
        <f t="shared" si="141"/>
        <v>-8.6929794859875282E-7</v>
      </c>
      <c r="IG29" s="121">
        <f t="shared" si="142"/>
        <v>1.6063132470992506E-12</v>
      </c>
      <c r="IH29" s="121">
        <f t="shared" si="143"/>
        <v>2.7035308475200676E-5</v>
      </c>
      <c r="II29" s="121">
        <f t="shared" si="144"/>
        <v>7.7210726904478971E-9</v>
      </c>
      <c r="IJ29" s="45">
        <f t="shared" si="145"/>
        <v>2.1467978595054649</v>
      </c>
      <c r="IK29" s="119">
        <f t="shared" si="146"/>
        <v>9.9748976927799313E-2</v>
      </c>
      <c r="IL29" s="122">
        <f t="shared" ca="1" si="147"/>
        <v>-24.868027937948991</v>
      </c>
      <c r="IM29" s="122"/>
      <c r="IN29" s="45">
        <f t="shared" si="148"/>
        <v>2.0693783276152793</v>
      </c>
      <c r="IO29" s="122">
        <f t="shared" si="149"/>
        <v>1816.9071234094497</v>
      </c>
      <c r="IP29" s="121">
        <f t="shared" si="150"/>
        <v>1.2903391737045034E-5</v>
      </c>
    </row>
    <row r="30" spans="1:250" s="33" customFormat="1">
      <c r="A30" t="s">
        <v>233</v>
      </c>
      <c r="B30"/>
      <c r="C30" s="111">
        <v>3</v>
      </c>
      <c r="D30" s="111">
        <v>1160</v>
      </c>
      <c r="E30" s="125">
        <f t="shared" si="4"/>
        <v>88.282327406698613</v>
      </c>
      <c r="F30" s="125" t="str">
        <f t="shared" ca="1" si="151"/>
        <v>N</v>
      </c>
      <c r="G30" s="124" t="str">
        <f t="shared" ca="1" si="5"/>
        <v/>
      </c>
      <c r="H30" s="124" t="str">
        <f t="shared" ca="1" si="152"/>
        <v/>
      </c>
      <c r="I30" s="4">
        <f t="shared" ca="1" si="6"/>
        <v>3.0461322474004193E-2</v>
      </c>
      <c r="J30" s="4">
        <f t="shared" ca="1" si="153"/>
        <v>0.12514630304264796</v>
      </c>
      <c r="K30" s="4">
        <f t="shared" ca="1" si="7"/>
        <v>1.0675816849538014E-2</v>
      </c>
      <c r="L30" s="4">
        <f t="shared" ca="1" si="8"/>
        <v>6.8170743738808492E-2</v>
      </c>
      <c r="M30" s="4"/>
      <c r="N30">
        <v>47.137099999999997</v>
      </c>
      <c r="O30">
        <v>1.7511000000000001</v>
      </c>
      <c r="P30">
        <v>15.461600000000001</v>
      </c>
      <c r="Q30">
        <v>9.4512</v>
      </c>
      <c r="R30">
        <v>0.20480000000000001</v>
      </c>
      <c r="S30">
        <v>6.1387378640776697</v>
      </c>
      <c r="T30">
        <v>12.288</v>
      </c>
      <c r="U30">
        <v>3.7118000000000002</v>
      </c>
      <c r="V30">
        <v>1.2131000000000001</v>
      </c>
      <c r="W30">
        <v>0</v>
      </c>
      <c r="X30">
        <v>0.29010000000000002</v>
      </c>
      <c r="Y30" s="112">
        <v>0</v>
      </c>
      <c r="Z30" s="113">
        <f t="shared" ca="1" si="9"/>
        <v>11.197427553105143</v>
      </c>
      <c r="AB30">
        <v>51.020800000000001</v>
      </c>
      <c r="AC30">
        <v>0.51449999999999996</v>
      </c>
      <c r="AD30">
        <v>4.2767999999999997</v>
      </c>
      <c r="AE30">
        <v>3.7696999999999998</v>
      </c>
      <c r="AF30">
        <v>9.1700000000000004E-2</v>
      </c>
      <c r="AG30">
        <v>15.932600000000001</v>
      </c>
      <c r="AH30">
        <v>21.671199999999999</v>
      </c>
      <c r="AI30">
        <v>0.38200000000000001</v>
      </c>
      <c r="AJ30">
        <v>0</v>
      </c>
      <c r="AK30">
        <v>1.0513999999999999</v>
      </c>
      <c r="AM30" s="114">
        <f t="shared" ca="1" si="10"/>
        <v>1469.013922574313</v>
      </c>
      <c r="AN30" s="124">
        <f t="shared" ca="1" si="11"/>
        <v>1195.8639225743132</v>
      </c>
      <c r="AO30" s="124">
        <f t="shared" ca="1" si="12"/>
        <v>5.2628588127820111</v>
      </c>
      <c r="AP30" s="111"/>
      <c r="AQ30" s="115">
        <f t="shared" ca="1" si="13"/>
        <v>1466.1465702258267</v>
      </c>
      <c r="AR30" s="115">
        <f t="shared" ca="1" si="14"/>
        <v>7.0322893474771462</v>
      </c>
      <c r="AS30" s="115"/>
      <c r="AT30" s="115">
        <f t="shared" ca="1" si="15"/>
        <v>1463.0432384526557</v>
      </c>
      <c r="AU30" s="115">
        <f t="shared" ca="1" si="15"/>
        <v>4.5819602462618283</v>
      </c>
      <c r="AV30" s="111"/>
      <c r="AW30" s="115">
        <f t="shared" ca="1" si="16"/>
        <v>1483.3671147634045</v>
      </c>
      <c r="AX30" s="115">
        <f t="shared" ca="1" si="17"/>
        <v>1210.2171147634044</v>
      </c>
      <c r="AY30" s="115">
        <f t="shared" ca="1" si="18"/>
        <v>7.7024113611600757</v>
      </c>
      <c r="AZ30" s="115"/>
      <c r="BA30" s="115">
        <f t="shared" ca="1" si="19"/>
        <v>1502.099708664713</v>
      </c>
      <c r="BB30" s="115">
        <f t="shared" ca="1" si="20"/>
        <v>1228.9497086647129</v>
      </c>
      <c r="BC30" s="116">
        <f t="shared" ca="1" si="21"/>
        <v>8.4313734168753722</v>
      </c>
      <c r="BE30" s="116">
        <f t="shared" si="22"/>
        <v>1448.0234706392569</v>
      </c>
      <c r="BF30" s="116">
        <f t="shared" si="23"/>
        <v>1174.873470639257</v>
      </c>
      <c r="BG30" s="116">
        <f t="shared" ca="1" si="24"/>
        <v>1466.1465702258267</v>
      </c>
      <c r="BH30" s="116">
        <f t="shared" ca="1" si="25"/>
        <v>1192.9965702258269</v>
      </c>
      <c r="BI30" s="116">
        <f t="shared" ca="1" si="26"/>
        <v>7.0322893474771462</v>
      </c>
      <c r="BJ30" s="116"/>
      <c r="BK30" s="116">
        <f t="shared" ca="1" si="27"/>
        <v>1463.0432384526557</v>
      </c>
      <c r="BL30" s="116">
        <f t="shared" ca="1" si="28"/>
        <v>4.5819602462618283</v>
      </c>
      <c r="BM30" s="116">
        <f t="shared" ca="1" si="29"/>
        <v>1189.8932384526556</v>
      </c>
      <c r="BN30" s="116"/>
      <c r="BO30" s="116">
        <f t="shared" ca="1" si="30"/>
        <v>5.352592961129389</v>
      </c>
      <c r="BP30" s="116">
        <f t="shared" ca="1" si="31"/>
        <v>5.925939646228044</v>
      </c>
      <c r="BQ30" s="116">
        <f t="shared" ca="1" si="32"/>
        <v>1204.7090653617875</v>
      </c>
      <c r="BR30" s="116">
        <f t="shared" ca="1" si="33"/>
        <v>1215.6218654121999</v>
      </c>
      <c r="BS30" s="116">
        <f t="shared" ca="1" si="34"/>
        <v>1215.6218654121999</v>
      </c>
      <c r="BT30" s="116"/>
      <c r="BU30" s="116">
        <f t="shared" ca="1" si="35"/>
        <v>1170.117353487055</v>
      </c>
      <c r="BV30" s="111"/>
      <c r="BW30" s="117">
        <f t="shared" ca="1" si="36"/>
        <v>0.71610339436202908</v>
      </c>
      <c r="BX30" s="117">
        <f t="shared" ca="1" si="37"/>
        <v>0.69587603048950053</v>
      </c>
      <c r="BY30" s="117">
        <f t="shared" ca="1" si="38"/>
        <v>0.1049286873203361</v>
      </c>
      <c r="BZ30" s="117">
        <f t="shared" ca="1" si="39"/>
        <v>1.5987070157087339E-2</v>
      </c>
      <c r="CA30" s="117">
        <f t="shared" ca="1" si="40"/>
        <v>1.7229541135270532E-2</v>
      </c>
      <c r="CB30" s="117">
        <f t="shared" ca="1" si="154"/>
        <v>6.0689356050037134E-2</v>
      </c>
      <c r="CC30" s="117">
        <f t="shared" si="41"/>
        <v>0</v>
      </c>
      <c r="CD30" s="116">
        <f t="shared" ca="1" si="42"/>
        <v>0.89471068515223162</v>
      </c>
      <c r="CE30" s="134">
        <v>0.27</v>
      </c>
      <c r="CF30" s="117">
        <f t="shared" si="43"/>
        <v>0.76404677422830902</v>
      </c>
      <c r="CG30" s="117">
        <f t="shared" si="0"/>
        <v>0.11560450416987411</v>
      </c>
      <c r="CH30" s="117">
        <f t="shared" si="1"/>
        <v>4.6448392631091531E-2</v>
      </c>
      <c r="CI30" s="117">
        <f t="shared" si="2"/>
        <v>2.7398310642569101E-2</v>
      </c>
      <c r="CJ30" s="117">
        <f t="shared" ref="CJ30:CK50" si="158">FO30</f>
        <v>3.3083195218250504E-2</v>
      </c>
      <c r="CK30" s="117">
        <f t="shared" si="158"/>
        <v>1.53745997556681E-2</v>
      </c>
      <c r="CL30" s="117">
        <f t="shared" si="44"/>
        <v>1.0019557766457625</v>
      </c>
      <c r="CM30" s="117">
        <f t="shared" si="155"/>
        <v>0.15367820232558982</v>
      </c>
      <c r="CN30" s="111"/>
      <c r="CO30" s="116">
        <f t="shared" ca="1" si="45"/>
        <v>5.0944221228537572</v>
      </c>
      <c r="CP30" s="116">
        <f t="shared" ca="1" si="46"/>
        <v>4.3684405854149446</v>
      </c>
      <c r="CQ30" s="116">
        <f t="shared" ca="1" si="47"/>
        <v>5.5372853235941992</v>
      </c>
      <c r="CR30" s="116">
        <f t="shared" ca="1" si="48"/>
        <v>1222.3000528626244</v>
      </c>
      <c r="CS30" s="118">
        <f t="shared" ca="1" si="156"/>
        <v>0.27882450536823777</v>
      </c>
      <c r="CU30" s="116">
        <f t="shared" si="49"/>
        <v>3.4442813656603968</v>
      </c>
      <c r="CV30" s="116">
        <f t="shared" si="50"/>
        <v>3.4702442496061021</v>
      </c>
      <c r="CW30" s="116">
        <f t="shared" ca="1" si="51"/>
        <v>953.60476199203151</v>
      </c>
      <c r="CX30" s="119"/>
      <c r="CY30" s="33">
        <f t="shared" si="52"/>
        <v>0.78451608822937102</v>
      </c>
      <c r="CZ30" s="33">
        <f t="shared" si="52"/>
        <v>2.1921961772084709E-2</v>
      </c>
      <c r="DA30" s="33">
        <f t="shared" si="53"/>
        <v>0.30328458920567669</v>
      </c>
      <c r="DB30" s="33">
        <f t="shared" si="54"/>
        <v>0.13154730090860503</v>
      </c>
      <c r="DC30" s="33">
        <f t="shared" si="54"/>
        <v>2.88704845814978E-3</v>
      </c>
      <c r="DD30" s="33">
        <f t="shared" si="54"/>
        <v>0.15230937227889932</v>
      </c>
      <c r="DE30" s="33">
        <f t="shared" si="54"/>
        <v>0.21912570839589568</v>
      </c>
      <c r="DF30" s="33">
        <f t="shared" si="55"/>
        <v>0.11977624643225356</v>
      </c>
      <c r="DG30" s="33">
        <f t="shared" si="55"/>
        <v>2.5756932353815449E-2</v>
      </c>
      <c r="DH30" s="33">
        <f t="shared" si="55"/>
        <v>0</v>
      </c>
      <c r="DI30" s="33">
        <f t="shared" si="55"/>
        <v>4.0877290628941005E-3</v>
      </c>
      <c r="DJ30" s="33">
        <f t="shared" si="56"/>
        <v>1.7652129770976452</v>
      </c>
      <c r="DL30" s="33">
        <f t="shared" si="57"/>
        <v>0.44443140765896061</v>
      </c>
      <c r="DM30" s="33">
        <f t="shared" si="57"/>
        <v>1.2418876394240367E-2</v>
      </c>
      <c r="DN30" s="33">
        <f t="shared" si="57"/>
        <v>0.17181189643435307</v>
      </c>
      <c r="DO30" s="33">
        <f t="shared" si="57"/>
        <v>7.4522056327103639E-2</v>
      </c>
      <c r="DP30" s="33">
        <f t="shared" si="57"/>
        <v>1.6355241523867852E-3</v>
      </c>
      <c r="DQ30" s="33">
        <f t="shared" si="57"/>
        <v>8.6283850308717797E-2</v>
      </c>
      <c r="DR30" s="33">
        <f t="shared" si="57"/>
        <v>0.12413556394547989</v>
      </c>
      <c r="DS30" s="33">
        <f t="shared" si="57"/>
        <v>6.7853708298241208E-2</v>
      </c>
      <c r="DT30" s="33">
        <f t="shared" si="57"/>
        <v>1.4591402107277092E-2</v>
      </c>
      <c r="DU30" s="33">
        <f t="shared" si="57"/>
        <v>0</v>
      </c>
      <c r="DV30" s="33">
        <f t="shared" si="57"/>
        <v>2.3157143732396106E-3</v>
      </c>
      <c r="DW30" s="33">
        <f t="shared" si="58"/>
        <v>1</v>
      </c>
      <c r="DX30" s="33">
        <f t="shared" si="59"/>
        <v>53.657139910989457</v>
      </c>
      <c r="DY30" s="33">
        <f t="shared" si="60"/>
        <v>0.84915360585044686</v>
      </c>
      <c r="DZ30" s="33">
        <f t="shared" si="60"/>
        <v>6.4410081273128788E-3</v>
      </c>
      <c r="EA30" s="33">
        <f t="shared" si="60"/>
        <v>4.1945449730779412E-2</v>
      </c>
      <c r="EB30" s="33">
        <f t="shared" si="60"/>
        <v>5.2468878050953141E-2</v>
      </c>
      <c r="EC30" s="33">
        <f t="shared" si="60"/>
        <v>1.2926872246696035E-3</v>
      </c>
      <c r="ED30" s="33">
        <f t="shared" si="60"/>
        <v>0.3953067158920614</v>
      </c>
      <c r="EE30" s="33">
        <f t="shared" si="60"/>
        <v>0.38645158299065219</v>
      </c>
      <c r="EF30" s="33">
        <f t="shared" si="60"/>
        <v>6.1633878626435766E-3</v>
      </c>
      <c r="EG30" s="33">
        <f t="shared" si="60"/>
        <v>0</v>
      </c>
      <c r="EH30" s="33">
        <f t="shared" si="60"/>
        <v>6.9171871772165721E-3</v>
      </c>
      <c r="EI30" s="33">
        <f t="shared" si="61"/>
        <v>1.7461405029067354</v>
      </c>
      <c r="EK30" s="33">
        <f t="shared" si="62"/>
        <v>1.6983072117008937</v>
      </c>
      <c r="EL30" s="33">
        <f t="shared" si="62"/>
        <v>1.2882016254625758E-2</v>
      </c>
      <c r="EM30" s="33">
        <f t="shared" si="63"/>
        <v>0.12583634919233824</v>
      </c>
      <c r="EN30" s="33">
        <f t="shared" si="64"/>
        <v>5.2468878050953141E-2</v>
      </c>
      <c r="EO30" s="33">
        <f t="shared" si="64"/>
        <v>1.2926872246696035E-3</v>
      </c>
      <c r="EP30" s="33">
        <f t="shared" si="64"/>
        <v>0.3953067158920614</v>
      </c>
      <c r="EQ30" s="33">
        <f t="shared" si="64"/>
        <v>0.38645158299065219</v>
      </c>
      <c r="ER30" s="33">
        <f t="shared" si="64"/>
        <v>6.1633878626435766E-3</v>
      </c>
      <c r="ES30" s="33">
        <f t="shared" si="64"/>
        <v>0</v>
      </c>
      <c r="ET30" s="33">
        <f t="shared" si="65"/>
        <v>2.0751561531649716E-2</v>
      </c>
      <c r="EU30" s="33">
        <f t="shared" si="66"/>
        <v>2.6994603907004877</v>
      </c>
      <c r="EV30" s="33">
        <f t="shared" si="67"/>
        <v>2.2226664338805318</v>
      </c>
      <c r="EX30" s="33">
        <f t="shared" si="68"/>
        <v>1.8873852169324075</v>
      </c>
      <c r="EY30" s="33">
        <f t="shared" si="68"/>
        <v>1.4316212564930039E-2</v>
      </c>
      <c r="EZ30" s="33">
        <f t="shared" si="69"/>
        <v>0.11261478306759254</v>
      </c>
      <c r="FA30" s="33">
        <f t="shared" si="70"/>
        <v>7.3846703273660635E-2</v>
      </c>
      <c r="FB30" s="33">
        <f t="shared" si="71"/>
        <v>0.18646148634125317</v>
      </c>
      <c r="FC30" s="33">
        <f t="shared" si="72"/>
        <v>0.11662081406722452</v>
      </c>
      <c r="FD30" s="33">
        <f t="shared" si="72"/>
        <v>2.8732125037793095E-3</v>
      </c>
      <c r="FE30" s="33">
        <f t="shared" si="72"/>
        <v>0.87863496850083267</v>
      </c>
      <c r="FF30" s="33">
        <f t="shared" si="72"/>
        <v>0.85895296183331926</v>
      </c>
      <c r="FG30" s="33">
        <f t="shared" si="73"/>
        <v>2.7398310642569101E-2</v>
      </c>
      <c r="FH30" s="33">
        <f t="shared" si="73"/>
        <v>0</v>
      </c>
      <c r="FI30" s="33">
        <f t="shared" si="73"/>
        <v>3.07491995113362E-2</v>
      </c>
      <c r="FJ30" s="33">
        <f t="shared" si="74"/>
        <v>4.0033923828976521</v>
      </c>
      <c r="FK30" s="33">
        <f t="shared" si="75"/>
        <v>6.7847657953047161E-3</v>
      </c>
      <c r="FL30" s="33">
        <f t="shared" si="76"/>
        <v>1.0168524810540092E-2</v>
      </c>
      <c r="FM30" s="33">
        <f t="shared" si="77"/>
        <v>2.7398310642569101E-2</v>
      </c>
      <c r="FN30" s="33">
        <f t="shared" si="78"/>
        <v>4.6448392631091531E-2</v>
      </c>
      <c r="FO30" s="33">
        <f t="shared" si="157"/>
        <v>3.3083195218250504E-2</v>
      </c>
      <c r="FP30" s="33">
        <f t="shared" si="79"/>
        <v>1.53745997556681E-2</v>
      </c>
      <c r="FQ30" s="119">
        <f t="shared" si="80"/>
        <v>0.76404677422830902</v>
      </c>
      <c r="FR30" s="33">
        <f t="shared" si="81"/>
        <v>0.11560450416987411</v>
      </c>
      <c r="FS30" s="33">
        <f t="shared" si="82"/>
        <v>1.0019557766457625</v>
      </c>
      <c r="FT30" s="33">
        <f t="shared" si="83"/>
        <v>0.76404677422830902</v>
      </c>
      <c r="FU30" s="33">
        <f t="shared" si="84"/>
        <v>2.4764014417891387</v>
      </c>
      <c r="FV30" s="33">
        <f t="shared" si="85"/>
        <v>-2.7903296311861374</v>
      </c>
      <c r="FW30" s="33">
        <f t="shared" si="86"/>
        <v>-2.7903296311861374</v>
      </c>
      <c r="FX30" s="33">
        <f t="shared" si="87"/>
        <v>0.5365713991098946</v>
      </c>
      <c r="FY30" s="120">
        <f t="shared" ca="1" si="88"/>
        <v>1466.1465702258267</v>
      </c>
      <c r="FZ30" s="120">
        <f t="shared" ca="1" si="88"/>
        <v>7.0322893474771462</v>
      </c>
      <c r="GA30" s="33">
        <f t="shared" ca="1" si="89"/>
        <v>0.14661465702258267</v>
      </c>
      <c r="GB30" s="119">
        <f t="shared" ca="1" si="90"/>
        <v>0.51861305467085539</v>
      </c>
      <c r="GC30" s="119">
        <f t="shared" ca="1" si="91"/>
        <v>5.5235575376725752</v>
      </c>
      <c r="GD30" s="33">
        <f t="shared" ca="1" si="92"/>
        <v>174.68375985848238</v>
      </c>
      <c r="GE30" s="33">
        <f t="shared" si="93"/>
        <v>9.9748976927799313E-2</v>
      </c>
      <c r="GF30" s="119">
        <f t="shared" si="94"/>
        <v>88.282327406698613</v>
      </c>
      <c r="GG30" s="119">
        <f t="shared" ca="1" si="95"/>
        <v>315.00648645295848</v>
      </c>
      <c r="GH30" s="119">
        <f t="shared" ca="1" si="96"/>
        <v>1.6659437839805931E-3</v>
      </c>
      <c r="GI30" s="119">
        <f t="shared" si="97"/>
        <v>0.15367820232558982</v>
      </c>
      <c r="GJ30" s="33">
        <f t="shared" si="98"/>
        <v>0.88922448497966766</v>
      </c>
      <c r="GK30" s="33">
        <f t="shared" si="99"/>
        <v>0.12569688114523159</v>
      </c>
      <c r="GL30" s="33">
        <f t="shared" si="100"/>
        <v>0.12943217682374988</v>
      </c>
      <c r="GM30" s="33">
        <f t="shared" si="101"/>
        <v>0.91183708416140941</v>
      </c>
      <c r="GN30" s="33">
        <f t="shared" si="102"/>
        <v>7.6633932611343103E-2</v>
      </c>
      <c r="GO30" s="33">
        <f t="shared" si="103"/>
        <v>0.10983604827191981</v>
      </c>
      <c r="GP30" s="33">
        <f t="shared" si="104"/>
        <v>0.87056782317625014</v>
      </c>
      <c r="GQ30" s="33">
        <f t="shared" si="105"/>
        <v>0.31999728385092818</v>
      </c>
      <c r="GR30" s="33">
        <f t="shared" si="106"/>
        <v>-1.2167144815120001E-2</v>
      </c>
      <c r="GS30" s="33">
        <f t="shared" si="107"/>
        <v>2.6328600686688221E-2</v>
      </c>
      <c r="GT30" s="33">
        <f t="shared" si="108"/>
        <v>2.6328600686688221E-2</v>
      </c>
      <c r="GU30" s="33">
        <f t="shared" si="109"/>
        <v>8.3507447585231598E-2</v>
      </c>
      <c r="GV30" s="33">
        <f t="shared" si="110"/>
        <v>8.4446914333644124E-2</v>
      </c>
      <c r="GW30" s="33">
        <f t="shared" si="111"/>
        <v>0.79418805416718852</v>
      </c>
      <c r="GX30" s="33">
        <f t="shared" si="112"/>
        <v>0.85895296183331926</v>
      </c>
      <c r="GY30" s="33">
        <f t="shared" si="113"/>
        <v>2.7398310642569101E-2</v>
      </c>
      <c r="GZ30" s="33">
        <f t="shared" si="114"/>
        <v>438.09338295055159</v>
      </c>
      <c r="HA30" s="33">
        <f t="shared" si="115"/>
        <v>11.713592708717712</v>
      </c>
      <c r="HB30" s="33">
        <f t="shared" si="116"/>
        <v>2.1467978595054649</v>
      </c>
      <c r="HC30" s="33">
        <f t="shared" si="117"/>
        <v>8.8287061972162232E-6</v>
      </c>
      <c r="HD30" s="33">
        <f t="shared" si="118"/>
        <v>1816.9071234094497</v>
      </c>
      <c r="HE30" s="33">
        <f t="shared" ca="1" si="119"/>
        <v>-7.714822389233952E-3</v>
      </c>
      <c r="HF30" s="119">
        <f t="shared" ca="1" si="120"/>
        <v>18.51191032359419</v>
      </c>
      <c r="HG30" s="44" t="e">
        <f>#REF!</f>
        <v>#REF!</v>
      </c>
      <c r="HH30" s="44" t="e">
        <f>#REF!</f>
        <v>#REF!</v>
      </c>
      <c r="HI30" s="44">
        <f t="shared" si="121"/>
        <v>4.9249000000000001</v>
      </c>
      <c r="HJ30" s="44">
        <f t="shared" si="122"/>
        <v>3.6680562238418659</v>
      </c>
      <c r="HK30" s="44" t="e">
        <f t="shared" si="123"/>
        <v>#REF!</v>
      </c>
      <c r="HL30" s="33">
        <f t="shared" si="124"/>
        <v>438.09338295055159</v>
      </c>
      <c r="HM30" s="33">
        <f t="shared" si="124"/>
        <v>11.713592708717712</v>
      </c>
      <c r="HN30" s="44">
        <f t="shared" si="125"/>
        <v>3.7103010835790258</v>
      </c>
      <c r="HO30" s="44"/>
      <c r="HP30" s="45">
        <f t="shared" si="126"/>
        <v>0.11270926077569912</v>
      </c>
      <c r="HQ30" s="45">
        <f t="shared" si="127"/>
        <v>0.87863496850083267</v>
      </c>
      <c r="HR30" s="45">
        <f t="shared" si="128"/>
        <v>6.7847657953047161E-3</v>
      </c>
      <c r="HS30" s="45">
        <f t="shared" si="129"/>
        <v>2.0613544847264385E-2</v>
      </c>
      <c r="HT30" s="45">
        <f t="shared" si="130"/>
        <v>0</v>
      </c>
      <c r="HU30" s="45">
        <f t="shared" si="131"/>
        <v>2.0613544847264385E-2</v>
      </c>
      <c r="HV30" s="45">
        <f t="shared" si="132"/>
        <v>0</v>
      </c>
      <c r="HW30" s="45">
        <f t="shared" si="133"/>
        <v>5.3233158426396254E-2</v>
      </c>
      <c r="HX30" s="45">
        <f t="shared" si="134"/>
        <v>0.11261478306759254</v>
      </c>
      <c r="HY30" s="45">
        <f t="shared" si="135"/>
        <v>0.11369336447134278</v>
      </c>
      <c r="HZ30" s="45">
        <f t="shared" si="136"/>
        <v>0.66148448018843675</v>
      </c>
      <c r="IA30" s="45">
        <f t="shared" si="137"/>
        <v>8.4853698577289943E-2</v>
      </c>
      <c r="IB30" s="45">
        <f t="shared" si="138"/>
        <v>0.10072762132400846</v>
      </c>
      <c r="IC30" s="45">
        <f t="shared" si="139"/>
        <v>1.2921106200103148E-2</v>
      </c>
      <c r="ID30" s="45">
        <f t="shared" si="140"/>
        <v>2.7398310642569101E-2</v>
      </c>
      <c r="IE30" s="45"/>
      <c r="IF30" s="121">
        <f t="shared" si="141"/>
        <v>-8.6929794859875282E-7</v>
      </c>
      <c r="IG30" s="121">
        <f t="shared" si="142"/>
        <v>1.6063132470992506E-12</v>
      </c>
      <c r="IH30" s="121">
        <f t="shared" si="143"/>
        <v>2.7035308475200676E-5</v>
      </c>
      <c r="II30" s="121">
        <f t="shared" si="144"/>
        <v>7.7210726904478971E-9</v>
      </c>
      <c r="IJ30" s="45">
        <f t="shared" si="145"/>
        <v>2.1467978595054649</v>
      </c>
      <c r="IK30" s="119">
        <f t="shared" si="146"/>
        <v>9.9748976927799313E-2</v>
      </c>
      <c r="IL30" s="122">
        <f t="shared" ca="1" si="147"/>
        <v>-24.874853696957352</v>
      </c>
      <c r="IM30" s="122"/>
      <c r="IN30" s="45">
        <f t="shared" si="148"/>
        <v>2.0693783276152793</v>
      </c>
      <c r="IO30" s="122">
        <f t="shared" si="149"/>
        <v>1816.9071234094497</v>
      </c>
      <c r="IP30" s="121">
        <f t="shared" si="150"/>
        <v>1.2903391737045034E-5</v>
      </c>
    </row>
    <row r="31" spans="1:250" s="33" customFormat="1">
      <c r="A31" t="s">
        <v>233</v>
      </c>
      <c r="B31"/>
      <c r="C31" s="111">
        <v>3</v>
      </c>
      <c r="D31" s="111">
        <v>1160</v>
      </c>
      <c r="E31" s="125">
        <f t="shared" si="4"/>
        <v>88.459321829622084</v>
      </c>
      <c r="F31" s="125" t="str">
        <f t="shared" ca="1" si="151"/>
        <v>N</v>
      </c>
      <c r="G31" s="124" t="str">
        <f t="shared" ca="1" si="5"/>
        <v/>
      </c>
      <c r="H31" s="124" t="str">
        <f t="shared" ca="1" si="152"/>
        <v/>
      </c>
      <c r="I31" s="4">
        <f t="shared" ca="1" si="6"/>
        <v>3.4851148683800043E-2</v>
      </c>
      <c r="J31" s="4">
        <f t="shared" ca="1" si="153"/>
        <v>0.13576032620413919</v>
      </c>
      <c r="K31" s="4">
        <f t="shared" ca="1" si="7"/>
        <v>9.1030087134503918E-3</v>
      </c>
      <c r="L31" s="4">
        <f t="shared" ca="1" si="8"/>
        <v>5.9133039076576188E-2</v>
      </c>
      <c r="M31" s="4"/>
      <c r="N31">
        <v>47.151899999999998</v>
      </c>
      <c r="O31">
        <v>1.7168000000000001</v>
      </c>
      <c r="P31">
        <v>15.5321</v>
      </c>
      <c r="Q31">
        <v>9.7208000000000006</v>
      </c>
      <c r="R31">
        <v>0.1888</v>
      </c>
      <c r="S31">
        <v>5.9395145631067896</v>
      </c>
      <c r="T31">
        <v>12.361700000000001</v>
      </c>
      <c r="U31">
        <v>3.7555999999999998</v>
      </c>
      <c r="V31">
        <v>1.1877</v>
      </c>
      <c r="W31">
        <v>0</v>
      </c>
      <c r="X31">
        <v>0.27660000000000001</v>
      </c>
      <c r="Y31" s="112">
        <v>0</v>
      </c>
      <c r="Z31" s="113">
        <f t="shared" ca="1" si="9"/>
        <v>10.907141153476156</v>
      </c>
      <c r="AB31">
        <v>51.298999999999999</v>
      </c>
      <c r="AC31">
        <v>0.4869</v>
      </c>
      <c r="AD31">
        <v>4.4177</v>
      </c>
      <c r="AE31">
        <v>3.7014</v>
      </c>
      <c r="AF31">
        <v>9.8299999999999998E-2</v>
      </c>
      <c r="AG31">
        <v>15.915699999999999</v>
      </c>
      <c r="AH31">
        <v>21.745000000000001</v>
      </c>
      <c r="AI31">
        <v>0.37869999999999998</v>
      </c>
      <c r="AJ31">
        <v>0</v>
      </c>
      <c r="AK31">
        <v>1.1904999999999999</v>
      </c>
      <c r="AM31" s="114">
        <f t="shared" ca="1" si="10"/>
        <v>1464.670965727227</v>
      </c>
      <c r="AN31" s="124">
        <f t="shared" ca="1" si="11"/>
        <v>1191.5209657272271</v>
      </c>
      <c r="AO31" s="124">
        <f t="shared" ca="1" si="12"/>
        <v>5.1757633976292041</v>
      </c>
      <c r="AP31" s="111"/>
      <c r="AQ31" s="115">
        <f t="shared" ca="1" si="13"/>
        <v>1459.7907068536213</v>
      </c>
      <c r="AR31" s="115">
        <f t="shared" ca="1" si="14"/>
        <v>6.7015955827012261</v>
      </c>
      <c r="AS31" s="115"/>
      <c r="AT31" s="115">
        <f t="shared" ref="AT31:AU51" ca="1" si="159">BK31</f>
        <v>1458.0452220002849</v>
      </c>
      <c r="AU31" s="115">
        <f t="shared" ca="1" si="159"/>
        <v>4.1728055753445084</v>
      </c>
      <c r="AV31" s="111"/>
      <c r="AW31" s="115">
        <f t="shared" ca="1" si="16"/>
        <v>1477.6342877758818</v>
      </c>
      <c r="AX31" s="115">
        <f t="shared" ca="1" si="17"/>
        <v>1204.484287775882</v>
      </c>
      <c r="AY31" s="115">
        <f t="shared" ca="1" si="18"/>
        <v>7.3941922936136839</v>
      </c>
      <c r="AZ31" s="115"/>
      <c r="BA31" s="115">
        <f t="shared" ca="1" si="19"/>
        <v>1496.5651245187066</v>
      </c>
      <c r="BB31" s="115">
        <f t="shared" ca="1" si="20"/>
        <v>1223.4151245187068</v>
      </c>
      <c r="BC31" s="116">
        <f t="shared" ca="1" si="21"/>
        <v>8.1289907244905457</v>
      </c>
      <c r="BE31" s="116">
        <f t="shared" si="22"/>
        <v>1441.2228951544546</v>
      </c>
      <c r="BF31" s="116">
        <f t="shared" si="23"/>
        <v>1168.0728951544547</v>
      </c>
      <c r="BG31" s="116">
        <f t="shared" ca="1" si="24"/>
        <v>1459.7907068536213</v>
      </c>
      <c r="BH31" s="116">
        <f t="shared" ca="1" si="25"/>
        <v>1186.6407068536214</v>
      </c>
      <c r="BI31" s="116">
        <f t="shared" ca="1" si="26"/>
        <v>6.7015955827012261</v>
      </c>
      <c r="BJ31" s="116"/>
      <c r="BK31" s="116">
        <f t="shared" ca="1" si="27"/>
        <v>1458.0452220002849</v>
      </c>
      <c r="BL31" s="116">
        <f t="shared" ca="1" si="28"/>
        <v>4.1728055753445084</v>
      </c>
      <c r="BM31" s="116">
        <f t="shared" ca="1" si="29"/>
        <v>1184.8952220002848</v>
      </c>
      <c r="BN31" s="116"/>
      <c r="BO31" s="116">
        <f t="shared" ca="1" si="30"/>
        <v>5.1595641347666774</v>
      </c>
      <c r="BP31" s="116">
        <f t="shared" ca="1" si="31"/>
        <v>5.5927074083290078</v>
      </c>
      <c r="BQ31" s="116">
        <f t="shared" ca="1" si="32"/>
        <v>1198.9588108373673</v>
      </c>
      <c r="BR31" s="116">
        <f t="shared" ca="1" si="33"/>
        <v>1209.8758515878239</v>
      </c>
      <c r="BS31" s="116">
        <f t="shared" ca="1" si="34"/>
        <v>1209.8758515878239</v>
      </c>
      <c r="BT31" s="116"/>
      <c r="BU31" s="116">
        <f t="shared" ca="1" si="35"/>
        <v>1164.7556987401049</v>
      </c>
      <c r="BV31" s="111"/>
      <c r="BW31" s="117">
        <f t="shared" ca="1" si="36"/>
        <v>0.72323598010647205</v>
      </c>
      <c r="BX31" s="117">
        <f t="shared" ca="1" si="37"/>
        <v>0.69828102704817863</v>
      </c>
      <c r="BY31" s="117">
        <f t="shared" ca="1" si="38"/>
        <v>0.10547281986869166</v>
      </c>
      <c r="BZ31" s="117">
        <f t="shared" ca="1" si="39"/>
        <v>1.6530256146232394E-2</v>
      </c>
      <c r="CA31" s="117">
        <f t="shared" ca="1" si="40"/>
        <v>1.7434324360532973E-2</v>
      </c>
      <c r="CB31" s="117">
        <f t="shared" ca="1" si="154"/>
        <v>6.0432024128087208E-2</v>
      </c>
      <c r="CC31" s="117">
        <f t="shared" si="41"/>
        <v>0</v>
      </c>
      <c r="CD31" s="116">
        <f t="shared" ca="1" si="42"/>
        <v>0.89815045155172279</v>
      </c>
      <c r="CE31" s="134">
        <v>0.27</v>
      </c>
      <c r="CF31" s="117">
        <f t="shared" si="43"/>
        <v>0.75741406612475481</v>
      </c>
      <c r="CG31" s="117">
        <f t="shared" si="0"/>
        <v>0.11457582858214205</v>
      </c>
      <c r="CH31" s="117">
        <f t="shared" si="1"/>
        <v>5.1381404830032437E-2</v>
      </c>
      <c r="CI31" s="117">
        <f t="shared" si="2"/>
        <v>2.7007089310701744E-2</v>
      </c>
      <c r="CJ31" s="117">
        <f t="shared" si="158"/>
        <v>3.0869392878807779E-2</v>
      </c>
      <c r="CK31" s="117">
        <f t="shared" si="158"/>
        <v>1.7309610628815638E-2</v>
      </c>
      <c r="CL31" s="117">
        <f t="shared" si="44"/>
        <v>0.99855739235525443</v>
      </c>
      <c r="CM31" s="117">
        <f t="shared" si="155"/>
        <v>0.14209841047127553</v>
      </c>
      <c r="CN31" s="111"/>
      <c r="CO31" s="116">
        <f t="shared" ca="1" si="45"/>
        <v>5.1104644799870584</v>
      </c>
      <c r="CP31" s="116">
        <f t="shared" ca="1" si="46"/>
        <v>4.2990552267793856</v>
      </c>
      <c r="CQ31" s="116">
        <f t="shared" ca="1" si="47"/>
        <v>5.0559994685800769</v>
      </c>
      <c r="CR31" s="116">
        <f t="shared" ca="1" si="48"/>
        <v>1221.7968450787598</v>
      </c>
      <c r="CS31" s="118">
        <f t="shared" ca="1" si="156"/>
        <v>0.27785873667541472</v>
      </c>
      <c r="CU31" s="116">
        <f t="shared" si="49"/>
        <v>3.7113591227101286</v>
      </c>
      <c r="CV31" s="116">
        <f t="shared" si="50"/>
        <v>3.7609946056014563</v>
      </c>
      <c r="CW31" s="116">
        <f t="shared" ca="1" si="51"/>
        <v>959.39354520513768</v>
      </c>
      <c r="CX31" s="119"/>
      <c r="CY31" s="33">
        <f t="shared" ref="CY31:CZ51" si="160">N31/CY$10</f>
        <v>0.78476240881561399</v>
      </c>
      <c r="CZ31" s="33">
        <f t="shared" si="160"/>
        <v>2.149256123026385E-2</v>
      </c>
      <c r="DA31" s="33">
        <f t="shared" si="53"/>
        <v>0.30466747089573465</v>
      </c>
      <c r="DB31" s="33">
        <f t="shared" ref="DB31:DE51" si="161">Q31/DB$10</f>
        <v>0.135299750579013</v>
      </c>
      <c r="DC31" s="33">
        <f t="shared" si="161"/>
        <v>2.6614977973568282E-3</v>
      </c>
      <c r="DD31" s="33">
        <f t="shared" si="161"/>
        <v>0.14736640573006396</v>
      </c>
      <c r="DE31" s="33">
        <f t="shared" si="161"/>
        <v>0.22043996333638866</v>
      </c>
      <c r="DF31" s="33">
        <f t="shared" ref="DF31:DI51" si="162">U31*2/DF$10</f>
        <v>0.1211896306646294</v>
      </c>
      <c r="DG31" s="33">
        <f t="shared" si="162"/>
        <v>2.5217631321924498E-2</v>
      </c>
      <c r="DH31" s="33">
        <f t="shared" si="162"/>
        <v>0</v>
      </c>
      <c r="DI31" s="33">
        <f t="shared" si="162"/>
        <v>3.8975038221182637E-3</v>
      </c>
      <c r="DJ31" s="33">
        <f t="shared" si="56"/>
        <v>1.7669948241931073</v>
      </c>
      <c r="DL31" s="33">
        <f t="shared" ref="DL31:DV51" si="163">(CY31/$DJ31)</f>
        <v>0.44412264148763048</v>
      </c>
      <c r="DM31" s="33">
        <f t="shared" si="163"/>
        <v>1.2163341361273292E-2</v>
      </c>
      <c r="DN31" s="33">
        <f t="shared" si="163"/>
        <v>0.17242125824271168</v>
      </c>
      <c r="DO31" s="33">
        <f t="shared" si="163"/>
        <v>7.6570541535568568E-2</v>
      </c>
      <c r="DP31" s="33">
        <f t="shared" si="163"/>
        <v>1.5062284059446484E-3</v>
      </c>
      <c r="DQ31" s="33">
        <f t="shared" si="163"/>
        <v>8.3399455228941252E-2</v>
      </c>
      <c r="DR31" s="33">
        <f t="shared" si="163"/>
        <v>0.12475416470846307</v>
      </c>
      <c r="DS31" s="33">
        <f t="shared" si="163"/>
        <v>6.8585164486811817E-2</v>
      </c>
      <c r="DT31" s="33">
        <f t="shared" si="163"/>
        <v>1.4271480016043652E-2</v>
      </c>
      <c r="DU31" s="33">
        <f t="shared" si="163"/>
        <v>0</v>
      </c>
      <c r="DV31" s="33">
        <f t="shared" si="163"/>
        <v>2.2057245266114724E-3</v>
      </c>
      <c r="DW31" s="33">
        <f t="shared" si="58"/>
        <v>0.99999999999999978</v>
      </c>
      <c r="DX31" s="33">
        <f t="shared" si="59"/>
        <v>52.134435779049696</v>
      </c>
      <c r="DY31" s="33">
        <f t="shared" ref="DY31:EH51" si="164">AB31/CY$10</f>
        <v>0.85378376714050097</v>
      </c>
      <c r="DZ31" s="33">
        <f t="shared" si="164"/>
        <v>6.0954846592587769E-3</v>
      </c>
      <c r="EA31" s="33">
        <f t="shared" si="164"/>
        <v>4.3327350653681311E-2</v>
      </c>
      <c r="EB31" s="33">
        <f t="shared" si="164"/>
        <v>5.1518238909673969E-2</v>
      </c>
      <c r="EC31" s="33">
        <f t="shared" si="164"/>
        <v>1.385726872246696E-3</v>
      </c>
      <c r="ED31" s="33">
        <f t="shared" si="164"/>
        <v>0.39488740683399326</v>
      </c>
      <c r="EE31" s="33">
        <f t="shared" si="164"/>
        <v>0.38776762118072527</v>
      </c>
      <c r="EF31" s="33">
        <f t="shared" si="164"/>
        <v>6.1101439360814721E-3</v>
      </c>
      <c r="EG31" s="33">
        <f t="shared" si="164"/>
        <v>0</v>
      </c>
      <c r="EH31" s="33">
        <f t="shared" si="164"/>
        <v>7.8323295933767634E-3</v>
      </c>
      <c r="EI31" s="33">
        <f t="shared" si="61"/>
        <v>1.7527080697795387</v>
      </c>
      <c r="EK31" s="33">
        <f t="shared" ref="EK31:EL51" si="165">DY31*2</f>
        <v>1.7075675342810019</v>
      </c>
      <c r="EL31" s="33">
        <f t="shared" si="165"/>
        <v>1.2190969318517554E-2</v>
      </c>
      <c r="EM31" s="33">
        <f t="shared" si="63"/>
        <v>0.12998205196104393</v>
      </c>
      <c r="EN31" s="33">
        <f t="shared" ref="EN31:ES51" si="166">EB31</f>
        <v>5.1518238909673969E-2</v>
      </c>
      <c r="EO31" s="33">
        <f t="shared" si="166"/>
        <v>1.385726872246696E-3</v>
      </c>
      <c r="EP31" s="33">
        <f t="shared" si="166"/>
        <v>0.39488740683399326</v>
      </c>
      <c r="EQ31" s="33">
        <f t="shared" si="166"/>
        <v>0.38776762118072527</v>
      </c>
      <c r="ER31" s="33">
        <f t="shared" si="166"/>
        <v>6.1101439360814721E-3</v>
      </c>
      <c r="ES31" s="33">
        <f t="shared" si="166"/>
        <v>0</v>
      </c>
      <c r="ET31" s="33">
        <f t="shared" si="65"/>
        <v>2.349698878013029E-2</v>
      </c>
      <c r="EU31" s="33">
        <f t="shared" si="66"/>
        <v>2.7149066820734147</v>
      </c>
      <c r="EV31" s="33">
        <f t="shared" si="67"/>
        <v>2.2100207125416591</v>
      </c>
      <c r="EX31" s="33">
        <f t="shared" ref="EX31:EY51" si="167">DY31*$EV31</f>
        <v>1.886879809412352</v>
      </c>
      <c r="EY31" s="33">
        <f t="shared" si="167"/>
        <v>1.3471147349941833E-2</v>
      </c>
      <c r="EZ31" s="33">
        <f t="shared" si="69"/>
        <v>0.113120190587648</v>
      </c>
      <c r="FA31" s="33">
        <f t="shared" si="70"/>
        <v>7.8388494140734177E-2</v>
      </c>
      <c r="FB31" s="33">
        <f t="shared" si="71"/>
        <v>0.19150868472838217</v>
      </c>
      <c r="FC31" s="33">
        <f t="shared" ref="FC31:FF51" si="168">EB31*$EV31</f>
        <v>0.1138563750640491</v>
      </c>
      <c r="FD31" s="33">
        <f t="shared" si="168"/>
        <v>3.0624850895907677E-3</v>
      </c>
      <c r="FE31" s="33">
        <f t="shared" si="168"/>
        <v>0.8727093482249898</v>
      </c>
      <c r="FF31" s="33">
        <f t="shared" si="168"/>
        <v>0.8569744744624106</v>
      </c>
      <c r="FG31" s="33">
        <f t="shared" ref="FG31:FI51" si="169">EF31*$EV31*2</f>
        <v>2.7007089310701744E-2</v>
      </c>
      <c r="FH31" s="33">
        <f t="shared" si="169"/>
        <v>0</v>
      </c>
      <c r="FI31" s="33">
        <f t="shared" si="169"/>
        <v>3.4619221257631276E-2</v>
      </c>
      <c r="FJ31" s="33">
        <f t="shared" si="74"/>
        <v>4.0000886349000488</v>
      </c>
      <c r="FK31" s="33">
        <f t="shared" si="75"/>
        <v>1.7726980010062537E-4</v>
      </c>
      <c r="FL31" s="33">
        <f t="shared" si="76"/>
        <v>2.6589880816807465E-4</v>
      </c>
      <c r="FM31" s="33">
        <f t="shared" si="77"/>
        <v>2.7007089310701744E-2</v>
      </c>
      <c r="FN31" s="33">
        <f t="shared" si="78"/>
        <v>5.1381404830032437E-2</v>
      </c>
      <c r="FO31" s="33">
        <f t="shared" si="157"/>
        <v>3.0869392878807779E-2</v>
      </c>
      <c r="FP31" s="33">
        <f t="shared" si="79"/>
        <v>1.7309610628815638E-2</v>
      </c>
      <c r="FQ31" s="119">
        <f t="shared" si="80"/>
        <v>0.75741406612475481</v>
      </c>
      <c r="FR31" s="33">
        <f t="shared" si="81"/>
        <v>0.11457582858214205</v>
      </c>
      <c r="FS31" s="33">
        <f t="shared" si="82"/>
        <v>0.99855739235525443</v>
      </c>
      <c r="FT31" s="33">
        <f t="shared" si="83"/>
        <v>0.75741406612475481</v>
      </c>
      <c r="FU31" s="33">
        <f t="shared" si="84"/>
        <v>2.449146839315345</v>
      </c>
      <c r="FV31" s="33">
        <f t="shared" si="85"/>
        <v>-2.810496200866023</v>
      </c>
      <c r="FW31" s="33">
        <f t="shared" si="86"/>
        <v>-2.810496200866023</v>
      </c>
      <c r="FX31" s="33">
        <f t="shared" si="87"/>
        <v>0.52134435779049704</v>
      </c>
      <c r="FY31" s="120">
        <f t="shared" ref="FY31:FZ51" ca="1" si="170">AQ31</f>
        <v>1459.7907068536213</v>
      </c>
      <c r="FZ31" s="120">
        <f t="shared" ca="1" si="170"/>
        <v>6.7015955827012261</v>
      </c>
      <c r="GA31" s="33">
        <f t="shared" ca="1" si="89"/>
        <v>0.14597907068536212</v>
      </c>
      <c r="GB31" s="119">
        <f t="shared" ca="1" si="90"/>
        <v>0.43310066918385792</v>
      </c>
      <c r="GC31" s="119">
        <f t="shared" ca="1" si="91"/>
        <v>5.521120280915258</v>
      </c>
      <c r="GD31" s="33">
        <f t="shared" ca="1" si="92"/>
        <v>174.8315897109631</v>
      </c>
      <c r="GE31" s="33">
        <f t="shared" si="93"/>
        <v>0.10133427307257493</v>
      </c>
      <c r="GF31" s="119">
        <f t="shared" si="94"/>
        <v>88.459321829622084</v>
      </c>
      <c r="GG31" s="119">
        <f t="shared" ca="1" si="95"/>
        <v>315.19000329047378</v>
      </c>
      <c r="GH31" s="119">
        <f t="shared" ca="1" si="96"/>
        <v>1.6663508381086574E-3</v>
      </c>
      <c r="GI31" s="119">
        <f t="shared" si="97"/>
        <v>0.14209841047127553</v>
      </c>
      <c r="GJ31" s="33">
        <f t="shared" si="98"/>
        <v>0.88704404886270305</v>
      </c>
      <c r="GK31" s="33">
        <f t="shared" si="99"/>
        <v>0.12665613254840791</v>
      </c>
      <c r="GL31" s="33">
        <f t="shared" si="100"/>
        <v>0.12938017570257629</v>
      </c>
      <c r="GM31" s="33">
        <f t="shared" si="101"/>
        <v>0.90814035850932395</v>
      </c>
      <c r="GN31" s="33">
        <f t="shared" si="102"/>
        <v>7.8248094979614269E-2</v>
      </c>
      <c r="GO31" s="33">
        <f t="shared" si="103"/>
        <v>0.11367910526394848</v>
      </c>
      <c r="GP31" s="33">
        <f t="shared" si="104"/>
        <v>0.87061982429742368</v>
      </c>
      <c r="GQ31" s="33">
        <f t="shared" si="105"/>
        <v>0.32493208440708032</v>
      </c>
      <c r="GR31" s="33">
        <f t="shared" si="106"/>
        <v>-1.2840731459526201E-2</v>
      </c>
      <c r="GS31" s="33">
        <f t="shared" si="107"/>
        <v>2.7316282203429854E-2</v>
      </c>
      <c r="GT31" s="33">
        <f t="shared" si="108"/>
        <v>2.7316282203429854E-2</v>
      </c>
      <c r="GU31" s="33">
        <f t="shared" si="109"/>
        <v>8.6362823060518623E-2</v>
      </c>
      <c r="GV31" s="33">
        <f t="shared" si="110"/>
        <v>8.5639668933867097E-2</v>
      </c>
      <c r="GW31" s="33">
        <f t="shared" si="111"/>
        <v>0.7870696792911227</v>
      </c>
      <c r="GX31" s="33">
        <f t="shared" si="112"/>
        <v>0.8569744744624106</v>
      </c>
      <c r="GY31" s="33">
        <f t="shared" si="113"/>
        <v>2.7007089310701744E-2</v>
      </c>
      <c r="GZ31" s="33">
        <f t="shared" si="114"/>
        <v>437.94991782035311</v>
      </c>
      <c r="HA31" s="33">
        <f t="shared" si="115"/>
        <v>11.706341653999564</v>
      </c>
      <c r="HB31" s="33">
        <f t="shared" si="116"/>
        <v>2.1403045496984481</v>
      </c>
      <c r="HC31" s="33">
        <f t="shared" si="117"/>
        <v>8.8020024606348671E-6</v>
      </c>
      <c r="HD31" s="33">
        <f t="shared" si="118"/>
        <v>1812.4785468277928</v>
      </c>
      <c r="HE31" s="33">
        <f t="shared" ca="1" si="119"/>
        <v>-7.6834553324232396E-3</v>
      </c>
      <c r="HF31" s="119">
        <f t="shared" ca="1" si="120"/>
        <v>18.030624468580083</v>
      </c>
      <c r="HG31" s="44" t="e">
        <f>#REF!</f>
        <v>#REF!</v>
      </c>
      <c r="HH31" s="44" t="e">
        <f>#REF!</f>
        <v>#REF!</v>
      </c>
      <c r="HI31" s="44">
        <f t="shared" si="121"/>
        <v>4.9432999999999998</v>
      </c>
      <c r="HJ31" s="44">
        <f t="shared" si="122"/>
        <v>3.6741237991074769</v>
      </c>
      <c r="HK31" s="44" t="e">
        <f t="shared" si="123"/>
        <v>#REF!</v>
      </c>
      <c r="HL31" s="33">
        <f t="shared" ref="HL31:HM51" si="171">GZ31</f>
        <v>437.94991782035311</v>
      </c>
      <c r="HM31" s="33">
        <f t="shared" si="171"/>
        <v>11.706341653999564</v>
      </c>
      <c r="HN31" s="44">
        <f t="shared" si="125"/>
        <v>4.0165863938239283</v>
      </c>
      <c r="HO31" s="44"/>
      <c r="HP31" s="45">
        <f t="shared" si="126"/>
        <v>0.11674159035353925</v>
      </c>
      <c r="HQ31" s="45">
        <f t="shared" si="127"/>
        <v>0.8727093482249898</v>
      </c>
      <c r="HR31" s="45">
        <f t="shared" si="128"/>
        <v>1.7726980010062537E-4</v>
      </c>
      <c r="HS31" s="45">
        <f t="shared" si="129"/>
        <v>2.6829819510601118E-2</v>
      </c>
      <c r="HT31" s="45">
        <f t="shared" si="130"/>
        <v>0</v>
      </c>
      <c r="HU31" s="45">
        <f t="shared" si="131"/>
        <v>2.6829819510601118E-2</v>
      </c>
      <c r="HV31" s="45">
        <f t="shared" si="132"/>
        <v>0</v>
      </c>
      <c r="HW31" s="45">
        <f t="shared" si="133"/>
        <v>5.1558674630133056E-2</v>
      </c>
      <c r="HX31" s="45">
        <f t="shared" si="134"/>
        <v>0.11312019058764801</v>
      </c>
      <c r="HY31" s="45">
        <f t="shared" si="135"/>
        <v>0.11798623438697552</v>
      </c>
      <c r="HZ31" s="45">
        <f t="shared" si="136"/>
        <v>0.65608971798775906</v>
      </c>
      <c r="IA31" s="45">
        <f t="shared" si="137"/>
        <v>8.7764565887003557E-2</v>
      </c>
      <c r="IB31" s="45">
        <f t="shared" si="138"/>
        <v>0.10232985781701172</v>
      </c>
      <c r="IC31" s="45">
        <f t="shared" si="139"/>
        <v>1.3688578409875939E-2</v>
      </c>
      <c r="ID31" s="45">
        <f t="shared" si="140"/>
        <v>2.7007089310701744E-2</v>
      </c>
      <c r="IE31" s="45"/>
      <c r="IF31" s="121">
        <f t="shared" si="141"/>
        <v>-8.694552373511115E-7</v>
      </c>
      <c r="IG31" s="121">
        <f t="shared" si="142"/>
        <v>1.602566894511768E-12</v>
      </c>
      <c r="IH31" s="121">
        <f t="shared" si="143"/>
        <v>2.7040050959174785E-5</v>
      </c>
      <c r="II31" s="121">
        <f t="shared" si="144"/>
        <v>7.7200106033991175E-9</v>
      </c>
      <c r="IJ31" s="45">
        <f t="shared" si="145"/>
        <v>2.1403045496984481</v>
      </c>
      <c r="IK31" s="119">
        <f t="shared" si="146"/>
        <v>0.10133427307257493</v>
      </c>
      <c r="IL31" s="122">
        <f t="shared" ca="1" si="147"/>
        <v>-24.864239673795861</v>
      </c>
      <c r="IM31" s="122"/>
      <c r="IN31" s="45">
        <f t="shared" si="148"/>
        <v>2.0689721960405154</v>
      </c>
      <c r="IO31" s="122">
        <f t="shared" si="149"/>
        <v>1812.4785468277928</v>
      </c>
      <c r="IP31" s="121">
        <f t="shared" si="150"/>
        <v>1.293899671915351E-5</v>
      </c>
    </row>
    <row r="32" spans="1:250" s="33" customFormat="1">
      <c r="A32" t="s">
        <v>233</v>
      </c>
      <c r="B32"/>
      <c r="C32" s="111">
        <v>3</v>
      </c>
      <c r="D32" s="111">
        <v>1160</v>
      </c>
      <c r="E32" s="125">
        <f t="shared" si="4"/>
        <v>88.459321829622084</v>
      </c>
      <c r="F32" s="125" t="str">
        <f t="shared" ca="1" si="151"/>
        <v>N</v>
      </c>
      <c r="G32" s="124" t="str">
        <f t="shared" ca="1" si="5"/>
        <v/>
      </c>
      <c r="H32" s="124" t="str">
        <f t="shared" ca="1" si="152"/>
        <v/>
      </c>
      <c r="I32" s="4">
        <f t="shared" ca="1" si="6"/>
        <v>3.4738131655595528E-2</v>
      </c>
      <c r="J32" s="4">
        <f t="shared" ca="1" si="153"/>
        <v>0.13038229564885617</v>
      </c>
      <c r="K32" s="4">
        <f t="shared" ca="1" si="7"/>
        <v>9.1528294282953587E-3</v>
      </c>
      <c r="L32" s="4">
        <f t="shared" ca="1" si="8"/>
        <v>6.4193846546232169E-2</v>
      </c>
      <c r="M32" s="4"/>
      <c r="N32">
        <v>46.727699999999999</v>
      </c>
      <c r="O32">
        <v>1.7707999999999999</v>
      </c>
      <c r="P32">
        <v>15.4931</v>
      </c>
      <c r="Q32">
        <v>9.5434999999999999</v>
      </c>
      <c r="R32">
        <v>0.20960000000000001</v>
      </c>
      <c r="S32">
        <v>6.0983495145631004</v>
      </c>
      <c r="T32">
        <v>12.369899999999999</v>
      </c>
      <c r="U32">
        <v>3.7058</v>
      </c>
      <c r="V32">
        <v>1.2644</v>
      </c>
      <c r="W32">
        <v>0</v>
      </c>
      <c r="X32">
        <v>0.18870000000000001</v>
      </c>
      <c r="Y32" s="112">
        <v>0</v>
      </c>
      <c r="Z32" s="113">
        <f t="shared" ca="1" si="9"/>
        <v>11.12204106744985</v>
      </c>
      <c r="AB32">
        <v>51.298999999999999</v>
      </c>
      <c r="AC32">
        <v>0.4869</v>
      </c>
      <c r="AD32">
        <v>4.4177</v>
      </c>
      <c r="AE32">
        <v>3.7014</v>
      </c>
      <c r="AF32">
        <v>9.8299999999999998E-2</v>
      </c>
      <c r="AG32">
        <v>15.915699999999999</v>
      </c>
      <c r="AH32">
        <v>21.745000000000001</v>
      </c>
      <c r="AI32">
        <v>0.37869999999999998</v>
      </c>
      <c r="AJ32">
        <v>0</v>
      </c>
      <c r="AK32">
        <v>1.1904999999999999</v>
      </c>
      <c r="AM32" s="114">
        <f t="shared" ca="1" si="10"/>
        <v>1469.7647288075902</v>
      </c>
      <c r="AN32" s="124">
        <f t="shared" ca="1" si="11"/>
        <v>1196.6147288075904</v>
      </c>
      <c r="AO32" s="124">
        <f t="shared" ca="1" si="12"/>
        <v>5.3718641888882903</v>
      </c>
      <c r="AP32" s="111"/>
      <c r="AQ32" s="115">
        <f t="shared" ca="1" si="13"/>
        <v>1464.2951730848072</v>
      </c>
      <c r="AR32" s="115">
        <f t="shared" ca="1" si="14"/>
        <v>6.942386168700553</v>
      </c>
      <c r="AS32" s="115"/>
      <c r="AT32" s="115">
        <f t="shared" ca="1" si="159"/>
        <v>1461.7596930425757</v>
      </c>
      <c r="AU32" s="115">
        <f t="shared" ca="1" si="159"/>
        <v>4.517974776119603</v>
      </c>
      <c r="AV32" s="111"/>
      <c r="AW32" s="115">
        <f t="shared" ca="1" si="16"/>
        <v>1483.37775502314</v>
      </c>
      <c r="AX32" s="115">
        <f t="shared" ca="1" si="17"/>
        <v>1210.2277550231402</v>
      </c>
      <c r="AY32" s="115">
        <f t="shared" ca="1" si="18"/>
        <v>7.6844152657955629</v>
      </c>
      <c r="AZ32" s="115"/>
      <c r="BA32" s="115">
        <f t="shared" ca="1" si="19"/>
        <v>1501.6194588923374</v>
      </c>
      <c r="BB32" s="115">
        <f t="shared" ca="1" si="20"/>
        <v>1228.4694588923376</v>
      </c>
      <c r="BC32" s="116">
        <f t="shared" ca="1" si="21"/>
        <v>8.3937466914526233</v>
      </c>
      <c r="BE32" s="116">
        <f t="shared" si="22"/>
        <v>1445.7290451439026</v>
      </c>
      <c r="BF32" s="116">
        <f t="shared" si="23"/>
        <v>1172.5790451439025</v>
      </c>
      <c r="BG32" s="116">
        <f t="shared" ca="1" si="24"/>
        <v>1464.2951730848072</v>
      </c>
      <c r="BH32" s="116">
        <f t="shared" ca="1" si="25"/>
        <v>1191.1451730848071</v>
      </c>
      <c r="BI32" s="116">
        <f t="shared" ca="1" si="26"/>
        <v>6.942386168700553</v>
      </c>
      <c r="BJ32" s="116"/>
      <c r="BK32" s="116">
        <f t="shared" ca="1" si="27"/>
        <v>1461.7596930425757</v>
      </c>
      <c r="BL32" s="116">
        <f t="shared" ca="1" si="28"/>
        <v>4.517974776119603</v>
      </c>
      <c r="BM32" s="116">
        <f t="shared" ca="1" si="29"/>
        <v>1188.6096930425756</v>
      </c>
      <c r="BN32" s="116"/>
      <c r="BO32" s="116">
        <f t="shared" ca="1" si="30"/>
        <v>5.2745273495447318</v>
      </c>
      <c r="BP32" s="116">
        <f t="shared" ca="1" si="31"/>
        <v>5.7608227815321058</v>
      </c>
      <c r="BQ32" s="116">
        <f t="shared" ca="1" si="32"/>
        <v>1204.3153322822309</v>
      </c>
      <c r="BR32" s="116">
        <f t="shared" ca="1" si="33"/>
        <v>1214.647988157797</v>
      </c>
      <c r="BS32" s="116">
        <f t="shared" ca="1" si="34"/>
        <v>1214.647988157797</v>
      </c>
      <c r="BT32" s="116"/>
      <c r="BU32" s="116">
        <f t="shared" ca="1" si="35"/>
        <v>1169.2124438319806</v>
      </c>
      <c r="BV32" s="111"/>
      <c r="BW32" s="117">
        <f t="shared" ca="1" si="36"/>
        <v>0.71559792856777371</v>
      </c>
      <c r="BX32" s="117">
        <f t="shared" ca="1" si="37"/>
        <v>0.69322021957852265</v>
      </c>
      <c r="BY32" s="117">
        <f t="shared" ca="1" si="38"/>
        <v>0.10542299915384669</v>
      </c>
      <c r="BZ32" s="117">
        <f t="shared" ca="1" si="39"/>
        <v>1.6643273174436909E-2</v>
      </c>
      <c r="CA32" s="117">
        <f t="shared" ca="1" si="40"/>
        <v>1.7282552124944721E-2</v>
      </c>
      <c r="CB32" s="117">
        <f t="shared" ca="1" si="154"/>
        <v>6.1429263517776944E-2</v>
      </c>
      <c r="CC32" s="117">
        <f t="shared" si="41"/>
        <v>0</v>
      </c>
      <c r="CD32" s="116">
        <f t="shared" ca="1" si="42"/>
        <v>0.89399830754952792</v>
      </c>
      <c r="CE32" s="134">
        <v>0.27</v>
      </c>
      <c r="CF32" s="117">
        <f t="shared" si="43"/>
        <v>0.75741406612475481</v>
      </c>
      <c r="CG32" s="117">
        <f t="shared" si="0"/>
        <v>0.11457582858214205</v>
      </c>
      <c r="CH32" s="117">
        <f t="shared" si="1"/>
        <v>5.1381404830032437E-2</v>
      </c>
      <c r="CI32" s="117">
        <f t="shared" si="2"/>
        <v>2.7007089310701744E-2</v>
      </c>
      <c r="CJ32" s="117">
        <f t="shared" si="158"/>
        <v>3.0869392878807779E-2</v>
      </c>
      <c r="CK32" s="117">
        <f t="shared" si="158"/>
        <v>1.7309610628815638E-2</v>
      </c>
      <c r="CL32" s="117">
        <f t="shared" si="44"/>
        <v>0.99855739235525443</v>
      </c>
      <c r="CM32" s="117">
        <f t="shared" si="155"/>
        <v>0.14860893089465926</v>
      </c>
      <c r="CN32" s="111"/>
      <c r="CO32" s="116">
        <f t="shared" ca="1" si="45"/>
        <v>5.244251452336357</v>
      </c>
      <c r="CP32" s="116">
        <f t="shared" ca="1" si="46"/>
        <v>4.4439280037382769</v>
      </c>
      <c r="CQ32" s="116">
        <f t="shared" ca="1" si="47"/>
        <v>5.3156670915798632</v>
      </c>
      <c r="CR32" s="116">
        <f t="shared" ca="1" si="48"/>
        <v>1223.820948163358</v>
      </c>
      <c r="CS32" s="118">
        <f t="shared" ca="1" si="156"/>
        <v>0.27899122654351544</v>
      </c>
      <c r="CU32" s="116">
        <f t="shared" si="49"/>
        <v>3.7113591227101286</v>
      </c>
      <c r="CV32" s="116">
        <f t="shared" si="50"/>
        <v>3.7609946056014563</v>
      </c>
      <c r="CW32" s="116">
        <f t="shared" ca="1" si="51"/>
        <v>959.89111622514963</v>
      </c>
      <c r="CX32" s="119"/>
      <c r="CY32" s="33">
        <f t="shared" si="160"/>
        <v>0.77770232822883845</v>
      </c>
      <c r="CZ32" s="33">
        <f t="shared" si="160"/>
        <v>2.2168585406891442E-2</v>
      </c>
      <c r="DA32" s="33">
        <f t="shared" si="53"/>
        <v>0.30390247251400043</v>
      </c>
      <c r="DB32" s="33">
        <f t="shared" si="161"/>
        <v>0.13283198601460894</v>
      </c>
      <c r="DC32" s="33">
        <f t="shared" si="161"/>
        <v>2.9547136563876654E-3</v>
      </c>
      <c r="DD32" s="33">
        <f t="shared" si="161"/>
        <v>0.15130728939180585</v>
      </c>
      <c r="DE32" s="33">
        <f t="shared" si="161"/>
        <v>0.2205861898019523</v>
      </c>
      <c r="DF32" s="33">
        <f t="shared" si="162"/>
        <v>0.1195826321538459</v>
      </c>
      <c r="DG32" s="33">
        <f t="shared" si="162"/>
        <v>2.6846150579642448E-2</v>
      </c>
      <c r="DH32" s="33">
        <f t="shared" si="162"/>
        <v>0</v>
      </c>
      <c r="DI32" s="33">
        <f t="shared" si="162"/>
        <v>2.658926143288924E-3</v>
      </c>
      <c r="DJ32" s="33">
        <f t="shared" si="56"/>
        <v>1.7605412738912625</v>
      </c>
      <c r="DL32" s="33">
        <f t="shared" si="163"/>
        <v>0.44174046911715414</v>
      </c>
      <c r="DM32" s="33">
        <f t="shared" si="163"/>
        <v>1.2591914620605852E-2</v>
      </c>
      <c r="DN32" s="33">
        <f t="shared" si="163"/>
        <v>0.17261877186343691</v>
      </c>
      <c r="DO32" s="33">
        <f t="shared" si="163"/>
        <v>7.5449515432839051E-2</v>
      </c>
      <c r="DP32" s="33">
        <f t="shared" si="163"/>
        <v>1.6782984302645548E-3</v>
      </c>
      <c r="DQ32" s="33">
        <f t="shared" si="163"/>
        <v>8.594361951956779E-2</v>
      </c>
      <c r="DR32" s="33">
        <f t="shared" si="163"/>
        <v>0.12529452905946273</v>
      </c>
      <c r="DS32" s="33">
        <f t="shared" si="163"/>
        <v>6.7923787943657013E-2</v>
      </c>
      <c r="DT32" s="33">
        <f t="shared" si="163"/>
        <v>1.5248804999785858E-2</v>
      </c>
      <c r="DU32" s="33">
        <f t="shared" si="163"/>
        <v>0</v>
      </c>
      <c r="DV32" s="33">
        <f t="shared" si="163"/>
        <v>1.510289013226025E-3</v>
      </c>
      <c r="DW32" s="33">
        <f t="shared" si="58"/>
        <v>0.99999999999999989</v>
      </c>
      <c r="DX32" s="33">
        <f t="shared" si="59"/>
        <v>53.251099896480525</v>
      </c>
      <c r="DY32" s="33">
        <f t="shared" si="164"/>
        <v>0.85378376714050097</v>
      </c>
      <c r="DZ32" s="33">
        <f t="shared" si="164"/>
        <v>6.0954846592587769E-3</v>
      </c>
      <c r="EA32" s="33">
        <f t="shared" si="164"/>
        <v>4.3327350653681311E-2</v>
      </c>
      <c r="EB32" s="33">
        <f t="shared" si="164"/>
        <v>5.1518238909673969E-2</v>
      </c>
      <c r="EC32" s="33">
        <f t="shared" si="164"/>
        <v>1.385726872246696E-3</v>
      </c>
      <c r="ED32" s="33">
        <f t="shared" si="164"/>
        <v>0.39488740683399326</v>
      </c>
      <c r="EE32" s="33">
        <f t="shared" si="164"/>
        <v>0.38776762118072527</v>
      </c>
      <c r="EF32" s="33">
        <f t="shared" si="164"/>
        <v>6.1101439360814721E-3</v>
      </c>
      <c r="EG32" s="33">
        <f t="shared" si="164"/>
        <v>0</v>
      </c>
      <c r="EH32" s="33">
        <f t="shared" si="164"/>
        <v>7.8323295933767634E-3</v>
      </c>
      <c r="EI32" s="33">
        <f t="shared" si="61"/>
        <v>1.7527080697795387</v>
      </c>
      <c r="EK32" s="33">
        <f t="shared" si="165"/>
        <v>1.7075675342810019</v>
      </c>
      <c r="EL32" s="33">
        <f t="shared" si="165"/>
        <v>1.2190969318517554E-2</v>
      </c>
      <c r="EM32" s="33">
        <f t="shared" si="63"/>
        <v>0.12998205196104393</v>
      </c>
      <c r="EN32" s="33">
        <f t="shared" si="166"/>
        <v>5.1518238909673969E-2</v>
      </c>
      <c r="EO32" s="33">
        <f t="shared" si="166"/>
        <v>1.385726872246696E-3</v>
      </c>
      <c r="EP32" s="33">
        <f t="shared" si="166"/>
        <v>0.39488740683399326</v>
      </c>
      <c r="EQ32" s="33">
        <f t="shared" si="166"/>
        <v>0.38776762118072527</v>
      </c>
      <c r="ER32" s="33">
        <f t="shared" si="166"/>
        <v>6.1101439360814721E-3</v>
      </c>
      <c r="ES32" s="33">
        <f t="shared" si="166"/>
        <v>0</v>
      </c>
      <c r="ET32" s="33">
        <f t="shared" si="65"/>
        <v>2.349698878013029E-2</v>
      </c>
      <c r="EU32" s="33">
        <f t="shared" si="66"/>
        <v>2.7149066820734147</v>
      </c>
      <c r="EV32" s="33">
        <f t="shared" si="67"/>
        <v>2.2100207125416591</v>
      </c>
      <c r="EX32" s="33">
        <f t="shared" si="167"/>
        <v>1.886879809412352</v>
      </c>
      <c r="EY32" s="33">
        <f t="shared" si="167"/>
        <v>1.3471147349941833E-2</v>
      </c>
      <c r="EZ32" s="33">
        <f t="shared" si="69"/>
        <v>0.113120190587648</v>
      </c>
      <c r="FA32" s="33">
        <f t="shared" si="70"/>
        <v>7.8388494140734177E-2</v>
      </c>
      <c r="FB32" s="33">
        <f t="shared" si="71"/>
        <v>0.19150868472838217</v>
      </c>
      <c r="FC32" s="33">
        <f t="shared" si="168"/>
        <v>0.1138563750640491</v>
      </c>
      <c r="FD32" s="33">
        <f t="shared" si="168"/>
        <v>3.0624850895907677E-3</v>
      </c>
      <c r="FE32" s="33">
        <f t="shared" si="168"/>
        <v>0.8727093482249898</v>
      </c>
      <c r="FF32" s="33">
        <f t="shared" si="168"/>
        <v>0.8569744744624106</v>
      </c>
      <c r="FG32" s="33">
        <f t="shared" si="169"/>
        <v>2.7007089310701744E-2</v>
      </c>
      <c r="FH32" s="33">
        <f t="shared" si="169"/>
        <v>0</v>
      </c>
      <c r="FI32" s="33">
        <f t="shared" si="169"/>
        <v>3.4619221257631276E-2</v>
      </c>
      <c r="FJ32" s="33">
        <f t="shared" si="74"/>
        <v>4.0000886349000488</v>
      </c>
      <c r="FK32" s="33">
        <f t="shared" si="75"/>
        <v>1.7726980010062537E-4</v>
      </c>
      <c r="FL32" s="33">
        <f t="shared" si="76"/>
        <v>2.6589880816807465E-4</v>
      </c>
      <c r="FM32" s="33">
        <f t="shared" si="77"/>
        <v>2.7007089310701744E-2</v>
      </c>
      <c r="FN32" s="33">
        <f t="shared" si="78"/>
        <v>5.1381404830032437E-2</v>
      </c>
      <c r="FO32" s="33">
        <f t="shared" si="157"/>
        <v>3.0869392878807779E-2</v>
      </c>
      <c r="FP32" s="33">
        <f t="shared" si="79"/>
        <v>1.7309610628815638E-2</v>
      </c>
      <c r="FQ32" s="119">
        <f t="shared" si="80"/>
        <v>0.75741406612475481</v>
      </c>
      <c r="FR32" s="33">
        <f t="shared" si="81"/>
        <v>0.11457582858214205</v>
      </c>
      <c r="FS32" s="33">
        <f t="shared" si="82"/>
        <v>0.99855739235525443</v>
      </c>
      <c r="FT32" s="33">
        <f t="shared" si="83"/>
        <v>0.75741406612475481</v>
      </c>
      <c r="FU32" s="33">
        <f t="shared" si="84"/>
        <v>2.4684483209905221</v>
      </c>
      <c r="FV32" s="33">
        <f t="shared" si="85"/>
        <v>-2.7887721127088918</v>
      </c>
      <c r="FW32" s="33">
        <f t="shared" si="86"/>
        <v>-2.7887721127088918</v>
      </c>
      <c r="FX32" s="33">
        <f t="shared" si="87"/>
        <v>0.53251099896480525</v>
      </c>
      <c r="FY32" s="120">
        <f t="shared" ca="1" si="170"/>
        <v>1464.2951730848072</v>
      </c>
      <c r="FZ32" s="120">
        <f t="shared" ca="1" si="170"/>
        <v>6.942386168700553</v>
      </c>
      <c r="GA32" s="33">
        <f t="shared" ca="1" si="89"/>
        <v>0.14642951730848072</v>
      </c>
      <c r="GB32" s="119">
        <f t="shared" ca="1" si="90"/>
        <v>0.5115406595604487</v>
      </c>
      <c r="GC32" s="119">
        <f t="shared" ca="1" si="91"/>
        <v>5.5200486608045738</v>
      </c>
      <c r="GD32" s="33">
        <f t="shared" ca="1" si="92"/>
        <v>174.8352729599531</v>
      </c>
      <c r="GE32" s="33">
        <f t="shared" si="93"/>
        <v>0.10133427307257493</v>
      </c>
      <c r="GF32" s="119">
        <f t="shared" si="94"/>
        <v>88.459321829622084</v>
      </c>
      <c r="GG32" s="119">
        <f t="shared" ca="1" si="95"/>
        <v>315.19621321514671</v>
      </c>
      <c r="GH32" s="119">
        <f t="shared" ca="1" si="96"/>
        <v>1.6661445789476227E-3</v>
      </c>
      <c r="GI32" s="119">
        <f t="shared" si="97"/>
        <v>0.14860893089465926</v>
      </c>
      <c r="GJ32" s="33">
        <f t="shared" si="98"/>
        <v>0.88704404886270305</v>
      </c>
      <c r="GK32" s="33">
        <f t="shared" si="99"/>
        <v>0.12665613254840791</v>
      </c>
      <c r="GL32" s="33">
        <f t="shared" si="100"/>
        <v>0.12938017570257629</v>
      </c>
      <c r="GM32" s="33">
        <f t="shared" si="101"/>
        <v>0.90814035850932395</v>
      </c>
      <c r="GN32" s="33">
        <f t="shared" si="102"/>
        <v>7.8248094979614269E-2</v>
      </c>
      <c r="GO32" s="33">
        <f t="shared" si="103"/>
        <v>0.11367910526394848</v>
      </c>
      <c r="GP32" s="33">
        <f t="shared" si="104"/>
        <v>0.87061982429742368</v>
      </c>
      <c r="GQ32" s="33">
        <f t="shared" si="105"/>
        <v>0.32493208440708032</v>
      </c>
      <c r="GR32" s="33">
        <f t="shared" si="106"/>
        <v>-1.2840731459526201E-2</v>
      </c>
      <c r="GS32" s="33">
        <f t="shared" si="107"/>
        <v>2.7316282203429854E-2</v>
      </c>
      <c r="GT32" s="33">
        <f t="shared" si="108"/>
        <v>2.7316282203429854E-2</v>
      </c>
      <c r="GU32" s="33">
        <f t="shared" si="109"/>
        <v>8.6362823060518623E-2</v>
      </c>
      <c r="GV32" s="33">
        <f t="shared" si="110"/>
        <v>8.5639668933867097E-2</v>
      </c>
      <c r="GW32" s="33">
        <f t="shared" si="111"/>
        <v>0.7870696792911227</v>
      </c>
      <c r="GX32" s="33">
        <f t="shared" si="112"/>
        <v>0.8569744744624106</v>
      </c>
      <c r="GY32" s="33">
        <f t="shared" si="113"/>
        <v>2.7007089310701744E-2</v>
      </c>
      <c r="GZ32" s="33">
        <f t="shared" si="114"/>
        <v>437.94991782035311</v>
      </c>
      <c r="HA32" s="33">
        <f t="shared" si="115"/>
        <v>11.706341653999564</v>
      </c>
      <c r="HB32" s="33">
        <f t="shared" si="116"/>
        <v>2.1403045496984481</v>
      </c>
      <c r="HC32" s="33">
        <f t="shared" si="117"/>
        <v>8.8020024606348671E-6</v>
      </c>
      <c r="HD32" s="33">
        <f t="shared" si="118"/>
        <v>1812.4785468277928</v>
      </c>
      <c r="HE32" s="33">
        <f t="shared" ca="1" si="119"/>
        <v>-7.6851166860110584E-3</v>
      </c>
      <c r="HF32" s="119">
        <f t="shared" ca="1" si="120"/>
        <v>18.290292091579868</v>
      </c>
      <c r="HG32" s="44" t="e">
        <f>#REF!</f>
        <v>#REF!</v>
      </c>
      <c r="HH32" s="44" t="e">
        <f>#REF!</f>
        <v>#REF!</v>
      </c>
      <c r="HI32" s="44">
        <f t="shared" si="121"/>
        <v>4.9702000000000002</v>
      </c>
      <c r="HJ32" s="44">
        <f t="shared" si="122"/>
        <v>3.4988004936409638</v>
      </c>
      <c r="HK32" s="44" t="e">
        <f t="shared" si="123"/>
        <v>#REF!</v>
      </c>
      <c r="HL32" s="33">
        <f t="shared" si="171"/>
        <v>437.94991782035311</v>
      </c>
      <c r="HM32" s="33">
        <f t="shared" si="171"/>
        <v>11.706341653999564</v>
      </c>
      <c r="HN32" s="44">
        <f t="shared" si="125"/>
        <v>4.0165863938239283</v>
      </c>
      <c r="HO32" s="44"/>
      <c r="HP32" s="45">
        <f t="shared" si="126"/>
        <v>0.11674159035353925</v>
      </c>
      <c r="HQ32" s="45">
        <f t="shared" si="127"/>
        <v>0.8727093482249898</v>
      </c>
      <c r="HR32" s="45">
        <f t="shared" si="128"/>
        <v>1.7726980010062537E-4</v>
      </c>
      <c r="HS32" s="45">
        <f t="shared" si="129"/>
        <v>2.6829819510601118E-2</v>
      </c>
      <c r="HT32" s="45">
        <f t="shared" si="130"/>
        <v>0</v>
      </c>
      <c r="HU32" s="45">
        <f t="shared" si="131"/>
        <v>2.6829819510601118E-2</v>
      </c>
      <c r="HV32" s="45">
        <f t="shared" si="132"/>
        <v>0</v>
      </c>
      <c r="HW32" s="45">
        <f t="shared" si="133"/>
        <v>5.1558674630133056E-2</v>
      </c>
      <c r="HX32" s="45">
        <f t="shared" si="134"/>
        <v>0.11312019058764801</v>
      </c>
      <c r="HY32" s="45">
        <f t="shared" si="135"/>
        <v>0.11798623438697552</v>
      </c>
      <c r="HZ32" s="45">
        <f t="shared" si="136"/>
        <v>0.65608971798775906</v>
      </c>
      <c r="IA32" s="45">
        <f t="shared" si="137"/>
        <v>8.7764565887003557E-2</v>
      </c>
      <c r="IB32" s="45">
        <f t="shared" si="138"/>
        <v>0.10232985781701172</v>
      </c>
      <c r="IC32" s="45">
        <f t="shared" si="139"/>
        <v>1.3688578409875939E-2</v>
      </c>
      <c r="ID32" s="45">
        <f t="shared" si="140"/>
        <v>2.7007089310701744E-2</v>
      </c>
      <c r="IE32" s="45"/>
      <c r="IF32" s="121">
        <f t="shared" si="141"/>
        <v>-8.694552373511115E-7</v>
      </c>
      <c r="IG32" s="121">
        <f t="shared" si="142"/>
        <v>1.602566894511768E-12</v>
      </c>
      <c r="IH32" s="121">
        <f t="shared" si="143"/>
        <v>2.7040050959174785E-5</v>
      </c>
      <c r="II32" s="121">
        <f t="shared" si="144"/>
        <v>7.7200106033991175E-9</v>
      </c>
      <c r="IJ32" s="45">
        <f t="shared" si="145"/>
        <v>2.1403045496984481</v>
      </c>
      <c r="IK32" s="119">
        <f t="shared" si="146"/>
        <v>0.10133427307257493</v>
      </c>
      <c r="IL32" s="122">
        <f t="shared" ca="1" si="147"/>
        <v>-24.869617704351143</v>
      </c>
      <c r="IM32" s="122"/>
      <c r="IN32" s="45">
        <f t="shared" si="148"/>
        <v>2.0689721960405154</v>
      </c>
      <c r="IO32" s="122">
        <f t="shared" si="149"/>
        <v>1812.4785468277928</v>
      </c>
      <c r="IP32" s="121">
        <f t="shared" si="150"/>
        <v>1.293899671915351E-5</v>
      </c>
    </row>
    <row r="33" spans="1:250" s="33" customFormat="1">
      <c r="A33" t="s">
        <v>233</v>
      </c>
      <c r="B33"/>
      <c r="C33" s="111">
        <v>3</v>
      </c>
      <c r="D33" s="111">
        <v>1160</v>
      </c>
      <c r="E33" s="125">
        <f t="shared" si="4"/>
        <v>88.459321829622084</v>
      </c>
      <c r="F33" s="125" t="str">
        <f t="shared" ca="1" si="151"/>
        <v>N</v>
      </c>
      <c r="G33" s="124" t="str">
        <f t="shared" ca="1" si="5"/>
        <v/>
      </c>
      <c r="H33" s="124" t="str">
        <f t="shared" ca="1" si="152"/>
        <v/>
      </c>
      <c r="I33" s="4">
        <f t="shared" ca="1" si="6"/>
        <v>3.4628626245325679E-2</v>
      </c>
      <c r="J33" s="4">
        <f t="shared" ca="1" si="153"/>
        <v>0.13017436682287037</v>
      </c>
      <c r="K33" s="4">
        <f t="shared" ca="1" si="7"/>
        <v>5.9257068393231138E-3</v>
      </c>
      <c r="L33" s="4">
        <f t="shared" ca="1" si="8"/>
        <v>6.5002794681792153E-2</v>
      </c>
      <c r="M33" s="4"/>
      <c r="N33">
        <v>47.526499999999999</v>
      </c>
      <c r="O33">
        <v>1.8483000000000001</v>
      </c>
      <c r="P33">
        <v>15.715199999999999</v>
      </c>
      <c r="Q33">
        <v>9.6929999999999996</v>
      </c>
      <c r="R33">
        <v>0.1678</v>
      </c>
      <c r="S33">
        <v>6.1845631067961104</v>
      </c>
      <c r="T33">
        <v>12.362500000000001</v>
      </c>
      <c r="U33">
        <v>3.5106999999999999</v>
      </c>
      <c r="V33">
        <v>1.2065999999999999</v>
      </c>
      <c r="W33">
        <v>0</v>
      </c>
      <c r="X33">
        <v>0.20549999999999999</v>
      </c>
      <c r="Y33" s="112">
        <v>0</v>
      </c>
      <c r="Z33" s="113">
        <f t="shared" ca="1" si="9"/>
        <v>11.166166001001486</v>
      </c>
      <c r="AB33">
        <v>51.298999999999999</v>
      </c>
      <c r="AC33">
        <v>0.4869</v>
      </c>
      <c r="AD33">
        <v>4.4177</v>
      </c>
      <c r="AE33">
        <v>3.7014</v>
      </c>
      <c r="AF33">
        <v>9.8299999999999998E-2</v>
      </c>
      <c r="AG33">
        <v>15.915699999999999</v>
      </c>
      <c r="AH33">
        <v>21.745000000000001</v>
      </c>
      <c r="AI33">
        <v>0.37869999999999998</v>
      </c>
      <c r="AJ33">
        <v>0</v>
      </c>
      <c r="AK33">
        <v>1.1904999999999999</v>
      </c>
      <c r="AM33" s="114">
        <f t="shared" ca="1" si="10"/>
        <v>1467.8222348472841</v>
      </c>
      <c r="AN33" s="124">
        <f t="shared" ca="1" si="11"/>
        <v>1194.672234847284</v>
      </c>
      <c r="AO33" s="124">
        <f t="shared" ca="1" si="12"/>
        <v>5.3460201425821126</v>
      </c>
      <c r="AP33" s="111"/>
      <c r="AQ33" s="115">
        <f t="shared" ca="1" si="13"/>
        <v>1466.8040224554009</v>
      </c>
      <c r="AR33" s="115">
        <f t="shared" ca="1" si="14"/>
        <v>7.0139866131363249</v>
      </c>
      <c r="AS33" s="115"/>
      <c r="AT33" s="115">
        <f t="shared" ca="1" si="159"/>
        <v>1464.2144714019701</v>
      </c>
      <c r="AU33" s="115">
        <f t="shared" ca="1" si="159"/>
        <v>4.6486400177539053</v>
      </c>
      <c r="AV33" s="111"/>
      <c r="AW33" s="115">
        <f t="shared" ca="1" si="16"/>
        <v>1480.8217159123758</v>
      </c>
      <c r="AX33" s="115">
        <f t="shared" ca="1" si="17"/>
        <v>1207.6717159123759</v>
      </c>
      <c r="AY33" s="115">
        <f t="shared" ca="1" si="18"/>
        <v>7.5610827958496625</v>
      </c>
      <c r="AZ33" s="115"/>
      <c r="BA33" s="115">
        <f t="shared" ca="1" si="19"/>
        <v>1502.0370609941649</v>
      </c>
      <c r="BB33" s="115">
        <f t="shared" ca="1" si="20"/>
        <v>1228.887060994165</v>
      </c>
      <c r="BC33" s="116">
        <f t="shared" ca="1" si="21"/>
        <v>8.3890959311645688</v>
      </c>
      <c r="BE33" s="116">
        <f t="shared" si="22"/>
        <v>1449.5236107766532</v>
      </c>
      <c r="BF33" s="116">
        <f t="shared" si="23"/>
        <v>1176.3736107766531</v>
      </c>
      <c r="BG33" s="116">
        <f t="shared" ca="1" si="24"/>
        <v>1466.8040224554009</v>
      </c>
      <c r="BH33" s="116">
        <f t="shared" ca="1" si="25"/>
        <v>1193.654022455401</v>
      </c>
      <c r="BI33" s="116">
        <f t="shared" ca="1" si="26"/>
        <v>7.0139866131363249</v>
      </c>
      <c r="BJ33" s="116"/>
      <c r="BK33" s="116">
        <f t="shared" ca="1" si="27"/>
        <v>1464.2144714019701</v>
      </c>
      <c r="BL33" s="116">
        <f t="shared" ca="1" si="28"/>
        <v>4.6486400177539053</v>
      </c>
      <c r="BM33" s="116">
        <f t="shared" ca="1" si="29"/>
        <v>1191.06447140197</v>
      </c>
      <c r="BN33" s="116"/>
      <c r="BO33" s="116">
        <f t="shared" ca="1" si="30"/>
        <v>5.3023314048939163</v>
      </c>
      <c r="BP33" s="116">
        <f t="shared" ca="1" si="31"/>
        <v>6.1870808892273557</v>
      </c>
      <c r="BQ33" s="116">
        <f t="shared" ca="1" si="32"/>
        <v>1202.9098633648805</v>
      </c>
      <c r="BR33" s="116">
        <f t="shared" ca="1" si="33"/>
        <v>1215.7826371962892</v>
      </c>
      <c r="BS33" s="116">
        <f t="shared" ca="1" si="34"/>
        <v>1215.7826371962892</v>
      </c>
      <c r="BT33" s="116"/>
      <c r="BU33" s="116">
        <f t="shared" ca="1" si="35"/>
        <v>1174.0984560854454</v>
      </c>
      <c r="BV33" s="111"/>
      <c r="BW33" s="117">
        <f t="shared" ca="1" si="36"/>
        <v>0.72114720159976164</v>
      </c>
      <c r="BX33" s="117">
        <f t="shared" ca="1" si="37"/>
        <v>0.69241127144296266</v>
      </c>
      <c r="BY33" s="117">
        <f t="shared" ca="1" si="38"/>
        <v>0.10865012174281893</v>
      </c>
      <c r="BZ33" s="117">
        <f t="shared" ca="1" si="39"/>
        <v>1.6752778584706758E-2</v>
      </c>
      <c r="CA33" s="117">
        <f t="shared" ca="1" si="40"/>
        <v>1.6214189531068592E-2</v>
      </c>
      <c r="CB33" s="117">
        <f t="shared" ca="1" si="154"/>
        <v>5.8683919276806336E-2</v>
      </c>
      <c r="CC33" s="117">
        <f t="shared" si="41"/>
        <v>0</v>
      </c>
      <c r="CD33" s="116">
        <f t="shared" ca="1" si="42"/>
        <v>0.89271228057836338</v>
      </c>
      <c r="CE33" s="134">
        <v>0.27</v>
      </c>
      <c r="CF33" s="117">
        <f t="shared" si="43"/>
        <v>0.75741406612475481</v>
      </c>
      <c r="CG33" s="117">
        <f t="shared" si="0"/>
        <v>0.11457582858214205</v>
      </c>
      <c r="CH33" s="117">
        <f t="shared" si="1"/>
        <v>5.1381404830032437E-2</v>
      </c>
      <c r="CI33" s="117">
        <f t="shared" si="2"/>
        <v>2.7007089310701744E-2</v>
      </c>
      <c r="CJ33" s="117">
        <f t="shared" si="158"/>
        <v>3.0869392878807779E-2</v>
      </c>
      <c r="CK33" s="117">
        <f t="shared" si="158"/>
        <v>1.7309610628815638E-2</v>
      </c>
      <c r="CL33" s="117">
        <f t="shared" si="44"/>
        <v>0.99855739235525443</v>
      </c>
      <c r="CM33" s="117">
        <f t="shared" si="155"/>
        <v>0.14838537168295524</v>
      </c>
      <c r="CN33" s="111"/>
      <c r="CO33" s="116">
        <f t="shared" ca="1" si="45"/>
        <v>5.3208940253548462</v>
      </c>
      <c r="CP33" s="116">
        <f t="shared" ca="1" si="46"/>
        <v>4.5256074377476789</v>
      </c>
      <c r="CQ33" s="116">
        <f t="shared" ca="1" si="47"/>
        <v>5.3719445331047648</v>
      </c>
      <c r="CR33" s="116">
        <f t="shared" ca="1" si="48"/>
        <v>1224.4228266788305</v>
      </c>
      <c r="CS33" s="118">
        <f t="shared" ca="1" si="156"/>
        <v>0.2785597385058256</v>
      </c>
      <c r="CU33" s="116">
        <f t="shared" si="49"/>
        <v>3.7113591227101286</v>
      </c>
      <c r="CV33" s="116">
        <f t="shared" si="50"/>
        <v>3.7609946056014563</v>
      </c>
      <c r="CW33" s="116">
        <f t="shared" ca="1" si="51"/>
        <v>960.03907178588463</v>
      </c>
      <c r="CX33" s="119"/>
      <c r="CY33" s="33">
        <f t="shared" si="160"/>
        <v>0.79099698257281847</v>
      </c>
      <c r="CZ33" s="33">
        <f t="shared" si="160"/>
        <v>2.3138805290014372E-2</v>
      </c>
      <c r="DA33" s="33">
        <f t="shared" si="53"/>
        <v>0.30825904022126105</v>
      </c>
      <c r="DB33" s="33">
        <f t="shared" si="161"/>
        <v>0.13491281400320684</v>
      </c>
      <c r="DC33" s="33">
        <f t="shared" si="161"/>
        <v>2.3654625550660795E-3</v>
      </c>
      <c r="DD33" s="33">
        <f t="shared" si="161"/>
        <v>0.15344635093925502</v>
      </c>
      <c r="DE33" s="33">
        <f t="shared" si="161"/>
        <v>0.22045422933302902</v>
      </c>
      <c r="DF33" s="33">
        <f t="shared" si="162"/>
        <v>0.11328694120095709</v>
      </c>
      <c r="DG33" s="33">
        <f t="shared" si="162"/>
        <v>2.561892224722918E-2</v>
      </c>
      <c r="DH33" s="33">
        <f t="shared" si="162"/>
        <v>0</v>
      </c>
      <c r="DI33" s="33">
        <f t="shared" si="162"/>
        <v>2.895650887365521E-3</v>
      </c>
      <c r="DJ33" s="33">
        <f t="shared" si="56"/>
        <v>1.7753751992502023</v>
      </c>
      <c r="DL33" s="33">
        <f t="shared" si="163"/>
        <v>0.44553792511401635</v>
      </c>
      <c r="DM33" s="33">
        <f t="shared" si="163"/>
        <v>1.3033191688036776E-2</v>
      </c>
      <c r="DN33" s="33">
        <f t="shared" si="163"/>
        <v>0.17363036295170098</v>
      </c>
      <c r="DO33" s="33">
        <f t="shared" si="163"/>
        <v>7.5991156156842141E-2</v>
      </c>
      <c r="DP33" s="33">
        <f t="shared" si="163"/>
        <v>1.3323733237149476E-3</v>
      </c>
      <c r="DQ33" s="33">
        <f t="shared" si="163"/>
        <v>8.6430378775179645E-2</v>
      </c>
      <c r="DR33" s="33">
        <f t="shared" si="163"/>
        <v>0.12417331808292348</v>
      </c>
      <c r="DS33" s="33">
        <f t="shared" si="163"/>
        <v>6.3810140667055495E-2</v>
      </c>
      <c r="DT33" s="33">
        <f t="shared" si="163"/>
        <v>1.4430145390139995E-2</v>
      </c>
      <c r="DU33" s="33">
        <f t="shared" si="163"/>
        <v>0</v>
      </c>
      <c r="DV33" s="33">
        <f t="shared" si="163"/>
        <v>1.6310078503904116E-3</v>
      </c>
      <c r="DW33" s="33">
        <f t="shared" si="58"/>
        <v>1.0000000000000002</v>
      </c>
      <c r="DX33" s="33">
        <f t="shared" si="59"/>
        <v>53.213620232904034</v>
      </c>
      <c r="DY33" s="33">
        <f t="shared" si="164"/>
        <v>0.85378376714050097</v>
      </c>
      <c r="DZ33" s="33">
        <f t="shared" si="164"/>
        <v>6.0954846592587769E-3</v>
      </c>
      <c r="EA33" s="33">
        <f t="shared" si="164"/>
        <v>4.3327350653681311E-2</v>
      </c>
      <c r="EB33" s="33">
        <f t="shared" si="164"/>
        <v>5.1518238909673969E-2</v>
      </c>
      <c r="EC33" s="33">
        <f t="shared" si="164"/>
        <v>1.385726872246696E-3</v>
      </c>
      <c r="ED33" s="33">
        <f t="shared" si="164"/>
        <v>0.39488740683399326</v>
      </c>
      <c r="EE33" s="33">
        <f t="shared" si="164"/>
        <v>0.38776762118072527</v>
      </c>
      <c r="EF33" s="33">
        <f t="shared" si="164"/>
        <v>6.1101439360814721E-3</v>
      </c>
      <c r="EG33" s="33">
        <f t="shared" si="164"/>
        <v>0</v>
      </c>
      <c r="EH33" s="33">
        <f t="shared" si="164"/>
        <v>7.8323295933767634E-3</v>
      </c>
      <c r="EI33" s="33">
        <f t="shared" si="61"/>
        <v>1.7527080697795387</v>
      </c>
      <c r="EK33" s="33">
        <f t="shared" si="165"/>
        <v>1.7075675342810019</v>
      </c>
      <c r="EL33" s="33">
        <f t="shared" si="165"/>
        <v>1.2190969318517554E-2</v>
      </c>
      <c r="EM33" s="33">
        <f t="shared" si="63"/>
        <v>0.12998205196104393</v>
      </c>
      <c r="EN33" s="33">
        <f t="shared" si="166"/>
        <v>5.1518238909673969E-2</v>
      </c>
      <c r="EO33" s="33">
        <f t="shared" si="166"/>
        <v>1.385726872246696E-3</v>
      </c>
      <c r="EP33" s="33">
        <f t="shared" si="166"/>
        <v>0.39488740683399326</v>
      </c>
      <c r="EQ33" s="33">
        <f t="shared" si="166"/>
        <v>0.38776762118072527</v>
      </c>
      <c r="ER33" s="33">
        <f t="shared" si="166"/>
        <v>6.1101439360814721E-3</v>
      </c>
      <c r="ES33" s="33">
        <f t="shared" si="166"/>
        <v>0</v>
      </c>
      <c r="ET33" s="33">
        <f t="shared" si="65"/>
        <v>2.349698878013029E-2</v>
      </c>
      <c r="EU33" s="33">
        <f t="shared" si="66"/>
        <v>2.7149066820734147</v>
      </c>
      <c r="EV33" s="33">
        <f t="shared" si="67"/>
        <v>2.2100207125416591</v>
      </c>
      <c r="EX33" s="33">
        <f t="shared" si="167"/>
        <v>1.886879809412352</v>
      </c>
      <c r="EY33" s="33">
        <f t="shared" si="167"/>
        <v>1.3471147349941833E-2</v>
      </c>
      <c r="EZ33" s="33">
        <f t="shared" si="69"/>
        <v>0.113120190587648</v>
      </c>
      <c r="FA33" s="33">
        <f t="shared" si="70"/>
        <v>7.8388494140734177E-2</v>
      </c>
      <c r="FB33" s="33">
        <f t="shared" si="71"/>
        <v>0.19150868472838217</v>
      </c>
      <c r="FC33" s="33">
        <f t="shared" si="168"/>
        <v>0.1138563750640491</v>
      </c>
      <c r="FD33" s="33">
        <f t="shared" si="168"/>
        <v>3.0624850895907677E-3</v>
      </c>
      <c r="FE33" s="33">
        <f t="shared" si="168"/>
        <v>0.8727093482249898</v>
      </c>
      <c r="FF33" s="33">
        <f t="shared" si="168"/>
        <v>0.8569744744624106</v>
      </c>
      <c r="FG33" s="33">
        <f t="shared" si="169"/>
        <v>2.7007089310701744E-2</v>
      </c>
      <c r="FH33" s="33">
        <f t="shared" si="169"/>
        <v>0</v>
      </c>
      <c r="FI33" s="33">
        <f t="shared" si="169"/>
        <v>3.4619221257631276E-2</v>
      </c>
      <c r="FJ33" s="33">
        <f t="shared" si="74"/>
        <v>4.0000886349000488</v>
      </c>
      <c r="FK33" s="33">
        <f t="shared" si="75"/>
        <v>1.7726980010062537E-4</v>
      </c>
      <c r="FL33" s="33">
        <f t="shared" si="76"/>
        <v>2.6589880816807465E-4</v>
      </c>
      <c r="FM33" s="33">
        <f t="shared" si="77"/>
        <v>2.7007089310701744E-2</v>
      </c>
      <c r="FN33" s="33">
        <f t="shared" si="78"/>
        <v>5.1381404830032437E-2</v>
      </c>
      <c r="FO33" s="33">
        <f t="shared" si="157"/>
        <v>3.0869392878807779E-2</v>
      </c>
      <c r="FP33" s="33">
        <f t="shared" si="79"/>
        <v>1.7309610628815638E-2</v>
      </c>
      <c r="FQ33" s="119">
        <f t="shared" si="80"/>
        <v>0.75741406612475481</v>
      </c>
      <c r="FR33" s="33">
        <f t="shared" si="81"/>
        <v>0.11457582858214205</v>
      </c>
      <c r="FS33" s="33">
        <f t="shared" si="82"/>
        <v>0.99855739235525443</v>
      </c>
      <c r="FT33" s="33">
        <f t="shared" si="83"/>
        <v>0.75741406612475481</v>
      </c>
      <c r="FU33" s="33">
        <f t="shared" si="84"/>
        <v>2.5079596792518428</v>
      </c>
      <c r="FV33" s="33">
        <f t="shared" si="85"/>
        <v>-2.7347781599917105</v>
      </c>
      <c r="FW33" s="33">
        <f t="shared" si="86"/>
        <v>-2.7347781599917105</v>
      </c>
      <c r="FX33" s="33">
        <f t="shared" si="87"/>
        <v>0.53213620232904046</v>
      </c>
      <c r="FY33" s="120">
        <f t="shared" ca="1" si="170"/>
        <v>1466.8040224554009</v>
      </c>
      <c r="FZ33" s="120">
        <f t="shared" ca="1" si="170"/>
        <v>7.0139866131363249</v>
      </c>
      <c r="GA33" s="33">
        <f t="shared" ca="1" si="89"/>
        <v>0.14668040224554008</v>
      </c>
      <c r="GB33" s="119">
        <f t="shared" ca="1" si="90"/>
        <v>0.53746086038177232</v>
      </c>
      <c r="GC33" s="119">
        <f t="shared" ca="1" si="91"/>
        <v>5.5255381357379543</v>
      </c>
      <c r="GD33" s="33">
        <f t="shared" ca="1" si="92"/>
        <v>174.83541536593413</v>
      </c>
      <c r="GE33" s="33">
        <f t="shared" si="93"/>
        <v>0.10133427307257493</v>
      </c>
      <c r="GF33" s="119">
        <f t="shared" si="94"/>
        <v>88.459321829622084</v>
      </c>
      <c r="GG33" s="119">
        <f t="shared" ca="1" si="95"/>
        <v>315.19645331030108</v>
      </c>
      <c r="GH33" s="119">
        <f t="shared" ca="1" si="96"/>
        <v>1.6661366047748586E-3</v>
      </c>
      <c r="GI33" s="119">
        <f t="shared" si="97"/>
        <v>0.14838537168295524</v>
      </c>
      <c r="GJ33" s="33">
        <f t="shared" si="98"/>
        <v>0.88704404886270305</v>
      </c>
      <c r="GK33" s="33">
        <f t="shared" si="99"/>
        <v>0.12665613254840791</v>
      </c>
      <c r="GL33" s="33">
        <f t="shared" si="100"/>
        <v>0.12938017570257629</v>
      </c>
      <c r="GM33" s="33">
        <f t="shared" si="101"/>
        <v>0.90814035850932395</v>
      </c>
      <c r="GN33" s="33">
        <f t="shared" si="102"/>
        <v>7.8248094979614269E-2</v>
      </c>
      <c r="GO33" s="33">
        <f t="shared" si="103"/>
        <v>0.11367910526394848</v>
      </c>
      <c r="GP33" s="33">
        <f t="shared" si="104"/>
        <v>0.87061982429742368</v>
      </c>
      <c r="GQ33" s="33">
        <f t="shared" si="105"/>
        <v>0.32493208440708032</v>
      </c>
      <c r="GR33" s="33">
        <f t="shared" si="106"/>
        <v>-1.2840731459526201E-2</v>
      </c>
      <c r="GS33" s="33">
        <f t="shared" si="107"/>
        <v>2.7316282203429854E-2</v>
      </c>
      <c r="GT33" s="33">
        <f t="shared" si="108"/>
        <v>2.7316282203429854E-2</v>
      </c>
      <c r="GU33" s="33">
        <f t="shared" si="109"/>
        <v>8.6362823060518623E-2</v>
      </c>
      <c r="GV33" s="33">
        <f t="shared" si="110"/>
        <v>8.5639668933867097E-2</v>
      </c>
      <c r="GW33" s="33">
        <f t="shared" si="111"/>
        <v>0.7870696792911227</v>
      </c>
      <c r="GX33" s="33">
        <f t="shared" si="112"/>
        <v>0.8569744744624106</v>
      </c>
      <c r="GY33" s="33">
        <f t="shared" si="113"/>
        <v>2.7007089310701744E-2</v>
      </c>
      <c r="GZ33" s="33">
        <f t="shared" si="114"/>
        <v>437.94991782035311</v>
      </c>
      <c r="HA33" s="33">
        <f t="shared" si="115"/>
        <v>11.706341653999564</v>
      </c>
      <c r="HB33" s="33">
        <f t="shared" si="116"/>
        <v>2.1403045496984481</v>
      </c>
      <c r="HC33" s="33">
        <f t="shared" si="117"/>
        <v>8.8020024606348671E-6</v>
      </c>
      <c r="HD33" s="33">
        <f t="shared" si="118"/>
        <v>1812.4785468277928</v>
      </c>
      <c r="HE33" s="33">
        <f t="shared" ca="1" si="119"/>
        <v>-7.6851809183122117E-3</v>
      </c>
      <c r="HF33" s="119">
        <f t="shared" ca="1" si="120"/>
        <v>18.346569533104756</v>
      </c>
      <c r="HG33" s="44" t="e">
        <f>#REF!</f>
        <v>#REF!</v>
      </c>
      <c r="HH33" s="44" t="e">
        <f>#REF!</f>
        <v>#REF!</v>
      </c>
      <c r="HI33" s="44">
        <f t="shared" si="121"/>
        <v>4.7172999999999998</v>
      </c>
      <c r="HJ33" s="44">
        <f t="shared" si="122"/>
        <v>3.8265188105040764</v>
      </c>
      <c r="HK33" s="44" t="e">
        <f t="shared" si="123"/>
        <v>#REF!</v>
      </c>
      <c r="HL33" s="33">
        <f t="shared" si="171"/>
        <v>437.94991782035311</v>
      </c>
      <c r="HM33" s="33">
        <f t="shared" si="171"/>
        <v>11.706341653999564</v>
      </c>
      <c r="HN33" s="44">
        <f t="shared" si="125"/>
        <v>4.0165863938239283</v>
      </c>
      <c r="HO33" s="44"/>
      <c r="HP33" s="45">
        <f t="shared" si="126"/>
        <v>0.11674159035353925</v>
      </c>
      <c r="HQ33" s="45">
        <f t="shared" si="127"/>
        <v>0.8727093482249898</v>
      </c>
      <c r="HR33" s="45">
        <f t="shared" si="128"/>
        <v>1.7726980010062537E-4</v>
      </c>
      <c r="HS33" s="45">
        <f t="shared" si="129"/>
        <v>2.6829819510601118E-2</v>
      </c>
      <c r="HT33" s="45">
        <f t="shared" si="130"/>
        <v>0</v>
      </c>
      <c r="HU33" s="45">
        <f t="shared" si="131"/>
        <v>2.6829819510601118E-2</v>
      </c>
      <c r="HV33" s="45">
        <f t="shared" si="132"/>
        <v>0</v>
      </c>
      <c r="HW33" s="45">
        <f t="shared" si="133"/>
        <v>5.1558674630133056E-2</v>
      </c>
      <c r="HX33" s="45">
        <f t="shared" si="134"/>
        <v>0.11312019058764801</v>
      </c>
      <c r="HY33" s="45">
        <f t="shared" si="135"/>
        <v>0.11798623438697552</v>
      </c>
      <c r="HZ33" s="45">
        <f t="shared" si="136"/>
        <v>0.65608971798775906</v>
      </c>
      <c r="IA33" s="45">
        <f t="shared" si="137"/>
        <v>8.7764565887003557E-2</v>
      </c>
      <c r="IB33" s="45">
        <f t="shared" si="138"/>
        <v>0.10232985781701172</v>
      </c>
      <c r="IC33" s="45">
        <f t="shared" si="139"/>
        <v>1.3688578409875939E-2</v>
      </c>
      <c r="ID33" s="45">
        <f t="shared" si="140"/>
        <v>2.7007089310701744E-2</v>
      </c>
      <c r="IE33" s="45"/>
      <c r="IF33" s="121">
        <f t="shared" si="141"/>
        <v>-8.694552373511115E-7</v>
      </c>
      <c r="IG33" s="121">
        <f t="shared" si="142"/>
        <v>1.602566894511768E-12</v>
      </c>
      <c r="IH33" s="121">
        <f t="shared" si="143"/>
        <v>2.7040050959174785E-5</v>
      </c>
      <c r="II33" s="121">
        <f t="shared" si="144"/>
        <v>7.7200106033991175E-9</v>
      </c>
      <c r="IJ33" s="45">
        <f t="shared" si="145"/>
        <v>2.1403045496984481</v>
      </c>
      <c r="IK33" s="119">
        <f t="shared" si="146"/>
        <v>0.10133427307257493</v>
      </c>
      <c r="IL33" s="122">
        <f t="shared" ca="1" si="147"/>
        <v>-24.869825633177129</v>
      </c>
      <c r="IM33" s="122"/>
      <c r="IN33" s="45">
        <f t="shared" si="148"/>
        <v>2.0689721960405154</v>
      </c>
      <c r="IO33" s="122">
        <f t="shared" si="149"/>
        <v>1812.4785468277928</v>
      </c>
      <c r="IP33" s="121">
        <f t="shared" si="150"/>
        <v>1.293899671915351E-5</v>
      </c>
    </row>
    <row r="34" spans="1:250" s="33" customFormat="1">
      <c r="A34" t="s">
        <v>233</v>
      </c>
      <c r="B34"/>
      <c r="C34" s="111">
        <v>3</v>
      </c>
      <c r="D34" s="111">
        <v>1160</v>
      </c>
      <c r="E34" s="125">
        <f t="shared" si="4"/>
        <v>88.459321829622084</v>
      </c>
      <c r="F34" s="125" t="str">
        <f t="shared" ca="1" si="151"/>
        <v>N</v>
      </c>
      <c r="G34" s="124" t="str">
        <f t="shared" ca="1" si="5"/>
        <v/>
      </c>
      <c r="H34" s="124" t="str">
        <f t="shared" ca="1" si="152"/>
        <v/>
      </c>
      <c r="I34" s="4">
        <f t="shared" ca="1" si="6"/>
        <v>3.5091527650565925E-2</v>
      </c>
      <c r="J34" s="4">
        <f t="shared" ca="1" si="153"/>
        <v>0.1226327766633751</v>
      </c>
      <c r="K34" s="4">
        <f t="shared" ca="1" si="7"/>
        <v>7.0920776340782227E-3</v>
      </c>
      <c r="L34" s="4">
        <f t="shared" ca="1" si="8"/>
        <v>5.8904814115742221E-2</v>
      </c>
      <c r="M34" s="4"/>
      <c r="N34">
        <v>47.291600000000003</v>
      </c>
      <c r="O34">
        <v>1.7306999999999999</v>
      </c>
      <c r="P34">
        <v>15.525</v>
      </c>
      <c r="Q34">
        <v>9.3999000000000006</v>
      </c>
      <c r="R34">
        <v>0.1588</v>
      </c>
      <c r="S34">
        <v>6.3227184466019404</v>
      </c>
      <c r="T34">
        <v>12.3696</v>
      </c>
      <c r="U34">
        <v>3.9281000000000001</v>
      </c>
      <c r="V34">
        <v>1.2284999999999999</v>
      </c>
      <c r="W34">
        <v>0</v>
      </c>
      <c r="X34">
        <v>0.24060000000000001</v>
      </c>
      <c r="Y34" s="112">
        <v>0</v>
      </c>
      <c r="Z34" s="113">
        <f t="shared" ca="1" si="9"/>
        <v>11.170811562388538</v>
      </c>
      <c r="AB34">
        <v>51.298999999999999</v>
      </c>
      <c r="AC34">
        <v>0.4869</v>
      </c>
      <c r="AD34">
        <v>4.4177</v>
      </c>
      <c r="AE34">
        <v>3.7014</v>
      </c>
      <c r="AF34">
        <v>9.8299999999999998E-2</v>
      </c>
      <c r="AG34">
        <v>15.915699999999999</v>
      </c>
      <c r="AH34">
        <v>21.745000000000001</v>
      </c>
      <c r="AI34">
        <v>0.37869999999999998</v>
      </c>
      <c r="AJ34">
        <v>0</v>
      </c>
      <c r="AK34">
        <v>1.1904999999999999</v>
      </c>
      <c r="AM34" s="114">
        <f t="shared" ca="1" si="10"/>
        <v>1470.0884065570792</v>
      </c>
      <c r="AN34" s="124">
        <f t="shared" ca="1" si="11"/>
        <v>1196.9384065570794</v>
      </c>
      <c r="AO34" s="124">
        <f t="shared" ca="1" si="12"/>
        <v>5.2016609350556733</v>
      </c>
      <c r="AP34" s="111"/>
      <c r="AQ34" s="115">
        <f t="shared" ca="1" si="13"/>
        <v>1466.6972011128719</v>
      </c>
      <c r="AR34" s="115">
        <f t="shared" ca="1" si="14"/>
        <v>6.9888512425063256</v>
      </c>
      <c r="AS34" s="115"/>
      <c r="AT34" s="115">
        <f t="shared" ca="1" si="159"/>
        <v>1464.2329554684361</v>
      </c>
      <c r="AU34" s="115">
        <f t="shared" ca="1" si="159"/>
        <v>4.6283158091233361</v>
      </c>
      <c r="AV34" s="111"/>
      <c r="AW34" s="115">
        <f t="shared" ca="1" si="16"/>
        <v>1484.7399574297742</v>
      </c>
      <c r="AX34" s="115">
        <f t="shared" ca="1" si="17"/>
        <v>1211.5899574297741</v>
      </c>
      <c r="AY34" s="115">
        <f t="shared" ca="1" si="18"/>
        <v>7.6878032422501699</v>
      </c>
      <c r="AZ34" s="115"/>
      <c r="BA34" s="115">
        <f t="shared" ca="1" si="19"/>
        <v>1503.2026209387188</v>
      </c>
      <c r="BB34" s="115">
        <f t="shared" ca="1" si="20"/>
        <v>1230.052620938719</v>
      </c>
      <c r="BC34" s="116">
        <f t="shared" ca="1" si="21"/>
        <v>8.4030218792211464</v>
      </c>
      <c r="BE34" s="116">
        <f t="shared" si="22"/>
        <v>1448.5850171110524</v>
      </c>
      <c r="BF34" s="116">
        <f t="shared" si="23"/>
        <v>1175.4350171110523</v>
      </c>
      <c r="BG34" s="116">
        <f t="shared" ca="1" si="24"/>
        <v>1466.6972011128719</v>
      </c>
      <c r="BH34" s="116">
        <f t="shared" ca="1" si="25"/>
        <v>1193.5472011128718</v>
      </c>
      <c r="BI34" s="116">
        <f t="shared" ca="1" si="26"/>
        <v>6.9888512425063256</v>
      </c>
      <c r="BJ34" s="116"/>
      <c r="BK34" s="116">
        <f t="shared" ca="1" si="27"/>
        <v>1464.2329554684361</v>
      </c>
      <c r="BL34" s="116">
        <f t="shared" ca="1" si="28"/>
        <v>4.6283158091233361</v>
      </c>
      <c r="BM34" s="116">
        <f t="shared" ca="1" si="29"/>
        <v>1191.082955468436</v>
      </c>
      <c r="BN34" s="116"/>
      <c r="BO34" s="116">
        <f t="shared" ca="1" si="30"/>
        <v>5.2945052645707165</v>
      </c>
      <c r="BP34" s="116">
        <f t="shared" ca="1" si="31"/>
        <v>5.7931126473632837</v>
      </c>
      <c r="BQ34" s="116">
        <f t="shared" ca="1" si="32"/>
        <v>1205.910925566141</v>
      </c>
      <c r="BR34" s="116">
        <f t="shared" ca="1" si="33"/>
        <v>1216.5576939061416</v>
      </c>
      <c r="BS34" s="116">
        <f t="shared" ca="1" si="34"/>
        <v>1216.5576939061416</v>
      </c>
      <c r="BT34" s="116"/>
      <c r="BU34" s="116">
        <f t="shared" ca="1" si="35"/>
        <v>1171.1899617614808</v>
      </c>
      <c r="BV34" s="111"/>
      <c r="BW34" s="117">
        <f t="shared" ca="1" si="36"/>
        <v>0.71378841596824671</v>
      </c>
      <c r="BX34" s="117">
        <f t="shared" ca="1" si="37"/>
        <v>0.69850925200901259</v>
      </c>
      <c r="BY34" s="117">
        <f t="shared" ca="1" si="38"/>
        <v>0.10748375094806382</v>
      </c>
      <c r="BZ34" s="117">
        <f t="shared" ca="1" si="39"/>
        <v>1.6289877179466512E-2</v>
      </c>
      <c r="CA34" s="117">
        <f t="shared" ca="1" si="40"/>
        <v>1.8096714589206479E-2</v>
      </c>
      <c r="CB34" s="117">
        <f t="shared" ca="1" si="154"/>
        <v>6.098362771201464E-2</v>
      </c>
      <c r="CC34" s="117">
        <f t="shared" si="41"/>
        <v>0</v>
      </c>
      <c r="CD34" s="116">
        <f t="shared" ca="1" si="42"/>
        <v>0.90136322243776401</v>
      </c>
      <c r="CE34" s="134">
        <v>0.27</v>
      </c>
      <c r="CF34" s="117">
        <f t="shared" si="43"/>
        <v>0.75741406612475481</v>
      </c>
      <c r="CG34" s="117">
        <f t="shared" si="0"/>
        <v>0.11457582858214205</v>
      </c>
      <c r="CH34" s="117">
        <f t="shared" si="1"/>
        <v>5.1381404830032437E-2</v>
      </c>
      <c r="CI34" s="117">
        <f t="shared" si="2"/>
        <v>2.7007089310701744E-2</v>
      </c>
      <c r="CJ34" s="117">
        <f t="shared" si="158"/>
        <v>3.0869392878807779E-2</v>
      </c>
      <c r="CK34" s="117">
        <f t="shared" si="158"/>
        <v>1.7309610628815638E-2</v>
      </c>
      <c r="CL34" s="117">
        <f t="shared" si="44"/>
        <v>0.99855739235525443</v>
      </c>
      <c r="CM34" s="117">
        <f t="shared" si="155"/>
        <v>0.15643030271614125</v>
      </c>
      <c r="CN34" s="111"/>
      <c r="CO34" s="116">
        <f t="shared" ca="1" si="45"/>
        <v>5.317599826602418</v>
      </c>
      <c r="CP34" s="116">
        <f t="shared" ca="1" si="46"/>
        <v>4.522115317484916</v>
      </c>
      <c r="CQ34" s="116">
        <f t="shared" ca="1" si="47"/>
        <v>5.6624192484396119</v>
      </c>
      <c r="CR34" s="116">
        <f t="shared" ca="1" si="48"/>
        <v>1224.2115369350327</v>
      </c>
      <c r="CS34" s="118">
        <f t="shared" ca="1" si="156"/>
        <v>0.27906307937951635</v>
      </c>
      <c r="CU34" s="116">
        <f t="shared" si="49"/>
        <v>3.7113591227101286</v>
      </c>
      <c r="CV34" s="116">
        <f t="shared" si="50"/>
        <v>3.7609946056014563</v>
      </c>
      <c r="CW34" s="116">
        <f t="shared" ca="1" si="51"/>
        <v>959.98713191476861</v>
      </c>
      <c r="CX34" s="119"/>
      <c r="CY34" s="33">
        <f t="shared" si="160"/>
        <v>0.78708747543035373</v>
      </c>
      <c r="CZ34" s="33">
        <f t="shared" si="160"/>
        <v>2.1666574860914285E-2</v>
      </c>
      <c r="DA34" s="33">
        <f t="shared" si="53"/>
        <v>0.30452820195957281</v>
      </c>
      <c r="DB34" s="33">
        <f t="shared" si="161"/>
        <v>0.13083327765900588</v>
      </c>
      <c r="DC34" s="33">
        <f t="shared" si="161"/>
        <v>2.2385903083700438E-3</v>
      </c>
      <c r="DD34" s="33">
        <f t="shared" si="161"/>
        <v>0.15687414889198054</v>
      </c>
      <c r="DE34" s="33">
        <f t="shared" si="161"/>
        <v>0.22058084005321218</v>
      </c>
      <c r="DF34" s="33">
        <f t="shared" si="162"/>
        <v>0.12675604116884939</v>
      </c>
      <c r="DG34" s="33">
        <f t="shared" si="162"/>
        <v>2.6083910144804448E-2</v>
      </c>
      <c r="DH34" s="33">
        <f t="shared" si="162"/>
        <v>0</v>
      </c>
      <c r="DI34" s="33">
        <f t="shared" si="162"/>
        <v>3.3902365133826979E-3</v>
      </c>
      <c r="DJ34" s="33">
        <f t="shared" si="56"/>
        <v>1.7800392969904457</v>
      </c>
      <c r="DL34" s="33">
        <f t="shared" si="163"/>
        <v>0.4421742130980485</v>
      </c>
      <c r="DM34" s="33">
        <f t="shared" si="163"/>
        <v>1.2171964347948089E-2</v>
      </c>
      <c r="DN34" s="33">
        <f t="shared" si="163"/>
        <v>0.17107948261279726</v>
      </c>
      <c r="DO34" s="33">
        <f t="shared" si="163"/>
        <v>7.3500218720007351E-2</v>
      </c>
      <c r="DP34" s="33">
        <f t="shared" si="163"/>
        <v>1.2576072405563637E-3</v>
      </c>
      <c r="DQ34" s="33">
        <f t="shared" si="163"/>
        <v>8.8129598687630858E-2</v>
      </c>
      <c r="DR34" s="33">
        <f t="shared" si="163"/>
        <v>0.12391908449782732</v>
      </c>
      <c r="DS34" s="33">
        <f t="shared" si="163"/>
        <v>7.1209686990146126E-2</v>
      </c>
      <c r="DT34" s="33">
        <f t="shared" si="163"/>
        <v>1.4653558597782154E-2</v>
      </c>
      <c r="DU34" s="33">
        <f t="shared" si="163"/>
        <v>0</v>
      </c>
      <c r="DV34" s="33">
        <f t="shared" si="163"/>
        <v>1.9045852072561828E-3</v>
      </c>
      <c r="DW34" s="33">
        <f t="shared" si="58"/>
        <v>1.0000000000000002</v>
      </c>
      <c r="DX34" s="33">
        <f t="shared" si="59"/>
        <v>54.525582037479971</v>
      </c>
      <c r="DY34" s="33">
        <f t="shared" si="164"/>
        <v>0.85378376714050097</v>
      </c>
      <c r="DZ34" s="33">
        <f t="shared" si="164"/>
        <v>6.0954846592587769E-3</v>
      </c>
      <c r="EA34" s="33">
        <f t="shared" si="164"/>
        <v>4.3327350653681311E-2</v>
      </c>
      <c r="EB34" s="33">
        <f t="shared" si="164"/>
        <v>5.1518238909673969E-2</v>
      </c>
      <c r="EC34" s="33">
        <f t="shared" si="164"/>
        <v>1.385726872246696E-3</v>
      </c>
      <c r="ED34" s="33">
        <f t="shared" si="164"/>
        <v>0.39488740683399326</v>
      </c>
      <c r="EE34" s="33">
        <f t="shared" si="164"/>
        <v>0.38776762118072527</v>
      </c>
      <c r="EF34" s="33">
        <f t="shared" si="164"/>
        <v>6.1101439360814721E-3</v>
      </c>
      <c r="EG34" s="33">
        <f t="shared" si="164"/>
        <v>0</v>
      </c>
      <c r="EH34" s="33">
        <f t="shared" si="164"/>
        <v>7.8323295933767634E-3</v>
      </c>
      <c r="EI34" s="33">
        <f t="shared" si="61"/>
        <v>1.7527080697795387</v>
      </c>
      <c r="EK34" s="33">
        <f t="shared" si="165"/>
        <v>1.7075675342810019</v>
      </c>
      <c r="EL34" s="33">
        <f t="shared" si="165"/>
        <v>1.2190969318517554E-2</v>
      </c>
      <c r="EM34" s="33">
        <f t="shared" si="63"/>
        <v>0.12998205196104393</v>
      </c>
      <c r="EN34" s="33">
        <f t="shared" si="166"/>
        <v>5.1518238909673969E-2</v>
      </c>
      <c r="EO34" s="33">
        <f t="shared" si="166"/>
        <v>1.385726872246696E-3</v>
      </c>
      <c r="EP34" s="33">
        <f t="shared" si="166"/>
        <v>0.39488740683399326</v>
      </c>
      <c r="EQ34" s="33">
        <f t="shared" si="166"/>
        <v>0.38776762118072527</v>
      </c>
      <c r="ER34" s="33">
        <f t="shared" si="166"/>
        <v>6.1101439360814721E-3</v>
      </c>
      <c r="ES34" s="33">
        <f t="shared" si="166"/>
        <v>0</v>
      </c>
      <c r="ET34" s="33">
        <f t="shared" si="65"/>
        <v>2.349698878013029E-2</v>
      </c>
      <c r="EU34" s="33">
        <f t="shared" si="66"/>
        <v>2.7149066820734147</v>
      </c>
      <c r="EV34" s="33">
        <f t="shared" si="67"/>
        <v>2.2100207125416591</v>
      </c>
      <c r="EX34" s="33">
        <f t="shared" si="167"/>
        <v>1.886879809412352</v>
      </c>
      <c r="EY34" s="33">
        <f t="shared" si="167"/>
        <v>1.3471147349941833E-2</v>
      </c>
      <c r="EZ34" s="33">
        <f t="shared" si="69"/>
        <v>0.113120190587648</v>
      </c>
      <c r="FA34" s="33">
        <f t="shared" si="70"/>
        <v>7.8388494140734177E-2</v>
      </c>
      <c r="FB34" s="33">
        <f t="shared" si="71"/>
        <v>0.19150868472838217</v>
      </c>
      <c r="FC34" s="33">
        <f t="shared" si="168"/>
        <v>0.1138563750640491</v>
      </c>
      <c r="FD34" s="33">
        <f t="shared" si="168"/>
        <v>3.0624850895907677E-3</v>
      </c>
      <c r="FE34" s="33">
        <f t="shared" si="168"/>
        <v>0.8727093482249898</v>
      </c>
      <c r="FF34" s="33">
        <f t="shared" si="168"/>
        <v>0.8569744744624106</v>
      </c>
      <c r="FG34" s="33">
        <f t="shared" si="169"/>
        <v>2.7007089310701744E-2</v>
      </c>
      <c r="FH34" s="33">
        <f t="shared" si="169"/>
        <v>0</v>
      </c>
      <c r="FI34" s="33">
        <f t="shared" si="169"/>
        <v>3.4619221257631276E-2</v>
      </c>
      <c r="FJ34" s="33">
        <f t="shared" si="74"/>
        <v>4.0000886349000488</v>
      </c>
      <c r="FK34" s="33">
        <f t="shared" si="75"/>
        <v>1.7726980010062537E-4</v>
      </c>
      <c r="FL34" s="33">
        <f t="shared" si="76"/>
        <v>2.6589880816807465E-4</v>
      </c>
      <c r="FM34" s="33">
        <f t="shared" si="77"/>
        <v>2.7007089310701744E-2</v>
      </c>
      <c r="FN34" s="33">
        <f t="shared" si="78"/>
        <v>5.1381404830032437E-2</v>
      </c>
      <c r="FO34" s="33">
        <f t="shared" si="157"/>
        <v>3.0869392878807779E-2</v>
      </c>
      <c r="FP34" s="33">
        <f t="shared" si="79"/>
        <v>1.7309610628815638E-2</v>
      </c>
      <c r="FQ34" s="119">
        <f t="shared" si="80"/>
        <v>0.75741406612475481</v>
      </c>
      <c r="FR34" s="33">
        <f t="shared" si="81"/>
        <v>0.11457582858214205</v>
      </c>
      <c r="FS34" s="33">
        <f t="shared" si="82"/>
        <v>0.99855739235525443</v>
      </c>
      <c r="FT34" s="33">
        <f t="shared" si="83"/>
        <v>0.75741406612475481</v>
      </c>
      <c r="FU34" s="33">
        <f t="shared" si="84"/>
        <v>2.4282002106348912</v>
      </c>
      <c r="FV34" s="33">
        <f t="shared" si="85"/>
        <v>-2.8366303588341166</v>
      </c>
      <c r="FW34" s="33">
        <f t="shared" si="86"/>
        <v>-2.8366303588341166</v>
      </c>
      <c r="FX34" s="33">
        <f t="shared" si="87"/>
        <v>0.54525582037479969</v>
      </c>
      <c r="FY34" s="120">
        <f t="shared" ca="1" si="170"/>
        <v>1466.6972011128719</v>
      </c>
      <c r="FZ34" s="120">
        <f t="shared" ca="1" si="170"/>
        <v>6.9888512425063256</v>
      </c>
      <c r="GA34" s="33">
        <f t="shared" ca="1" si="89"/>
        <v>0.14666972011128718</v>
      </c>
      <c r="GB34" s="119">
        <f t="shared" ca="1" si="90"/>
        <v>0.52729681264640604</v>
      </c>
      <c r="GC34" s="119">
        <f t="shared" ca="1" si="91"/>
        <v>5.5220187910489802</v>
      </c>
      <c r="GD34" s="33">
        <f t="shared" ca="1" si="92"/>
        <v>174.84058053313771</v>
      </c>
      <c r="GE34" s="33">
        <f t="shared" si="93"/>
        <v>0.10133427307257493</v>
      </c>
      <c r="GF34" s="119">
        <f t="shared" si="94"/>
        <v>88.459321829622084</v>
      </c>
      <c r="GG34" s="119">
        <f t="shared" ca="1" si="95"/>
        <v>315.20516173149838</v>
      </c>
      <c r="GH34" s="119">
        <f t="shared" ca="1" si="96"/>
        <v>1.665847398675475E-3</v>
      </c>
      <c r="GI34" s="119">
        <f t="shared" si="97"/>
        <v>0.15643030271614125</v>
      </c>
      <c r="GJ34" s="33">
        <f t="shared" si="98"/>
        <v>0.88704404886270305</v>
      </c>
      <c r="GK34" s="33">
        <f t="shared" si="99"/>
        <v>0.12665613254840791</v>
      </c>
      <c r="GL34" s="33">
        <f t="shared" si="100"/>
        <v>0.12938017570257629</v>
      </c>
      <c r="GM34" s="33">
        <f t="shared" si="101"/>
        <v>0.90814035850932395</v>
      </c>
      <c r="GN34" s="33">
        <f t="shared" si="102"/>
        <v>7.8248094979614269E-2</v>
      </c>
      <c r="GO34" s="33">
        <f t="shared" si="103"/>
        <v>0.11367910526394848</v>
      </c>
      <c r="GP34" s="33">
        <f t="shared" si="104"/>
        <v>0.87061982429742368</v>
      </c>
      <c r="GQ34" s="33">
        <f t="shared" si="105"/>
        <v>0.32493208440708032</v>
      </c>
      <c r="GR34" s="33">
        <f t="shared" si="106"/>
        <v>-1.2840731459526201E-2</v>
      </c>
      <c r="GS34" s="33">
        <f t="shared" si="107"/>
        <v>2.7316282203429854E-2</v>
      </c>
      <c r="GT34" s="33">
        <f t="shared" si="108"/>
        <v>2.7316282203429854E-2</v>
      </c>
      <c r="GU34" s="33">
        <f t="shared" si="109"/>
        <v>8.6362823060518623E-2</v>
      </c>
      <c r="GV34" s="33">
        <f t="shared" si="110"/>
        <v>8.5639668933867097E-2</v>
      </c>
      <c r="GW34" s="33">
        <f t="shared" si="111"/>
        <v>0.7870696792911227</v>
      </c>
      <c r="GX34" s="33">
        <f t="shared" si="112"/>
        <v>0.8569744744624106</v>
      </c>
      <c r="GY34" s="33">
        <f t="shared" si="113"/>
        <v>2.7007089310701744E-2</v>
      </c>
      <c r="GZ34" s="33">
        <f t="shared" si="114"/>
        <v>437.94991782035311</v>
      </c>
      <c r="HA34" s="33">
        <f t="shared" si="115"/>
        <v>11.706341653999564</v>
      </c>
      <c r="HB34" s="33">
        <f t="shared" si="116"/>
        <v>2.1403045496984481</v>
      </c>
      <c r="HC34" s="33">
        <f t="shared" si="117"/>
        <v>8.8020024606348671E-6</v>
      </c>
      <c r="HD34" s="33">
        <f t="shared" si="118"/>
        <v>1812.4785468277928</v>
      </c>
      <c r="HE34" s="33">
        <f t="shared" ca="1" si="119"/>
        <v>-7.6875106272158876E-3</v>
      </c>
      <c r="HF34" s="119">
        <f t="shared" ca="1" si="120"/>
        <v>18.637044248439615</v>
      </c>
      <c r="HG34" s="44" t="e">
        <f>#REF!</f>
        <v>#REF!</v>
      </c>
      <c r="HH34" s="44" t="e">
        <f>#REF!</f>
        <v>#REF!</v>
      </c>
      <c r="HI34" s="44">
        <f t="shared" si="121"/>
        <v>5.1566000000000001</v>
      </c>
      <c r="HJ34" s="44">
        <f t="shared" si="122"/>
        <v>3.7312218509362722</v>
      </c>
      <c r="HK34" s="44" t="e">
        <f t="shared" si="123"/>
        <v>#REF!</v>
      </c>
      <c r="HL34" s="33">
        <f t="shared" si="171"/>
        <v>437.94991782035311</v>
      </c>
      <c r="HM34" s="33">
        <f t="shared" si="171"/>
        <v>11.706341653999564</v>
      </c>
      <c r="HN34" s="44">
        <f t="shared" si="125"/>
        <v>4.0165863938239283</v>
      </c>
      <c r="HO34" s="44"/>
      <c r="HP34" s="45">
        <f t="shared" si="126"/>
        <v>0.11674159035353925</v>
      </c>
      <c r="HQ34" s="45">
        <f t="shared" si="127"/>
        <v>0.8727093482249898</v>
      </c>
      <c r="HR34" s="45">
        <f t="shared" si="128"/>
        <v>1.7726980010062537E-4</v>
      </c>
      <c r="HS34" s="45">
        <f t="shared" si="129"/>
        <v>2.6829819510601118E-2</v>
      </c>
      <c r="HT34" s="45">
        <f t="shared" si="130"/>
        <v>0</v>
      </c>
      <c r="HU34" s="45">
        <f t="shared" si="131"/>
        <v>2.6829819510601118E-2</v>
      </c>
      <c r="HV34" s="45">
        <f t="shared" si="132"/>
        <v>0</v>
      </c>
      <c r="HW34" s="45">
        <f t="shared" si="133"/>
        <v>5.1558674630133056E-2</v>
      </c>
      <c r="HX34" s="45">
        <f t="shared" si="134"/>
        <v>0.11312019058764801</v>
      </c>
      <c r="HY34" s="45">
        <f t="shared" si="135"/>
        <v>0.11798623438697552</v>
      </c>
      <c r="HZ34" s="45">
        <f t="shared" si="136"/>
        <v>0.65608971798775906</v>
      </c>
      <c r="IA34" s="45">
        <f t="shared" si="137"/>
        <v>8.7764565887003557E-2</v>
      </c>
      <c r="IB34" s="45">
        <f t="shared" si="138"/>
        <v>0.10232985781701172</v>
      </c>
      <c r="IC34" s="45">
        <f t="shared" si="139"/>
        <v>1.3688578409875939E-2</v>
      </c>
      <c r="ID34" s="45">
        <f t="shared" si="140"/>
        <v>2.7007089310701744E-2</v>
      </c>
      <c r="IE34" s="45"/>
      <c r="IF34" s="121">
        <f t="shared" si="141"/>
        <v>-8.694552373511115E-7</v>
      </c>
      <c r="IG34" s="121">
        <f t="shared" si="142"/>
        <v>1.602566894511768E-12</v>
      </c>
      <c r="IH34" s="121">
        <f t="shared" si="143"/>
        <v>2.7040050959174785E-5</v>
      </c>
      <c r="II34" s="121">
        <f t="shared" si="144"/>
        <v>7.7200106033991175E-9</v>
      </c>
      <c r="IJ34" s="45">
        <f t="shared" si="145"/>
        <v>2.1403045496984481</v>
      </c>
      <c r="IK34" s="119">
        <f t="shared" si="146"/>
        <v>0.10133427307257493</v>
      </c>
      <c r="IL34" s="122">
        <f t="shared" ca="1" si="147"/>
        <v>-24.877367223336623</v>
      </c>
      <c r="IM34" s="122"/>
      <c r="IN34" s="45">
        <f t="shared" si="148"/>
        <v>2.0689721960405154</v>
      </c>
      <c r="IO34" s="122">
        <f t="shared" si="149"/>
        <v>1812.4785468277928</v>
      </c>
      <c r="IP34" s="121">
        <f t="shared" si="150"/>
        <v>1.293899671915351E-5</v>
      </c>
    </row>
    <row r="35" spans="1:250" s="33" customFormat="1">
      <c r="A35" t="s">
        <v>233</v>
      </c>
      <c r="B35"/>
      <c r="C35" s="111">
        <v>3</v>
      </c>
      <c r="D35" s="111">
        <v>1160</v>
      </c>
      <c r="E35" s="125">
        <f t="shared" si="4"/>
        <v>88.459321829622084</v>
      </c>
      <c r="F35" s="125" t="str">
        <f t="shared" ca="1" si="151"/>
        <v>N</v>
      </c>
      <c r="G35" s="124" t="str">
        <f t="shared" ca="1" si="5"/>
        <v/>
      </c>
      <c r="H35" s="124" t="str">
        <f t="shared" ca="1" si="152"/>
        <v/>
      </c>
      <c r="I35" s="4">
        <f t="shared" ca="1" si="6"/>
        <v>3.4457884287765736E-2</v>
      </c>
      <c r="J35" s="4">
        <f t="shared" ca="1" si="153"/>
        <v>0.12329081620822274</v>
      </c>
      <c r="K35" s="4">
        <f t="shared" ca="1" si="7"/>
        <v>8.8114658596721296E-3</v>
      </c>
      <c r="L35" s="4">
        <f t="shared" ca="1" si="8"/>
        <v>6.613066806504031E-2</v>
      </c>
      <c r="M35" s="4"/>
      <c r="N35">
        <v>47.225999999999999</v>
      </c>
      <c r="O35">
        <v>1.8008999999999999</v>
      </c>
      <c r="P35">
        <v>15.643800000000001</v>
      </c>
      <c r="Q35">
        <v>9.0440000000000005</v>
      </c>
      <c r="R35">
        <v>0.2213</v>
      </c>
      <c r="S35">
        <v>6.0696116504854301</v>
      </c>
      <c r="T35">
        <v>12.408099999999999</v>
      </c>
      <c r="U35">
        <v>3.8351999999999999</v>
      </c>
      <c r="V35">
        <v>1.1338999999999999</v>
      </c>
      <c r="W35">
        <v>0</v>
      </c>
      <c r="X35">
        <v>0.18940000000000001</v>
      </c>
      <c r="Y35" s="112">
        <v>0</v>
      </c>
      <c r="Z35" s="113">
        <f t="shared" ca="1" si="9"/>
        <v>11.034329530184754</v>
      </c>
      <c r="AB35">
        <v>51.298999999999999</v>
      </c>
      <c r="AC35">
        <v>0.4869</v>
      </c>
      <c r="AD35">
        <v>4.4177</v>
      </c>
      <c r="AE35">
        <v>3.7014</v>
      </c>
      <c r="AF35">
        <v>9.8299999999999998E-2</v>
      </c>
      <c r="AG35">
        <v>15.915699999999999</v>
      </c>
      <c r="AH35">
        <v>21.745000000000001</v>
      </c>
      <c r="AI35">
        <v>0.37869999999999998</v>
      </c>
      <c r="AJ35">
        <v>0</v>
      </c>
      <c r="AK35">
        <v>1.1904999999999999</v>
      </c>
      <c r="AM35" s="114">
        <f t="shared" ca="1" si="10"/>
        <v>1471.464607070644</v>
      </c>
      <c r="AN35" s="124">
        <f t="shared" ca="1" si="11"/>
        <v>1198.3146070706439</v>
      </c>
      <c r="AO35" s="124">
        <f t="shared" ca="1" si="12"/>
        <v>5.210351203255275</v>
      </c>
      <c r="AP35" s="111"/>
      <c r="AQ35" s="115">
        <f t="shared" ca="1" si="13"/>
        <v>1464.7263367599965</v>
      </c>
      <c r="AR35" s="115">
        <f t="shared" ca="1" si="14"/>
        <v>6.8486307125780046</v>
      </c>
      <c r="AS35" s="115"/>
      <c r="AT35" s="115">
        <f t="shared" ca="1" si="159"/>
        <v>1461.6793885604638</v>
      </c>
      <c r="AU35" s="115">
        <f t="shared" ca="1" si="159"/>
        <v>4.2186024523171799</v>
      </c>
      <c r="AV35" s="111"/>
      <c r="AW35" s="115">
        <f t="shared" ca="1" si="16"/>
        <v>1485.9962468811384</v>
      </c>
      <c r="AX35" s="115">
        <f t="shared" ca="1" si="17"/>
        <v>1212.8462468811385</v>
      </c>
      <c r="AY35" s="115">
        <f t="shared" ca="1" si="18"/>
        <v>7.6717576141446147</v>
      </c>
      <c r="AZ35" s="115"/>
      <c r="BA35" s="115">
        <f t="shared" ca="1" si="19"/>
        <v>1499.4386888519032</v>
      </c>
      <c r="BB35" s="115">
        <f t="shared" ca="1" si="20"/>
        <v>1226.2886888519033</v>
      </c>
      <c r="BC35" s="116">
        <f t="shared" ca="1" si="21"/>
        <v>8.1919683506200087</v>
      </c>
      <c r="BE35" s="116">
        <f t="shared" si="22"/>
        <v>1446.1343705539496</v>
      </c>
      <c r="BF35" s="116">
        <f t="shared" si="23"/>
        <v>1172.9843705539497</v>
      </c>
      <c r="BG35" s="116">
        <f t="shared" ca="1" si="24"/>
        <v>1464.7263367599965</v>
      </c>
      <c r="BH35" s="116">
        <f t="shared" ca="1" si="25"/>
        <v>1191.5763367599966</v>
      </c>
      <c r="BI35" s="116">
        <f t="shared" ca="1" si="26"/>
        <v>6.8486307125780046</v>
      </c>
      <c r="BJ35" s="116"/>
      <c r="BK35" s="116">
        <f t="shared" ca="1" si="27"/>
        <v>1461.6793885604638</v>
      </c>
      <c r="BL35" s="116">
        <f t="shared" ca="1" si="28"/>
        <v>4.2186024523171799</v>
      </c>
      <c r="BM35" s="116">
        <f t="shared" ca="1" si="29"/>
        <v>1188.5293885604638</v>
      </c>
      <c r="BN35" s="116"/>
      <c r="BO35" s="116">
        <f t="shared" ca="1" si="30"/>
        <v>5.2406279563762643</v>
      </c>
      <c r="BP35" s="116">
        <f t="shared" ca="1" si="31"/>
        <v>5.6922776210696231</v>
      </c>
      <c r="BQ35" s="116">
        <f t="shared" ca="1" si="32"/>
        <v>1206.4539945787265</v>
      </c>
      <c r="BR35" s="116">
        <f t="shared" ca="1" si="33"/>
        <v>1213.5048563666455</v>
      </c>
      <c r="BS35" s="116">
        <f t="shared" ca="1" si="34"/>
        <v>1213.5048563666455</v>
      </c>
      <c r="BT35" s="116"/>
      <c r="BU35" s="116">
        <f t="shared" ca="1" si="35"/>
        <v>1164.6501414516888</v>
      </c>
      <c r="BV35" s="111"/>
      <c r="BW35" s="117">
        <f t="shared" ca="1" si="36"/>
        <v>0.71002719766049061</v>
      </c>
      <c r="BX35" s="117">
        <f t="shared" ca="1" si="37"/>
        <v>0.6912833980597145</v>
      </c>
      <c r="BY35" s="117">
        <f t="shared" ca="1" si="38"/>
        <v>0.10576436272246992</v>
      </c>
      <c r="BZ35" s="117">
        <f t="shared" ca="1" si="39"/>
        <v>1.6923520542266698E-2</v>
      </c>
      <c r="CA35" s="117">
        <f t="shared" ca="1" si="40"/>
        <v>1.7837492543660807E-2</v>
      </c>
      <c r="CB35" s="117">
        <f t="shared" ca="1" si="154"/>
        <v>6.4044203982632067E-2</v>
      </c>
      <c r="CC35" s="117">
        <f t="shared" si="41"/>
        <v>0</v>
      </c>
      <c r="CD35" s="116">
        <f t="shared" ca="1" si="42"/>
        <v>0.89585297785074403</v>
      </c>
      <c r="CE35" s="134">
        <v>0.27</v>
      </c>
      <c r="CF35" s="117">
        <f t="shared" si="43"/>
        <v>0.75741406612475481</v>
      </c>
      <c r="CG35" s="117">
        <f t="shared" si="0"/>
        <v>0.11457582858214205</v>
      </c>
      <c r="CH35" s="117">
        <f t="shared" si="1"/>
        <v>5.1381404830032437E-2</v>
      </c>
      <c r="CI35" s="117">
        <f t="shared" si="2"/>
        <v>2.7007089310701744E-2</v>
      </c>
      <c r="CJ35" s="117">
        <f t="shared" si="158"/>
        <v>3.0869392878807779E-2</v>
      </c>
      <c r="CK35" s="117">
        <f t="shared" si="158"/>
        <v>1.7309610628815638E-2</v>
      </c>
      <c r="CL35" s="117">
        <f t="shared" si="44"/>
        <v>0.99855739235525443</v>
      </c>
      <c r="CM35" s="117">
        <f t="shared" si="155"/>
        <v>0.15607761758255334</v>
      </c>
      <c r="CN35" s="111"/>
      <c r="CO35" s="116">
        <f t="shared" ca="1" si="45"/>
        <v>5.257314961035263</v>
      </c>
      <c r="CP35" s="116">
        <f t="shared" ca="1" si="46"/>
        <v>4.4579149204140531</v>
      </c>
      <c r="CQ35" s="116">
        <f t="shared" ca="1" si="47"/>
        <v>5.4034385513267624</v>
      </c>
      <c r="CR35" s="116">
        <f t="shared" ca="1" si="48"/>
        <v>1223.0328330169623</v>
      </c>
      <c r="CS35" s="118">
        <f t="shared" ca="1" si="156"/>
        <v>0.27936843379077608</v>
      </c>
      <c r="CU35" s="116">
        <f t="shared" si="49"/>
        <v>3.7113591227101286</v>
      </c>
      <c r="CV35" s="116">
        <f t="shared" si="50"/>
        <v>3.7609946056014563</v>
      </c>
      <c r="CW35" s="116">
        <f t="shared" ca="1" si="51"/>
        <v>959.69737942376685</v>
      </c>
      <c r="CX35" s="119"/>
      <c r="CY35" s="33">
        <f t="shared" si="160"/>
        <v>0.78599567607511445</v>
      </c>
      <c r="CZ35" s="33">
        <f t="shared" si="160"/>
        <v>2.2545406290530152E-2</v>
      </c>
      <c r="DA35" s="33">
        <f t="shared" si="53"/>
        <v>0.3068585047223939</v>
      </c>
      <c r="DB35" s="33">
        <f t="shared" si="161"/>
        <v>0.12587965437377516</v>
      </c>
      <c r="DC35" s="33">
        <f t="shared" si="161"/>
        <v>3.1196475770925111E-3</v>
      </c>
      <c r="DD35" s="33">
        <f t="shared" si="161"/>
        <v>0.15059426887598948</v>
      </c>
      <c r="DE35" s="33">
        <f t="shared" si="161"/>
        <v>0.22126739114152938</v>
      </c>
      <c r="DF35" s="33">
        <f t="shared" si="162"/>
        <v>0.12375824675817092</v>
      </c>
      <c r="DG35" s="33">
        <f t="shared" si="162"/>
        <v>2.4075332285872011E-2</v>
      </c>
      <c r="DH35" s="33">
        <f t="shared" si="162"/>
        <v>0</v>
      </c>
      <c r="DI35" s="33">
        <f t="shared" si="162"/>
        <v>2.6687896742921156E-3</v>
      </c>
      <c r="DJ35" s="33">
        <f t="shared" si="56"/>
        <v>1.7667629177747601</v>
      </c>
      <c r="DL35" s="33">
        <f t="shared" si="163"/>
        <v>0.44487897508346896</v>
      </c>
      <c r="DM35" s="33">
        <f t="shared" si="163"/>
        <v>1.276085549663116E-2</v>
      </c>
      <c r="DN35" s="33">
        <f t="shared" si="163"/>
        <v>0.17368403062754029</v>
      </c>
      <c r="DO35" s="33">
        <f t="shared" si="163"/>
        <v>7.1248752793793474E-2</v>
      </c>
      <c r="DP35" s="33">
        <f t="shared" si="163"/>
        <v>1.7657420504510648E-3</v>
      </c>
      <c r="DQ35" s="33">
        <f t="shared" si="163"/>
        <v>8.5237395103165928E-2</v>
      </c>
      <c r="DR35" s="33">
        <f t="shared" si="163"/>
        <v>0.12523886986501614</v>
      </c>
      <c r="DS35" s="33">
        <f t="shared" si="163"/>
        <v>7.0048021448200062E-2</v>
      </c>
      <c r="DT35" s="33">
        <f t="shared" si="163"/>
        <v>1.3626804164644185E-2</v>
      </c>
      <c r="DU35" s="33">
        <f t="shared" si="163"/>
        <v>0</v>
      </c>
      <c r="DV35" s="33">
        <f t="shared" si="163"/>
        <v>1.5105533670886975E-3</v>
      </c>
      <c r="DW35" s="33">
        <f t="shared" si="58"/>
        <v>1.0000000000000002</v>
      </c>
      <c r="DX35" s="33">
        <f t="shared" si="59"/>
        <v>54.469610408770329</v>
      </c>
      <c r="DY35" s="33">
        <f t="shared" si="164"/>
        <v>0.85378376714050097</v>
      </c>
      <c r="DZ35" s="33">
        <f t="shared" si="164"/>
        <v>6.0954846592587769E-3</v>
      </c>
      <c r="EA35" s="33">
        <f t="shared" si="164"/>
        <v>4.3327350653681311E-2</v>
      </c>
      <c r="EB35" s="33">
        <f t="shared" si="164"/>
        <v>5.1518238909673969E-2</v>
      </c>
      <c r="EC35" s="33">
        <f t="shared" si="164"/>
        <v>1.385726872246696E-3</v>
      </c>
      <c r="ED35" s="33">
        <f t="shared" si="164"/>
        <v>0.39488740683399326</v>
      </c>
      <c r="EE35" s="33">
        <f t="shared" si="164"/>
        <v>0.38776762118072527</v>
      </c>
      <c r="EF35" s="33">
        <f t="shared" si="164"/>
        <v>6.1101439360814721E-3</v>
      </c>
      <c r="EG35" s="33">
        <f t="shared" si="164"/>
        <v>0</v>
      </c>
      <c r="EH35" s="33">
        <f t="shared" si="164"/>
        <v>7.8323295933767634E-3</v>
      </c>
      <c r="EI35" s="33">
        <f t="shared" si="61"/>
        <v>1.7527080697795387</v>
      </c>
      <c r="EK35" s="33">
        <f t="shared" si="165"/>
        <v>1.7075675342810019</v>
      </c>
      <c r="EL35" s="33">
        <f t="shared" si="165"/>
        <v>1.2190969318517554E-2</v>
      </c>
      <c r="EM35" s="33">
        <f t="shared" si="63"/>
        <v>0.12998205196104393</v>
      </c>
      <c r="EN35" s="33">
        <f t="shared" si="166"/>
        <v>5.1518238909673969E-2</v>
      </c>
      <c r="EO35" s="33">
        <f t="shared" si="166"/>
        <v>1.385726872246696E-3</v>
      </c>
      <c r="EP35" s="33">
        <f t="shared" si="166"/>
        <v>0.39488740683399326</v>
      </c>
      <c r="EQ35" s="33">
        <f t="shared" si="166"/>
        <v>0.38776762118072527</v>
      </c>
      <c r="ER35" s="33">
        <f t="shared" si="166"/>
        <v>6.1101439360814721E-3</v>
      </c>
      <c r="ES35" s="33">
        <f t="shared" si="166"/>
        <v>0</v>
      </c>
      <c r="ET35" s="33">
        <f t="shared" si="65"/>
        <v>2.349698878013029E-2</v>
      </c>
      <c r="EU35" s="33">
        <f t="shared" si="66"/>
        <v>2.7149066820734147</v>
      </c>
      <c r="EV35" s="33">
        <f t="shared" si="67"/>
        <v>2.2100207125416591</v>
      </c>
      <c r="EX35" s="33">
        <f t="shared" si="167"/>
        <v>1.886879809412352</v>
      </c>
      <c r="EY35" s="33">
        <f t="shared" si="167"/>
        <v>1.3471147349941833E-2</v>
      </c>
      <c r="EZ35" s="33">
        <f t="shared" si="69"/>
        <v>0.113120190587648</v>
      </c>
      <c r="FA35" s="33">
        <f t="shared" si="70"/>
        <v>7.8388494140734177E-2</v>
      </c>
      <c r="FB35" s="33">
        <f t="shared" si="71"/>
        <v>0.19150868472838217</v>
      </c>
      <c r="FC35" s="33">
        <f t="shared" si="168"/>
        <v>0.1138563750640491</v>
      </c>
      <c r="FD35" s="33">
        <f t="shared" si="168"/>
        <v>3.0624850895907677E-3</v>
      </c>
      <c r="FE35" s="33">
        <f t="shared" si="168"/>
        <v>0.8727093482249898</v>
      </c>
      <c r="FF35" s="33">
        <f t="shared" si="168"/>
        <v>0.8569744744624106</v>
      </c>
      <c r="FG35" s="33">
        <f t="shared" si="169"/>
        <v>2.7007089310701744E-2</v>
      </c>
      <c r="FH35" s="33">
        <f t="shared" si="169"/>
        <v>0</v>
      </c>
      <c r="FI35" s="33">
        <f t="shared" si="169"/>
        <v>3.4619221257631276E-2</v>
      </c>
      <c r="FJ35" s="33">
        <f t="shared" si="74"/>
        <v>4.0000886349000488</v>
      </c>
      <c r="FK35" s="33">
        <f t="shared" si="75"/>
        <v>1.7726980010062537E-4</v>
      </c>
      <c r="FL35" s="33">
        <f t="shared" si="76"/>
        <v>2.6589880816807465E-4</v>
      </c>
      <c r="FM35" s="33">
        <f t="shared" si="77"/>
        <v>2.7007089310701744E-2</v>
      </c>
      <c r="FN35" s="33">
        <f t="shared" si="78"/>
        <v>5.1381404830032437E-2</v>
      </c>
      <c r="FO35" s="33">
        <f t="shared" si="157"/>
        <v>3.0869392878807779E-2</v>
      </c>
      <c r="FP35" s="33">
        <f t="shared" si="79"/>
        <v>1.7309610628815638E-2</v>
      </c>
      <c r="FQ35" s="119">
        <f t="shared" si="80"/>
        <v>0.75741406612475481</v>
      </c>
      <c r="FR35" s="33">
        <f t="shared" si="81"/>
        <v>0.11457582858214205</v>
      </c>
      <c r="FS35" s="33">
        <f t="shared" si="82"/>
        <v>0.99855739235525443</v>
      </c>
      <c r="FT35" s="33">
        <f t="shared" si="83"/>
        <v>0.75741406612475481</v>
      </c>
      <c r="FU35" s="33">
        <f t="shared" si="84"/>
        <v>2.4173419173646238</v>
      </c>
      <c r="FV35" s="33">
        <f t="shared" si="85"/>
        <v>-2.8570390814404245</v>
      </c>
      <c r="FW35" s="33">
        <f t="shared" si="86"/>
        <v>-2.8570390814404245</v>
      </c>
      <c r="FX35" s="33">
        <f t="shared" si="87"/>
        <v>0.54469610408770319</v>
      </c>
      <c r="FY35" s="120">
        <f t="shared" ca="1" si="170"/>
        <v>1464.7263367599965</v>
      </c>
      <c r="FZ35" s="120">
        <f t="shared" ca="1" si="170"/>
        <v>6.8486307125780046</v>
      </c>
      <c r="GA35" s="33">
        <f t="shared" ca="1" si="89"/>
        <v>0.14647263367599964</v>
      </c>
      <c r="GB35" s="119">
        <f t="shared" ca="1" si="90"/>
        <v>0.47499288481111424</v>
      </c>
      <c r="GC35" s="119">
        <f t="shared" ca="1" si="91"/>
        <v>5.5263349420582042</v>
      </c>
      <c r="GD35" s="33">
        <f t="shared" ca="1" si="92"/>
        <v>174.84012984046882</v>
      </c>
      <c r="GE35" s="33">
        <f t="shared" si="93"/>
        <v>0.10133427307257493</v>
      </c>
      <c r="GF35" s="119">
        <f t="shared" si="94"/>
        <v>88.459321829622084</v>
      </c>
      <c r="GG35" s="119">
        <f t="shared" ca="1" si="95"/>
        <v>315.20440186827511</v>
      </c>
      <c r="GH35" s="119">
        <f t="shared" ca="1" si="96"/>
        <v>1.6658726319171118E-3</v>
      </c>
      <c r="GI35" s="119">
        <f t="shared" si="97"/>
        <v>0.15607761758255334</v>
      </c>
      <c r="GJ35" s="33">
        <f t="shared" si="98"/>
        <v>0.88704404886270305</v>
      </c>
      <c r="GK35" s="33">
        <f t="shared" si="99"/>
        <v>0.12665613254840791</v>
      </c>
      <c r="GL35" s="33">
        <f t="shared" si="100"/>
        <v>0.12938017570257629</v>
      </c>
      <c r="GM35" s="33">
        <f t="shared" si="101"/>
        <v>0.90814035850932395</v>
      </c>
      <c r="GN35" s="33">
        <f t="shared" si="102"/>
        <v>7.8248094979614269E-2</v>
      </c>
      <c r="GO35" s="33">
        <f t="shared" si="103"/>
        <v>0.11367910526394848</v>
      </c>
      <c r="GP35" s="33">
        <f t="shared" si="104"/>
        <v>0.87061982429742368</v>
      </c>
      <c r="GQ35" s="33">
        <f t="shared" si="105"/>
        <v>0.32493208440708032</v>
      </c>
      <c r="GR35" s="33">
        <f t="shared" si="106"/>
        <v>-1.2840731459526201E-2</v>
      </c>
      <c r="GS35" s="33">
        <f t="shared" si="107"/>
        <v>2.7316282203429854E-2</v>
      </c>
      <c r="GT35" s="33">
        <f t="shared" si="108"/>
        <v>2.7316282203429854E-2</v>
      </c>
      <c r="GU35" s="33">
        <f t="shared" si="109"/>
        <v>8.6362823060518623E-2</v>
      </c>
      <c r="GV35" s="33">
        <f t="shared" si="110"/>
        <v>8.5639668933867097E-2</v>
      </c>
      <c r="GW35" s="33">
        <f t="shared" si="111"/>
        <v>0.7870696792911227</v>
      </c>
      <c r="GX35" s="33">
        <f t="shared" si="112"/>
        <v>0.8569744744624106</v>
      </c>
      <c r="GY35" s="33">
        <f t="shared" si="113"/>
        <v>2.7007089310701744E-2</v>
      </c>
      <c r="GZ35" s="33">
        <f t="shared" si="114"/>
        <v>437.94991782035311</v>
      </c>
      <c r="HA35" s="33">
        <f t="shared" si="115"/>
        <v>11.706341653999564</v>
      </c>
      <c r="HB35" s="33">
        <f t="shared" si="116"/>
        <v>2.1403045496984481</v>
      </c>
      <c r="HC35" s="33">
        <f t="shared" si="117"/>
        <v>8.8020024606348671E-6</v>
      </c>
      <c r="HD35" s="33">
        <f t="shared" si="118"/>
        <v>1812.4785468277928</v>
      </c>
      <c r="HE35" s="33">
        <f t="shared" ca="1" si="119"/>
        <v>-7.6873073490742027E-3</v>
      </c>
      <c r="HF35" s="119">
        <f t="shared" ca="1" si="120"/>
        <v>18.378063551326765</v>
      </c>
      <c r="HG35" s="44" t="e">
        <f>#REF!</f>
        <v>#REF!</v>
      </c>
      <c r="HH35" s="44" t="e">
        <f>#REF!</f>
        <v>#REF!</v>
      </c>
      <c r="HI35" s="44">
        <f t="shared" si="121"/>
        <v>4.9691000000000001</v>
      </c>
      <c r="HJ35" s="44">
        <f t="shared" si="122"/>
        <v>3.7044492539505498</v>
      </c>
      <c r="HK35" s="44" t="e">
        <f t="shared" si="123"/>
        <v>#REF!</v>
      </c>
      <c r="HL35" s="33">
        <f t="shared" si="171"/>
        <v>437.94991782035311</v>
      </c>
      <c r="HM35" s="33">
        <f t="shared" si="171"/>
        <v>11.706341653999564</v>
      </c>
      <c r="HN35" s="44">
        <f t="shared" si="125"/>
        <v>4.0165863938239283</v>
      </c>
      <c r="HO35" s="44"/>
      <c r="HP35" s="45">
        <f t="shared" si="126"/>
        <v>0.11674159035353925</v>
      </c>
      <c r="HQ35" s="45">
        <f t="shared" si="127"/>
        <v>0.8727093482249898</v>
      </c>
      <c r="HR35" s="45">
        <f t="shared" si="128"/>
        <v>1.7726980010062537E-4</v>
      </c>
      <c r="HS35" s="45">
        <f t="shared" si="129"/>
        <v>2.6829819510601118E-2</v>
      </c>
      <c r="HT35" s="45">
        <f t="shared" si="130"/>
        <v>0</v>
      </c>
      <c r="HU35" s="45">
        <f t="shared" si="131"/>
        <v>2.6829819510601118E-2</v>
      </c>
      <c r="HV35" s="45">
        <f t="shared" si="132"/>
        <v>0</v>
      </c>
      <c r="HW35" s="45">
        <f t="shared" si="133"/>
        <v>5.1558674630133056E-2</v>
      </c>
      <c r="HX35" s="45">
        <f t="shared" si="134"/>
        <v>0.11312019058764801</v>
      </c>
      <c r="HY35" s="45">
        <f t="shared" si="135"/>
        <v>0.11798623438697552</v>
      </c>
      <c r="HZ35" s="45">
        <f t="shared" si="136"/>
        <v>0.65608971798775906</v>
      </c>
      <c r="IA35" s="45">
        <f t="shared" si="137"/>
        <v>8.7764565887003557E-2</v>
      </c>
      <c r="IB35" s="45">
        <f t="shared" si="138"/>
        <v>0.10232985781701172</v>
      </c>
      <c r="IC35" s="45">
        <f t="shared" si="139"/>
        <v>1.3688578409875939E-2</v>
      </c>
      <c r="ID35" s="45">
        <f t="shared" si="140"/>
        <v>2.7007089310701744E-2</v>
      </c>
      <c r="IE35" s="45"/>
      <c r="IF35" s="121">
        <f t="shared" si="141"/>
        <v>-8.694552373511115E-7</v>
      </c>
      <c r="IG35" s="121">
        <f t="shared" si="142"/>
        <v>1.602566894511768E-12</v>
      </c>
      <c r="IH35" s="121">
        <f t="shared" si="143"/>
        <v>2.7040050959174785E-5</v>
      </c>
      <c r="II35" s="121">
        <f t="shared" si="144"/>
        <v>7.7200106033991175E-9</v>
      </c>
      <c r="IJ35" s="45">
        <f t="shared" si="145"/>
        <v>2.1403045496984481</v>
      </c>
      <c r="IK35" s="119">
        <f t="shared" si="146"/>
        <v>0.10133427307257493</v>
      </c>
      <c r="IL35" s="122">
        <f t="shared" ca="1" si="147"/>
        <v>-24.876709183791778</v>
      </c>
      <c r="IM35" s="122"/>
      <c r="IN35" s="45">
        <f t="shared" si="148"/>
        <v>2.0689721960405154</v>
      </c>
      <c r="IO35" s="122">
        <f t="shared" si="149"/>
        <v>1812.4785468277928</v>
      </c>
      <c r="IP35" s="121">
        <f t="shared" si="150"/>
        <v>1.293899671915351E-5</v>
      </c>
    </row>
    <row r="36" spans="1:250" s="33" customFormat="1">
      <c r="A36" t="s">
        <v>233</v>
      </c>
      <c r="B36"/>
      <c r="C36" s="111">
        <v>3</v>
      </c>
      <c r="D36" s="111">
        <v>1160</v>
      </c>
      <c r="E36" s="125">
        <f t="shared" si="4"/>
        <v>88.459321829622084</v>
      </c>
      <c r="F36" s="125" t="str">
        <f t="shared" ca="1" si="151"/>
        <v>N</v>
      </c>
      <c r="G36" s="124" t="str">
        <f t="shared" ca="1" si="5"/>
        <v/>
      </c>
      <c r="H36" s="124" t="str">
        <f t="shared" ca="1" si="152"/>
        <v/>
      </c>
      <c r="I36" s="4">
        <f t="shared" ca="1" si="6"/>
        <v>3.4750663085133325E-2</v>
      </c>
      <c r="J36" s="4">
        <f t="shared" ca="1" si="153"/>
        <v>0.12340307379678325</v>
      </c>
      <c r="K36" s="4">
        <f t="shared" ca="1" si="7"/>
        <v>9.2065735784882113E-3</v>
      </c>
      <c r="L36" s="4">
        <f t="shared" ca="1" si="8"/>
        <v>6.258636855359645E-2</v>
      </c>
      <c r="M36" s="4"/>
      <c r="N36">
        <v>46.846899999999998</v>
      </c>
      <c r="O36">
        <v>1.7202999999999999</v>
      </c>
      <c r="P36">
        <v>15.536</v>
      </c>
      <c r="Q36">
        <v>9.2696000000000005</v>
      </c>
      <c r="R36">
        <v>0.20480000000000001</v>
      </c>
      <c r="S36">
        <v>6.21699029126213</v>
      </c>
      <c r="T36">
        <v>12.4458</v>
      </c>
      <c r="U36">
        <v>3.9009</v>
      </c>
      <c r="V36">
        <v>1.1745000000000001</v>
      </c>
      <c r="W36">
        <v>0</v>
      </c>
      <c r="X36">
        <v>0.2465</v>
      </c>
      <c r="Y36" s="112">
        <v>0</v>
      </c>
      <c r="Z36" s="113">
        <f t="shared" ca="1" si="9"/>
        <v>11.155788710968725</v>
      </c>
      <c r="AB36">
        <v>51.298999999999999</v>
      </c>
      <c r="AC36">
        <v>0.4869</v>
      </c>
      <c r="AD36">
        <v>4.4177</v>
      </c>
      <c r="AE36">
        <v>3.7014</v>
      </c>
      <c r="AF36">
        <v>9.8299999999999998E-2</v>
      </c>
      <c r="AG36">
        <v>15.915699999999999</v>
      </c>
      <c r="AH36">
        <v>21.745000000000001</v>
      </c>
      <c r="AI36">
        <v>0.37869999999999998</v>
      </c>
      <c r="AJ36">
        <v>0</v>
      </c>
      <c r="AK36">
        <v>1.1904999999999999</v>
      </c>
      <c r="AM36" s="114">
        <f t="shared" ca="1" si="10"/>
        <v>1471.5153208750996</v>
      </c>
      <c r="AN36" s="124">
        <f t="shared" ca="1" si="11"/>
        <v>1198.3653208750998</v>
      </c>
      <c r="AO36" s="124">
        <f t="shared" ca="1" si="12"/>
        <v>5.267587456982886</v>
      </c>
      <c r="AP36" s="111"/>
      <c r="AQ36" s="115">
        <f t="shared" ca="1" si="13"/>
        <v>1465.7171898234863</v>
      </c>
      <c r="AR36" s="115">
        <f t="shared" ca="1" si="14"/>
        <v>6.9755303968374749</v>
      </c>
      <c r="AS36" s="115"/>
      <c r="AT36" s="115">
        <f t="shared" ca="1" si="159"/>
        <v>1462.9788219534057</v>
      </c>
      <c r="AU36" s="115">
        <f t="shared" ca="1" si="159"/>
        <v>4.4923627274337914</v>
      </c>
      <c r="AV36" s="111"/>
      <c r="AW36" s="115">
        <f t="shared" ca="1" si="16"/>
        <v>1486.311895938549</v>
      </c>
      <c r="AX36" s="115">
        <f t="shared" ca="1" si="17"/>
        <v>1213.1618959385492</v>
      </c>
      <c r="AY36" s="115">
        <f t="shared" ca="1" si="18"/>
        <v>7.7732506622643944</v>
      </c>
      <c r="AZ36" s="115"/>
      <c r="BA36" s="115">
        <f t="shared" ca="1" si="19"/>
        <v>1503.2328252878874</v>
      </c>
      <c r="BB36" s="115">
        <f t="shared" ca="1" si="20"/>
        <v>1230.0828252878873</v>
      </c>
      <c r="BC36" s="116">
        <f t="shared" ca="1" si="21"/>
        <v>8.4286699810160179</v>
      </c>
      <c r="BE36" s="116">
        <f t="shared" si="22"/>
        <v>1446.7874455019444</v>
      </c>
      <c r="BF36" s="116">
        <f t="shared" si="23"/>
        <v>1173.6374455019445</v>
      </c>
      <c r="BG36" s="116">
        <f t="shared" ca="1" si="24"/>
        <v>1465.7171898234863</v>
      </c>
      <c r="BH36" s="116">
        <f t="shared" ca="1" si="25"/>
        <v>1192.5671898234864</v>
      </c>
      <c r="BI36" s="116">
        <f t="shared" ca="1" si="26"/>
        <v>6.9755303968374749</v>
      </c>
      <c r="BJ36" s="116"/>
      <c r="BK36" s="116">
        <f t="shared" ca="1" si="27"/>
        <v>1462.9788219534057</v>
      </c>
      <c r="BL36" s="116">
        <f t="shared" ca="1" si="28"/>
        <v>4.4923627274337914</v>
      </c>
      <c r="BM36" s="116">
        <f t="shared" ca="1" si="29"/>
        <v>1189.8288219534056</v>
      </c>
      <c r="BN36" s="116"/>
      <c r="BO36" s="116">
        <f t="shared" ca="1" si="30"/>
        <v>5.2945304234013042</v>
      </c>
      <c r="BP36" s="116">
        <f t="shared" ca="1" si="31"/>
        <v>5.6392941683703413</v>
      </c>
      <c r="BQ36" s="116">
        <f t="shared" ca="1" si="32"/>
        <v>1206.8893907182323</v>
      </c>
      <c r="BR36" s="116">
        <f t="shared" ca="1" si="33"/>
        <v>1216.2197806429081</v>
      </c>
      <c r="BS36" s="116">
        <f t="shared" ca="1" si="34"/>
        <v>1216.2197806429081</v>
      </c>
      <c r="BT36" s="116"/>
      <c r="BU36" s="116">
        <f t="shared" ca="1" si="35"/>
        <v>1168.4391783599999</v>
      </c>
      <c r="BV36" s="111"/>
      <c r="BW36" s="117">
        <f t="shared" ca="1" si="36"/>
        <v>0.71124560476934962</v>
      </c>
      <c r="BX36" s="117">
        <f t="shared" ca="1" si="37"/>
        <v>0.69482769757115836</v>
      </c>
      <c r="BY36" s="117">
        <f t="shared" ca="1" si="38"/>
        <v>0.10536925500365384</v>
      </c>
      <c r="BZ36" s="117">
        <f t="shared" ca="1" si="39"/>
        <v>1.6630741744899112E-2</v>
      </c>
      <c r="CA36" s="117">
        <f t="shared" ca="1" si="40"/>
        <v>1.8127564861018339E-2</v>
      </c>
      <c r="CB36" s="117">
        <f t="shared" ca="1" si="154"/>
        <v>6.2662967695452015E-2</v>
      </c>
      <c r="CC36" s="117">
        <f t="shared" si="41"/>
        <v>0</v>
      </c>
      <c r="CD36" s="116">
        <f t="shared" ca="1" si="42"/>
        <v>0.89761822687618154</v>
      </c>
      <c r="CE36" s="134">
        <v>0.27</v>
      </c>
      <c r="CF36" s="117">
        <f t="shared" si="43"/>
        <v>0.75741406612475481</v>
      </c>
      <c r="CG36" s="117">
        <f t="shared" si="0"/>
        <v>0.11457582858214205</v>
      </c>
      <c r="CH36" s="117">
        <f t="shared" si="1"/>
        <v>5.1381404830032437E-2</v>
      </c>
      <c r="CI36" s="117">
        <f t="shared" si="2"/>
        <v>2.7007089310701744E-2</v>
      </c>
      <c r="CJ36" s="117">
        <f t="shared" si="158"/>
        <v>3.0869392878807779E-2</v>
      </c>
      <c r="CK36" s="117">
        <f t="shared" si="158"/>
        <v>1.7309610628815638E-2</v>
      </c>
      <c r="CL36" s="117">
        <f t="shared" si="44"/>
        <v>0.99855739235525443</v>
      </c>
      <c r="CM36" s="117">
        <f t="shared" si="155"/>
        <v>0.15597660794809212</v>
      </c>
      <c r="CN36" s="111"/>
      <c r="CO36" s="116">
        <f t="shared" ca="1" si="45"/>
        <v>5.2875061390768678</v>
      </c>
      <c r="CP36" s="116">
        <f t="shared" ca="1" si="46"/>
        <v>4.4901372364710124</v>
      </c>
      <c r="CQ36" s="116">
        <f t="shared" ca="1" si="47"/>
        <v>5.4985942679539743</v>
      </c>
      <c r="CR36" s="116">
        <f t="shared" ca="1" si="48"/>
        <v>1224.0995609427159</v>
      </c>
      <c r="CS36" s="118">
        <f t="shared" ca="1" si="156"/>
        <v>0.27937968174487537</v>
      </c>
      <c r="CU36" s="116">
        <f t="shared" si="49"/>
        <v>3.7113591227101286</v>
      </c>
      <c r="CV36" s="116">
        <f t="shared" si="50"/>
        <v>3.7609946056014563</v>
      </c>
      <c r="CW36" s="116">
        <f t="shared" ca="1" si="51"/>
        <v>959.95960564442305</v>
      </c>
      <c r="CX36" s="119"/>
      <c r="CY36" s="33">
        <f t="shared" si="160"/>
        <v>0.77968620754506579</v>
      </c>
      <c r="CZ36" s="33">
        <f t="shared" si="160"/>
        <v>2.1536377612082304E-2</v>
      </c>
      <c r="DA36" s="33">
        <f t="shared" si="53"/>
        <v>0.30474397073390808</v>
      </c>
      <c r="DB36" s="33">
        <f t="shared" si="161"/>
        <v>0.12901968644218778</v>
      </c>
      <c r="DC36" s="33">
        <f t="shared" si="161"/>
        <v>2.88704845814978E-3</v>
      </c>
      <c r="DD36" s="33">
        <f t="shared" si="161"/>
        <v>0.15425090787264242</v>
      </c>
      <c r="DE36" s="33">
        <f t="shared" si="161"/>
        <v>0.22193967623320626</v>
      </c>
      <c r="DF36" s="33">
        <f t="shared" si="162"/>
        <v>0.12587832310673472</v>
      </c>
      <c r="DG36" s="33">
        <f t="shared" si="162"/>
        <v>2.4937364643933927E-2</v>
      </c>
      <c r="DH36" s="33">
        <f t="shared" si="162"/>
        <v>0</v>
      </c>
      <c r="DI36" s="33">
        <f t="shared" si="162"/>
        <v>3.4733719889810263E-3</v>
      </c>
      <c r="DJ36" s="33">
        <f t="shared" si="56"/>
        <v>1.7683529346368918</v>
      </c>
      <c r="DL36" s="33">
        <f t="shared" si="163"/>
        <v>0.4409109699049778</v>
      </c>
      <c r="DM36" s="33">
        <f t="shared" si="163"/>
        <v>1.2178777884350624E-2</v>
      </c>
      <c r="DN36" s="33">
        <f t="shared" si="163"/>
        <v>0.17233209771921648</v>
      </c>
      <c r="DO36" s="33">
        <f t="shared" si="163"/>
        <v>7.2960371153895406E-2</v>
      </c>
      <c r="DP36" s="33">
        <f t="shared" si="163"/>
        <v>1.6326200508964561E-3</v>
      </c>
      <c r="DQ36" s="33">
        <f t="shared" si="163"/>
        <v>8.7228575727907973E-2</v>
      </c>
      <c r="DR36" s="33">
        <f t="shared" si="163"/>
        <v>0.12550643702739051</v>
      </c>
      <c r="DS36" s="33">
        <f t="shared" si="163"/>
        <v>7.1183936555392541E-2</v>
      </c>
      <c r="DT36" s="33">
        <f t="shared" si="163"/>
        <v>1.4102029156897058E-2</v>
      </c>
      <c r="DU36" s="33">
        <f t="shared" si="163"/>
        <v>0</v>
      </c>
      <c r="DV36" s="33">
        <f t="shared" si="163"/>
        <v>1.9641848190752927E-3</v>
      </c>
      <c r="DW36" s="33">
        <f t="shared" si="58"/>
        <v>1.0000000000000002</v>
      </c>
      <c r="DX36" s="33">
        <f t="shared" si="59"/>
        <v>54.453554646482715</v>
      </c>
      <c r="DY36" s="33">
        <f t="shared" si="164"/>
        <v>0.85378376714050097</v>
      </c>
      <c r="DZ36" s="33">
        <f t="shared" si="164"/>
        <v>6.0954846592587769E-3</v>
      </c>
      <c r="EA36" s="33">
        <f t="shared" si="164"/>
        <v>4.3327350653681311E-2</v>
      </c>
      <c r="EB36" s="33">
        <f t="shared" si="164"/>
        <v>5.1518238909673969E-2</v>
      </c>
      <c r="EC36" s="33">
        <f t="shared" si="164"/>
        <v>1.385726872246696E-3</v>
      </c>
      <c r="ED36" s="33">
        <f t="shared" si="164"/>
        <v>0.39488740683399326</v>
      </c>
      <c r="EE36" s="33">
        <f t="shared" si="164"/>
        <v>0.38776762118072527</v>
      </c>
      <c r="EF36" s="33">
        <f t="shared" si="164"/>
        <v>6.1101439360814721E-3</v>
      </c>
      <c r="EG36" s="33">
        <f t="shared" si="164"/>
        <v>0</v>
      </c>
      <c r="EH36" s="33">
        <f t="shared" si="164"/>
        <v>7.8323295933767634E-3</v>
      </c>
      <c r="EI36" s="33">
        <f t="shared" si="61"/>
        <v>1.7527080697795387</v>
      </c>
      <c r="EK36" s="33">
        <f t="shared" si="165"/>
        <v>1.7075675342810019</v>
      </c>
      <c r="EL36" s="33">
        <f t="shared" si="165"/>
        <v>1.2190969318517554E-2</v>
      </c>
      <c r="EM36" s="33">
        <f t="shared" si="63"/>
        <v>0.12998205196104393</v>
      </c>
      <c r="EN36" s="33">
        <f t="shared" si="166"/>
        <v>5.1518238909673969E-2</v>
      </c>
      <c r="EO36" s="33">
        <f t="shared" si="166"/>
        <v>1.385726872246696E-3</v>
      </c>
      <c r="EP36" s="33">
        <f t="shared" si="166"/>
        <v>0.39488740683399326</v>
      </c>
      <c r="EQ36" s="33">
        <f t="shared" si="166"/>
        <v>0.38776762118072527</v>
      </c>
      <c r="ER36" s="33">
        <f t="shared" si="166"/>
        <v>6.1101439360814721E-3</v>
      </c>
      <c r="ES36" s="33">
        <f t="shared" si="166"/>
        <v>0</v>
      </c>
      <c r="ET36" s="33">
        <f t="shared" si="65"/>
        <v>2.349698878013029E-2</v>
      </c>
      <c r="EU36" s="33">
        <f t="shared" si="66"/>
        <v>2.7149066820734147</v>
      </c>
      <c r="EV36" s="33">
        <f t="shared" si="67"/>
        <v>2.2100207125416591</v>
      </c>
      <c r="EX36" s="33">
        <f t="shared" si="167"/>
        <v>1.886879809412352</v>
      </c>
      <c r="EY36" s="33">
        <f t="shared" si="167"/>
        <v>1.3471147349941833E-2</v>
      </c>
      <c r="EZ36" s="33">
        <f t="shared" si="69"/>
        <v>0.113120190587648</v>
      </c>
      <c r="FA36" s="33">
        <f t="shared" si="70"/>
        <v>7.8388494140734177E-2</v>
      </c>
      <c r="FB36" s="33">
        <f t="shared" si="71"/>
        <v>0.19150868472838217</v>
      </c>
      <c r="FC36" s="33">
        <f t="shared" si="168"/>
        <v>0.1138563750640491</v>
      </c>
      <c r="FD36" s="33">
        <f t="shared" si="168"/>
        <v>3.0624850895907677E-3</v>
      </c>
      <c r="FE36" s="33">
        <f t="shared" si="168"/>
        <v>0.8727093482249898</v>
      </c>
      <c r="FF36" s="33">
        <f t="shared" si="168"/>
        <v>0.8569744744624106</v>
      </c>
      <c r="FG36" s="33">
        <f t="shared" si="169"/>
        <v>2.7007089310701744E-2</v>
      </c>
      <c r="FH36" s="33">
        <f t="shared" si="169"/>
        <v>0</v>
      </c>
      <c r="FI36" s="33">
        <f t="shared" si="169"/>
        <v>3.4619221257631276E-2</v>
      </c>
      <c r="FJ36" s="33">
        <f t="shared" si="74"/>
        <v>4.0000886349000488</v>
      </c>
      <c r="FK36" s="33">
        <f t="shared" si="75"/>
        <v>1.7726980010062537E-4</v>
      </c>
      <c r="FL36" s="33">
        <f t="shared" si="76"/>
        <v>2.6589880816807465E-4</v>
      </c>
      <c r="FM36" s="33">
        <f t="shared" si="77"/>
        <v>2.7007089310701744E-2</v>
      </c>
      <c r="FN36" s="33">
        <f t="shared" si="78"/>
        <v>5.1381404830032437E-2</v>
      </c>
      <c r="FO36" s="33">
        <f t="shared" si="157"/>
        <v>3.0869392878807779E-2</v>
      </c>
      <c r="FP36" s="33">
        <f t="shared" si="79"/>
        <v>1.7309610628815638E-2</v>
      </c>
      <c r="FQ36" s="119">
        <f t="shared" si="80"/>
        <v>0.75741406612475481</v>
      </c>
      <c r="FR36" s="33">
        <f t="shared" si="81"/>
        <v>0.11457582858214205</v>
      </c>
      <c r="FS36" s="33">
        <f t="shared" si="82"/>
        <v>0.99855739235525443</v>
      </c>
      <c r="FT36" s="33">
        <f t="shared" si="83"/>
        <v>0.75741406612475481</v>
      </c>
      <c r="FU36" s="33">
        <f t="shared" si="84"/>
        <v>2.4269886913267671</v>
      </c>
      <c r="FV36" s="33">
        <f t="shared" si="85"/>
        <v>-2.8397902021584116</v>
      </c>
      <c r="FW36" s="33">
        <f t="shared" si="86"/>
        <v>-2.8397902021584116</v>
      </c>
      <c r="FX36" s="33">
        <f t="shared" si="87"/>
        <v>0.54453554646482716</v>
      </c>
      <c r="FY36" s="120">
        <f t="shared" ca="1" si="170"/>
        <v>1465.7171898234863</v>
      </c>
      <c r="FZ36" s="120">
        <f t="shared" ca="1" si="170"/>
        <v>6.9755303968374749</v>
      </c>
      <c r="GA36" s="33">
        <f t="shared" ca="1" si="89"/>
        <v>0.14657171898234864</v>
      </c>
      <c r="GB36" s="119">
        <f t="shared" ca="1" si="90"/>
        <v>0.51938883862408147</v>
      </c>
      <c r="GC36" s="119">
        <f t="shared" ca="1" si="91"/>
        <v>5.5194485310918804</v>
      </c>
      <c r="GD36" s="33">
        <f t="shared" ca="1" si="92"/>
        <v>174.84005295514982</v>
      </c>
      <c r="GE36" s="33">
        <f t="shared" si="93"/>
        <v>0.10133427307257493</v>
      </c>
      <c r="GF36" s="119">
        <f t="shared" si="94"/>
        <v>88.459321829622084</v>
      </c>
      <c r="GG36" s="119">
        <f t="shared" ca="1" si="95"/>
        <v>315.20427224041089</v>
      </c>
      <c r="GH36" s="119">
        <f t="shared" ca="1" si="96"/>
        <v>1.665876936582399E-3</v>
      </c>
      <c r="GI36" s="119">
        <f t="shared" si="97"/>
        <v>0.15597660794809212</v>
      </c>
      <c r="GJ36" s="33">
        <f t="shared" si="98"/>
        <v>0.88704404886270305</v>
      </c>
      <c r="GK36" s="33">
        <f t="shared" si="99"/>
        <v>0.12665613254840791</v>
      </c>
      <c r="GL36" s="33">
        <f t="shared" si="100"/>
        <v>0.12938017570257629</v>
      </c>
      <c r="GM36" s="33">
        <f t="shared" si="101"/>
        <v>0.90814035850932395</v>
      </c>
      <c r="GN36" s="33">
        <f t="shared" si="102"/>
        <v>7.8248094979614269E-2</v>
      </c>
      <c r="GO36" s="33">
        <f t="shared" si="103"/>
        <v>0.11367910526394848</v>
      </c>
      <c r="GP36" s="33">
        <f t="shared" si="104"/>
        <v>0.87061982429742368</v>
      </c>
      <c r="GQ36" s="33">
        <f t="shared" si="105"/>
        <v>0.32493208440708032</v>
      </c>
      <c r="GR36" s="33">
        <f t="shared" si="106"/>
        <v>-1.2840731459526201E-2</v>
      </c>
      <c r="GS36" s="33">
        <f t="shared" si="107"/>
        <v>2.7316282203429854E-2</v>
      </c>
      <c r="GT36" s="33">
        <f t="shared" si="108"/>
        <v>2.7316282203429854E-2</v>
      </c>
      <c r="GU36" s="33">
        <f t="shared" si="109"/>
        <v>8.6362823060518623E-2</v>
      </c>
      <c r="GV36" s="33">
        <f t="shared" si="110"/>
        <v>8.5639668933867097E-2</v>
      </c>
      <c r="GW36" s="33">
        <f t="shared" si="111"/>
        <v>0.7870696792911227</v>
      </c>
      <c r="GX36" s="33">
        <f t="shared" si="112"/>
        <v>0.8569744744624106</v>
      </c>
      <c r="GY36" s="33">
        <f t="shared" si="113"/>
        <v>2.7007089310701744E-2</v>
      </c>
      <c r="GZ36" s="33">
        <f t="shared" si="114"/>
        <v>437.94991782035311</v>
      </c>
      <c r="HA36" s="33">
        <f t="shared" si="115"/>
        <v>11.706341653999564</v>
      </c>
      <c r="HB36" s="33">
        <f t="shared" si="116"/>
        <v>2.1403045496984481</v>
      </c>
      <c r="HC36" s="33">
        <f t="shared" si="117"/>
        <v>8.8020024606348671E-6</v>
      </c>
      <c r="HD36" s="33">
        <f t="shared" si="118"/>
        <v>1812.4785468277928</v>
      </c>
      <c r="HE36" s="33">
        <f t="shared" ca="1" si="119"/>
        <v>-7.6872726710447651E-3</v>
      </c>
      <c r="HF36" s="119">
        <f t="shared" ca="1" si="120"/>
        <v>18.473219267953965</v>
      </c>
      <c r="HG36" s="44" t="e">
        <f>#REF!</f>
        <v>#REF!</v>
      </c>
      <c r="HH36" s="44" t="e">
        <f>#REF!</f>
        <v>#REF!</v>
      </c>
      <c r="HI36" s="44">
        <f t="shared" si="121"/>
        <v>5.0754000000000001</v>
      </c>
      <c r="HJ36" s="44">
        <f t="shared" si="122"/>
        <v>3.5483627942583311</v>
      </c>
      <c r="HK36" s="44" t="e">
        <f t="shared" si="123"/>
        <v>#REF!</v>
      </c>
      <c r="HL36" s="33">
        <f t="shared" si="171"/>
        <v>437.94991782035311</v>
      </c>
      <c r="HM36" s="33">
        <f t="shared" si="171"/>
        <v>11.706341653999564</v>
      </c>
      <c r="HN36" s="44">
        <f t="shared" si="125"/>
        <v>4.0165863938239283</v>
      </c>
      <c r="HO36" s="44"/>
      <c r="HP36" s="45">
        <f t="shared" si="126"/>
        <v>0.11674159035353925</v>
      </c>
      <c r="HQ36" s="45">
        <f t="shared" si="127"/>
        <v>0.8727093482249898</v>
      </c>
      <c r="HR36" s="45">
        <f t="shared" si="128"/>
        <v>1.7726980010062537E-4</v>
      </c>
      <c r="HS36" s="45">
        <f t="shared" si="129"/>
        <v>2.6829819510601118E-2</v>
      </c>
      <c r="HT36" s="45">
        <f t="shared" si="130"/>
        <v>0</v>
      </c>
      <c r="HU36" s="45">
        <f t="shared" si="131"/>
        <v>2.6829819510601118E-2</v>
      </c>
      <c r="HV36" s="45">
        <f t="shared" si="132"/>
        <v>0</v>
      </c>
      <c r="HW36" s="45">
        <f t="shared" si="133"/>
        <v>5.1558674630133056E-2</v>
      </c>
      <c r="HX36" s="45">
        <f t="shared" si="134"/>
        <v>0.11312019058764801</v>
      </c>
      <c r="HY36" s="45">
        <f t="shared" si="135"/>
        <v>0.11798623438697552</v>
      </c>
      <c r="HZ36" s="45">
        <f t="shared" si="136"/>
        <v>0.65608971798775906</v>
      </c>
      <c r="IA36" s="45">
        <f t="shared" si="137"/>
        <v>8.7764565887003557E-2</v>
      </c>
      <c r="IB36" s="45">
        <f t="shared" si="138"/>
        <v>0.10232985781701172</v>
      </c>
      <c r="IC36" s="45">
        <f t="shared" si="139"/>
        <v>1.3688578409875939E-2</v>
      </c>
      <c r="ID36" s="45">
        <f t="shared" si="140"/>
        <v>2.7007089310701744E-2</v>
      </c>
      <c r="IE36" s="45"/>
      <c r="IF36" s="121">
        <f t="shared" si="141"/>
        <v>-8.694552373511115E-7</v>
      </c>
      <c r="IG36" s="121">
        <f t="shared" si="142"/>
        <v>1.602566894511768E-12</v>
      </c>
      <c r="IH36" s="121">
        <f t="shared" si="143"/>
        <v>2.7040050959174785E-5</v>
      </c>
      <c r="II36" s="121">
        <f t="shared" si="144"/>
        <v>7.7200106033991175E-9</v>
      </c>
      <c r="IJ36" s="45">
        <f t="shared" si="145"/>
        <v>2.1403045496984481</v>
      </c>
      <c r="IK36" s="119">
        <f t="shared" si="146"/>
        <v>0.10133427307257493</v>
      </c>
      <c r="IL36" s="122">
        <f t="shared" ca="1" si="147"/>
        <v>-24.876596926203216</v>
      </c>
      <c r="IM36" s="122"/>
      <c r="IN36" s="45">
        <f t="shared" si="148"/>
        <v>2.0689721960405154</v>
      </c>
      <c r="IO36" s="122">
        <f t="shared" si="149"/>
        <v>1812.4785468277928</v>
      </c>
      <c r="IP36" s="121">
        <f t="shared" si="150"/>
        <v>1.293899671915351E-5</v>
      </c>
    </row>
    <row r="37" spans="1:250" s="33" customFormat="1">
      <c r="A37" t="s">
        <v>233</v>
      </c>
      <c r="B37"/>
      <c r="C37" s="111">
        <v>3</v>
      </c>
      <c r="D37" s="111">
        <v>1160</v>
      </c>
      <c r="E37" s="125">
        <f t="shared" si="4"/>
        <v>88.459321829622084</v>
      </c>
      <c r="F37" s="125" t="str">
        <f t="shared" ca="1" si="151"/>
        <v>N</v>
      </c>
      <c r="G37" s="124" t="str">
        <f t="shared" ca="1" si="5"/>
        <v/>
      </c>
      <c r="H37" s="124" t="str">
        <f t="shared" ca="1" si="152"/>
        <v/>
      </c>
      <c r="I37" s="4">
        <f t="shared" ca="1" si="6"/>
        <v>3.4761618961081125E-2</v>
      </c>
      <c r="J37" s="4">
        <f t="shared" ca="1" si="153"/>
        <v>0.1342877703798232</v>
      </c>
      <c r="K37" s="4">
        <f t="shared" ca="1" si="7"/>
        <v>1.1470187144860783E-2</v>
      </c>
      <c r="L37" s="4">
        <f t="shared" ca="1" si="8"/>
        <v>6.1843057158659009E-2</v>
      </c>
      <c r="M37" s="4"/>
      <c r="N37">
        <v>46.683199999999999</v>
      </c>
      <c r="O37">
        <v>1.7165999999999999</v>
      </c>
      <c r="P37">
        <v>15.633699999999999</v>
      </c>
      <c r="Q37">
        <v>9.7187000000000001</v>
      </c>
      <c r="R37">
        <v>0.17269999999999999</v>
      </c>
      <c r="S37">
        <v>6.0137864077669896</v>
      </c>
      <c r="T37">
        <v>12.460900000000001</v>
      </c>
      <c r="U37">
        <v>3.9462000000000002</v>
      </c>
      <c r="V37">
        <v>1.1580999999999999</v>
      </c>
      <c r="W37">
        <v>0</v>
      </c>
      <c r="X37">
        <v>0.2581</v>
      </c>
      <c r="Y37" s="112">
        <v>0</v>
      </c>
      <c r="Z37" s="113">
        <f t="shared" ca="1" si="9"/>
        <v>10.96694873272765</v>
      </c>
      <c r="AB37">
        <v>51.298999999999999</v>
      </c>
      <c r="AC37">
        <v>0.4869</v>
      </c>
      <c r="AD37">
        <v>4.4177</v>
      </c>
      <c r="AE37">
        <v>3.7014</v>
      </c>
      <c r="AF37">
        <v>9.8299999999999998E-2</v>
      </c>
      <c r="AG37">
        <v>15.915699999999999</v>
      </c>
      <c r="AH37">
        <v>21.745000000000001</v>
      </c>
      <c r="AI37">
        <v>0.37869999999999998</v>
      </c>
      <c r="AJ37">
        <v>0</v>
      </c>
      <c r="AK37">
        <v>1.1904999999999999</v>
      </c>
      <c r="AM37" s="114">
        <f t="shared" ca="1" si="10"/>
        <v>1466.1781533780681</v>
      </c>
      <c r="AN37" s="124">
        <f t="shared" ca="1" si="11"/>
        <v>1193.0281533780681</v>
      </c>
      <c r="AO37" s="124">
        <f t="shared" ca="1" si="12"/>
        <v>5.2851460514336281</v>
      </c>
      <c r="AP37" s="111"/>
      <c r="AQ37" s="115">
        <f t="shared" ca="1" si="13"/>
        <v>1459.1123384670939</v>
      </c>
      <c r="AR37" s="115">
        <f t="shared" ca="1" si="14"/>
        <v>6.7530808837931477</v>
      </c>
      <c r="AS37" s="115"/>
      <c r="AT37" s="115">
        <f t="shared" ca="1" si="159"/>
        <v>1456.1484860982889</v>
      </c>
      <c r="AU37" s="115">
        <f t="shared" ca="1" si="159"/>
        <v>4.2276272373866801</v>
      </c>
      <c r="AV37" s="111"/>
      <c r="AW37" s="115">
        <f t="shared" ca="1" si="16"/>
        <v>1479.3659712480564</v>
      </c>
      <c r="AX37" s="115">
        <f t="shared" ca="1" si="17"/>
        <v>1206.2159712480566</v>
      </c>
      <c r="AY37" s="115">
        <f t="shared" ca="1" si="18"/>
        <v>7.5370341609585143</v>
      </c>
      <c r="AZ37" s="115"/>
      <c r="BA37" s="115">
        <f t="shared" ca="1" si="19"/>
        <v>1498.5967255406804</v>
      </c>
      <c r="BB37" s="115">
        <f t="shared" ca="1" si="20"/>
        <v>1225.4467255406803</v>
      </c>
      <c r="BC37" s="116">
        <f t="shared" ca="1" si="21"/>
        <v>8.2813950868776995</v>
      </c>
      <c r="BE37" s="116">
        <f t="shared" si="22"/>
        <v>1439.3622882403324</v>
      </c>
      <c r="BF37" s="116">
        <f t="shared" si="23"/>
        <v>1166.2122882403323</v>
      </c>
      <c r="BG37" s="116">
        <f t="shared" ca="1" si="24"/>
        <v>1459.1123384670939</v>
      </c>
      <c r="BH37" s="116">
        <f t="shared" ca="1" si="25"/>
        <v>1185.962338467094</v>
      </c>
      <c r="BI37" s="116">
        <f t="shared" ca="1" si="26"/>
        <v>6.7530808837931477</v>
      </c>
      <c r="BJ37" s="116"/>
      <c r="BK37" s="116">
        <f t="shared" ca="1" si="27"/>
        <v>1456.1484860982889</v>
      </c>
      <c r="BL37" s="116">
        <f t="shared" ca="1" si="28"/>
        <v>4.2276272373866801</v>
      </c>
      <c r="BM37" s="116">
        <f t="shared" ca="1" si="29"/>
        <v>1182.998486098289</v>
      </c>
      <c r="BN37" s="116"/>
      <c r="BO37" s="116">
        <f t="shared" ca="1" si="30"/>
        <v>5.1579544616395721</v>
      </c>
      <c r="BP37" s="116">
        <f t="shared" ca="1" si="31"/>
        <v>5.3261697261839762</v>
      </c>
      <c r="BQ37" s="116">
        <f t="shared" ca="1" si="32"/>
        <v>1200.130786695639</v>
      </c>
      <c r="BR37" s="116">
        <f t="shared" ca="1" si="33"/>
        <v>1210.9354012749777</v>
      </c>
      <c r="BS37" s="116">
        <f t="shared" ca="1" si="34"/>
        <v>1210.9354012749777</v>
      </c>
      <c r="BT37" s="116"/>
      <c r="BU37" s="116">
        <f t="shared" ca="1" si="35"/>
        <v>1164.8178004410347</v>
      </c>
      <c r="BV37" s="111"/>
      <c r="BW37" s="117">
        <f t="shared" ca="1" si="36"/>
        <v>0.71876709078314904</v>
      </c>
      <c r="BX37" s="117">
        <f t="shared" ca="1" si="37"/>
        <v>0.69557100896609581</v>
      </c>
      <c r="BY37" s="117">
        <f t="shared" ca="1" si="38"/>
        <v>0.10310564143728126</v>
      </c>
      <c r="BZ37" s="117">
        <f t="shared" ca="1" si="39"/>
        <v>1.6619785868951315E-2</v>
      </c>
      <c r="CA37" s="117">
        <f t="shared" ca="1" si="40"/>
        <v>1.8361776114166197E-2</v>
      </c>
      <c r="CB37" s="117">
        <f t="shared" ca="1" si="154"/>
        <v>6.3749497990667953E-2</v>
      </c>
      <c r="CC37" s="117">
        <f t="shared" si="41"/>
        <v>0</v>
      </c>
      <c r="CD37" s="116">
        <f t="shared" ca="1" si="42"/>
        <v>0.8974077103771626</v>
      </c>
      <c r="CE37" s="134">
        <v>0.27</v>
      </c>
      <c r="CF37" s="117">
        <f t="shared" si="43"/>
        <v>0.75741406612475481</v>
      </c>
      <c r="CG37" s="117">
        <f t="shared" si="0"/>
        <v>0.11457582858214205</v>
      </c>
      <c r="CH37" s="117">
        <f t="shared" si="1"/>
        <v>5.1381404830032437E-2</v>
      </c>
      <c r="CI37" s="117">
        <f t="shared" si="2"/>
        <v>2.7007089310701744E-2</v>
      </c>
      <c r="CJ37" s="117">
        <f t="shared" si="158"/>
        <v>3.0869392878807779E-2</v>
      </c>
      <c r="CK37" s="117">
        <f t="shared" si="158"/>
        <v>1.7309610628815638E-2</v>
      </c>
      <c r="CL37" s="117">
        <f t="shared" si="44"/>
        <v>0.99855739235525443</v>
      </c>
      <c r="CM37" s="117">
        <f t="shared" si="155"/>
        <v>0.14390639672007033</v>
      </c>
      <c r="CN37" s="111"/>
      <c r="CO37" s="116">
        <f t="shared" ca="1" si="45"/>
        <v>5.090742860962564</v>
      </c>
      <c r="CP37" s="116">
        <f t="shared" ca="1" si="46"/>
        <v>4.2774359862506781</v>
      </c>
      <c r="CQ37" s="116">
        <f t="shared" ca="1" si="47"/>
        <v>5.0354453932237666</v>
      </c>
      <c r="CR37" s="116">
        <f t="shared" ca="1" si="48"/>
        <v>1222.2296342441632</v>
      </c>
      <c r="CS37" s="118">
        <f t="shared" ca="1" si="156"/>
        <v>0.27819416709989353</v>
      </c>
      <c r="CU37" s="116">
        <f t="shared" si="49"/>
        <v>3.7113591227101286</v>
      </c>
      <c r="CV37" s="116">
        <f t="shared" si="50"/>
        <v>3.7609946056014563</v>
      </c>
      <c r="CW37" s="116">
        <f t="shared" ca="1" si="51"/>
        <v>959.49993472063136</v>
      </c>
      <c r="CX37" s="119"/>
      <c r="CY37" s="33">
        <f t="shared" si="160"/>
        <v>0.77696170214182403</v>
      </c>
      <c r="CZ37" s="33">
        <f t="shared" si="160"/>
        <v>2.1490057437017079E-2</v>
      </c>
      <c r="DA37" s="33">
        <f t="shared" si="53"/>
        <v>0.30666038975686782</v>
      </c>
      <c r="DB37" s="33">
        <f t="shared" si="161"/>
        <v>0.13527052155709959</v>
      </c>
      <c r="DC37" s="33">
        <f t="shared" si="161"/>
        <v>2.4345374449339205E-3</v>
      </c>
      <c r="DD37" s="33">
        <f t="shared" si="161"/>
        <v>0.14920917834695441</v>
      </c>
      <c r="DE37" s="33">
        <f t="shared" si="161"/>
        <v>0.22220894691979301</v>
      </c>
      <c r="DF37" s="33">
        <f t="shared" si="162"/>
        <v>0.12734011090871247</v>
      </c>
      <c r="DG37" s="33">
        <f t="shared" si="162"/>
        <v>2.4589154528854726E-2</v>
      </c>
      <c r="DH37" s="33">
        <f t="shared" si="162"/>
        <v>0</v>
      </c>
      <c r="DI37" s="33">
        <f t="shared" si="162"/>
        <v>3.6368247884624866E-3</v>
      </c>
      <c r="DJ37" s="33">
        <f t="shared" si="56"/>
        <v>1.7698014238305193</v>
      </c>
      <c r="DL37" s="33">
        <f t="shared" si="163"/>
        <v>0.43901066621371859</v>
      </c>
      <c r="DM37" s="33">
        <f t="shared" si="163"/>
        <v>1.2142637669770018E-2</v>
      </c>
      <c r="DN37" s="33">
        <f t="shared" si="163"/>
        <v>0.17327389707549157</v>
      </c>
      <c r="DO37" s="33">
        <f t="shared" si="163"/>
        <v>7.6432598446170896E-2</v>
      </c>
      <c r="DP37" s="33">
        <f t="shared" si="163"/>
        <v>1.375599212517674E-3</v>
      </c>
      <c r="DQ37" s="33">
        <f t="shared" si="163"/>
        <v>8.4308429373962948E-2</v>
      </c>
      <c r="DR37" s="33">
        <f t="shared" si="163"/>
        <v>0.12555586402391339</v>
      </c>
      <c r="DS37" s="33">
        <f t="shared" si="163"/>
        <v>7.1951637734079976E-2</v>
      </c>
      <c r="DT37" s="33">
        <f t="shared" si="163"/>
        <v>1.3893736437184293E-2</v>
      </c>
      <c r="DU37" s="33">
        <f t="shared" si="163"/>
        <v>0</v>
      </c>
      <c r="DV37" s="33">
        <f t="shared" si="163"/>
        <v>2.0549338131907605E-3</v>
      </c>
      <c r="DW37" s="33">
        <f t="shared" si="58"/>
        <v>1</v>
      </c>
      <c r="DX37" s="33">
        <f t="shared" si="59"/>
        <v>52.449850867136718</v>
      </c>
      <c r="DY37" s="33">
        <f t="shared" si="164"/>
        <v>0.85378376714050097</v>
      </c>
      <c r="DZ37" s="33">
        <f t="shared" si="164"/>
        <v>6.0954846592587769E-3</v>
      </c>
      <c r="EA37" s="33">
        <f t="shared" si="164"/>
        <v>4.3327350653681311E-2</v>
      </c>
      <c r="EB37" s="33">
        <f t="shared" si="164"/>
        <v>5.1518238909673969E-2</v>
      </c>
      <c r="EC37" s="33">
        <f t="shared" si="164"/>
        <v>1.385726872246696E-3</v>
      </c>
      <c r="ED37" s="33">
        <f t="shared" si="164"/>
        <v>0.39488740683399326</v>
      </c>
      <c r="EE37" s="33">
        <f t="shared" si="164"/>
        <v>0.38776762118072527</v>
      </c>
      <c r="EF37" s="33">
        <f t="shared" si="164"/>
        <v>6.1101439360814721E-3</v>
      </c>
      <c r="EG37" s="33">
        <f t="shared" si="164"/>
        <v>0</v>
      </c>
      <c r="EH37" s="33">
        <f t="shared" si="164"/>
        <v>7.8323295933767634E-3</v>
      </c>
      <c r="EI37" s="33">
        <f t="shared" si="61"/>
        <v>1.7527080697795387</v>
      </c>
      <c r="EK37" s="33">
        <f t="shared" si="165"/>
        <v>1.7075675342810019</v>
      </c>
      <c r="EL37" s="33">
        <f t="shared" si="165"/>
        <v>1.2190969318517554E-2</v>
      </c>
      <c r="EM37" s="33">
        <f t="shared" si="63"/>
        <v>0.12998205196104393</v>
      </c>
      <c r="EN37" s="33">
        <f t="shared" si="166"/>
        <v>5.1518238909673969E-2</v>
      </c>
      <c r="EO37" s="33">
        <f t="shared" si="166"/>
        <v>1.385726872246696E-3</v>
      </c>
      <c r="EP37" s="33">
        <f t="shared" si="166"/>
        <v>0.39488740683399326</v>
      </c>
      <c r="EQ37" s="33">
        <f t="shared" si="166"/>
        <v>0.38776762118072527</v>
      </c>
      <c r="ER37" s="33">
        <f t="shared" si="166"/>
        <v>6.1101439360814721E-3</v>
      </c>
      <c r="ES37" s="33">
        <f t="shared" si="166"/>
        <v>0</v>
      </c>
      <c r="ET37" s="33">
        <f t="shared" si="65"/>
        <v>2.349698878013029E-2</v>
      </c>
      <c r="EU37" s="33">
        <f t="shared" si="66"/>
        <v>2.7149066820734147</v>
      </c>
      <c r="EV37" s="33">
        <f t="shared" si="67"/>
        <v>2.2100207125416591</v>
      </c>
      <c r="EX37" s="33">
        <f t="shared" si="167"/>
        <v>1.886879809412352</v>
      </c>
      <c r="EY37" s="33">
        <f t="shared" si="167"/>
        <v>1.3471147349941833E-2</v>
      </c>
      <c r="EZ37" s="33">
        <f t="shared" si="69"/>
        <v>0.113120190587648</v>
      </c>
      <c r="FA37" s="33">
        <f t="shared" si="70"/>
        <v>7.8388494140734177E-2</v>
      </c>
      <c r="FB37" s="33">
        <f t="shared" si="71"/>
        <v>0.19150868472838217</v>
      </c>
      <c r="FC37" s="33">
        <f t="shared" si="168"/>
        <v>0.1138563750640491</v>
      </c>
      <c r="FD37" s="33">
        <f t="shared" si="168"/>
        <v>3.0624850895907677E-3</v>
      </c>
      <c r="FE37" s="33">
        <f t="shared" si="168"/>
        <v>0.8727093482249898</v>
      </c>
      <c r="FF37" s="33">
        <f t="shared" si="168"/>
        <v>0.8569744744624106</v>
      </c>
      <c r="FG37" s="33">
        <f t="shared" si="169"/>
        <v>2.7007089310701744E-2</v>
      </c>
      <c r="FH37" s="33">
        <f t="shared" si="169"/>
        <v>0</v>
      </c>
      <c r="FI37" s="33">
        <f t="shared" si="169"/>
        <v>3.4619221257631276E-2</v>
      </c>
      <c r="FJ37" s="33">
        <f t="shared" si="74"/>
        <v>4.0000886349000488</v>
      </c>
      <c r="FK37" s="33">
        <f t="shared" si="75"/>
        <v>1.7726980010062537E-4</v>
      </c>
      <c r="FL37" s="33">
        <f t="shared" si="76"/>
        <v>2.6589880816807465E-4</v>
      </c>
      <c r="FM37" s="33">
        <f t="shared" si="77"/>
        <v>2.7007089310701744E-2</v>
      </c>
      <c r="FN37" s="33">
        <f t="shared" si="78"/>
        <v>5.1381404830032437E-2</v>
      </c>
      <c r="FO37" s="33">
        <f t="shared" si="157"/>
        <v>3.0869392878807779E-2</v>
      </c>
      <c r="FP37" s="33">
        <f t="shared" si="79"/>
        <v>1.7309610628815638E-2</v>
      </c>
      <c r="FQ37" s="119">
        <f t="shared" si="80"/>
        <v>0.75741406612475481</v>
      </c>
      <c r="FR37" s="33">
        <f t="shared" si="81"/>
        <v>0.11457582858214205</v>
      </c>
      <c r="FS37" s="33">
        <f t="shared" si="82"/>
        <v>0.99855739235525443</v>
      </c>
      <c r="FT37" s="33">
        <f t="shared" si="83"/>
        <v>0.75741406612475481</v>
      </c>
      <c r="FU37" s="33">
        <f t="shared" si="84"/>
        <v>2.4194500589565862</v>
      </c>
      <c r="FV37" s="33">
        <f t="shared" si="85"/>
        <v>-2.8521331078284473</v>
      </c>
      <c r="FW37" s="33">
        <f t="shared" si="86"/>
        <v>-2.8521331078284473</v>
      </c>
      <c r="FX37" s="33">
        <f t="shared" si="87"/>
        <v>0.52449850867136727</v>
      </c>
      <c r="FY37" s="120">
        <f t="shared" ca="1" si="170"/>
        <v>1459.1123384670939</v>
      </c>
      <c r="FZ37" s="120">
        <f t="shared" ca="1" si="170"/>
        <v>6.7530808837931477</v>
      </c>
      <c r="GA37" s="33">
        <f t="shared" ca="1" si="89"/>
        <v>0.1459112338467094</v>
      </c>
      <c r="GB37" s="119">
        <f t="shared" ca="1" si="90"/>
        <v>0.46695299463407014</v>
      </c>
      <c r="GC37" s="119">
        <f t="shared" ca="1" si="91"/>
        <v>5.5141419481957641</v>
      </c>
      <c r="GD37" s="33">
        <f t="shared" ca="1" si="92"/>
        <v>174.83259821022563</v>
      </c>
      <c r="GE37" s="33">
        <f t="shared" si="93"/>
        <v>0.10133427307257493</v>
      </c>
      <c r="GF37" s="119">
        <f t="shared" si="94"/>
        <v>88.459321829622084</v>
      </c>
      <c r="GG37" s="119">
        <f t="shared" ca="1" si="95"/>
        <v>315.1917036114038</v>
      </c>
      <c r="GH37" s="119">
        <f t="shared" ca="1" si="96"/>
        <v>1.6662943606608816E-3</v>
      </c>
      <c r="GI37" s="119">
        <f t="shared" si="97"/>
        <v>0.14390639672007033</v>
      </c>
      <c r="GJ37" s="33">
        <f t="shared" si="98"/>
        <v>0.88704404886270305</v>
      </c>
      <c r="GK37" s="33">
        <f t="shared" si="99"/>
        <v>0.12665613254840791</v>
      </c>
      <c r="GL37" s="33">
        <f t="shared" si="100"/>
        <v>0.12938017570257629</v>
      </c>
      <c r="GM37" s="33">
        <f t="shared" si="101"/>
        <v>0.90814035850932395</v>
      </c>
      <c r="GN37" s="33">
        <f t="shared" si="102"/>
        <v>7.8248094979614269E-2</v>
      </c>
      <c r="GO37" s="33">
        <f t="shared" si="103"/>
        <v>0.11367910526394848</v>
      </c>
      <c r="GP37" s="33">
        <f t="shared" si="104"/>
        <v>0.87061982429742368</v>
      </c>
      <c r="GQ37" s="33">
        <f t="shared" si="105"/>
        <v>0.32493208440708032</v>
      </c>
      <c r="GR37" s="33">
        <f t="shared" si="106"/>
        <v>-1.2840731459526201E-2</v>
      </c>
      <c r="GS37" s="33">
        <f t="shared" si="107"/>
        <v>2.7316282203429854E-2</v>
      </c>
      <c r="GT37" s="33">
        <f t="shared" si="108"/>
        <v>2.7316282203429854E-2</v>
      </c>
      <c r="GU37" s="33">
        <f t="shared" si="109"/>
        <v>8.6362823060518623E-2</v>
      </c>
      <c r="GV37" s="33">
        <f t="shared" si="110"/>
        <v>8.5639668933867097E-2</v>
      </c>
      <c r="GW37" s="33">
        <f t="shared" si="111"/>
        <v>0.7870696792911227</v>
      </c>
      <c r="GX37" s="33">
        <f t="shared" si="112"/>
        <v>0.8569744744624106</v>
      </c>
      <c r="GY37" s="33">
        <f t="shared" si="113"/>
        <v>2.7007089310701744E-2</v>
      </c>
      <c r="GZ37" s="33">
        <f t="shared" si="114"/>
        <v>437.94991782035311</v>
      </c>
      <c r="HA37" s="33">
        <f t="shared" si="115"/>
        <v>11.706341653999564</v>
      </c>
      <c r="HB37" s="33">
        <f t="shared" si="116"/>
        <v>2.1403045496984481</v>
      </c>
      <c r="HC37" s="33">
        <f t="shared" si="117"/>
        <v>8.8020024606348671E-6</v>
      </c>
      <c r="HD37" s="33">
        <f t="shared" si="118"/>
        <v>1812.4785468277928</v>
      </c>
      <c r="HE37" s="33">
        <f t="shared" ca="1" si="119"/>
        <v>-7.6839102268299788E-3</v>
      </c>
      <c r="HF37" s="119">
        <f t="shared" ca="1" si="120"/>
        <v>18.010070393223753</v>
      </c>
      <c r="HG37" s="44" t="e">
        <f>#REF!</f>
        <v>#REF!</v>
      </c>
      <c r="HH37" s="44" t="e">
        <f>#REF!</f>
        <v>#REF!</v>
      </c>
      <c r="HI37" s="44">
        <f t="shared" si="121"/>
        <v>5.1043000000000003</v>
      </c>
      <c r="HJ37" s="44">
        <f t="shared" si="122"/>
        <v>3.4802381676809446</v>
      </c>
      <c r="HK37" s="44" t="e">
        <f t="shared" si="123"/>
        <v>#REF!</v>
      </c>
      <c r="HL37" s="33">
        <f t="shared" si="171"/>
        <v>437.94991782035311</v>
      </c>
      <c r="HM37" s="33">
        <f t="shared" si="171"/>
        <v>11.706341653999564</v>
      </c>
      <c r="HN37" s="44">
        <f t="shared" si="125"/>
        <v>4.0165863938239283</v>
      </c>
      <c r="HO37" s="44"/>
      <c r="HP37" s="45">
        <f t="shared" si="126"/>
        <v>0.11674159035353925</v>
      </c>
      <c r="HQ37" s="45">
        <f t="shared" si="127"/>
        <v>0.8727093482249898</v>
      </c>
      <c r="HR37" s="45">
        <f t="shared" si="128"/>
        <v>1.7726980010062537E-4</v>
      </c>
      <c r="HS37" s="45">
        <f t="shared" si="129"/>
        <v>2.6829819510601118E-2</v>
      </c>
      <c r="HT37" s="45">
        <f t="shared" si="130"/>
        <v>0</v>
      </c>
      <c r="HU37" s="45">
        <f t="shared" si="131"/>
        <v>2.6829819510601118E-2</v>
      </c>
      <c r="HV37" s="45">
        <f t="shared" si="132"/>
        <v>0</v>
      </c>
      <c r="HW37" s="45">
        <f t="shared" si="133"/>
        <v>5.1558674630133056E-2</v>
      </c>
      <c r="HX37" s="45">
        <f t="shared" si="134"/>
        <v>0.11312019058764801</v>
      </c>
      <c r="HY37" s="45">
        <f t="shared" si="135"/>
        <v>0.11798623438697552</v>
      </c>
      <c r="HZ37" s="45">
        <f t="shared" si="136"/>
        <v>0.65608971798775906</v>
      </c>
      <c r="IA37" s="45">
        <f t="shared" si="137"/>
        <v>8.7764565887003557E-2</v>
      </c>
      <c r="IB37" s="45">
        <f t="shared" si="138"/>
        <v>0.10232985781701172</v>
      </c>
      <c r="IC37" s="45">
        <f t="shared" si="139"/>
        <v>1.3688578409875939E-2</v>
      </c>
      <c r="ID37" s="45">
        <f t="shared" si="140"/>
        <v>2.7007089310701744E-2</v>
      </c>
      <c r="IE37" s="45"/>
      <c r="IF37" s="121">
        <f t="shared" si="141"/>
        <v>-8.694552373511115E-7</v>
      </c>
      <c r="IG37" s="121">
        <f t="shared" si="142"/>
        <v>1.602566894511768E-12</v>
      </c>
      <c r="IH37" s="121">
        <f t="shared" si="143"/>
        <v>2.7040050959174785E-5</v>
      </c>
      <c r="II37" s="121">
        <f t="shared" si="144"/>
        <v>7.7200106033991175E-9</v>
      </c>
      <c r="IJ37" s="45">
        <f t="shared" si="145"/>
        <v>2.1403045496984481</v>
      </c>
      <c r="IK37" s="119">
        <f t="shared" si="146"/>
        <v>0.10133427307257493</v>
      </c>
      <c r="IL37" s="122">
        <f t="shared" ca="1" si="147"/>
        <v>-24.865712229620176</v>
      </c>
      <c r="IM37" s="122"/>
      <c r="IN37" s="45">
        <f t="shared" si="148"/>
        <v>2.0689721960405154</v>
      </c>
      <c r="IO37" s="122">
        <f t="shared" si="149"/>
        <v>1812.4785468277928</v>
      </c>
      <c r="IP37" s="121">
        <f t="shared" si="150"/>
        <v>1.293899671915351E-5</v>
      </c>
    </row>
    <row r="38" spans="1:250" s="33" customFormat="1">
      <c r="A38" t="s">
        <v>233</v>
      </c>
      <c r="B38"/>
      <c r="C38" s="111">
        <v>3</v>
      </c>
      <c r="D38" s="111">
        <v>1160</v>
      </c>
      <c r="E38" s="125">
        <f t="shared" si="4"/>
        <v>88.459321829622084</v>
      </c>
      <c r="F38" s="125" t="str">
        <f t="shared" ca="1" si="151"/>
        <v>N</v>
      </c>
      <c r="G38" s="124" t="str">
        <f t="shared" ca="1" si="5"/>
        <v/>
      </c>
      <c r="H38" s="124" t="str">
        <f t="shared" ca="1" si="152"/>
        <v/>
      </c>
      <c r="I38" s="4">
        <f t="shared" ca="1" si="6"/>
        <v>3.4930789036933738E-2</v>
      </c>
      <c r="J38" s="4">
        <f t="shared" ca="1" si="153"/>
        <v>0.12758551260309786</v>
      </c>
      <c r="K38" s="4">
        <f t="shared" ca="1" si="7"/>
        <v>6.832366674351345E-3</v>
      </c>
      <c r="L38" s="4">
        <f t="shared" ca="1" si="8"/>
        <v>6.0124913866288709E-2</v>
      </c>
      <c r="M38" s="4"/>
      <c r="N38">
        <v>47.137099999999997</v>
      </c>
      <c r="O38">
        <v>1.7511000000000001</v>
      </c>
      <c r="P38">
        <v>15.461600000000001</v>
      </c>
      <c r="Q38">
        <v>9.4512</v>
      </c>
      <c r="R38">
        <v>0.20480000000000001</v>
      </c>
      <c r="S38">
        <v>6.1387378640776697</v>
      </c>
      <c r="T38">
        <v>12.288</v>
      </c>
      <c r="U38">
        <v>3.7118000000000002</v>
      </c>
      <c r="V38">
        <v>1.2131000000000001</v>
      </c>
      <c r="W38">
        <v>0</v>
      </c>
      <c r="X38">
        <v>0.29010000000000002</v>
      </c>
      <c r="Y38" s="112">
        <v>0</v>
      </c>
      <c r="Z38" s="113">
        <f t="shared" ca="1" si="9"/>
        <v>11.105934208973999</v>
      </c>
      <c r="AB38">
        <v>51.298999999999999</v>
      </c>
      <c r="AC38">
        <v>0.4869</v>
      </c>
      <c r="AD38">
        <v>4.4177</v>
      </c>
      <c r="AE38">
        <v>3.7014</v>
      </c>
      <c r="AF38">
        <v>9.8299999999999998E-2</v>
      </c>
      <c r="AG38">
        <v>15.915699999999999</v>
      </c>
      <c r="AH38">
        <v>21.745000000000001</v>
      </c>
      <c r="AI38">
        <v>0.37869999999999998</v>
      </c>
      <c r="AJ38">
        <v>0</v>
      </c>
      <c r="AK38">
        <v>1.1904999999999999</v>
      </c>
      <c r="AM38" s="114">
        <f t="shared" ca="1" si="10"/>
        <v>1468.1814887667381</v>
      </c>
      <c r="AN38" s="124">
        <f t="shared" ca="1" si="11"/>
        <v>1195.0314887667382</v>
      </c>
      <c r="AO38" s="124">
        <f t="shared" ca="1" si="12"/>
        <v>5.208861012951993</v>
      </c>
      <c r="AP38" s="111"/>
      <c r="AQ38" s="115">
        <f t="shared" ca="1" si="13"/>
        <v>1465.5168921218528</v>
      </c>
      <c r="AR38" s="115">
        <f t="shared" ca="1" si="14"/>
        <v>6.9310657038973229</v>
      </c>
      <c r="AS38" s="115"/>
      <c r="AT38" s="115">
        <f t="shared" ca="1" si="159"/>
        <v>1463.2862684894319</v>
      </c>
      <c r="AU38" s="115">
        <f t="shared" ca="1" si="159"/>
        <v>4.5296331156337564</v>
      </c>
      <c r="AV38" s="111"/>
      <c r="AW38" s="115">
        <f t="shared" ca="1" si="16"/>
        <v>1482.0816315872407</v>
      </c>
      <c r="AX38" s="115">
        <f t="shared" ca="1" si="17"/>
        <v>1208.9316315872406</v>
      </c>
      <c r="AY38" s="115">
        <f t="shared" ca="1" si="18"/>
        <v>7.5748004831019102</v>
      </c>
      <c r="AZ38" s="115"/>
      <c r="BA38" s="115">
        <f t="shared" ca="1" si="19"/>
        <v>1500.9074270357542</v>
      </c>
      <c r="BB38" s="115">
        <f t="shared" ca="1" si="20"/>
        <v>1227.7574270357541</v>
      </c>
      <c r="BC38" s="116">
        <f t="shared" ca="1" si="21"/>
        <v>8.3064038567451792</v>
      </c>
      <c r="BE38" s="116">
        <f t="shared" si="22"/>
        <v>1447.7148100662298</v>
      </c>
      <c r="BF38" s="116">
        <f t="shared" si="23"/>
        <v>1174.5648100662297</v>
      </c>
      <c r="BG38" s="116">
        <f t="shared" ca="1" si="24"/>
        <v>1465.5168921218528</v>
      </c>
      <c r="BH38" s="116">
        <f t="shared" ca="1" si="25"/>
        <v>1192.3668921218527</v>
      </c>
      <c r="BI38" s="116">
        <f t="shared" ca="1" si="26"/>
        <v>6.9310657038973229</v>
      </c>
      <c r="BJ38" s="116"/>
      <c r="BK38" s="116">
        <f t="shared" ca="1" si="27"/>
        <v>1463.2862684894319</v>
      </c>
      <c r="BL38" s="116">
        <f t="shared" ca="1" si="28"/>
        <v>4.5296331156337564</v>
      </c>
      <c r="BM38" s="116">
        <f t="shared" ca="1" si="29"/>
        <v>1190.136268489432</v>
      </c>
      <c r="BN38" s="116"/>
      <c r="BO38" s="116">
        <f t="shared" ca="1" si="30"/>
        <v>5.2823456907945605</v>
      </c>
      <c r="BP38" s="116">
        <f t="shared" ca="1" si="31"/>
        <v>5.92480986262896</v>
      </c>
      <c r="BQ38" s="116">
        <f t="shared" ca="1" si="32"/>
        <v>1203.610534440973</v>
      </c>
      <c r="BR38" s="116">
        <f t="shared" ca="1" si="33"/>
        <v>1214.6593699520358</v>
      </c>
      <c r="BS38" s="116">
        <f t="shared" ca="1" si="34"/>
        <v>1214.6593699520358</v>
      </c>
      <c r="BT38" s="116"/>
      <c r="BU38" s="116">
        <f t="shared" ca="1" si="35"/>
        <v>1169.8351025968605</v>
      </c>
      <c r="BV38" s="111"/>
      <c r="BW38" s="117">
        <f t="shared" ca="1" si="36"/>
        <v>0.71794259900702695</v>
      </c>
      <c r="BX38" s="117">
        <f t="shared" ca="1" si="37"/>
        <v>0.69728915225846611</v>
      </c>
      <c r="BY38" s="117">
        <f t="shared" ca="1" si="38"/>
        <v>0.1077434619077907</v>
      </c>
      <c r="BZ38" s="117">
        <f t="shared" ca="1" si="39"/>
        <v>1.6450615793098703E-2</v>
      </c>
      <c r="CA38" s="117">
        <f t="shared" ca="1" si="40"/>
        <v>1.7229403442751687E-2</v>
      </c>
      <c r="CB38" s="117">
        <f t="shared" ca="1" si="154"/>
        <v>5.989388551053542E-2</v>
      </c>
      <c r="CC38" s="117">
        <f t="shared" si="41"/>
        <v>0</v>
      </c>
      <c r="CD38" s="116">
        <f t="shared" ca="1" si="42"/>
        <v>0.89860651891264265</v>
      </c>
      <c r="CE38" s="134">
        <v>0.27</v>
      </c>
      <c r="CF38" s="117">
        <f t="shared" si="43"/>
        <v>0.75741406612475481</v>
      </c>
      <c r="CG38" s="117">
        <f t="shared" si="0"/>
        <v>0.11457582858214205</v>
      </c>
      <c r="CH38" s="117">
        <f t="shared" si="1"/>
        <v>5.1381404830032437E-2</v>
      </c>
      <c r="CI38" s="117">
        <f t="shared" si="2"/>
        <v>2.7007089310701744E-2</v>
      </c>
      <c r="CJ38" s="117">
        <f t="shared" si="158"/>
        <v>3.0869392878807779E-2</v>
      </c>
      <c r="CK38" s="117">
        <f t="shared" si="158"/>
        <v>1.7309610628815638E-2</v>
      </c>
      <c r="CL38" s="117">
        <f t="shared" si="44"/>
        <v>0.99855739235525443</v>
      </c>
      <c r="CM38" s="117">
        <f t="shared" si="155"/>
        <v>0.15105406300395224</v>
      </c>
      <c r="CN38" s="111"/>
      <c r="CO38" s="116">
        <f t="shared" ca="1" si="45"/>
        <v>5.2813839908908449</v>
      </c>
      <c r="CP38" s="116">
        <f t="shared" ca="1" si="46"/>
        <v>4.48361471432065</v>
      </c>
      <c r="CQ38" s="116">
        <f t="shared" ca="1" si="47"/>
        <v>5.47447366178067</v>
      </c>
      <c r="CR38" s="116">
        <f t="shared" ca="1" si="48"/>
        <v>1223.7257875173045</v>
      </c>
      <c r="CS38" s="118">
        <f t="shared" ca="1" si="156"/>
        <v>0.27863957560705011</v>
      </c>
      <c r="CU38" s="116">
        <f t="shared" si="49"/>
        <v>3.7113591227101286</v>
      </c>
      <c r="CV38" s="116">
        <f t="shared" si="50"/>
        <v>3.7609946056014563</v>
      </c>
      <c r="CW38" s="116">
        <f t="shared" ca="1" si="51"/>
        <v>959.86772355306596</v>
      </c>
      <c r="CX38" s="119"/>
      <c r="CY38" s="33">
        <f t="shared" si="160"/>
        <v>0.78451608822937102</v>
      </c>
      <c r="CZ38" s="33">
        <f t="shared" si="160"/>
        <v>2.1921961772084709E-2</v>
      </c>
      <c r="DA38" s="33">
        <f t="shared" si="53"/>
        <v>0.30328458920567669</v>
      </c>
      <c r="DB38" s="33">
        <f t="shared" si="161"/>
        <v>0.13154730090860503</v>
      </c>
      <c r="DC38" s="33">
        <f t="shared" si="161"/>
        <v>2.88704845814978E-3</v>
      </c>
      <c r="DD38" s="33">
        <f t="shared" si="161"/>
        <v>0.15230937227889932</v>
      </c>
      <c r="DE38" s="33">
        <f t="shared" si="161"/>
        <v>0.21912570839589568</v>
      </c>
      <c r="DF38" s="33">
        <f t="shared" si="162"/>
        <v>0.11977624643225356</v>
      </c>
      <c r="DG38" s="33">
        <f t="shared" si="162"/>
        <v>2.5756932353815449E-2</v>
      </c>
      <c r="DH38" s="33">
        <f t="shared" si="162"/>
        <v>0</v>
      </c>
      <c r="DI38" s="33">
        <f t="shared" si="162"/>
        <v>4.0877290628941005E-3</v>
      </c>
      <c r="DJ38" s="33">
        <f t="shared" si="56"/>
        <v>1.7652129770976452</v>
      </c>
      <c r="DL38" s="33">
        <f t="shared" si="163"/>
        <v>0.44443140765896061</v>
      </c>
      <c r="DM38" s="33">
        <f t="shared" si="163"/>
        <v>1.2418876394240367E-2</v>
      </c>
      <c r="DN38" s="33">
        <f t="shared" si="163"/>
        <v>0.17181189643435307</v>
      </c>
      <c r="DO38" s="33">
        <f t="shared" si="163"/>
        <v>7.4522056327103639E-2</v>
      </c>
      <c r="DP38" s="33">
        <f t="shared" si="163"/>
        <v>1.6355241523867852E-3</v>
      </c>
      <c r="DQ38" s="33">
        <f t="shared" si="163"/>
        <v>8.6283850308717797E-2</v>
      </c>
      <c r="DR38" s="33">
        <f t="shared" si="163"/>
        <v>0.12413556394547989</v>
      </c>
      <c r="DS38" s="33">
        <f t="shared" si="163"/>
        <v>6.7853708298241208E-2</v>
      </c>
      <c r="DT38" s="33">
        <f t="shared" si="163"/>
        <v>1.4591402107277092E-2</v>
      </c>
      <c r="DU38" s="33">
        <f t="shared" si="163"/>
        <v>0</v>
      </c>
      <c r="DV38" s="33">
        <f t="shared" si="163"/>
        <v>2.3157143732396106E-3</v>
      </c>
      <c r="DW38" s="33">
        <f t="shared" si="58"/>
        <v>1</v>
      </c>
      <c r="DX38" s="33">
        <f t="shared" si="59"/>
        <v>53.657139910989457</v>
      </c>
      <c r="DY38" s="33">
        <f t="shared" si="164"/>
        <v>0.85378376714050097</v>
      </c>
      <c r="DZ38" s="33">
        <f t="shared" si="164"/>
        <v>6.0954846592587769E-3</v>
      </c>
      <c r="EA38" s="33">
        <f t="shared" si="164"/>
        <v>4.3327350653681311E-2</v>
      </c>
      <c r="EB38" s="33">
        <f t="shared" si="164"/>
        <v>5.1518238909673969E-2</v>
      </c>
      <c r="EC38" s="33">
        <f t="shared" si="164"/>
        <v>1.385726872246696E-3</v>
      </c>
      <c r="ED38" s="33">
        <f t="shared" si="164"/>
        <v>0.39488740683399326</v>
      </c>
      <c r="EE38" s="33">
        <f t="shared" si="164"/>
        <v>0.38776762118072527</v>
      </c>
      <c r="EF38" s="33">
        <f t="shared" si="164"/>
        <v>6.1101439360814721E-3</v>
      </c>
      <c r="EG38" s="33">
        <f t="shared" si="164"/>
        <v>0</v>
      </c>
      <c r="EH38" s="33">
        <f t="shared" si="164"/>
        <v>7.8323295933767634E-3</v>
      </c>
      <c r="EI38" s="33">
        <f t="shared" si="61"/>
        <v>1.7527080697795387</v>
      </c>
      <c r="EK38" s="33">
        <f t="shared" si="165"/>
        <v>1.7075675342810019</v>
      </c>
      <c r="EL38" s="33">
        <f t="shared" si="165"/>
        <v>1.2190969318517554E-2</v>
      </c>
      <c r="EM38" s="33">
        <f t="shared" si="63"/>
        <v>0.12998205196104393</v>
      </c>
      <c r="EN38" s="33">
        <f t="shared" si="166"/>
        <v>5.1518238909673969E-2</v>
      </c>
      <c r="EO38" s="33">
        <f t="shared" si="166"/>
        <v>1.385726872246696E-3</v>
      </c>
      <c r="EP38" s="33">
        <f t="shared" si="166"/>
        <v>0.39488740683399326</v>
      </c>
      <c r="EQ38" s="33">
        <f t="shared" si="166"/>
        <v>0.38776762118072527</v>
      </c>
      <c r="ER38" s="33">
        <f t="shared" si="166"/>
        <v>6.1101439360814721E-3</v>
      </c>
      <c r="ES38" s="33">
        <f t="shared" si="166"/>
        <v>0</v>
      </c>
      <c r="ET38" s="33">
        <f t="shared" si="65"/>
        <v>2.349698878013029E-2</v>
      </c>
      <c r="EU38" s="33">
        <f t="shared" si="66"/>
        <v>2.7149066820734147</v>
      </c>
      <c r="EV38" s="33">
        <f t="shared" si="67"/>
        <v>2.2100207125416591</v>
      </c>
      <c r="EX38" s="33">
        <f t="shared" si="167"/>
        <v>1.886879809412352</v>
      </c>
      <c r="EY38" s="33">
        <f t="shared" si="167"/>
        <v>1.3471147349941833E-2</v>
      </c>
      <c r="EZ38" s="33">
        <f t="shared" si="69"/>
        <v>0.113120190587648</v>
      </c>
      <c r="FA38" s="33">
        <f t="shared" si="70"/>
        <v>7.8388494140734177E-2</v>
      </c>
      <c r="FB38" s="33">
        <f t="shared" si="71"/>
        <v>0.19150868472838217</v>
      </c>
      <c r="FC38" s="33">
        <f t="shared" si="168"/>
        <v>0.1138563750640491</v>
      </c>
      <c r="FD38" s="33">
        <f t="shared" si="168"/>
        <v>3.0624850895907677E-3</v>
      </c>
      <c r="FE38" s="33">
        <f t="shared" si="168"/>
        <v>0.8727093482249898</v>
      </c>
      <c r="FF38" s="33">
        <f t="shared" si="168"/>
        <v>0.8569744744624106</v>
      </c>
      <c r="FG38" s="33">
        <f t="shared" si="169"/>
        <v>2.7007089310701744E-2</v>
      </c>
      <c r="FH38" s="33">
        <f t="shared" si="169"/>
        <v>0</v>
      </c>
      <c r="FI38" s="33">
        <f t="shared" si="169"/>
        <v>3.4619221257631276E-2</v>
      </c>
      <c r="FJ38" s="33">
        <f t="shared" si="74"/>
        <v>4.0000886349000488</v>
      </c>
      <c r="FK38" s="33">
        <f t="shared" si="75"/>
        <v>1.7726980010062537E-4</v>
      </c>
      <c r="FL38" s="33">
        <f t="shared" si="76"/>
        <v>2.6589880816807465E-4</v>
      </c>
      <c r="FM38" s="33">
        <f t="shared" si="77"/>
        <v>2.7007089310701744E-2</v>
      </c>
      <c r="FN38" s="33">
        <f t="shared" si="78"/>
        <v>5.1381404830032437E-2</v>
      </c>
      <c r="FO38" s="33">
        <f t="shared" si="157"/>
        <v>3.0869392878807779E-2</v>
      </c>
      <c r="FP38" s="33">
        <f t="shared" si="79"/>
        <v>1.7309610628815638E-2</v>
      </c>
      <c r="FQ38" s="119">
        <f t="shared" si="80"/>
        <v>0.75741406612475481</v>
      </c>
      <c r="FR38" s="33">
        <f t="shared" si="81"/>
        <v>0.11457582858214205</v>
      </c>
      <c r="FS38" s="33">
        <f t="shared" si="82"/>
        <v>0.99855739235525443</v>
      </c>
      <c r="FT38" s="33">
        <f t="shared" si="83"/>
        <v>0.75741406612475481</v>
      </c>
      <c r="FU38" s="33">
        <f t="shared" si="84"/>
        <v>2.4620194842792333</v>
      </c>
      <c r="FV38" s="33">
        <f t="shared" si="85"/>
        <v>-2.7959926654801701</v>
      </c>
      <c r="FW38" s="33">
        <f t="shared" si="86"/>
        <v>-2.7959926654801701</v>
      </c>
      <c r="FX38" s="33">
        <f t="shared" si="87"/>
        <v>0.5365713991098946</v>
      </c>
      <c r="FY38" s="120">
        <f t="shared" ca="1" si="170"/>
        <v>1465.5168921218528</v>
      </c>
      <c r="FZ38" s="120">
        <f t="shared" ca="1" si="170"/>
        <v>6.9310657038973229</v>
      </c>
      <c r="GA38" s="33">
        <f t="shared" ca="1" si="89"/>
        <v>0.14655168921218528</v>
      </c>
      <c r="GB38" s="119">
        <f t="shared" ca="1" si="90"/>
        <v>0.49999923722834921</v>
      </c>
      <c r="GC38" s="119">
        <f t="shared" ca="1" si="91"/>
        <v>5.5248851372050742</v>
      </c>
      <c r="GD38" s="33">
        <f t="shared" ca="1" si="92"/>
        <v>174.83718842819309</v>
      </c>
      <c r="GE38" s="33">
        <f t="shared" si="93"/>
        <v>0.10133427307257493</v>
      </c>
      <c r="GF38" s="119">
        <f t="shared" si="94"/>
        <v>88.459321829622084</v>
      </c>
      <c r="GG38" s="119">
        <f t="shared" ca="1" si="95"/>
        <v>315.19944267640597</v>
      </c>
      <c r="GH38" s="119">
        <f t="shared" ca="1" si="96"/>
        <v>1.6660373231215898E-3</v>
      </c>
      <c r="GI38" s="119">
        <f t="shared" si="97"/>
        <v>0.15105406300395224</v>
      </c>
      <c r="GJ38" s="33">
        <f t="shared" si="98"/>
        <v>0.88704404886270305</v>
      </c>
      <c r="GK38" s="33">
        <f t="shared" si="99"/>
        <v>0.12665613254840791</v>
      </c>
      <c r="GL38" s="33">
        <f t="shared" si="100"/>
        <v>0.12938017570257629</v>
      </c>
      <c r="GM38" s="33">
        <f t="shared" si="101"/>
        <v>0.90814035850932395</v>
      </c>
      <c r="GN38" s="33">
        <f t="shared" si="102"/>
        <v>7.8248094979614269E-2</v>
      </c>
      <c r="GO38" s="33">
        <f t="shared" si="103"/>
        <v>0.11367910526394848</v>
      </c>
      <c r="GP38" s="33">
        <f t="shared" si="104"/>
        <v>0.87061982429742368</v>
      </c>
      <c r="GQ38" s="33">
        <f t="shared" si="105"/>
        <v>0.32493208440708032</v>
      </c>
      <c r="GR38" s="33">
        <f t="shared" si="106"/>
        <v>-1.2840731459526201E-2</v>
      </c>
      <c r="GS38" s="33">
        <f t="shared" si="107"/>
        <v>2.7316282203429854E-2</v>
      </c>
      <c r="GT38" s="33">
        <f t="shared" si="108"/>
        <v>2.7316282203429854E-2</v>
      </c>
      <c r="GU38" s="33">
        <f t="shared" si="109"/>
        <v>8.6362823060518623E-2</v>
      </c>
      <c r="GV38" s="33">
        <f t="shared" si="110"/>
        <v>8.5639668933867097E-2</v>
      </c>
      <c r="GW38" s="33">
        <f t="shared" si="111"/>
        <v>0.7870696792911227</v>
      </c>
      <c r="GX38" s="33">
        <f t="shared" si="112"/>
        <v>0.8569744744624106</v>
      </c>
      <c r="GY38" s="33">
        <f t="shared" si="113"/>
        <v>2.7007089310701744E-2</v>
      </c>
      <c r="GZ38" s="33">
        <f t="shared" si="114"/>
        <v>437.94991782035311</v>
      </c>
      <c r="HA38" s="33">
        <f t="shared" si="115"/>
        <v>11.706341653999564</v>
      </c>
      <c r="HB38" s="33">
        <f t="shared" si="116"/>
        <v>2.1403045496984481</v>
      </c>
      <c r="HC38" s="33">
        <f t="shared" si="117"/>
        <v>8.8020024606348671E-6</v>
      </c>
      <c r="HD38" s="33">
        <f t="shared" si="118"/>
        <v>1812.4785468277928</v>
      </c>
      <c r="HE38" s="33">
        <f t="shared" ca="1" si="119"/>
        <v>-7.6859806537792766E-3</v>
      </c>
      <c r="HF38" s="119">
        <f t="shared" ca="1" si="120"/>
        <v>18.449098661780674</v>
      </c>
      <c r="HG38" s="44" t="e">
        <f>#REF!</f>
        <v>#REF!</v>
      </c>
      <c r="HH38" s="44" t="e">
        <f>#REF!</f>
        <v>#REF!</v>
      </c>
      <c r="HI38" s="44">
        <f t="shared" si="121"/>
        <v>4.9249000000000001</v>
      </c>
      <c r="HJ38" s="44">
        <f t="shared" si="122"/>
        <v>3.6680562238418659</v>
      </c>
      <c r="HK38" s="44" t="e">
        <f t="shared" si="123"/>
        <v>#REF!</v>
      </c>
      <c r="HL38" s="33">
        <f t="shared" si="171"/>
        <v>437.94991782035311</v>
      </c>
      <c r="HM38" s="33">
        <f t="shared" si="171"/>
        <v>11.706341653999564</v>
      </c>
      <c r="HN38" s="44">
        <f t="shared" si="125"/>
        <v>4.0165863938239283</v>
      </c>
      <c r="HO38" s="44"/>
      <c r="HP38" s="45">
        <f t="shared" si="126"/>
        <v>0.11674159035353925</v>
      </c>
      <c r="HQ38" s="45">
        <f t="shared" si="127"/>
        <v>0.8727093482249898</v>
      </c>
      <c r="HR38" s="45">
        <f t="shared" si="128"/>
        <v>1.7726980010062537E-4</v>
      </c>
      <c r="HS38" s="45">
        <f t="shared" si="129"/>
        <v>2.6829819510601118E-2</v>
      </c>
      <c r="HT38" s="45">
        <f t="shared" si="130"/>
        <v>0</v>
      </c>
      <c r="HU38" s="45">
        <f t="shared" si="131"/>
        <v>2.6829819510601118E-2</v>
      </c>
      <c r="HV38" s="45">
        <f t="shared" si="132"/>
        <v>0</v>
      </c>
      <c r="HW38" s="45">
        <f t="shared" si="133"/>
        <v>5.1558674630133056E-2</v>
      </c>
      <c r="HX38" s="45">
        <f t="shared" si="134"/>
        <v>0.11312019058764801</v>
      </c>
      <c r="HY38" s="45">
        <f t="shared" si="135"/>
        <v>0.11798623438697552</v>
      </c>
      <c r="HZ38" s="45">
        <f t="shared" si="136"/>
        <v>0.65608971798775906</v>
      </c>
      <c r="IA38" s="45">
        <f t="shared" si="137"/>
        <v>8.7764565887003557E-2</v>
      </c>
      <c r="IB38" s="45">
        <f t="shared" si="138"/>
        <v>0.10232985781701172</v>
      </c>
      <c r="IC38" s="45">
        <f t="shared" si="139"/>
        <v>1.3688578409875939E-2</v>
      </c>
      <c r="ID38" s="45">
        <f t="shared" si="140"/>
        <v>2.7007089310701744E-2</v>
      </c>
      <c r="IE38" s="45"/>
      <c r="IF38" s="121">
        <f t="shared" si="141"/>
        <v>-8.694552373511115E-7</v>
      </c>
      <c r="IG38" s="121">
        <f t="shared" si="142"/>
        <v>1.602566894511768E-12</v>
      </c>
      <c r="IH38" s="121">
        <f t="shared" si="143"/>
        <v>2.7040050959174785E-5</v>
      </c>
      <c r="II38" s="121">
        <f t="shared" si="144"/>
        <v>7.7200106033991175E-9</v>
      </c>
      <c r="IJ38" s="45">
        <f t="shared" si="145"/>
        <v>2.1403045496984481</v>
      </c>
      <c r="IK38" s="119">
        <f t="shared" si="146"/>
        <v>0.10133427307257493</v>
      </c>
      <c r="IL38" s="122">
        <f t="shared" ca="1" si="147"/>
        <v>-24.872414487396902</v>
      </c>
      <c r="IM38" s="122"/>
      <c r="IN38" s="45">
        <f t="shared" si="148"/>
        <v>2.0689721960405154</v>
      </c>
      <c r="IO38" s="122">
        <f t="shared" si="149"/>
        <v>1812.4785468277928</v>
      </c>
      <c r="IP38" s="121">
        <f t="shared" si="150"/>
        <v>1.293899671915351E-5</v>
      </c>
    </row>
    <row r="39" spans="1:250" s="33" customFormat="1">
      <c r="A39" t="s">
        <v>233</v>
      </c>
      <c r="B39"/>
      <c r="C39" s="111">
        <v>3</v>
      </c>
      <c r="D39" s="111">
        <v>1160</v>
      </c>
      <c r="E39" s="125">
        <f t="shared" si="4"/>
        <v>87.05232408640552</v>
      </c>
      <c r="F39" s="125" t="str">
        <f t="shared" ca="1" si="151"/>
        <v>N</v>
      </c>
      <c r="G39" s="124" t="str">
        <f t="shared" ca="1" si="5"/>
        <v/>
      </c>
      <c r="H39" s="124" t="str">
        <f t="shared" ca="1" si="152"/>
        <v/>
      </c>
      <c r="I39" s="4">
        <f t="shared" ca="1" si="6"/>
        <v>5.6833503508973357E-2</v>
      </c>
      <c r="J39" s="4">
        <f t="shared" ca="1" si="153"/>
        <v>0.11805082737370212</v>
      </c>
      <c r="K39" s="4">
        <f t="shared" ca="1" si="7"/>
        <v>4.0701658024152459E-3</v>
      </c>
      <c r="L39" s="4">
        <f t="shared" ca="1" si="8"/>
        <v>3.0375920255402922E-2</v>
      </c>
      <c r="M39" s="4"/>
      <c r="N39">
        <v>47.151899999999998</v>
      </c>
      <c r="O39">
        <v>1.7168000000000001</v>
      </c>
      <c r="P39">
        <v>15.5321</v>
      </c>
      <c r="Q39">
        <v>9.7208000000000006</v>
      </c>
      <c r="R39">
        <v>0.1888</v>
      </c>
      <c r="S39">
        <v>5.9395145631067896</v>
      </c>
      <c r="T39">
        <v>12.361700000000001</v>
      </c>
      <c r="U39">
        <v>3.7555999999999998</v>
      </c>
      <c r="V39">
        <v>1.1877</v>
      </c>
      <c r="W39">
        <v>0</v>
      </c>
      <c r="X39">
        <v>0.27660000000000001</v>
      </c>
      <c r="Y39" s="112">
        <v>0</v>
      </c>
      <c r="Z39" s="113">
        <f t="shared" ca="1" si="9"/>
        <v>11.543896471565052</v>
      </c>
      <c r="AB39">
        <v>49.714700000000001</v>
      </c>
      <c r="AC39">
        <v>0.72489999999999999</v>
      </c>
      <c r="AD39">
        <v>6.2488999999999999</v>
      </c>
      <c r="AE39">
        <v>3.988</v>
      </c>
      <c r="AF39">
        <v>0.1128</v>
      </c>
      <c r="AG39">
        <v>15.041499999999999</v>
      </c>
      <c r="AH39">
        <v>21.639700000000001</v>
      </c>
      <c r="AI39">
        <v>0.40810000000000002</v>
      </c>
      <c r="AJ39">
        <v>0</v>
      </c>
      <c r="AK39">
        <v>1.355</v>
      </c>
      <c r="AM39" s="114">
        <f t="shared" ca="1" si="10"/>
        <v>1474.5404733149803</v>
      </c>
      <c r="AN39" s="124">
        <f t="shared" ca="1" si="11"/>
        <v>1201.3904733149802</v>
      </c>
      <c r="AO39" s="124">
        <f t="shared" ca="1" si="12"/>
        <v>5.9664596625669759</v>
      </c>
      <c r="AP39" s="111"/>
      <c r="AQ39" s="115">
        <f t="shared" ca="1" si="13"/>
        <v>1467.5328824815599</v>
      </c>
      <c r="AR39" s="115">
        <f t="shared" ca="1" si="14"/>
        <v>7.4183545677790628</v>
      </c>
      <c r="AS39" s="115"/>
      <c r="AT39" s="115">
        <f t="shared" ca="1" si="159"/>
        <v>1467.0011707624099</v>
      </c>
      <c r="AU39" s="115">
        <f t="shared" ca="1" si="159"/>
        <v>4.7531563860064558</v>
      </c>
      <c r="AV39" s="111"/>
      <c r="AW39" s="115">
        <f t="shared" ca="1" si="16"/>
        <v>1487.8450723407893</v>
      </c>
      <c r="AX39" s="115">
        <f t="shared" ca="1" si="17"/>
        <v>1214.6950723407895</v>
      </c>
      <c r="AY39" s="115">
        <f t="shared" ca="1" si="18"/>
        <v>8.2125313714546948</v>
      </c>
      <c r="AZ39" s="115"/>
      <c r="BA39" s="115">
        <f t="shared" ca="1" si="19"/>
        <v>1502.9902547644858</v>
      </c>
      <c r="BB39" s="115">
        <f t="shared" ca="1" si="20"/>
        <v>1229.840254764486</v>
      </c>
      <c r="BC39" s="116">
        <f t="shared" ca="1" si="21"/>
        <v>8.8046857699559702</v>
      </c>
      <c r="BE39" s="116">
        <f t="shared" si="22"/>
        <v>1448.6204078674734</v>
      </c>
      <c r="BF39" s="116">
        <f t="shared" si="23"/>
        <v>1175.4704078674736</v>
      </c>
      <c r="BG39" s="116">
        <f t="shared" ca="1" si="24"/>
        <v>1467.5328824815599</v>
      </c>
      <c r="BH39" s="116">
        <f t="shared" ca="1" si="25"/>
        <v>1194.38288248156</v>
      </c>
      <c r="BI39" s="116">
        <f t="shared" ca="1" si="26"/>
        <v>7.4183545677790628</v>
      </c>
      <c r="BJ39" s="116"/>
      <c r="BK39" s="116">
        <f t="shared" ca="1" si="27"/>
        <v>1467.0011707624099</v>
      </c>
      <c r="BL39" s="116">
        <f t="shared" ca="1" si="28"/>
        <v>4.7531563860064558</v>
      </c>
      <c r="BM39" s="116">
        <f t="shared" ca="1" si="29"/>
        <v>1193.8511707624098</v>
      </c>
      <c r="BN39" s="116"/>
      <c r="BO39" s="116">
        <f t="shared" ca="1" si="30"/>
        <v>5.924068254831079</v>
      </c>
      <c r="BP39" s="116">
        <f t="shared" ca="1" si="31"/>
        <v>6.5824435060409634</v>
      </c>
      <c r="BQ39" s="116">
        <f t="shared" ca="1" si="32"/>
        <v>1208.3334509246729</v>
      </c>
      <c r="BR39" s="116">
        <f t="shared" ca="1" si="33"/>
        <v>1216.6686367414782</v>
      </c>
      <c r="BS39" s="116">
        <f t="shared" ca="1" si="34"/>
        <v>1216.6686367414782</v>
      </c>
      <c r="BT39" s="116"/>
      <c r="BU39" s="116">
        <f t="shared" ca="1" si="35"/>
        <v>1167.8702166899766</v>
      </c>
      <c r="BV39" s="111"/>
      <c r="BW39" s="117">
        <f t="shared" ca="1" si="36"/>
        <v>0.70607915768097385</v>
      </c>
      <c r="BX39" s="117">
        <f t="shared" ca="1" si="37"/>
        <v>0.6841034935977347</v>
      </c>
      <c r="BY39" s="117">
        <f t="shared" ca="1" si="38"/>
        <v>0.12205037333861855</v>
      </c>
      <c r="BZ39" s="117">
        <f t="shared" ca="1" si="39"/>
        <v>2.0101900360572453E-2</v>
      </c>
      <c r="CA39" s="117">
        <f t="shared" ca="1" si="40"/>
        <v>1.7436379812395909E-2</v>
      </c>
      <c r="CB39" s="117">
        <f t="shared" ca="1" si="154"/>
        <v>5.5115782972310998E-2</v>
      </c>
      <c r="CC39" s="117">
        <f t="shared" si="41"/>
        <v>0</v>
      </c>
      <c r="CD39" s="116">
        <f t="shared" ca="1" si="42"/>
        <v>0.89880793008163262</v>
      </c>
      <c r="CE39" s="134">
        <v>0.27</v>
      </c>
      <c r="CF39" s="117">
        <f t="shared" si="43"/>
        <v>0.71447941385313762</v>
      </c>
      <c r="CG39" s="117">
        <f t="shared" si="0"/>
        <v>0.11798020753620331</v>
      </c>
      <c r="CH39" s="117">
        <f t="shared" si="1"/>
        <v>7.693540386954581E-2</v>
      </c>
      <c r="CI39" s="117">
        <f t="shared" si="2"/>
        <v>2.919570967157939E-2</v>
      </c>
      <c r="CJ39" s="117">
        <f t="shared" si="158"/>
        <v>4.4340565378419003E-2</v>
      </c>
      <c r="CK39" s="117">
        <f t="shared" si="158"/>
        <v>1.9763650272253748E-2</v>
      </c>
      <c r="CL39" s="117">
        <f t="shared" si="44"/>
        <v>1.0026949505811389</v>
      </c>
      <c r="CM39" s="117">
        <f t="shared" si="155"/>
        <v>0.16199922812015746</v>
      </c>
      <c r="CN39" s="111"/>
      <c r="CO39" s="116">
        <f t="shared" ca="1" si="45"/>
        <v>6.8725284468077916</v>
      </c>
      <c r="CP39" s="116">
        <f t="shared" ca="1" si="46"/>
        <v>5.1889974385461244</v>
      </c>
      <c r="CQ39" s="116">
        <f t="shared" ca="1" si="47"/>
        <v>7.4111976848578056</v>
      </c>
      <c r="CR39" s="116">
        <f t="shared" ca="1" si="48"/>
        <v>1219.2807458460675</v>
      </c>
      <c r="CS39" s="118">
        <f t="shared" ca="1" si="156"/>
        <v>0.28005005549385958</v>
      </c>
      <c r="CU39" s="116">
        <f t="shared" si="49"/>
        <v>5.5857971895812453</v>
      </c>
      <c r="CV39" s="116">
        <f t="shared" si="50"/>
        <v>5.6927710779320506</v>
      </c>
      <c r="CW39" s="116">
        <f t="shared" ca="1" si="51"/>
        <v>941.87314867629618</v>
      </c>
      <c r="CX39" s="119"/>
      <c r="CY39" s="33">
        <f t="shared" si="160"/>
        <v>0.78476240881561399</v>
      </c>
      <c r="CZ39" s="33">
        <f t="shared" si="160"/>
        <v>2.149256123026385E-2</v>
      </c>
      <c r="DA39" s="33">
        <f t="shared" si="53"/>
        <v>0.30466747089573465</v>
      </c>
      <c r="DB39" s="33">
        <f t="shared" si="161"/>
        <v>0.135299750579013</v>
      </c>
      <c r="DC39" s="33">
        <f t="shared" si="161"/>
        <v>2.6614977973568282E-3</v>
      </c>
      <c r="DD39" s="33">
        <f t="shared" si="161"/>
        <v>0.14736640573006396</v>
      </c>
      <c r="DE39" s="33">
        <f t="shared" si="161"/>
        <v>0.22043996333638866</v>
      </c>
      <c r="DF39" s="33">
        <f t="shared" si="162"/>
        <v>0.1211896306646294</v>
      </c>
      <c r="DG39" s="33">
        <f t="shared" si="162"/>
        <v>2.5217631321924498E-2</v>
      </c>
      <c r="DH39" s="33">
        <f t="shared" si="162"/>
        <v>0</v>
      </c>
      <c r="DI39" s="33">
        <f t="shared" si="162"/>
        <v>3.8975038221182637E-3</v>
      </c>
      <c r="DJ39" s="33">
        <f t="shared" si="56"/>
        <v>1.7669948241931073</v>
      </c>
      <c r="DL39" s="33">
        <f t="shared" si="163"/>
        <v>0.44412264148763048</v>
      </c>
      <c r="DM39" s="33">
        <f t="shared" si="163"/>
        <v>1.2163341361273292E-2</v>
      </c>
      <c r="DN39" s="33">
        <f t="shared" si="163"/>
        <v>0.17242125824271168</v>
      </c>
      <c r="DO39" s="33">
        <f t="shared" si="163"/>
        <v>7.6570541535568568E-2</v>
      </c>
      <c r="DP39" s="33">
        <f t="shared" si="163"/>
        <v>1.5062284059446484E-3</v>
      </c>
      <c r="DQ39" s="33">
        <f t="shared" si="163"/>
        <v>8.3399455228941252E-2</v>
      </c>
      <c r="DR39" s="33">
        <f t="shared" si="163"/>
        <v>0.12475416470846307</v>
      </c>
      <c r="DS39" s="33">
        <f t="shared" si="163"/>
        <v>6.8585164486811817E-2</v>
      </c>
      <c r="DT39" s="33">
        <f t="shared" si="163"/>
        <v>1.4271480016043652E-2</v>
      </c>
      <c r="DU39" s="33">
        <f t="shared" si="163"/>
        <v>0</v>
      </c>
      <c r="DV39" s="33">
        <f t="shared" si="163"/>
        <v>2.2057245266114724E-3</v>
      </c>
      <c r="DW39" s="33">
        <f t="shared" si="58"/>
        <v>0.99999999999999978</v>
      </c>
      <c r="DX39" s="33">
        <f t="shared" si="59"/>
        <v>52.134435779049696</v>
      </c>
      <c r="DY39" s="33">
        <f t="shared" si="164"/>
        <v>0.82741581411450249</v>
      </c>
      <c r="DZ39" s="33">
        <f t="shared" si="164"/>
        <v>9.0749986229137145E-3</v>
      </c>
      <c r="EA39" s="33">
        <f t="shared" si="164"/>
        <v>6.1287158815625582E-2</v>
      </c>
      <c r="EB39" s="33">
        <f t="shared" si="164"/>
        <v>5.5507304471761977E-2</v>
      </c>
      <c r="EC39" s="33">
        <f t="shared" si="164"/>
        <v>1.5901321585903084E-3</v>
      </c>
      <c r="ED39" s="33">
        <f t="shared" si="164"/>
        <v>0.37319746727404451</v>
      </c>
      <c r="EE39" s="33">
        <f t="shared" si="164"/>
        <v>0.38588985937293818</v>
      </c>
      <c r="EF39" s="33">
        <f t="shared" si="164"/>
        <v>6.5844989181802196E-3</v>
      </c>
      <c r="EG39" s="33">
        <f t="shared" si="164"/>
        <v>0</v>
      </c>
      <c r="EH39" s="33">
        <f t="shared" si="164"/>
        <v>8.9145792515964006E-3</v>
      </c>
      <c r="EI39" s="33">
        <f t="shared" si="61"/>
        <v>1.7294618130001536</v>
      </c>
      <c r="EK39" s="33">
        <f t="shared" si="165"/>
        <v>1.654831628229005</v>
      </c>
      <c r="EL39" s="33">
        <f t="shared" si="165"/>
        <v>1.8149997245827429E-2</v>
      </c>
      <c r="EM39" s="33">
        <f t="shared" si="63"/>
        <v>0.18386147644687675</v>
      </c>
      <c r="EN39" s="33">
        <f t="shared" si="166"/>
        <v>5.5507304471761977E-2</v>
      </c>
      <c r="EO39" s="33">
        <f t="shared" si="166"/>
        <v>1.5901321585903084E-3</v>
      </c>
      <c r="EP39" s="33">
        <f t="shared" si="166"/>
        <v>0.37319746727404451</v>
      </c>
      <c r="EQ39" s="33">
        <f t="shared" si="166"/>
        <v>0.38588985937293818</v>
      </c>
      <c r="ER39" s="33">
        <f t="shared" si="166"/>
        <v>6.5844989181802196E-3</v>
      </c>
      <c r="ES39" s="33">
        <f t="shared" si="166"/>
        <v>0</v>
      </c>
      <c r="ET39" s="33">
        <f t="shared" si="65"/>
        <v>2.67437377547892E-2</v>
      </c>
      <c r="EU39" s="33">
        <f t="shared" si="66"/>
        <v>2.7063561018720135</v>
      </c>
      <c r="EV39" s="33">
        <f t="shared" si="67"/>
        <v>2.217003148938804</v>
      </c>
      <c r="EX39" s="33">
        <f t="shared" si="167"/>
        <v>1.8343834653736162</v>
      </c>
      <c r="EY39" s="33">
        <f t="shared" si="167"/>
        <v>2.0119300523615016E-2</v>
      </c>
      <c r="EZ39" s="33">
        <f t="shared" si="69"/>
        <v>0.16561653462638382</v>
      </c>
      <c r="FA39" s="33">
        <f t="shared" si="70"/>
        <v>0.1061311135411252</v>
      </c>
      <c r="FB39" s="33">
        <f t="shared" si="71"/>
        <v>0.27174764816750901</v>
      </c>
      <c r="FC39" s="33">
        <f t="shared" si="168"/>
        <v>0.12305986880300127</v>
      </c>
      <c r="FD39" s="33">
        <f t="shared" si="168"/>
        <v>3.5253280028235716E-3</v>
      </c>
      <c r="FE39" s="33">
        <f t="shared" si="168"/>
        <v>0.827379960122543</v>
      </c>
      <c r="FF39" s="33">
        <f t="shared" si="168"/>
        <v>0.85551903337335622</v>
      </c>
      <c r="FG39" s="33">
        <f t="shared" si="169"/>
        <v>2.919570967157939E-2</v>
      </c>
      <c r="FH39" s="33">
        <f t="shared" si="169"/>
        <v>0</v>
      </c>
      <c r="FI39" s="33">
        <f t="shared" si="169"/>
        <v>3.9527300544507496E-2</v>
      </c>
      <c r="FJ39" s="33">
        <f t="shared" si="74"/>
        <v>4.0044576145825515</v>
      </c>
      <c r="FK39" s="33">
        <f t="shared" si="75"/>
        <v>8.9152291651004786E-3</v>
      </c>
      <c r="FL39" s="33">
        <f t="shared" si="76"/>
        <v>1.3357957591017211E-2</v>
      </c>
      <c r="FM39" s="33">
        <f t="shared" si="77"/>
        <v>2.919570967157939E-2</v>
      </c>
      <c r="FN39" s="33">
        <f t="shared" si="78"/>
        <v>7.693540386954581E-2</v>
      </c>
      <c r="FO39" s="33">
        <f t="shared" si="157"/>
        <v>4.4340565378419003E-2</v>
      </c>
      <c r="FP39" s="33">
        <f t="shared" si="79"/>
        <v>1.9763650272253748E-2</v>
      </c>
      <c r="FQ39" s="119">
        <f t="shared" si="80"/>
        <v>0.71447941385313762</v>
      </c>
      <c r="FR39" s="33">
        <f t="shared" si="81"/>
        <v>0.11798020753620331</v>
      </c>
      <c r="FS39" s="33">
        <f t="shared" si="82"/>
        <v>1.0026949505811389</v>
      </c>
      <c r="FT39" s="33">
        <f t="shared" si="83"/>
        <v>0.71447941385313762</v>
      </c>
      <c r="FU39" s="33">
        <f t="shared" si="84"/>
        <v>2.5270692101362915</v>
      </c>
      <c r="FV39" s="33">
        <f t="shared" si="85"/>
        <v>-2.6742179281493765</v>
      </c>
      <c r="FW39" s="33">
        <f t="shared" si="86"/>
        <v>-2.6742179281493765</v>
      </c>
      <c r="FX39" s="33">
        <f t="shared" si="87"/>
        <v>0.52134435779049704</v>
      </c>
      <c r="FY39" s="120">
        <f t="shared" ca="1" si="170"/>
        <v>1467.5328824815599</v>
      </c>
      <c r="FZ39" s="120">
        <f t="shared" ca="1" si="170"/>
        <v>7.4183545677790628</v>
      </c>
      <c r="GA39" s="33">
        <f t="shared" ca="1" si="89"/>
        <v>0.14675328824815598</v>
      </c>
      <c r="GB39" s="119">
        <f t="shared" ca="1" si="90"/>
        <v>0.40164871021578924</v>
      </c>
      <c r="GC39" s="119">
        <f t="shared" ca="1" si="91"/>
        <v>5.5249119391925312</v>
      </c>
      <c r="GD39" s="33">
        <f t="shared" ca="1" si="92"/>
        <v>175.85251272233538</v>
      </c>
      <c r="GE39" s="33">
        <f t="shared" si="93"/>
        <v>9.5659633286357987E-2</v>
      </c>
      <c r="GF39" s="119">
        <f t="shared" si="94"/>
        <v>87.05232408640552</v>
      </c>
      <c r="GG39" s="119">
        <f t="shared" ca="1" si="95"/>
        <v>315.91297816206401</v>
      </c>
      <c r="GH39" s="119">
        <f t="shared" ca="1" si="96"/>
        <v>1.6656717060765755E-3</v>
      </c>
      <c r="GI39" s="119">
        <f t="shared" si="97"/>
        <v>0.16199922812015746</v>
      </c>
      <c r="GJ39" s="33">
        <f t="shared" si="98"/>
        <v>0.88824007104775915</v>
      </c>
      <c r="GK39" s="33">
        <f t="shared" si="99"/>
        <v>0.17469294377434821</v>
      </c>
      <c r="GL39" s="33">
        <f t="shared" si="100"/>
        <v>0.13091307850806283</v>
      </c>
      <c r="GM39" s="33">
        <f t="shared" si="101"/>
        <v>0.87374958593525975</v>
      </c>
      <c r="GN39" s="33">
        <f t="shared" si="102"/>
        <v>6.7775013825184027E-2</v>
      </c>
      <c r="GO39" s="33">
        <f t="shared" si="103"/>
        <v>0.11414463963790078</v>
      </c>
      <c r="GP39" s="33">
        <f t="shared" si="104"/>
        <v>0.86908692149193723</v>
      </c>
      <c r="GQ39" s="33">
        <f t="shared" si="105"/>
        <v>0.31958858991268174</v>
      </c>
      <c r="GR39" s="33">
        <f t="shared" si="106"/>
        <v>-1.2756796816210926E-2</v>
      </c>
      <c r="GS39" s="33">
        <f t="shared" si="107"/>
        <v>2.7438637729635031E-2</v>
      </c>
      <c r="GT39" s="33">
        <f t="shared" si="108"/>
        <v>2.7438637729635031E-2</v>
      </c>
      <c r="GU39" s="33">
        <f t="shared" si="109"/>
        <v>8.6706001908265745E-2</v>
      </c>
      <c r="GV39" s="33">
        <f t="shared" si="110"/>
        <v>8.4321291222605815E-2</v>
      </c>
      <c r="GW39" s="33">
        <f t="shared" si="111"/>
        <v>0.74305866889993721</v>
      </c>
      <c r="GX39" s="33">
        <f t="shared" si="112"/>
        <v>0.85551903337335622</v>
      </c>
      <c r="GY39" s="33">
        <f t="shared" si="113"/>
        <v>2.919570967157939E-2</v>
      </c>
      <c r="GZ39" s="33">
        <f t="shared" si="114"/>
        <v>437.56124955202483</v>
      </c>
      <c r="HA39" s="33">
        <f t="shared" si="115"/>
        <v>11.613083858003277</v>
      </c>
      <c r="HB39" s="33">
        <f t="shared" si="116"/>
        <v>2.2037274734630654</v>
      </c>
      <c r="HC39" s="33">
        <f t="shared" si="117"/>
        <v>9.0628292346168558E-6</v>
      </c>
      <c r="HD39" s="33">
        <f t="shared" si="118"/>
        <v>1880.3930231605973</v>
      </c>
      <c r="HE39" s="33">
        <f t="shared" ca="1" si="119"/>
        <v>-7.8536245668383523E-3</v>
      </c>
      <c r="HF39" s="119">
        <f t="shared" ca="1" si="120"/>
        <v>20.385822684857796</v>
      </c>
      <c r="HG39" s="44" t="e">
        <f>#REF!</f>
        <v>#REF!</v>
      </c>
      <c r="HH39" s="44" t="e">
        <f>#REF!</f>
        <v>#REF!</v>
      </c>
      <c r="HI39" s="44">
        <f t="shared" si="121"/>
        <v>4.9432999999999998</v>
      </c>
      <c r="HJ39" s="44">
        <f t="shared" si="122"/>
        <v>3.6741237991074769</v>
      </c>
      <c r="HK39" s="44" t="e">
        <f t="shared" si="123"/>
        <v>#REF!</v>
      </c>
      <c r="HL39" s="33">
        <f t="shared" si="171"/>
        <v>437.56124955202483</v>
      </c>
      <c r="HM39" s="33">
        <f t="shared" si="171"/>
        <v>11.613083858003277</v>
      </c>
      <c r="HN39" s="44">
        <f t="shared" si="125"/>
        <v>6.0288877477065057</v>
      </c>
      <c r="HO39" s="44"/>
      <c r="HP39" s="45">
        <f t="shared" si="126"/>
        <v>0.11766996764072435</v>
      </c>
      <c r="HQ39" s="45">
        <f t="shared" si="127"/>
        <v>0.827379960122543</v>
      </c>
      <c r="HR39" s="45">
        <f t="shared" si="128"/>
        <v>8.9152291651004786E-3</v>
      </c>
      <c r="HS39" s="45">
        <f t="shared" si="129"/>
        <v>2.0280480506478911E-2</v>
      </c>
      <c r="HT39" s="45">
        <f t="shared" si="130"/>
        <v>0</v>
      </c>
      <c r="HU39" s="45">
        <f t="shared" si="131"/>
        <v>2.0280480506478911E-2</v>
      </c>
      <c r="HV39" s="45">
        <f t="shared" si="132"/>
        <v>0</v>
      </c>
      <c r="HW39" s="45">
        <f t="shared" si="133"/>
        <v>8.5850633034646295E-2</v>
      </c>
      <c r="HX39" s="45">
        <f t="shared" si="134"/>
        <v>0.16561653462638382</v>
      </c>
      <c r="HY39" s="45">
        <f t="shared" si="135"/>
        <v>0.12451190586218465</v>
      </c>
      <c r="HZ39" s="45">
        <f t="shared" si="136"/>
        <v>0.60400142376890342</v>
      </c>
      <c r="IA39" s="45">
        <f t="shared" si="137"/>
        <v>8.5901074978068995E-2</v>
      </c>
      <c r="IB39" s="45">
        <f t="shared" si="138"/>
        <v>0.10093086989377766</v>
      </c>
      <c r="IC39" s="45">
        <f t="shared" si="139"/>
        <v>1.4354387061286748E-2</v>
      </c>
      <c r="ID39" s="45">
        <f t="shared" si="140"/>
        <v>2.919570967157939E-2</v>
      </c>
      <c r="IE39" s="45"/>
      <c r="IF39" s="121">
        <f t="shared" si="141"/>
        <v>-8.6926924271597737E-7</v>
      </c>
      <c r="IG39" s="121">
        <f t="shared" si="142"/>
        <v>1.6290840562123032E-12</v>
      </c>
      <c r="IH39" s="121">
        <f t="shared" si="143"/>
        <v>2.6736741092033514E-5</v>
      </c>
      <c r="II39" s="121">
        <f t="shared" si="144"/>
        <v>7.5493778504170041E-9</v>
      </c>
      <c r="IJ39" s="45">
        <f t="shared" si="145"/>
        <v>2.2037274734630654</v>
      </c>
      <c r="IK39" s="119">
        <f t="shared" si="146"/>
        <v>9.5659633286357987E-2</v>
      </c>
      <c r="IL39" s="122">
        <f t="shared" ca="1" si="147"/>
        <v>-24.8819491726263</v>
      </c>
      <c r="IM39" s="122"/>
      <c r="IN39" s="45">
        <f t="shared" si="148"/>
        <v>2.0637488268867634</v>
      </c>
      <c r="IO39" s="122">
        <f t="shared" si="149"/>
        <v>1880.3930231605973</v>
      </c>
      <c r="IP39" s="121">
        <f t="shared" si="150"/>
        <v>1.2591227687177525E-5</v>
      </c>
    </row>
    <row r="40" spans="1:250" s="33" customFormat="1">
      <c r="A40" t="s">
        <v>233</v>
      </c>
      <c r="B40"/>
      <c r="C40" s="111">
        <v>3</v>
      </c>
      <c r="D40" s="111">
        <v>1160</v>
      </c>
      <c r="E40" s="125">
        <f t="shared" si="4"/>
        <v>87.05232408640552</v>
      </c>
      <c r="F40" s="125" t="str">
        <f t="shared" ca="1" si="151"/>
        <v>N</v>
      </c>
      <c r="G40" s="124" t="str">
        <f t="shared" ca="1" si="5"/>
        <v/>
      </c>
      <c r="H40" s="124" t="str">
        <f t="shared" ca="1" si="152"/>
        <v/>
      </c>
      <c r="I40" s="4">
        <f t="shared" ca="1" si="6"/>
        <v>5.6708697664293845E-2</v>
      </c>
      <c r="J40" s="4">
        <f t="shared" ca="1" si="153"/>
        <v>0.111774077298225</v>
      </c>
      <c r="K40" s="4">
        <f t="shared" ca="1" si="7"/>
        <v>3.9501977014610584E-3</v>
      </c>
      <c r="L40" s="4">
        <f t="shared" ca="1" si="8"/>
        <v>3.5332953901568542E-2</v>
      </c>
      <c r="M40" s="4"/>
      <c r="N40">
        <v>46.727699999999999</v>
      </c>
      <c r="O40">
        <v>1.7707999999999999</v>
      </c>
      <c r="P40">
        <v>15.4931</v>
      </c>
      <c r="Q40">
        <v>9.5434999999999999</v>
      </c>
      <c r="R40">
        <v>0.20960000000000001</v>
      </c>
      <c r="S40">
        <v>6.0983495145631004</v>
      </c>
      <c r="T40">
        <v>12.369899999999999</v>
      </c>
      <c r="U40">
        <v>3.7058</v>
      </c>
      <c r="V40">
        <v>1.2644</v>
      </c>
      <c r="W40">
        <v>0</v>
      </c>
      <c r="X40">
        <v>0.18870000000000001</v>
      </c>
      <c r="Y40" s="112">
        <v>0</v>
      </c>
      <c r="Z40" s="113">
        <f t="shared" ca="1" si="9"/>
        <v>11.75164545099477</v>
      </c>
      <c r="AB40">
        <v>49.714700000000001</v>
      </c>
      <c r="AC40">
        <v>0.72489999999999999</v>
      </c>
      <c r="AD40">
        <v>6.2488999999999999</v>
      </c>
      <c r="AE40">
        <v>3.988</v>
      </c>
      <c r="AF40">
        <v>0.1128</v>
      </c>
      <c r="AG40">
        <v>15.041499999999999</v>
      </c>
      <c r="AH40">
        <v>21.639700000000001</v>
      </c>
      <c r="AI40">
        <v>0.40810000000000002</v>
      </c>
      <c r="AJ40">
        <v>0</v>
      </c>
      <c r="AK40">
        <v>1.355</v>
      </c>
      <c r="AM40" s="114">
        <f t="shared" ca="1" si="10"/>
        <v>1479.722009935595</v>
      </c>
      <c r="AN40" s="124">
        <f t="shared" ca="1" si="11"/>
        <v>1206.5720099355949</v>
      </c>
      <c r="AO40" s="124">
        <f t="shared" ca="1" si="12"/>
        <v>6.1657361213486936</v>
      </c>
      <c r="AP40" s="111"/>
      <c r="AQ40" s="115">
        <f t="shared" ca="1" si="13"/>
        <v>1472.1046500875111</v>
      </c>
      <c r="AR40" s="115">
        <f t="shared" ca="1" si="14"/>
        <v>7.6636028474498481</v>
      </c>
      <c r="AS40" s="115"/>
      <c r="AT40" s="115">
        <f t="shared" ca="1" si="159"/>
        <v>1470.7652261852952</v>
      </c>
      <c r="AU40" s="115">
        <f t="shared" ca="1" si="159"/>
        <v>5.101071234306561</v>
      </c>
      <c r="AV40" s="111"/>
      <c r="AW40" s="115">
        <f t="shared" ca="1" si="16"/>
        <v>1493.7114939284356</v>
      </c>
      <c r="AX40" s="115">
        <f t="shared" ca="1" si="17"/>
        <v>1220.5614939284355</v>
      </c>
      <c r="AY40" s="115">
        <f t="shared" ca="1" si="18"/>
        <v>8.5099167616861369</v>
      </c>
      <c r="AZ40" s="115"/>
      <c r="BA40" s="115">
        <f t="shared" ca="1" si="19"/>
        <v>1508.1143809529742</v>
      </c>
      <c r="BB40" s="115">
        <f t="shared" ca="1" si="20"/>
        <v>1234.9643809529744</v>
      </c>
      <c r="BC40" s="116">
        <f t="shared" ca="1" si="21"/>
        <v>9.0740604091240318</v>
      </c>
      <c r="BE40" s="116">
        <f t="shared" si="22"/>
        <v>1453.1730079932515</v>
      </c>
      <c r="BF40" s="116">
        <f t="shared" si="23"/>
        <v>1180.0230079932517</v>
      </c>
      <c r="BG40" s="116">
        <f t="shared" ca="1" si="24"/>
        <v>1472.1046500875111</v>
      </c>
      <c r="BH40" s="116">
        <f t="shared" ca="1" si="25"/>
        <v>1198.9546500875113</v>
      </c>
      <c r="BI40" s="116">
        <f t="shared" ca="1" si="26"/>
        <v>7.6636028474498481</v>
      </c>
      <c r="BJ40" s="116"/>
      <c r="BK40" s="116">
        <f t="shared" ca="1" si="27"/>
        <v>1470.7652261852952</v>
      </c>
      <c r="BL40" s="116">
        <f t="shared" ca="1" si="28"/>
        <v>5.101071234306561</v>
      </c>
      <c r="BM40" s="116">
        <f t="shared" ca="1" si="29"/>
        <v>1197.6152261852953</v>
      </c>
      <c r="BN40" s="116"/>
      <c r="BO40" s="116">
        <f t="shared" ca="1" si="30"/>
        <v>6.0430044555441125</v>
      </c>
      <c r="BP40" s="116">
        <f t="shared" ca="1" si="31"/>
        <v>6.7544260926826976</v>
      </c>
      <c r="BQ40" s="116">
        <f t="shared" ca="1" si="32"/>
        <v>1213.7841625348656</v>
      </c>
      <c r="BR40" s="116">
        <f t="shared" ca="1" si="33"/>
        <v>1221.5101474826479</v>
      </c>
      <c r="BS40" s="116">
        <f t="shared" ca="1" si="34"/>
        <v>1221.5101474826479</v>
      </c>
      <c r="BT40" s="116"/>
      <c r="BU40" s="116">
        <f t="shared" ca="1" si="35"/>
        <v>1172.3611782236653</v>
      </c>
      <c r="BV40" s="111"/>
      <c r="BW40" s="117">
        <f t="shared" ca="1" si="36"/>
        <v>0.69874310177076371</v>
      </c>
      <c r="BX40" s="117">
        <f t="shared" ca="1" si="37"/>
        <v>0.67914645995156908</v>
      </c>
      <c r="BY40" s="117">
        <f t="shared" ca="1" si="38"/>
        <v>0.12193040523766437</v>
      </c>
      <c r="BZ40" s="117">
        <f t="shared" ca="1" si="39"/>
        <v>2.0226706205251962E-2</v>
      </c>
      <c r="CA40" s="117">
        <f t="shared" ca="1" si="40"/>
        <v>1.7284587002536926E-2</v>
      </c>
      <c r="CB40" s="117">
        <f t="shared" ca="1" si="154"/>
        <v>5.6043094957838262E-2</v>
      </c>
      <c r="CC40" s="117">
        <f t="shared" si="41"/>
        <v>0</v>
      </c>
      <c r="CD40" s="116">
        <f t="shared" ca="1" si="42"/>
        <v>0.89463125335486049</v>
      </c>
      <c r="CE40" s="134">
        <v>0.27</v>
      </c>
      <c r="CF40" s="117">
        <f t="shared" si="43"/>
        <v>0.71447941385313762</v>
      </c>
      <c r="CG40" s="117">
        <f t="shared" si="0"/>
        <v>0.11798020753620331</v>
      </c>
      <c r="CH40" s="117">
        <f t="shared" si="1"/>
        <v>7.693540386954581E-2</v>
      </c>
      <c r="CI40" s="117">
        <f t="shared" si="2"/>
        <v>2.919570967157939E-2</v>
      </c>
      <c r="CJ40" s="117">
        <f t="shared" si="158"/>
        <v>4.4340565378419003E-2</v>
      </c>
      <c r="CK40" s="117">
        <f t="shared" si="158"/>
        <v>1.9763650272253748E-2</v>
      </c>
      <c r="CL40" s="117">
        <f t="shared" si="44"/>
        <v>1.0026949505811389</v>
      </c>
      <c r="CM40" s="117">
        <f t="shared" si="155"/>
        <v>0.16942154396275363</v>
      </c>
      <c r="CN40" s="111"/>
      <c r="CO40" s="116">
        <f t="shared" ca="1" si="45"/>
        <v>7.0168834431210598</v>
      </c>
      <c r="CP40" s="116">
        <f t="shared" ca="1" si="46"/>
        <v>5.3400215503284869</v>
      </c>
      <c r="CQ40" s="116">
        <f t="shared" ca="1" si="47"/>
        <v>7.6703933340387564</v>
      </c>
      <c r="CR40" s="116">
        <f t="shared" ca="1" si="48"/>
        <v>1221.3305893088818</v>
      </c>
      <c r="CS40" s="118">
        <f t="shared" ca="1" si="156"/>
        <v>0.28119562126097863</v>
      </c>
      <c r="CU40" s="116">
        <f t="shared" si="49"/>
        <v>5.5857971895812453</v>
      </c>
      <c r="CV40" s="116">
        <f t="shared" si="50"/>
        <v>5.6927710779320506</v>
      </c>
      <c r="CW40" s="116">
        <f t="shared" ca="1" si="51"/>
        <v>942.37212766396794</v>
      </c>
      <c r="CX40" s="119"/>
      <c r="CY40" s="33">
        <f t="shared" si="160"/>
        <v>0.77770232822883845</v>
      </c>
      <c r="CZ40" s="33">
        <f t="shared" si="160"/>
        <v>2.2168585406891442E-2</v>
      </c>
      <c r="DA40" s="33">
        <f t="shared" si="53"/>
        <v>0.30390247251400043</v>
      </c>
      <c r="DB40" s="33">
        <f t="shared" si="161"/>
        <v>0.13283198601460894</v>
      </c>
      <c r="DC40" s="33">
        <f t="shared" si="161"/>
        <v>2.9547136563876654E-3</v>
      </c>
      <c r="DD40" s="33">
        <f t="shared" si="161"/>
        <v>0.15130728939180585</v>
      </c>
      <c r="DE40" s="33">
        <f t="shared" si="161"/>
        <v>0.2205861898019523</v>
      </c>
      <c r="DF40" s="33">
        <f t="shared" si="162"/>
        <v>0.1195826321538459</v>
      </c>
      <c r="DG40" s="33">
        <f t="shared" si="162"/>
        <v>2.6846150579642448E-2</v>
      </c>
      <c r="DH40" s="33">
        <f t="shared" si="162"/>
        <v>0</v>
      </c>
      <c r="DI40" s="33">
        <f t="shared" si="162"/>
        <v>2.658926143288924E-3</v>
      </c>
      <c r="DJ40" s="33">
        <f t="shared" si="56"/>
        <v>1.7605412738912625</v>
      </c>
      <c r="DL40" s="33">
        <f t="shared" si="163"/>
        <v>0.44174046911715414</v>
      </c>
      <c r="DM40" s="33">
        <f t="shared" si="163"/>
        <v>1.2591914620605852E-2</v>
      </c>
      <c r="DN40" s="33">
        <f t="shared" si="163"/>
        <v>0.17261877186343691</v>
      </c>
      <c r="DO40" s="33">
        <f t="shared" si="163"/>
        <v>7.5449515432839051E-2</v>
      </c>
      <c r="DP40" s="33">
        <f t="shared" si="163"/>
        <v>1.6782984302645548E-3</v>
      </c>
      <c r="DQ40" s="33">
        <f t="shared" si="163"/>
        <v>8.594361951956779E-2</v>
      </c>
      <c r="DR40" s="33">
        <f t="shared" si="163"/>
        <v>0.12529452905946273</v>
      </c>
      <c r="DS40" s="33">
        <f t="shared" si="163"/>
        <v>6.7923787943657013E-2</v>
      </c>
      <c r="DT40" s="33">
        <f t="shared" si="163"/>
        <v>1.5248804999785858E-2</v>
      </c>
      <c r="DU40" s="33">
        <f t="shared" si="163"/>
        <v>0</v>
      </c>
      <c r="DV40" s="33">
        <f t="shared" si="163"/>
        <v>1.510289013226025E-3</v>
      </c>
      <c r="DW40" s="33">
        <f t="shared" si="58"/>
        <v>0.99999999999999989</v>
      </c>
      <c r="DX40" s="33">
        <f t="shared" si="59"/>
        <v>53.251099896480525</v>
      </c>
      <c r="DY40" s="33">
        <f t="shared" si="164"/>
        <v>0.82741581411450249</v>
      </c>
      <c r="DZ40" s="33">
        <f t="shared" si="164"/>
        <v>9.0749986229137145E-3</v>
      </c>
      <c r="EA40" s="33">
        <f t="shared" si="164"/>
        <v>6.1287158815625582E-2</v>
      </c>
      <c r="EB40" s="33">
        <f t="shared" si="164"/>
        <v>5.5507304471761977E-2</v>
      </c>
      <c r="EC40" s="33">
        <f t="shared" si="164"/>
        <v>1.5901321585903084E-3</v>
      </c>
      <c r="ED40" s="33">
        <f t="shared" si="164"/>
        <v>0.37319746727404451</v>
      </c>
      <c r="EE40" s="33">
        <f t="shared" si="164"/>
        <v>0.38588985937293818</v>
      </c>
      <c r="EF40" s="33">
        <f t="shared" si="164"/>
        <v>6.5844989181802196E-3</v>
      </c>
      <c r="EG40" s="33">
        <f t="shared" si="164"/>
        <v>0</v>
      </c>
      <c r="EH40" s="33">
        <f t="shared" si="164"/>
        <v>8.9145792515964006E-3</v>
      </c>
      <c r="EI40" s="33">
        <f t="shared" si="61"/>
        <v>1.7294618130001536</v>
      </c>
      <c r="EK40" s="33">
        <f t="shared" si="165"/>
        <v>1.654831628229005</v>
      </c>
      <c r="EL40" s="33">
        <f t="shared" si="165"/>
        <v>1.8149997245827429E-2</v>
      </c>
      <c r="EM40" s="33">
        <f t="shared" si="63"/>
        <v>0.18386147644687675</v>
      </c>
      <c r="EN40" s="33">
        <f t="shared" si="166"/>
        <v>5.5507304471761977E-2</v>
      </c>
      <c r="EO40" s="33">
        <f t="shared" si="166"/>
        <v>1.5901321585903084E-3</v>
      </c>
      <c r="EP40" s="33">
        <f t="shared" si="166"/>
        <v>0.37319746727404451</v>
      </c>
      <c r="EQ40" s="33">
        <f t="shared" si="166"/>
        <v>0.38588985937293818</v>
      </c>
      <c r="ER40" s="33">
        <f t="shared" si="166"/>
        <v>6.5844989181802196E-3</v>
      </c>
      <c r="ES40" s="33">
        <f t="shared" si="166"/>
        <v>0</v>
      </c>
      <c r="ET40" s="33">
        <f t="shared" si="65"/>
        <v>2.67437377547892E-2</v>
      </c>
      <c r="EU40" s="33">
        <f t="shared" si="66"/>
        <v>2.7063561018720135</v>
      </c>
      <c r="EV40" s="33">
        <f t="shared" si="67"/>
        <v>2.217003148938804</v>
      </c>
      <c r="EX40" s="33">
        <f t="shared" si="167"/>
        <v>1.8343834653736162</v>
      </c>
      <c r="EY40" s="33">
        <f t="shared" si="167"/>
        <v>2.0119300523615016E-2</v>
      </c>
      <c r="EZ40" s="33">
        <f t="shared" si="69"/>
        <v>0.16561653462638382</v>
      </c>
      <c r="FA40" s="33">
        <f t="shared" si="70"/>
        <v>0.1061311135411252</v>
      </c>
      <c r="FB40" s="33">
        <f t="shared" si="71"/>
        <v>0.27174764816750901</v>
      </c>
      <c r="FC40" s="33">
        <f t="shared" si="168"/>
        <v>0.12305986880300127</v>
      </c>
      <c r="FD40" s="33">
        <f t="shared" si="168"/>
        <v>3.5253280028235716E-3</v>
      </c>
      <c r="FE40" s="33">
        <f t="shared" si="168"/>
        <v>0.827379960122543</v>
      </c>
      <c r="FF40" s="33">
        <f t="shared" si="168"/>
        <v>0.85551903337335622</v>
      </c>
      <c r="FG40" s="33">
        <f t="shared" si="169"/>
        <v>2.919570967157939E-2</v>
      </c>
      <c r="FH40" s="33">
        <f t="shared" si="169"/>
        <v>0</v>
      </c>
      <c r="FI40" s="33">
        <f t="shared" si="169"/>
        <v>3.9527300544507496E-2</v>
      </c>
      <c r="FJ40" s="33">
        <f t="shared" si="74"/>
        <v>4.0044576145825515</v>
      </c>
      <c r="FK40" s="33">
        <f t="shared" si="75"/>
        <v>8.9152291651004786E-3</v>
      </c>
      <c r="FL40" s="33">
        <f t="shared" si="76"/>
        <v>1.3357957591017211E-2</v>
      </c>
      <c r="FM40" s="33">
        <f t="shared" si="77"/>
        <v>2.919570967157939E-2</v>
      </c>
      <c r="FN40" s="33">
        <f t="shared" si="78"/>
        <v>7.693540386954581E-2</v>
      </c>
      <c r="FO40" s="33">
        <f t="shared" si="157"/>
        <v>4.4340565378419003E-2</v>
      </c>
      <c r="FP40" s="33">
        <f t="shared" si="79"/>
        <v>1.9763650272253748E-2</v>
      </c>
      <c r="FQ40" s="119">
        <f t="shared" si="80"/>
        <v>0.71447941385313762</v>
      </c>
      <c r="FR40" s="33">
        <f t="shared" si="81"/>
        <v>0.11798020753620331</v>
      </c>
      <c r="FS40" s="33">
        <f t="shared" si="82"/>
        <v>1.0026949505811389</v>
      </c>
      <c r="FT40" s="33">
        <f t="shared" si="83"/>
        <v>0.71447941385313762</v>
      </c>
      <c r="FU40" s="33">
        <f t="shared" si="84"/>
        <v>2.5463706918114686</v>
      </c>
      <c r="FV40" s="33">
        <f t="shared" si="85"/>
        <v>-2.6524938399922453</v>
      </c>
      <c r="FW40" s="33">
        <f t="shared" si="86"/>
        <v>-2.6524938399922453</v>
      </c>
      <c r="FX40" s="33">
        <f t="shared" si="87"/>
        <v>0.53251099896480525</v>
      </c>
      <c r="FY40" s="120">
        <f t="shared" ca="1" si="170"/>
        <v>1472.1046500875111</v>
      </c>
      <c r="FZ40" s="120">
        <f t="shared" ca="1" si="170"/>
        <v>7.6636028474498481</v>
      </c>
      <c r="GA40" s="33">
        <f t="shared" ca="1" si="89"/>
        <v>0.14721046500875112</v>
      </c>
      <c r="GB40" s="119">
        <f t="shared" ca="1" si="90"/>
        <v>0.48279545876072738</v>
      </c>
      <c r="GC40" s="119">
        <f t="shared" ca="1" si="91"/>
        <v>5.5238361052894396</v>
      </c>
      <c r="GD40" s="33">
        <f t="shared" ca="1" si="92"/>
        <v>175.8568118447233</v>
      </c>
      <c r="GE40" s="33">
        <f t="shared" si="93"/>
        <v>9.5659633286357987E-2</v>
      </c>
      <c r="GF40" s="119">
        <f t="shared" si="94"/>
        <v>87.05232408640552</v>
      </c>
      <c r="GG40" s="119">
        <f t="shared" ca="1" si="95"/>
        <v>315.92022643409649</v>
      </c>
      <c r="GH40" s="119">
        <f t="shared" ca="1" si="96"/>
        <v>1.6654310476884265E-3</v>
      </c>
      <c r="GI40" s="119">
        <f t="shared" si="97"/>
        <v>0.16942154396275363</v>
      </c>
      <c r="GJ40" s="33">
        <f t="shared" si="98"/>
        <v>0.88824007104775915</v>
      </c>
      <c r="GK40" s="33">
        <f t="shared" si="99"/>
        <v>0.17469294377434821</v>
      </c>
      <c r="GL40" s="33">
        <f t="shared" si="100"/>
        <v>0.13091307850806283</v>
      </c>
      <c r="GM40" s="33">
        <f t="shared" si="101"/>
        <v>0.87374958593525975</v>
      </c>
      <c r="GN40" s="33">
        <f t="shared" si="102"/>
        <v>6.7775013825184027E-2</v>
      </c>
      <c r="GO40" s="33">
        <f t="shared" si="103"/>
        <v>0.11414463963790078</v>
      </c>
      <c r="GP40" s="33">
        <f t="shared" si="104"/>
        <v>0.86908692149193723</v>
      </c>
      <c r="GQ40" s="33">
        <f t="shared" si="105"/>
        <v>0.31958858991268174</v>
      </c>
      <c r="GR40" s="33">
        <f t="shared" si="106"/>
        <v>-1.2756796816210926E-2</v>
      </c>
      <c r="GS40" s="33">
        <f t="shared" si="107"/>
        <v>2.7438637729635031E-2</v>
      </c>
      <c r="GT40" s="33">
        <f t="shared" si="108"/>
        <v>2.7438637729635031E-2</v>
      </c>
      <c r="GU40" s="33">
        <f t="shared" si="109"/>
        <v>8.6706001908265745E-2</v>
      </c>
      <c r="GV40" s="33">
        <f t="shared" si="110"/>
        <v>8.4321291222605815E-2</v>
      </c>
      <c r="GW40" s="33">
        <f t="shared" si="111"/>
        <v>0.74305866889993721</v>
      </c>
      <c r="GX40" s="33">
        <f t="shared" si="112"/>
        <v>0.85551903337335622</v>
      </c>
      <c r="GY40" s="33">
        <f t="shared" si="113"/>
        <v>2.919570967157939E-2</v>
      </c>
      <c r="GZ40" s="33">
        <f t="shared" si="114"/>
        <v>437.56124955202483</v>
      </c>
      <c r="HA40" s="33">
        <f t="shared" si="115"/>
        <v>11.613083858003277</v>
      </c>
      <c r="HB40" s="33">
        <f t="shared" si="116"/>
        <v>2.2037274734630654</v>
      </c>
      <c r="HC40" s="33">
        <f t="shared" si="117"/>
        <v>9.0628292346168558E-6</v>
      </c>
      <c r="HD40" s="33">
        <f t="shared" si="118"/>
        <v>1880.3930231605973</v>
      </c>
      <c r="HE40" s="33">
        <f t="shared" ca="1" si="119"/>
        <v>-7.8556050614311587E-3</v>
      </c>
      <c r="HF40" s="119">
        <f t="shared" ca="1" si="120"/>
        <v>20.64501833403876</v>
      </c>
      <c r="HG40" s="44" t="e">
        <f>#REF!</f>
        <v>#REF!</v>
      </c>
      <c r="HH40" s="44" t="e">
        <f>#REF!</f>
        <v>#REF!</v>
      </c>
      <c r="HI40" s="44">
        <f t="shared" si="121"/>
        <v>4.9702000000000002</v>
      </c>
      <c r="HJ40" s="44">
        <f t="shared" si="122"/>
        <v>3.4988004936409638</v>
      </c>
      <c r="HK40" s="44" t="e">
        <f t="shared" si="123"/>
        <v>#REF!</v>
      </c>
      <c r="HL40" s="33">
        <f t="shared" si="171"/>
        <v>437.56124955202483</v>
      </c>
      <c r="HM40" s="33">
        <f t="shared" si="171"/>
        <v>11.613083858003277</v>
      </c>
      <c r="HN40" s="44">
        <f t="shared" si="125"/>
        <v>6.0288877477065057</v>
      </c>
      <c r="HO40" s="44"/>
      <c r="HP40" s="45">
        <f t="shared" si="126"/>
        <v>0.11766996764072435</v>
      </c>
      <c r="HQ40" s="45">
        <f t="shared" si="127"/>
        <v>0.827379960122543</v>
      </c>
      <c r="HR40" s="45">
        <f t="shared" si="128"/>
        <v>8.9152291651004786E-3</v>
      </c>
      <c r="HS40" s="45">
        <f t="shared" si="129"/>
        <v>2.0280480506478911E-2</v>
      </c>
      <c r="HT40" s="45">
        <f t="shared" si="130"/>
        <v>0</v>
      </c>
      <c r="HU40" s="45">
        <f t="shared" si="131"/>
        <v>2.0280480506478911E-2</v>
      </c>
      <c r="HV40" s="45">
        <f t="shared" si="132"/>
        <v>0</v>
      </c>
      <c r="HW40" s="45">
        <f t="shared" si="133"/>
        <v>8.5850633034646295E-2</v>
      </c>
      <c r="HX40" s="45">
        <f t="shared" si="134"/>
        <v>0.16561653462638382</v>
      </c>
      <c r="HY40" s="45">
        <f t="shared" si="135"/>
        <v>0.12451190586218465</v>
      </c>
      <c r="HZ40" s="45">
        <f t="shared" si="136"/>
        <v>0.60400142376890342</v>
      </c>
      <c r="IA40" s="45">
        <f t="shared" si="137"/>
        <v>8.5901074978068995E-2</v>
      </c>
      <c r="IB40" s="45">
        <f t="shared" si="138"/>
        <v>0.10093086989377766</v>
      </c>
      <c r="IC40" s="45">
        <f t="shared" si="139"/>
        <v>1.4354387061286748E-2</v>
      </c>
      <c r="ID40" s="45">
        <f t="shared" si="140"/>
        <v>2.919570967157939E-2</v>
      </c>
      <c r="IE40" s="45"/>
      <c r="IF40" s="121">
        <f t="shared" si="141"/>
        <v>-8.6926924271597737E-7</v>
      </c>
      <c r="IG40" s="121">
        <f t="shared" si="142"/>
        <v>1.6290840562123032E-12</v>
      </c>
      <c r="IH40" s="121">
        <f t="shared" si="143"/>
        <v>2.6736741092033514E-5</v>
      </c>
      <c r="II40" s="121">
        <f t="shared" si="144"/>
        <v>7.5493778504170041E-9</v>
      </c>
      <c r="IJ40" s="45">
        <f t="shared" si="145"/>
        <v>2.2037274734630654</v>
      </c>
      <c r="IK40" s="119">
        <f t="shared" si="146"/>
        <v>9.5659633286357987E-2</v>
      </c>
      <c r="IL40" s="122">
        <f t="shared" ca="1" si="147"/>
        <v>-24.888225922701775</v>
      </c>
      <c r="IM40" s="122"/>
      <c r="IN40" s="45">
        <f t="shared" si="148"/>
        <v>2.0637488268867634</v>
      </c>
      <c r="IO40" s="122">
        <f t="shared" si="149"/>
        <v>1880.3930231605973</v>
      </c>
      <c r="IP40" s="121">
        <f t="shared" si="150"/>
        <v>1.2591227687177525E-5</v>
      </c>
    </row>
    <row r="41" spans="1:250" s="33" customFormat="1">
      <c r="A41" t="s">
        <v>233</v>
      </c>
      <c r="B41"/>
      <c r="C41" s="111">
        <v>3</v>
      </c>
      <c r="D41" s="111">
        <v>1160</v>
      </c>
      <c r="E41" s="125">
        <f t="shared" si="4"/>
        <v>87.05232408640552</v>
      </c>
      <c r="F41" s="125" t="str">
        <f t="shared" ca="1" si="151"/>
        <v>N</v>
      </c>
      <c r="G41" s="124" t="str">
        <f t="shared" ca="1" si="5"/>
        <v/>
      </c>
      <c r="H41" s="124" t="str">
        <f t="shared" ca="1" si="152"/>
        <v/>
      </c>
      <c r="I41" s="4">
        <f t="shared" ca="1" si="6"/>
        <v>5.657054210565482E-2</v>
      </c>
      <c r="J41" s="4">
        <f t="shared" ca="1" si="153"/>
        <v>0.11159499185171226</v>
      </c>
      <c r="K41" s="4">
        <f t="shared" ca="1" si="7"/>
        <v>7.7021146993287715E-3</v>
      </c>
      <c r="L41" s="4">
        <f t="shared" ca="1" si="8"/>
        <v>3.6145754856478751E-2</v>
      </c>
      <c r="M41" s="4"/>
      <c r="N41">
        <v>47.526499999999999</v>
      </c>
      <c r="O41">
        <v>1.8483000000000001</v>
      </c>
      <c r="P41">
        <v>15.715199999999999</v>
      </c>
      <c r="Q41">
        <v>9.6929999999999996</v>
      </c>
      <c r="R41">
        <v>0.1678</v>
      </c>
      <c r="S41">
        <v>6.1845631067961104</v>
      </c>
      <c r="T41">
        <v>12.362500000000001</v>
      </c>
      <c r="U41">
        <v>3.5106999999999999</v>
      </c>
      <c r="V41">
        <v>1.2065999999999999</v>
      </c>
      <c r="W41">
        <v>0</v>
      </c>
      <c r="X41">
        <v>0.20549999999999999</v>
      </c>
      <c r="Y41" s="112">
        <v>0</v>
      </c>
      <c r="Z41" s="113">
        <f t="shared" ca="1" si="9"/>
        <v>11.795557952944835</v>
      </c>
      <c r="AB41">
        <v>49.714700000000001</v>
      </c>
      <c r="AC41">
        <v>0.72489999999999999</v>
      </c>
      <c r="AD41">
        <v>6.2488999999999999</v>
      </c>
      <c r="AE41">
        <v>3.988</v>
      </c>
      <c r="AF41">
        <v>0.1128</v>
      </c>
      <c r="AG41">
        <v>15.041499999999999</v>
      </c>
      <c r="AH41">
        <v>21.639700000000001</v>
      </c>
      <c r="AI41">
        <v>0.40810000000000002</v>
      </c>
      <c r="AJ41">
        <v>0</v>
      </c>
      <c r="AK41">
        <v>1.355</v>
      </c>
      <c r="AM41" s="114">
        <f t="shared" ca="1" si="10"/>
        <v>1477.7573929647551</v>
      </c>
      <c r="AN41" s="124">
        <f t="shared" ca="1" si="11"/>
        <v>1204.607392964755</v>
      </c>
      <c r="AO41" s="124">
        <f t="shared" ca="1" si="12"/>
        <v>6.1406159906625604</v>
      </c>
      <c r="AP41" s="111"/>
      <c r="AQ41" s="115">
        <f t="shared" ca="1" si="13"/>
        <v>1474.6555188213908</v>
      </c>
      <c r="AR41" s="115">
        <f t="shared" ca="1" si="14"/>
        <v>7.7386899558209841</v>
      </c>
      <c r="AS41" s="115"/>
      <c r="AT41" s="115">
        <f t="shared" ca="1" si="159"/>
        <v>1473.2538412875369</v>
      </c>
      <c r="AU41" s="115">
        <f t="shared" ca="1" si="159"/>
        <v>5.2342670749269757</v>
      </c>
      <c r="AV41" s="111"/>
      <c r="AW41" s="115">
        <f t="shared" ca="1" si="16"/>
        <v>1491.1147011151536</v>
      </c>
      <c r="AX41" s="115">
        <f t="shared" ca="1" si="17"/>
        <v>1217.9647011151537</v>
      </c>
      <c r="AY41" s="115">
        <f t="shared" ca="1" si="18"/>
        <v>8.3857433811549296</v>
      </c>
      <c r="AZ41" s="115"/>
      <c r="BA41" s="115">
        <f t="shared" ca="1" si="19"/>
        <v>1508.5544129743846</v>
      </c>
      <c r="BB41" s="115">
        <f t="shared" ca="1" si="20"/>
        <v>1235.4044129743847</v>
      </c>
      <c r="BC41" s="116">
        <f t="shared" ca="1" si="21"/>
        <v>9.0713439835389558</v>
      </c>
      <c r="BE41" s="116">
        <f t="shared" si="22"/>
        <v>1457.006801969532</v>
      </c>
      <c r="BF41" s="116">
        <f t="shared" si="23"/>
        <v>1183.8568019695322</v>
      </c>
      <c r="BG41" s="116">
        <f t="shared" ca="1" si="24"/>
        <v>1474.6555188213908</v>
      </c>
      <c r="BH41" s="116">
        <f t="shared" ca="1" si="25"/>
        <v>1201.505518821391</v>
      </c>
      <c r="BI41" s="116">
        <f t="shared" ca="1" si="26"/>
        <v>7.7386899558209841</v>
      </c>
      <c r="BJ41" s="116"/>
      <c r="BK41" s="116">
        <f t="shared" ca="1" si="27"/>
        <v>1473.2538412875369</v>
      </c>
      <c r="BL41" s="116">
        <f t="shared" ca="1" si="28"/>
        <v>5.2342670749269757</v>
      </c>
      <c r="BM41" s="116">
        <f t="shared" ca="1" si="29"/>
        <v>1200.1038412875369</v>
      </c>
      <c r="BN41" s="116"/>
      <c r="BO41" s="116">
        <f t="shared" ca="1" si="30"/>
        <v>6.0739067354428933</v>
      </c>
      <c r="BP41" s="116">
        <f t="shared" ca="1" si="31"/>
        <v>7.1835180865483217</v>
      </c>
      <c r="BQ41" s="116">
        <f t="shared" ca="1" si="32"/>
        <v>1212.3806348387552</v>
      </c>
      <c r="BR41" s="116">
        <f t="shared" ca="1" si="33"/>
        <v>1222.6834378317112</v>
      </c>
      <c r="BS41" s="116">
        <f t="shared" ca="1" si="34"/>
        <v>1222.6834378317112</v>
      </c>
      <c r="BT41" s="116"/>
      <c r="BU41" s="116">
        <f t="shared" ca="1" si="35"/>
        <v>1177.2823711715228</v>
      </c>
      <c r="BV41" s="111"/>
      <c r="BW41" s="117">
        <f t="shared" ca="1" si="36"/>
        <v>0.70409812404646188</v>
      </c>
      <c r="BX41" s="117">
        <f t="shared" ca="1" si="37"/>
        <v>0.67833365899665887</v>
      </c>
      <c r="BY41" s="117">
        <f t="shared" ca="1" si="38"/>
        <v>0.12568232223553208</v>
      </c>
      <c r="BZ41" s="117">
        <f t="shared" ca="1" si="39"/>
        <v>2.0364861763890994E-2</v>
      </c>
      <c r="CA41" s="117">
        <f t="shared" ca="1" si="40"/>
        <v>1.621610350757902E-2</v>
      </c>
      <c r="CB41" s="117">
        <f t="shared" ca="1" si="154"/>
        <v>5.3530560498747028E-2</v>
      </c>
      <c r="CC41" s="117">
        <f t="shared" si="41"/>
        <v>0</v>
      </c>
      <c r="CD41" s="116">
        <f t="shared" ca="1" si="42"/>
        <v>0.89412750700240806</v>
      </c>
      <c r="CE41" s="134">
        <v>0.27</v>
      </c>
      <c r="CF41" s="117">
        <f t="shared" si="43"/>
        <v>0.71447941385313762</v>
      </c>
      <c r="CG41" s="117">
        <f t="shared" si="0"/>
        <v>0.11798020753620331</v>
      </c>
      <c r="CH41" s="117">
        <f t="shared" si="1"/>
        <v>7.693540386954581E-2</v>
      </c>
      <c r="CI41" s="117">
        <f t="shared" si="2"/>
        <v>2.919570967157939E-2</v>
      </c>
      <c r="CJ41" s="117">
        <f t="shared" si="158"/>
        <v>4.4340565378419003E-2</v>
      </c>
      <c r="CK41" s="117">
        <f t="shared" si="158"/>
        <v>1.9763650272253748E-2</v>
      </c>
      <c r="CL41" s="117">
        <f t="shared" si="44"/>
        <v>1.0026949505811389</v>
      </c>
      <c r="CM41" s="117">
        <f t="shared" si="155"/>
        <v>0.16916667538530025</v>
      </c>
      <c r="CN41" s="111"/>
      <c r="CO41" s="116">
        <f t="shared" ca="1" si="45"/>
        <v>7.0996013760272945</v>
      </c>
      <c r="CP41" s="116">
        <f t="shared" ca="1" si="46"/>
        <v>5.4252983390154839</v>
      </c>
      <c r="CQ41" s="116">
        <f t="shared" ca="1" si="47"/>
        <v>7.7100073745440714</v>
      </c>
      <c r="CR41" s="116">
        <f t="shared" ca="1" si="48"/>
        <v>1221.9581852228789</v>
      </c>
      <c r="CS41" s="118">
        <f t="shared" ca="1" si="156"/>
        <v>0.28076166723701251</v>
      </c>
      <c r="CU41" s="116">
        <f t="shared" si="49"/>
        <v>5.5857971895812453</v>
      </c>
      <c r="CV41" s="116">
        <f t="shared" si="50"/>
        <v>5.6927710779320506</v>
      </c>
      <c r="CW41" s="116">
        <f t="shared" ca="1" si="51"/>
        <v>942.52489892651249</v>
      </c>
      <c r="CX41" s="119"/>
      <c r="CY41" s="33">
        <f t="shared" si="160"/>
        <v>0.79099698257281847</v>
      </c>
      <c r="CZ41" s="33">
        <f t="shared" si="160"/>
        <v>2.3138805290014372E-2</v>
      </c>
      <c r="DA41" s="33">
        <f t="shared" si="53"/>
        <v>0.30825904022126105</v>
      </c>
      <c r="DB41" s="33">
        <f t="shared" si="161"/>
        <v>0.13491281400320684</v>
      </c>
      <c r="DC41" s="33">
        <f t="shared" si="161"/>
        <v>2.3654625550660795E-3</v>
      </c>
      <c r="DD41" s="33">
        <f t="shared" si="161"/>
        <v>0.15344635093925502</v>
      </c>
      <c r="DE41" s="33">
        <f t="shared" si="161"/>
        <v>0.22045422933302902</v>
      </c>
      <c r="DF41" s="33">
        <f t="shared" si="162"/>
        <v>0.11328694120095709</v>
      </c>
      <c r="DG41" s="33">
        <f t="shared" si="162"/>
        <v>2.561892224722918E-2</v>
      </c>
      <c r="DH41" s="33">
        <f t="shared" si="162"/>
        <v>0</v>
      </c>
      <c r="DI41" s="33">
        <f t="shared" si="162"/>
        <v>2.895650887365521E-3</v>
      </c>
      <c r="DJ41" s="33">
        <f t="shared" si="56"/>
        <v>1.7753751992502023</v>
      </c>
      <c r="DL41" s="33">
        <f t="shared" si="163"/>
        <v>0.44553792511401635</v>
      </c>
      <c r="DM41" s="33">
        <f t="shared" si="163"/>
        <v>1.3033191688036776E-2</v>
      </c>
      <c r="DN41" s="33">
        <f t="shared" si="163"/>
        <v>0.17363036295170098</v>
      </c>
      <c r="DO41" s="33">
        <f t="shared" si="163"/>
        <v>7.5991156156842141E-2</v>
      </c>
      <c r="DP41" s="33">
        <f t="shared" si="163"/>
        <v>1.3323733237149476E-3</v>
      </c>
      <c r="DQ41" s="33">
        <f t="shared" si="163"/>
        <v>8.6430378775179645E-2</v>
      </c>
      <c r="DR41" s="33">
        <f t="shared" si="163"/>
        <v>0.12417331808292348</v>
      </c>
      <c r="DS41" s="33">
        <f t="shared" si="163"/>
        <v>6.3810140667055495E-2</v>
      </c>
      <c r="DT41" s="33">
        <f t="shared" si="163"/>
        <v>1.4430145390139995E-2</v>
      </c>
      <c r="DU41" s="33">
        <f t="shared" si="163"/>
        <v>0</v>
      </c>
      <c r="DV41" s="33">
        <f t="shared" si="163"/>
        <v>1.6310078503904116E-3</v>
      </c>
      <c r="DW41" s="33">
        <f t="shared" si="58"/>
        <v>1.0000000000000002</v>
      </c>
      <c r="DX41" s="33">
        <f t="shared" si="59"/>
        <v>53.213620232904034</v>
      </c>
      <c r="DY41" s="33">
        <f t="shared" si="164"/>
        <v>0.82741581411450249</v>
      </c>
      <c r="DZ41" s="33">
        <f t="shared" si="164"/>
        <v>9.0749986229137145E-3</v>
      </c>
      <c r="EA41" s="33">
        <f t="shared" si="164"/>
        <v>6.1287158815625582E-2</v>
      </c>
      <c r="EB41" s="33">
        <f t="shared" si="164"/>
        <v>5.5507304471761977E-2</v>
      </c>
      <c r="EC41" s="33">
        <f t="shared" si="164"/>
        <v>1.5901321585903084E-3</v>
      </c>
      <c r="ED41" s="33">
        <f t="shared" si="164"/>
        <v>0.37319746727404451</v>
      </c>
      <c r="EE41" s="33">
        <f t="shared" si="164"/>
        <v>0.38588985937293818</v>
      </c>
      <c r="EF41" s="33">
        <f t="shared" si="164"/>
        <v>6.5844989181802196E-3</v>
      </c>
      <c r="EG41" s="33">
        <f t="shared" si="164"/>
        <v>0</v>
      </c>
      <c r="EH41" s="33">
        <f t="shared" si="164"/>
        <v>8.9145792515964006E-3</v>
      </c>
      <c r="EI41" s="33">
        <f t="shared" si="61"/>
        <v>1.7294618130001536</v>
      </c>
      <c r="EK41" s="33">
        <f t="shared" si="165"/>
        <v>1.654831628229005</v>
      </c>
      <c r="EL41" s="33">
        <f t="shared" si="165"/>
        <v>1.8149997245827429E-2</v>
      </c>
      <c r="EM41" s="33">
        <f t="shared" si="63"/>
        <v>0.18386147644687675</v>
      </c>
      <c r="EN41" s="33">
        <f t="shared" si="166"/>
        <v>5.5507304471761977E-2</v>
      </c>
      <c r="EO41" s="33">
        <f t="shared" si="166"/>
        <v>1.5901321585903084E-3</v>
      </c>
      <c r="EP41" s="33">
        <f t="shared" si="166"/>
        <v>0.37319746727404451</v>
      </c>
      <c r="EQ41" s="33">
        <f t="shared" si="166"/>
        <v>0.38588985937293818</v>
      </c>
      <c r="ER41" s="33">
        <f t="shared" si="166"/>
        <v>6.5844989181802196E-3</v>
      </c>
      <c r="ES41" s="33">
        <f t="shared" si="166"/>
        <v>0</v>
      </c>
      <c r="ET41" s="33">
        <f t="shared" si="65"/>
        <v>2.67437377547892E-2</v>
      </c>
      <c r="EU41" s="33">
        <f t="shared" si="66"/>
        <v>2.7063561018720135</v>
      </c>
      <c r="EV41" s="33">
        <f t="shared" si="67"/>
        <v>2.217003148938804</v>
      </c>
      <c r="EX41" s="33">
        <f t="shared" si="167"/>
        <v>1.8343834653736162</v>
      </c>
      <c r="EY41" s="33">
        <f t="shared" si="167"/>
        <v>2.0119300523615016E-2</v>
      </c>
      <c r="EZ41" s="33">
        <f t="shared" si="69"/>
        <v>0.16561653462638382</v>
      </c>
      <c r="FA41" s="33">
        <f t="shared" si="70"/>
        <v>0.1061311135411252</v>
      </c>
      <c r="FB41" s="33">
        <f t="shared" si="71"/>
        <v>0.27174764816750901</v>
      </c>
      <c r="FC41" s="33">
        <f t="shared" si="168"/>
        <v>0.12305986880300127</v>
      </c>
      <c r="FD41" s="33">
        <f t="shared" si="168"/>
        <v>3.5253280028235716E-3</v>
      </c>
      <c r="FE41" s="33">
        <f t="shared" si="168"/>
        <v>0.827379960122543</v>
      </c>
      <c r="FF41" s="33">
        <f t="shared" si="168"/>
        <v>0.85551903337335622</v>
      </c>
      <c r="FG41" s="33">
        <f t="shared" si="169"/>
        <v>2.919570967157939E-2</v>
      </c>
      <c r="FH41" s="33">
        <f t="shared" si="169"/>
        <v>0</v>
      </c>
      <c r="FI41" s="33">
        <f t="shared" si="169"/>
        <v>3.9527300544507496E-2</v>
      </c>
      <c r="FJ41" s="33">
        <f t="shared" si="74"/>
        <v>4.0044576145825515</v>
      </c>
      <c r="FK41" s="33">
        <f t="shared" si="75"/>
        <v>8.9152291651004786E-3</v>
      </c>
      <c r="FL41" s="33">
        <f t="shared" si="76"/>
        <v>1.3357957591017211E-2</v>
      </c>
      <c r="FM41" s="33">
        <f t="shared" si="77"/>
        <v>2.919570967157939E-2</v>
      </c>
      <c r="FN41" s="33">
        <f t="shared" si="78"/>
        <v>7.693540386954581E-2</v>
      </c>
      <c r="FO41" s="33">
        <f t="shared" si="157"/>
        <v>4.4340565378419003E-2</v>
      </c>
      <c r="FP41" s="33">
        <f t="shared" si="79"/>
        <v>1.9763650272253748E-2</v>
      </c>
      <c r="FQ41" s="119">
        <f t="shared" si="80"/>
        <v>0.71447941385313762</v>
      </c>
      <c r="FR41" s="33">
        <f t="shared" si="81"/>
        <v>0.11798020753620331</v>
      </c>
      <c r="FS41" s="33">
        <f t="shared" si="82"/>
        <v>1.0026949505811389</v>
      </c>
      <c r="FT41" s="33">
        <f t="shared" si="83"/>
        <v>0.71447941385313762</v>
      </c>
      <c r="FU41" s="33">
        <f t="shared" si="84"/>
        <v>2.5858820500727893</v>
      </c>
      <c r="FV41" s="33">
        <f t="shared" si="85"/>
        <v>-2.598499887275064</v>
      </c>
      <c r="FW41" s="33">
        <f t="shared" si="86"/>
        <v>-2.598499887275064</v>
      </c>
      <c r="FX41" s="33">
        <f t="shared" si="87"/>
        <v>0.53213620232904046</v>
      </c>
      <c r="FY41" s="120">
        <f t="shared" ca="1" si="170"/>
        <v>1474.6555188213908</v>
      </c>
      <c r="FZ41" s="120">
        <f t="shared" ca="1" si="170"/>
        <v>7.7386899558209841</v>
      </c>
      <c r="GA41" s="33">
        <f t="shared" ca="1" si="89"/>
        <v>0.14746555188213908</v>
      </c>
      <c r="GB41" s="119">
        <f t="shared" ca="1" si="90"/>
        <v>0.50969491698479896</v>
      </c>
      <c r="GC41" s="119">
        <f t="shared" ca="1" si="91"/>
        <v>5.529318291650295</v>
      </c>
      <c r="GD41" s="33">
        <f t="shared" ca="1" si="92"/>
        <v>175.85693450724031</v>
      </c>
      <c r="GE41" s="33">
        <f t="shared" si="93"/>
        <v>9.5659633286357987E-2</v>
      </c>
      <c r="GF41" s="119">
        <f t="shared" si="94"/>
        <v>87.05232408640552</v>
      </c>
      <c r="GG41" s="119">
        <f t="shared" ca="1" si="95"/>
        <v>315.92043324167247</v>
      </c>
      <c r="GH41" s="119">
        <f t="shared" ca="1" si="96"/>
        <v>1.66542418167814E-3</v>
      </c>
      <c r="GI41" s="119">
        <f t="shared" si="97"/>
        <v>0.16916667538530025</v>
      </c>
      <c r="GJ41" s="33">
        <f t="shared" si="98"/>
        <v>0.88824007104775915</v>
      </c>
      <c r="GK41" s="33">
        <f t="shared" si="99"/>
        <v>0.17469294377434821</v>
      </c>
      <c r="GL41" s="33">
        <f t="shared" si="100"/>
        <v>0.13091307850806283</v>
      </c>
      <c r="GM41" s="33">
        <f t="shared" si="101"/>
        <v>0.87374958593525975</v>
      </c>
      <c r="GN41" s="33">
        <f t="shared" si="102"/>
        <v>6.7775013825184027E-2</v>
      </c>
      <c r="GO41" s="33">
        <f t="shared" si="103"/>
        <v>0.11414463963790078</v>
      </c>
      <c r="GP41" s="33">
        <f t="shared" si="104"/>
        <v>0.86908692149193723</v>
      </c>
      <c r="GQ41" s="33">
        <f t="shared" si="105"/>
        <v>0.31958858991268174</v>
      </c>
      <c r="GR41" s="33">
        <f t="shared" si="106"/>
        <v>-1.2756796816210926E-2</v>
      </c>
      <c r="GS41" s="33">
        <f t="shared" si="107"/>
        <v>2.7438637729635031E-2</v>
      </c>
      <c r="GT41" s="33">
        <f t="shared" si="108"/>
        <v>2.7438637729635031E-2</v>
      </c>
      <c r="GU41" s="33">
        <f t="shared" si="109"/>
        <v>8.6706001908265745E-2</v>
      </c>
      <c r="GV41" s="33">
        <f t="shared" si="110"/>
        <v>8.4321291222605815E-2</v>
      </c>
      <c r="GW41" s="33">
        <f t="shared" si="111"/>
        <v>0.74305866889993721</v>
      </c>
      <c r="GX41" s="33">
        <f t="shared" si="112"/>
        <v>0.85551903337335622</v>
      </c>
      <c r="GY41" s="33">
        <f t="shared" si="113"/>
        <v>2.919570967157939E-2</v>
      </c>
      <c r="GZ41" s="33">
        <f t="shared" si="114"/>
        <v>437.56124955202483</v>
      </c>
      <c r="HA41" s="33">
        <f t="shared" si="115"/>
        <v>11.613083858003277</v>
      </c>
      <c r="HB41" s="33">
        <f t="shared" si="116"/>
        <v>2.2037274734630654</v>
      </c>
      <c r="HC41" s="33">
        <f t="shared" si="117"/>
        <v>9.0628292346168558E-6</v>
      </c>
      <c r="HD41" s="33">
        <f t="shared" si="118"/>
        <v>1880.3930231605973</v>
      </c>
      <c r="HE41" s="33">
        <f t="shared" ca="1" si="119"/>
        <v>-7.8556615680198619E-3</v>
      </c>
      <c r="HF41" s="119">
        <f t="shared" ca="1" si="120"/>
        <v>20.684632374544062</v>
      </c>
      <c r="HG41" s="44" t="e">
        <f>#REF!</f>
        <v>#REF!</v>
      </c>
      <c r="HH41" s="44" t="e">
        <f>#REF!</f>
        <v>#REF!</v>
      </c>
      <c r="HI41" s="44">
        <f t="shared" si="121"/>
        <v>4.7172999999999998</v>
      </c>
      <c r="HJ41" s="44">
        <f t="shared" si="122"/>
        <v>3.8265188105040764</v>
      </c>
      <c r="HK41" s="44" t="e">
        <f t="shared" si="123"/>
        <v>#REF!</v>
      </c>
      <c r="HL41" s="33">
        <f t="shared" si="171"/>
        <v>437.56124955202483</v>
      </c>
      <c r="HM41" s="33">
        <f t="shared" si="171"/>
        <v>11.613083858003277</v>
      </c>
      <c r="HN41" s="44">
        <f t="shared" si="125"/>
        <v>6.0288877477065057</v>
      </c>
      <c r="HO41" s="44"/>
      <c r="HP41" s="45">
        <f t="shared" si="126"/>
        <v>0.11766996764072435</v>
      </c>
      <c r="HQ41" s="45">
        <f t="shared" si="127"/>
        <v>0.827379960122543</v>
      </c>
      <c r="HR41" s="45">
        <f t="shared" si="128"/>
        <v>8.9152291651004786E-3</v>
      </c>
      <c r="HS41" s="45">
        <f t="shared" si="129"/>
        <v>2.0280480506478911E-2</v>
      </c>
      <c r="HT41" s="45">
        <f t="shared" si="130"/>
        <v>0</v>
      </c>
      <c r="HU41" s="45">
        <f t="shared" si="131"/>
        <v>2.0280480506478911E-2</v>
      </c>
      <c r="HV41" s="45">
        <f t="shared" si="132"/>
        <v>0</v>
      </c>
      <c r="HW41" s="45">
        <f t="shared" si="133"/>
        <v>8.5850633034646295E-2</v>
      </c>
      <c r="HX41" s="45">
        <f t="shared" si="134"/>
        <v>0.16561653462638382</v>
      </c>
      <c r="HY41" s="45">
        <f t="shared" si="135"/>
        <v>0.12451190586218465</v>
      </c>
      <c r="HZ41" s="45">
        <f t="shared" si="136"/>
        <v>0.60400142376890342</v>
      </c>
      <c r="IA41" s="45">
        <f t="shared" si="137"/>
        <v>8.5901074978068995E-2</v>
      </c>
      <c r="IB41" s="45">
        <f t="shared" si="138"/>
        <v>0.10093086989377766</v>
      </c>
      <c r="IC41" s="45">
        <f t="shared" si="139"/>
        <v>1.4354387061286748E-2</v>
      </c>
      <c r="ID41" s="45">
        <f t="shared" si="140"/>
        <v>2.919570967157939E-2</v>
      </c>
      <c r="IE41" s="45"/>
      <c r="IF41" s="121">
        <f t="shared" si="141"/>
        <v>-8.6926924271597737E-7</v>
      </c>
      <c r="IG41" s="121">
        <f t="shared" si="142"/>
        <v>1.6290840562123032E-12</v>
      </c>
      <c r="IH41" s="121">
        <f t="shared" si="143"/>
        <v>2.6736741092033514E-5</v>
      </c>
      <c r="II41" s="121">
        <f t="shared" si="144"/>
        <v>7.5493778504170041E-9</v>
      </c>
      <c r="IJ41" s="45">
        <f t="shared" si="145"/>
        <v>2.2037274734630654</v>
      </c>
      <c r="IK41" s="119">
        <f t="shared" si="146"/>
        <v>9.5659633286357987E-2</v>
      </c>
      <c r="IL41" s="122">
        <f t="shared" ca="1" si="147"/>
        <v>-24.888405008148286</v>
      </c>
      <c r="IM41" s="122"/>
      <c r="IN41" s="45">
        <f t="shared" si="148"/>
        <v>2.0637488268867634</v>
      </c>
      <c r="IO41" s="122">
        <f t="shared" si="149"/>
        <v>1880.3930231605973</v>
      </c>
      <c r="IP41" s="121">
        <f t="shared" si="150"/>
        <v>1.2591227687177525E-5</v>
      </c>
    </row>
    <row r="42" spans="1:250" s="33" customFormat="1">
      <c r="A42" t="s">
        <v>233</v>
      </c>
      <c r="B42"/>
      <c r="C42" s="111">
        <v>3</v>
      </c>
      <c r="D42" s="111">
        <v>1160</v>
      </c>
      <c r="E42" s="125">
        <f t="shared" si="4"/>
        <v>87.05232408640552</v>
      </c>
      <c r="F42" s="125" t="str">
        <f t="shared" ca="1" si="151"/>
        <v>Y</v>
      </c>
      <c r="G42" s="167">
        <f t="shared" ca="1" si="5"/>
        <v>5.9940174283934704</v>
      </c>
      <c r="H42" s="167">
        <f t="shared" ca="1" si="152"/>
        <v>1206.8911257182531</v>
      </c>
      <c r="I42" s="4">
        <f t="shared" ca="1" si="6"/>
        <v>5.713916719362569E-2</v>
      </c>
      <c r="J42" s="4">
        <f t="shared" ca="1" si="153"/>
        <v>0.10292776816150817</v>
      </c>
      <c r="K42" s="4">
        <f t="shared" ca="1" si="7"/>
        <v>6.330231259990271E-3</v>
      </c>
      <c r="L42" s="4">
        <f t="shared" ca="1" si="8"/>
        <v>3.01411428581565E-2</v>
      </c>
      <c r="M42" s="4"/>
      <c r="N42">
        <v>47.291600000000003</v>
      </c>
      <c r="O42">
        <v>1.7306999999999999</v>
      </c>
      <c r="P42">
        <v>15.525</v>
      </c>
      <c r="Q42">
        <v>9.3999000000000006</v>
      </c>
      <c r="R42">
        <v>0.1588</v>
      </c>
      <c r="S42">
        <v>6.3227184466019404</v>
      </c>
      <c r="T42">
        <v>12.3696</v>
      </c>
      <c r="U42">
        <v>3.9281000000000001</v>
      </c>
      <c r="V42">
        <v>1.2284999999999999</v>
      </c>
      <c r="W42">
        <v>0</v>
      </c>
      <c r="X42">
        <v>0.24060000000000001</v>
      </c>
      <c r="Y42" s="112">
        <v>0</v>
      </c>
      <c r="Z42" s="113">
        <f t="shared" ca="1" si="9"/>
        <v>11.798864790604034</v>
      </c>
      <c r="AB42">
        <v>49.714700000000001</v>
      </c>
      <c r="AC42">
        <v>0.72489999999999999</v>
      </c>
      <c r="AD42">
        <v>6.2488999999999999</v>
      </c>
      <c r="AE42">
        <v>3.988</v>
      </c>
      <c r="AF42">
        <v>0.1128</v>
      </c>
      <c r="AG42">
        <v>15.041499999999999</v>
      </c>
      <c r="AH42">
        <v>21.639700000000001</v>
      </c>
      <c r="AI42">
        <v>0.40810000000000002</v>
      </c>
      <c r="AJ42">
        <v>0</v>
      </c>
      <c r="AK42">
        <v>1.355</v>
      </c>
      <c r="AM42" s="114">
        <f t="shared" ca="1" si="10"/>
        <v>1480.0411257182532</v>
      </c>
      <c r="AN42" s="124">
        <f t="shared" ca="1" si="11"/>
        <v>1206.8911257182531</v>
      </c>
      <c r="AO42" s="124">
        <f t="shared" ca="1" si="12"/>
        <v>5.9940174283934704</v>
      </c>
      <c r="AP42" s="111"/>
      <c r="AQ42" s="115">
        <f t="shared" ca="1" si="13"/>
        <v>1474.5352196370413</v>
      </c>
      <c r="AR42" s="115">
        <f t="shared" ca="1" si="14"/>
        <v>7.7107188689711963</v>
      </c>
      <c r="AS42" s="115"/>
      <c r="AT42" s="115">
        <f t="shared" ca="1" si="159"/>
        <v>1473.2696651252377</v>
      </c>
      <c r="AU42" s="115">
        <f t="shared" ca="1" si="159"/>
        <v>5.2118367179966825</v>
      </c>
      <c r="AV42" s="111"/>
      <c r="AW42" s="115">
        <f t="shared" ca="1" si="16"/>
        <v>1495.0897188005085</v>
      </c>
      <c r="AX42" s="115">
        <f t="shared" ca="1" si="17"/>
        <v>1221.9397188005087</v>
      </c>
      <c r="AY42" s="115">
        <f t="shared" ca="1" si="18"/>
        <v>8.5128024179537256</v>
      </c>
      <c r="AZ42" s="115"/>
      <c r="BA42" s="115">
        <f t="shared" ca="1" si="19"/>
        <v>1509.7107750289167</v>
      </c>
      <c r="BB42" s="115">
        <f t="shared" ca="1" si="20"/>
        <v>1236.5607750289169</v>
      </c>
      <c r="BC42" s="116">
        <f t="shared" ca="1" si="21"/>
        <v>9.0833494585937764</v>
      </c>
      <c r="BE42" s="116">
        <f t="shared" si="22"/>
        <v>1456.0584954462554</v>
      </c>
      <c r="BF42" s="116">
        <f t="shared" si="23"/>
        <v>1182.9084954462555</v>
      </c>
      <c r="BG42" s="116">
        <f t="shared" ca="1" si="24"/>
        <v>1474.5352196370413</v>
      </c>
      <c r="BH42" s="116">
        <f t="shared" ca="1" si="25"/>
        <v>1201.3852196370412</v>
      </c>
      <c r="BI42" s="116">
        <f t="shared" ca="1" si="26"/>
        <v>7.7107188689711963</v>
      </c>
      <c r="BJ42" s="116"/>
      <c r="BK42" s="116">
        <f t="shared" ca="1" si="27"/>
        <v>1473.2696651252377</v>
      </c>
      <c r="BL42" s="116">
        <f t="shared" ca="1" si="28"/>
        <v>5.2118367179966825</v>
      </c>
      <c r="BM42" s="116">
        <f t="shared" ca="1" si="29"/>
        <v>1200.1196651252376</v>
      </c>
      <c r="BN42" s="116"/>
      <c r="BO42" s="116">
        <f t="shared" ca="1" si="30"/>
        <v>6.0635789519625973</v>
      </c>
      <c r="BP42" s="116">
        <f t="shared" ca="1" si="31"/>
        <v>6.7876170573465107</v>
      </c>
      <c r="BQ42" s="116">
        <f t="shared" ca="1" si="32"/>
        <v>1215.4040344665577</v>
      </c>
      <c r="BR42" s="116">
        <f t="shared" ca="1" si="33"/>
        <v>1223.4404310262253</v>
      </c>
      <c r="BS42" s="116">
        <f t="shared" ca="1" si="34"/>
        <v>1223.4404310262253</v>
      </c>
      <c r="BT42" s="116"/>
      <c r="BU42" s="116">
        <f t="shared" ca="1" si="35"/>
        <v>1174.3496488895876</v>
      </c>
      <c r="BV42" s="111"/>
      <c r="BW42" s="117">
        <f t="shared" ca="1" si="36"/>
        <v>0.69699880578777451</v>
      </c>
      <c r="BX42" s="117">
        <f t="shared" ca="1" si="37"/>
        <v>0.68433827099498112</v>
      </c>
      <c r="BY42" s="117">
        <f t="shared" ca="1" si="38"/>
        <v>0.12431043879619358</v>
      </c>
      <c r="BZ42" s="117">
        <f t="shared" ca="1" si="39"/>
        <v>1.9796236675920124E-2</v>
      </c>
      <c r="CA42" s="117">
        <f t="shared" ca="1" si="40"/>
        <v>1.8098843918349129E-2</v>
      </c>
      <c r="CB42" s="117">
        <f t="shared" ca="1" si="154"/>
        <v>5.5641047861005224E-2</v>
      </c>
      <c r="CC42" s="117">
        <f t="shared" si="41"/>
        <v>0</v>
      </c>
      <c r="CD42" s="116">
        <f t="shared" ca="1" si="42"/>
        <v>0.90218483824644924</v>
      </c>
      <c r="CE42" s="134">
        <v>0.27</v>
      </c>
      <c r="CF42" s="117">
        <f t="shared" si="43"/>
        <v>0.71447941385313762</v>
      </c>
      <c r="CG42" s="117">
        <f t="shared" si="0"/>
        <v>0.11798020753620331</v>
      </c>
      <c r="CH42" s="117">
        <f t="shared" si="1"/>
        <v>7.693540386954581E-2</v>
      </c>
      <c r="CI42" s="117">
        <f t="shared" si="2"/>
        <v>2.919570967157939E-2</v>
      </c>
      <c r="CJ42" s="117">
        <f t="shared" si="158"/>
        <v>4.4340565378419003E-2</v>
      </c>
      <c r="CK42" s="117">
        <f t="shared" si="158"/>
        <v>1.9763650272253748E-2</v>
      </c>
      <c r="CL42" s="117">
        <f t="shared" si="44"/>
        <v>1.0026949505811389</v>
      </c>
      <c r="CM42" s="117">
        <f t="shared" si="155"/>
        <v>0.17833829534455015</v>
      </c>
      <c r="CN42" s="111"/>
      <c r="CO42" s="116">
        <f t="shared" ca="1" si="45"/>
        <v>7.0956655243785463</v>
      </c>
      <c r="CP42" s="116">
        <f t="shared" ca="1" si="46"/>
        <v>5.4212604565885556</v>
      </c>
      <c r="CQ42" s="116">
        <f t="shared" ca="1" si="47"/>
        <v>8.0473175530267049</v>
      </c>
      <c r="CR42" s="116">
        <f t="shared" ca="1" si="48"/>
        <v>1221.7243962250363</v>
      </c>
      <c r="CS42" s="118">
        <f t="shared" ca="1" si="156"/>
        <v>0.28126606350605832</v>
      </c>
      <c r="CU42" s="116">
        <f t="shared" si="49"/>
        <v>5.5857971895812453</v>
      </c>
      <c r="CV42" s="116">
        <f t="shared" si="50"/>
        <v>5.6927710779320506</v>
      </c>
      <c r="CW42" s="116">
        <f t="shared" ca="1" si="51"/>
        <v>942.4679893138574</v>
      </c>
      <c r="CX42" s="119"/>
      <c r="CY42" s="33">
        <f t="shared" si="160"/>
        <v>0.78708747543035373</v>
      </c>
      <c r="CZ42" s="33">
        <f t="shared" si="160"/>
        <v>2.1666574860914285E-2</v>
      </c>
      <c r="DA42" s="33">
        <f t="shared" si="53"/>
        <v>0.30452820195957281</v>
      </c>
      <c r="DB42" s="33">
        <f t="shared" si="161"/>
        <v>0.13083327765900588</v>
      </c>
      <c r="DC42" s="33">
        <f t="shared" si="161"/>
        <v>2.2385903083700438E-3</v>
      </c>
      <c r="DD42" s="33">
        <f t="shared" si="161"/>
        <v>0.15687414889198054</v>
      </c>
      <c r="DE42" s="33">
        <f t="shared" si="161"/>
        <v>0.22058084005321218</v>
      </c>
      <c r="DF42" s="33">
        <f t="shared" si="162"/>
        <v>0.12675604116884939</v>
      </c>
      <c r="DG42" s="33">
        <f t="shared" si="162"/>
        <v>2.6083910144804448E-2</v>
      </c>
      <c r="DH42" s="33">
        <f t="shared" si="162"/>
        <v>0</v>
      </c>
      <c r="DI42" s="33">
        <f t="shared" si="162"/>
        <v>3.3902365133826979E-3</v>
      </c>
      <c r="DJ42" s="33">
        <f t="shared" si="56"/>
        <v>1.7800392969904457</v>
      </c>
      <c r="DL42" s="33">
        <f t="shared" si="163"/>
        <v>0.4421742130980485</v>
      </c>
      <c r="DM42" s="33">
        <f t="shared" si="163"/>
        <v>1.2171964347948089E-2</v>
      </c>
      <c r="DN42" s="33">
        <f t="shared" si="163"/>
        <v>0.17107948261279726</v>
      </c>
      <c r="DO42" s="33">
        <f t="shared" si="163"/>
        <v>7.3500218720007351E-2</v>
      </c>
      <c r="DP42" s="33">
        <f t="shared" si="163"/>
        <v>1.2576072405563637E-3</v>
      </c>
      <c r="DQ42" s="33">
        <f t="shared" si="163"/>
        <v>8.8129598687630858E-2</v>
      </c>
      <c r="DR42" s="33">
        <f t="shared" si="163"/>
        <v>0.12391908449782732</v>
      </c>
      <c r="DS42" s="33">
        <f t="shared" si="163"/>
        <v>7.1209686990146126E-2</v>
      </c>
      <c r="DT42" s="33">
        <f t="shared" si="163"/>
        <v>1.4653558597782154E-2</v>
      </c>
      <c r="DU42" s="33">
        <f t="shared" si="163"/>
        <v>0</v>
      </c>
      <c r="DV42" s="33">
        <f t="shared" si="163"/>
        <v>1.9045852072561828E-3</v>
      </c>
      <c r="DW42" s="33">
        <f t="shared" si="58"/>
        <v>1.0000000000000002</v>
      </c>
      <c r="DX42" s="33">
        <f t="shared" si="59"/>
        <v>54.525582037479971</v>
      </c>
      <c r="DY42" s="33">
        <f t="shared" si="164"/>
        <v>0.82741581411450249</v>
      </c>
      <c r="DZ42" s="33">
        <f t="shared" si="164"/>
        <v>9.0749986229137145E-3</v>
      </c>
      <c r="EA42" s="33">
        <f t="shared" si="164"/>
        <v>6.1287158815625582E-2</v>
      </c>
      <c r="EB42" s="33">
        <f t="shared" si="164"/>
        <v>5.5507304471761977E-2</v>
      </c>
      <c r="EC42" s="33">
        <f t="shared" si="164"/>
        <v>1.5901321585903084E-3</v>
      </c>
      <c r="ED42" s="33">
        <f t="shared" si="164"/>
        <v>0.37319746727404451</v>
      </c>
      <c r="EE42" s="33">
        <f t="shared" si="164"/>
        <v>0.38588985937293818</v>
      </c>
      <c r="EF42" s="33">
        <f t="shared" si="164"/>
        <v>6.5844989181802196E-3</v>
      </c>
      <c r="EG42" s="33">
        <f t="shared" si="164"/>
        <v>0</v>
      </c>
      <c r="EH42" s="33">
        <f t="shared" si="164"/>
        <v>8.9145792515964006E-3</v>
      </c>
      <c r="EI42" s="33">
        <f t="shared" si="61"/>
        <v>1.7294618130001536</v>
      </c>
      <c r="EK42" s="33">
        <f t="shared" si="165"/>
        <v>1.654831628229005</v>
      </c>
      <c r="EL42" s="33">
        <f t="shared" si="165"/>
        <v>1.8149997245827429E-2</v>
      </c>
      <c r="EM42" s="33">
        <f t="shared" si="63"/>
        <v>0.18386147644687675</v>
      </c>
      <c r="EN42" s="33">
        <f t="shared" si="166"/>
        <v>5.5507304471761977E-2</v>
      </c>
      <c r="EO42" s="33">
        <f t="shared" si="166"/>
        <v>1.5901321585903084E-3</v>
      </c>
      <c r="EP42" s="33">
        <f t="shared" si="166"/>
        <v>0.37319746727404451</v>
      </c>
      <c r="EQ42" s="33">
        <f t="shared" si="166"/>
        <v>0.38588985937293818</v>
      </c>
      <c r="ER42" s="33">
        <f t="shared" si="166"/>
        <v>6.5844989181802196E-3</v>
      </c>
      <c r="ES42" s="33">
        <f t="shared" si="166"/>
        <v>0</v>
      </c>
      <c r="ET42" s="33">
        <f t="shared" si="65"/>
        <v>2.67437377547892E-2</v>
      </c>
      <c r="EU42" s="33">
        <f t="shared" si="66"/>
        <v>2.7063561018720135</v>
      </c>
      <c r="EV42" s="33">
        <f t="shared" si="67"/>
        <v>2.217003148938804</v>
      </c>
      <c r="EX42" s="33">
        <f t="shared" si="167"/>
        <v>1.8343834653736162</v>
      </c>
      <c r="EY42" s="33">
        <f t="shared" si="167"/>
        <v>2.0119300523615016E-2</v>
      </c>
      <c r="EZ42" s="33">
        <f t="shared" si="69"/>
        <v>0.16561653462638382</v>
      </c>
      <c r="FA42" s="33">
        <f t="shared" si="70"/>
        <v>0.1061311135411252</v>
      </c>
      <c r="FB42" s="33">
        <f t="shared" si="71"/>
        <v>0.27174764816750901</v>
      </c>
      <c r="FC42" s="33">
        <f t="shared" si="168"/>
        <v>0.12305986880300127</v>
      </c>
      <c r="FD42" s="33">
        <f t="shared" si="168"/>
        <v>3.5253280028235716E-3</v>
      </c>
      <c r="FE42" s="33">
        <f t="shared" si="168"/>
        <v>0.827379960122543</v>
      </c>
      <c r="FF42" s="33">
        <f t="shared" si="168"/>
        <v>0.85551903337335622</v>
      </c>
      <c r="FG42" s="33">
        <f t="shared" si="169"/>
        <v>2.919570967157939E-2</v>
      </c>
      <c r="FH42" s="33">
        <f t="shared" si="169"/>
        <v>0</v>
      </c>
      <c r="FI42" s="33">
        <f t="shared" si="169"/>
        <v>3.9527300544507496E-2</v>
      </c>
      <c r="FJ42" s="33">
        <f t="shared" si="74"/>
        <v>4.0044576145825515</v>
      </c>
      <c r="FK42" s="33">
        <f t="shared" si="75"/>
        <v>8.9152291651004786E-3</v>
      </c>
      <c r="FL42" s="33">
        <f t="shared" si="76"/>
        <v>1.3357957591017211E-2</v>
      </c>
      <c r="FM42" s="33">
        <f t="shared" si="77"/>
        <v>2.919570967157939E-2</v>
      </c>
      <c r="FN42" s="33">
        <f t="shared" si="78"/>
        <v>7.693540386954581E-2</v>
      </c>
      <c r="FO42" s="33">
        <f t="shared" si="157"/>
        <v>4.4340565378419003E-2</v>
      </c>
      <c r="FP42" s="33">
        <f t="shared" si="79"/>
        <v>1.9763650272253748E-2</v>
      </c>
      <c r="FQ42" s="119">
        <f t="shared" si="80"/>
        <v>0.71447941385313762</v>
      </c>
      <c r="FR42" s="33">
        <f t="shared" si="81"/>
        <v>0.11798020753620331</v>
      </c>
      <c r="FS42" s="33">
        <f t="shared" si="82"/>
        <v>1.0026949505811389</v>
      </c>
      <c r="FT42" s="33">
        <f t="shared" si="83"/>
        <v>0.71447941385313762</v>
      </c>
      <c r="FU42" s="33">
        <f t="shared" si="84"/>
        <v>2.5061225814558377</v>
      </c>
      <c r="FV42" s="33">
        <f t="shared" si="85"/>
        <v>-2.7003520861174701</v>
      </c>
      <c r="FW42" s="33">
        <f t="shared" si="86"/>
        <v>-2.7003520861174701</v>
      </c>
      <c r="FX42" s="33">
        <f t="shared" si="87"/>
        <v>0.54525582037479969</v>
      </c>
      <c r="FY42" s="120">
        <f t="shared" ca="1" si="170"/>
        <v>1474.5352196370413</v>
      </c>
      <c r="FZ42" s="120">
        <f t="shared" ca="1" si="170"/>
        <v>7.7107188689711963</v>
      </c>
      <c r="GA42" s="33">
        <f t="shared" ca="1" si="89"/>
        <v>0.14745352196370412</v>
      </c>
      <c r="GB42" s="119">
        <f t="shared" ca="1" si="90"/>
        <v>0.49904040023361829</v>
      </c>
      <c r="GC42" s="119">
        <f t="shared" ca="1" si="91"/>
        <v>5.5258305117100788</v>
      </c>
      <c r="GD42" s="33">
        <f t="shared" ca="1" si="92"/>
        <v>175.86287114616013</v>
      </c>
      <c r="GE42" s="33">
        <f t="shared" si="93"/>
        <v>9.5659633286357987E-2</v>
      </c>
      <c r="GF42" s="119">
        <f t="shared" si="94"/>
        <v>87.05232408640552</v>
      </c>
      <c r="GG42" s="119">
        <f t="shared" ca="1" si="95"/>
        <v>315.93044234255916</v>
      </c>
      <c r="GH42" s="119">
        <f t="shared" ca="1" si="96"/>
        <v>1.6650919094847491E-3</v>
      </c>
      <c r="GI42" s="119">
        <f t="shared" si="97"/>
        <v>0.17833829534455015</v>
      </c>
      <c r="GJ42" s="33">
        <f t="shared" si="98"/>
        <v>0.88824007104775915</v>
      </c>
      <c r="GK42" s="33">
        <f t="shared" si="99"/>
        <v>0.17469294377434821</v>
      </c>
      <c r="GL42" s="33">
        <f t="shared" si="100"/>
        <v>0.13091307850806283</v>
      </c>
      <c r="GM42" s="33">
        <f t="shared" si="101"/>
        <v>0.87374958593525975</v>
      </c>
      <c r="GN42" s="33">
        <f t="shared" si="102"/>
        <v>6.7775013825184027E-2</v>
      </c>
      <c r="GO42" s="33">
        <f t="shared" si="103"/>
        <v>0.11414463963790078</v>
      </c>
      <c r="GP42" s="33">
        <f t="shared" si="104"/>
        <v>0.86908692149193723</v>
      </c>
      <c r="GQ42" s="33">
        <f t="shared" si="105"/>
        <v>0.31958858991268174</v>
      </c>
      <c r="GR42" s="33">
        <f t="shared" si="106"/>
        <v>-1.2756796816210926E-2</v>
      </c>
      <c r="GS42" s="33">
        <f t="shared" si="107"/>
        <v>2.7438637729635031E-2</v>
      </c>
      <c r="GT42" s="33">
        <f t="shared" si="108"/>
        <v>2.7438637729635031E-2</v>
      </c>
      <c r="GU42" s="33">
        <f t="shared" si="109"/>
        <v>8.6706001908265745E-2</v>
      </c>
      <c r="GV42" s="33">
        <f t="shared" si="110"/>
        <v>8.4321291222605815E-2</v>
      </c>
      <c r="GW42" s="33">
        <f t="shared" si="111"/>
        <v>0.74305866889993721</v>
      </c>
      <c r="GX42" s="33">
        <f t="shared" si="112"/>
        <v>0.85551903337335622</v>
      </c>
      <c r="GY42" s="33">
        <f t="shared" si="113"/>
        <v>2.919570967157939E-2</v>
      </c>
      <c r="GZ42" s="33">
        <f t="shared" si="114"/>
        <v>437.56124955202483</v>
      </c>
      <c r="HA42" s="33">
        <f t="shared" si="115"/>
        <v>11.613083858003277</v>
      </c>
      <c r="HB42" s="33">
        <f t="shared" si="116"/>
        <v>2.2037274734630654</v>
      </c>
      <c r="HC42" s="33">
        <f t="shared" si="117"/>
        <v>9.0628292346168558E-6</v>
      </c>
      <c r="HD42" s="33">
        <f t="shared" si="118"/>
        <v>1880.3930231605973</v>
      </c>
      <c r="HE42" s="33">
        <f t="shared" ca="1" si="119"/>
        <v>-7.8583963250052537E-3</v>
      </c>
      <c r="HF42" s="119">
        <f t="shared" ca="1" si="120"/>
        <v>21.021942553026708</v>
      </c>
      <c r="HG42" s="44" t="e">
        <f>#REF!</f>
        <v>#REF!</v>
      </c>
      <c r="HH42" s="44" t="e">
        <f>#REF!</f>
        <v>#REF!</v>
      </c>
      <c r="HI42" s="44">
        <f t="shared" si="121"/>
        <v>5.1566000000000001</v>
      </c>
      <c r="HJ42" s="44">
        <f t="shared" si="122"/>
        <v>3.7312218509362722</v>
      </c>
      <c r="HK42" s="44" t="e">
        <f t="shared" si="123"/>
        <v>#REF!</v>
      </c>
      <c r="HL42" s="33">
        <f t="shared" si="171"/>
        <v>437.56124955202483</v>
      </c>
      <c r="HM42" s="33">
        <f t="shared" si="171"/>
        <v>11.613083858003277</v>
      </c>
      <c r="HN42" s="44">
        <f t="shared" si="125"/>
        <v>6.0288877477065057</v>
      </c>
      <c r="HO42" s="44"/>
      <c r="HP42" s="45">
        <f t="shared" si="126"/>
        <v>0.11766996764072435</v>
      </c>
      <c r="HQ42" s="45">
        <f t="shared" si="127"/>
        <v>0.827379960122543</v>
      </c>
      <c r="HR42" s="45">
        <f t="shared" si="128"/>
        <v>8.9152291651004786E-3</v>
      </c>
      <c r="HS42" s="45">
        <f t="shared" si="129"/>
        <v>2.0280480506478911E-2</v>
      </c>
      <c r="HT42" s="45">
        <f t="shared" si="130"/>
        <v>0</v>
      </c>
      <c r="HU42" s="45">
        <f t="shared" si="131"/>
        <v>2.0280480506478911E-2</v>
      </c>
      <c r="HV42" s="45">
        <f t="shared" si="132"/>
        <v>0</v>
      </c>
      <c r="HW42" s="45">
        <f t="shared" si="133"/>
        <v>8.5850633034646295E-2</v>
      </c>
      <c r="HX42" s="45">
        <f t="shared" si="134"/>
        <v>0.16561653462638382</v>
      </c>
      <c r="HY42" s="45">
        <f t="shared" si="135"/>
        <v>0.12451190586218465</v>
      </c>
      <c r="HZ42" s="45">
        <f t="shared" si="136"/>
        <v>0.60400142376890342</v>
      </c>
      <c r="IA42" s="45">
        <f t="shared" si="137"/>
        <v>8.5901074978068995E-2</v>
      </c>
      <c r="IB42" s="45">
        <f t="shared" si="138"/>
        <v>0.10093086989377766</v>
      </c>
      <c r="IC42" s="45">
        <f t="shared" si="139"/>
        <v>1.4354387061286748E-2</v>
      </c>
      <c r="ID42" s="45">
        <f t="shared" si="140"/>
        <v>2.919570967157939E-2</v>
      </c>
      <c r="IE42" s="45"/>
      <c r="IF42" s="121">
        <f t="shared" si="141"/>
        <v>-8.6926924271597737E-7</v>
      </c>
      <c r="IG42" s="121">
        <f t="shared" si="142"/>
        <v>1.6290840562123032E-12</v>
      </c>
      <c r="IH42" s="121">
        <f t="shared" si="143"/>
        <v>2.6736741092033514E-5</v>
      </c>
      <c r="II42" s="121">
        <f t="shared" si="144"/>
        <v>7.5493778504170041E-9</v>
      </c>
      <c r="IJ42" s="45">
        <f t="shared" si="145"/>
        <v>2.2037274734630654</v>
      </c>
      <c r="IK42" s="119">
        <f t="shared" si="146"/>
        <v>9.5659633286357987E-2</v>
      </c>
      <c r="IL42" s="122">
        <f t="shared" ca="1" si="147"/>
        <v>-24.897072231838493</v>
      </c>
      <c r="IM42" s="122"/>
      <c r="IN42" s="45">
        <f t="shared" si="148"/>
        <v>2.0637488268867634</v>
      </c>
      <c r="IO42" s="122">
        <f t="shared" si="149"/>
        <v>1880.3930231605973</v>
      </c>
      <c r="IP42" s="121">
        <f t="shared" si="150"/>
        <v>1.2591227687177525E-5</v>
      </c>
    </row>
    <row r="43" spans="1:250" s="33" customFormat="1">
      <c r="A43" t="s">
        <v>233</v>
      </c>
      <c r="B43"/>
      <c r="C43" s="111">
        <v>3</v>
      </c>
      <c r="D43" s="111">
        <v>1160</v>
      </c>
      <c r="E43" s="125">
        <f t="shared" si="4"/>
        <v>87.05232408640552</v>
      </c>
      <c r="F43" s="125" t="str">
        <f t="shared" ca="1" si="151"/>
        <v>Y</v>
      </c>
      <c r="G43" s="167">
        <f t="shared" ca="1" si="5"/>
        <v>6.0028982620007536</v>
      </c>
      <c r="H43" s="167">
        <f t="shared" ca="1" si="152"/>
        <v>1208.2871615266054</v>
      </c>
      <c r="I43" s="4">
        <f t="shared" ca="1" si="6"/>
        <v>5.6372666488269468E-2</v>
      </c>
      <c r="J43" s="4">
        <f t="shared" ca="1" si="153"/>
        <v>0.1036378606762669</v>
      </c>
      <c r="K43" s="4">
        <f t="shared" ca="1" si="7"/>
        <v>4.3258072590405677E-3</v>
      </c>
      <c r="L43" s="4">
        <f t="shared" ca="1" si="8"/>
        <v>3.7214804748524566E-2</v>
      </c>
      <c r="M43" s="4"/>
      <c r="N43">
        <v>47.225999999999999</v>
      </c>
      <c r="O43">
        <v>1.8008999999999999</v>
      </c>
      <c r="P43">
        <v>15.643800000000001</v>
      </c>
      <c r="Q43">
        <v>9.0440000000000005</v>
      </c>
      <c r="R43">
        <v>0.2213</v>
      </c>
      <c r="S43">
        <v>6.0696116504854301</v>
      </c>
      <c r="T43">
        <v>12.408099999999999</v>
      </c>
      <c r="U43">
        <v>3.8351999999999999</v>
      </c>
      <c r="V43">
        <v>1.1338999999999999</v>
      </c>
      <c r="W43">
        <v>0</v>
      </c>
      <c r="X43">
        <v>0.18940000000000001</v>
      </c>
      <c r="Y43" s="112">
        <v>0</v>
      </c>
      <c r="Z43" s="113">
        <f t="shared" ca="1" si="9"/>
        <v>11.666919653769579</v>
      </c>
      <c r="AB43">
        <v>49.714700000000001</v>
      </c>
      <c r="AC43">
        <v>0.72489999999999999</v>
      </c>
      <c r="AD43">
        <v>6.2488999999999999</v>
      </c>
      <c r="AE43">
        <v>3.988</v>
      </c>
      <c r="AF43">
        <v>0.1128</v>
      </c>
      <c r="AG43">
        <v>15.041499999999999</v>
      </c>
      <c r="AH43">
        <v>21.639700000000001</v>
      </c>
      <c r="AI43">
        <v>0.40810000000000002</v>
      </c>
      <c r="AJ43">
        <v>0</v>
      </c>
      <c r="AK43">
        <v>1.355</v>
      </c>
      <c r="AM43" s="114">
        <f t="shared" ca="1" si="10"/>
        <v>1481.4371615266052</v>
      </c>
      <c r="AN43" s="124">
        <f t="shared" ca="1" si="11"/>
        <v>1208.2871615266054</v>
      </c>
      <c r="AO43" s="124">
        <f t="shared" ca="1" si="12"/>
        <v>6.0028982620007536</v>
      </c>
      <c r="AP43" s="111"/>
      <c r="AQ43" s="115">
        <f t="shared" ca="1" si="13"/>
        <v>1472.5344201949506</v>
      </c>
      <c r="AR43" s="115">
        <f t="shared" ca="1" si="14"/>
        <v>7.5684625843709581</v>
      </c>
      <c r="AS43" s="115"/>
      <c r="AT43" s="115">
        <f t="shared" ca="1" si="159"/>
        <v>1470.6820160097484</v>
      </c>
      <c r="AU43" s="115">
        <f t="shared" ca="1" si="159"/>
        <v>4.8002993053289149</v>
      </c>
      <c r="AV43" s="111"/>
      <c r="AW43" s="115">
        <f t="shared" ca="1" si="16"/>
        <v>1496.3685958969934</v>
      </c>
      <c r="AX43" s="115">
        <f t="shared" ca="1" si="17"/>
        <v>1223.2185958969935</v>
      </c>
      <c r="AY43" s="115">
        <f t="shared" ca="1" si="18"/>
        <v>8.4975845834442794</v>
      </c>
      <c r="AZ43" s="115"/>
      <c r="BA43" s="115">
        <f t="shared" ca="1" si="19"/>
        <v>1505.8975607486093</v>
      </c>
      <c r="BB43" s="115">
        <f t="shared" ca="1" si="20"/>
        <v>1232.7475607486094</v>
      </c>
      <c r="BC43" s="116">
        <f t="shared" ca="1" si="21"/>
        <v>8.8690499524468933</v>
      </c>
      <c r="BE43" s="116">
        <f t="shared" si="22"/>
        <v>1453.5825187274841</v>
      </c>
      <c r="BF43" s="116">
        <f t="shared" si="23"/>
        <v>1180.432518727484</v>
      </c>
      <c r="BG43" s="116">
        <f t="shared" ca="1" si="24"/>
        <v>1472.5344201949506</v>
      </c>
      <c r="BH43" s="116">
        <f t="shared" ca="1" si="25"/>
        <v>1199.3844201949505</v>
      </c>
      <c r="BI43" s="116">
        <f t="shared" ca="1" si="26"/>
        <v>7.5684625843709581</v>
      </c>
      <c r="BJ43" s="116"/>
      <c r="BK43" s="116">
        <f t="shared" ca="1" si="27"/>
        <v>1470.6820160097484</v>
      </c>
      <c r="BL43" s="116">
        <f t="shared" ca="1" si="28"/>
        <v>4.8002993053289149</v>
      </c>
      <c r="BM43" s="116">
        <f t="shared" ca="1" si="29"/>
        <v>1197.5320160097485</v>
      </c>
      <c r="BN43" s="116"/>
      <c r="BO43" s="116">
        <f t="shared" ca="1" si="30"/>
        <v>6.0078879490746635</v>
      </c>
      <c r="BP43" s="116">
        <f t="shared" ca="1" si="31"/>
        <v>6.6850303248467071</v>
      </c>
      <c r="BQ43" s="116">
        <f t="shared" ca="1" si="32"/>
        <v>1215.9423616592508</v>
      </c>
      <c r="BR43" s="116">
        <f t="shared" ca="1" si="33"/>
        <v>1220.3499067313855</v>
      </c>
      <c r="BS43" s="116">
        <f t="shared" ca="1" si="34"/>
        <v>1220.3499067313855</v>
      </c>
      <c r="BT43" s="116"/>
      <c r="BU43" s="116">
        <f t="shared" ca="1" si="35"/>
        <v>1167.7714399524989</v>
      </c>
      <c r="BV43" s="111"/>
      <c r="BW43" s="117">
        <f t="shared" ca="1" si="36"/>
        <v>0.69336425542175528</v>
      </c>
      <c r="BX43" s="117">
        <f t="shared" ca="1" si="37"/>
        <v>0.67726460910461306</v>
      </c>
      <c r="BY43" s="117">
        <f t="shared" ca="1" si="38"/>
        <v>0.12230601479524388</v>
      </c>
      <c r="BZ43" s="117">
        <f t="shared" ca="1" si="39"/>
        <v>2.0562737381276338E-2</v>
      </c>
      <c r="CA43" s="117">
        <f t="shared" ca="1" si="40"/>
        <v>1.783958965537507E-2</v>
      </c>
      <c r="CB43" s="117">
        <f t="shared" ca="1" si="154"/>
        <v>5.8437650425774645E-2</v>
      </c>
      <c r="CC43" s="117">
        <f t="shared" si="41"/>
        <v>0</v>
      </c>
      <c r="CD43" s="116">
        <f t="shared" ca="1" si="42"/>
        <v>0.8964106013622829</v>
      </c>
      <c r="CE43" s="134">
        <v>0.27</v>
      </c>
      <c r="CF43" s="117">
        <f t="shared" si="43"/>
        <v>0.71447941385313762</v>
      </c>
      <c r="CG43" s="117">
        <f t="shared" si="0"/>
        <v>0.11798020753620331</v>
      </c>
      <c r="CH43" s="117">
        <f t="shared" si="1"/>
        <v>7.693540386954581E-2</v>
      </c>
      <c r="CI43" s="117">
        <f t="shared" si="2"/>
        <v>2.919570967157939E-2</v>
      </c>
      <c r="CJ43" s="117">
        <f t="shared" si="158"/>
        <v>4.4340565378419003E-2</v>
      </c>
      <c r="CK43" s="117">
        <f t="shared" si="158"/>
        <v>1.9763650272253748E-2</v>
      </c>
      <c r="CL43" s="117">
        <f t="shared" si="44"/>
        <v>1.0026949505811389</v>
      </c>
      <c r="CM43" s="117">
        <f t="shared" si="155"/>
        <v>0.1779362168186806</v>
      </c>
      <c r="CN43" s="111"/>
      <c r="CO43" s="116">
        <f t="shared" ca="1" si="45"/>
        <v>7.0307109509435577</v>
      </c>
      <c r="CP43" s="116">
        <f t="shared" ca="1" si="46"/>
        <v>5.3543383552438115</v>
      </c>
      <c r="CQ43" s="116">
        <f t="shared" ca="1" si="47"/>
        <v>7.7384554220461919</v>
      </c>
      <c r="CR43" s="116">
        <f t="shared" ca="1" si="48"/>
        <v>1220.5353843574567</v>
      </c>
      <c r="CS43" s="118">
        <f t="shared" ca="1" si="156"/>
        <v>0.28157407749494751</v>
      </c>
      <c r="CU43" s="116">
        <f t="shared" si="49"/>
        <v>5.5857971895812453</v>
      </c>
      <c r="CV43" s="116">
        <f t="shared" si="50"/>
        <v>5.6927710779320506</v>
      </c>
      <c r="CW43" s="116">
        <f t="shared" ca="1" si="51"/>
        <v>942.17855651141315</v>
      </c>
      <c r="CX43" s="119"/>
      <c r="CY43" s="33">
        <f t="shared" si="160"/>
        <v>0.78599567607511445</v>
      </c>
      <c r="CZ43" s="33">
        <f t="shared" si="160"/>
        <v>2.2545406290530152E-2</v>
      </c>
      <c r="DA43" s="33">
        <f t="shared" si="53"/>
        <v>0.3068585047223939</v>
      </c>
      <c r="DB43" s="33">
        <f t="shared" si="161"/>
        <v>0.12587965437377516</v>
      </c>
      <c r="DC43" s="33">
        <f t="shared" si="161"/>
        <v>3.1196475770925111E-3</v>
      </c>
      <c r="DD43" s="33">
        <f t="shared" si="161"/>
        <v>0.15059426887598948</v>
      </c>
      <c r="DE43" s="33">
        <f t="shared" si="161"/>
        <v>0.22126739114152938</v>
      </c>
      <c r="DF43" s="33">
        <f t="shared" si="162"/>
        <v>0.12375824675817092</v>
      </c>
      <c r="DG43" s="33">
        <f t="shared" si="162"/>
        <v>2.4075332285872011E-2</v>
      </c>
      <c r="DH43" s="33">
        <f t="shared" si="162"/>
        <v>0</v>
      </c>
      <c r="DI43" s="33">
        <f t="shared" si="162"/>
        <v>2.6687896742921156E-3</v>
      </c>
      <c r="DJ43" s="33">
        <f t="shared" si="56"/>
        <v>1.7667629177747601</v>
      </c>
      <c r="DL43" s="33">
        <f t="shared" si="163"/>
        <v>0.44487897508346896</v>
      </c>
      <c r="DM43" s="33">
        <f t="shared" si="163"/>
        <v>1.276085549663116E-2</v>
      </c>
      <c r="DN43" s="33">
        <f t="shared" si="163"/>
        <v>0.17368403062754029</v>
      </c>
      <c r="DO43" s="33">
        <f t="shared" si="163"/>
        <v>7.1248752793793474E-2</v>
      </c>
      <c r="DP43" s="33">
        <f t="shared" si="163"/>
        <v>1.7657420504510648E-3</v>
      </c>
      <c r="DQ43" s="33">
        <f t="shared" si="163"/>
        <v>8.5237395103165928E-2</v>
      </c>
      <c r="DR43" s="33">
        <f t="shared" si="163"/>
        <v>0.12523886986501614</v>
      </c>
      <c r="DS43" s="33">
        <f t="shared" si="163"/>
        <v>7.0048021448200062E-2</v>
      </c>
      <c r="DT43" s="33">
        <f t="shared" si="163"/>
        <v>1.3626804164644185E-2</v>
      </c>
      <c r="DU43" s="33">
        <f t="shared" si="163"/>
        <v>0</v>
      </c>
      <c r="DV43" s="33">
        <f t="shared" si="163"/>
        <v>1.5105533670886975E-3</v>
      </c>
      <c r="DW43" s="33">
        <f t="shared" si="58"/>
        <v>1.0000000000000002</v>
      </c>
      <c r="DX43" s="33">
        <f t="shared" si="59"/>
        <v>54.469610408770329</v>
      </c>
      <c r="DY43" s="33">
        <f t="shared" si="164"/>
        <v>0.82741581411450249</v>
      </c>
      <c r="DZ43" s="33">
        <f t="shared" si="164"/>
        <v>9.0749986229137145E-3</v>
      </c>
      <c r="EA43" s="33">
        <f t="shared" si="164"/>
        <v>6.1287158815625582E-2</v>
      </c>
      <c r="EB43" s="33">
        <f t="shared" si="164"/>
        <v>5.5507304471761977E-2</v>
      </c>
      <c r="EC43" s="33">
        <f t="shared" si="164"/>
        <v>1.5901321585903084E-3</v>
      </c>
      <c r="ED43" s="33">
        <f t="shared" si="164"/>
        <v>0.37319746727404451</v>
      </c>
      <c r="EE43" s="33">
        <f t="shared" si="164"/>
        <v>0.38588985937293818</v>
      </c>
      <c r="EF43" s="33">
        <f t="shared" si="164"/>
        <v>6.5844989181802196E-3</v>
      </c>
      <c r="EG43" s="33">
        <f t="shared" si="164"/>
        <v>0</v>
      </c>
      <c r="EH43" s="33">
        <f t="shared" si="164"/>
        <v>8.9145792515964006E-3</v>
      </c>
      <c r="EI43" s="33">
        <f t="shared" si="61"/>
        <v>1.7294618130001536</v>
      </c>
      <c r="EK43" s="33">
        <f t="shared" si="165"/>
        <v>1.654831628229005</v>
      </c>
      <c r="EL43" s="33">
        <f t="shared" si="165"/>
        <v>1.8149997245827429E-2</v>
      </c>
      <c r="EM43" s="33">
        <f t="shared" si="63"/>
        <v>0.18386147644687675</v>
      </c>
      <c r="EN43" s="33">
        <f t="shared" si="166"/>
        <v>5.5507304471761977E-2</v>
      </c>
      <c r="EO43" s="33">
        <f t="shared" si="166"/>
        <v>1.5901321585903084E-3</v>
      </c>
      <c r="EP43" s="33">
        <f t="shared" si="166"/>
        <v>0.37319746727404451</v>
      </c>
      <c r="EQ43" s="33">
        <f t="shared" si="166"/>
        <v>0.38588985937293818</v>
      </c>
      <c r="ER43" s="33">
        <f t="shared" si="166"/>
        <v>6.5844989181802196E-3</v>
      </c>
      <c r="ES43" s="33">
        <f t="shared" si="166"/>
        <v>0</v>
      </c>
      <c r="ET43" s="33">
        <f t="shared" si="65"/>
        <v>2.67437377547892E-2</v>
      </c>
      <c r="EU43" s="33">
        <f t="shared" si="66"/>
        <v>2.7063561018720135</v>
      </c>
      <c r="EV43" s="33">
        <f t="shared" si="67"/>
        <v>2.217003148938804</v>
      </c>
      <c r="EX43" s="33">
        <f t="shared" si="167"/>
        <v>1.8343834653736162</v>
      </c>
      <c r="EY43" s="33">
        <f t="shared" si="167"/>
        <v>2.0119300523615016E-2</v>
      </c>
      <c r="EZ43" s="33">
        <f t="shared" si="69"/>
        <v>0.16561653462638382</v>
      </c>
      <c r="FA43" s="33">
        <f t="shared" si="70"/>
        <v>0.1061311135411252</v>
      </c>
      <c r="FB43" s="33">
        <f t="shared" si="71"/>
        <v>0.27174764816750901</v>
      </c>
      <c r="FC43" s="33">
        <f t="shared" si="168"/>
        <v>0.12305986880300127</v>
      </c>
      <c r="FD43" s="33">
        <f t="shared" si="168"/>
        <v>3.5253280028235716E-3</v>
      </c>
      <c r="FE43" s="33">
        <f t="shared" si="168"/>
        <v>0.827379960122543</v>
      </c>
      <c r="FF43" s="33">
        <f t="shared" si="168"/>
        <v>0.85551903337335622</v>
      </c>
      <c r="FG43" s="33">
        <f t="shared" si="169"/>
        <v>2.919570967157939E-2</v>
      </c>
      <c r="FH43" s="33">
        <f t="shared" si="169"/>
        <v>0</v>
      </c>
      <c r="FI43" s="33">
        <f t="shared" si="169"/>
        <v>3.9527300544507496E-2</v>
      </c>
      <c r="FJ43" s="33">
        <f t="shared" si="74"/>
        <v>4.0044576145825515</v>
      </c>
      <c r="FK43" s="33">
        <f t="shared" si="75"/>
        <v>8.9152291651004786E-3</v>
      </c>
      <c r="FL43" s="33">
        <f t="shared" si="76"/>
        <v>1.3357957591017211E-2</v>
      </c>
      <c r="FM43" s="33">
        <f t="shared" si="77"/>
        <v>2.919570967157939E-2</v>
      </c>
      <c r="FN43" s="33">
        <f t="shared" si="78"/>
        <v>7.693540386954581E-2</v>
      </c>
      <c r="FO43" s="33">
        <f t="shared" si="157"/>
        <v>4.4340565378419003E-2</v>
      </c>
      <c r="FP43" s="33">
        <f t="shared" si="79"/>
        <v>1.9763650272253748E-2</v>
      </c>
      <c r="FQ43" s="119">
        <f t="shared" si="80"/>
        <v>0.71447941385313762</v>
      </c>
      <c r="FR43" s="33">
        <f t="shared" si="81"/>
        <v>0.11798020753620331</v>
      </c>
      <c r="FS43" s="33">
        <f t="shared" si="82"/>
        <v>1.0026949505811389</v>
      </c>
      <c r="FT43" s="33">
        <f t="shared" si="83"/>
        <v>0.71447941385313762</v>
      </c>
      <c r="FU43" s="33">
        <f t="shared" si="84"/>
        <v>2.4952642881855702</v>
      </c>
      <c r="FV43" s="33">
        <f t="shared" si="85"/>
        <v>-2.7207608087237785</v>
      </c>
      <c r="FW43" s="33">
        <f t="shared" si="86"/>
        <v>-2.720760808723778</v>
      </c>
      <c r="FX43" s="33">
        <f t="shared" si="87"/>
        <v>0.54469610408770319</v>
      </c>
      <c r="FY43" s="120">
        <f t="shared" ca="1" si="170"/>
        <v>1472.5344201949506</v>
      </c>
      <c r="FZ43" s="120">
        <f t="shared" ca="1" si="170"/>
        <v>7.5684625843709581</v>
      </c>
      <c r="GA43" s="33">
        <f t="shared" ca="1" si="89"/>
        <v>0.14725344201949506</v>
      </c>
      <c r="GB43" s="119">
        <f t="shared" ca="1" si="90"/>
        <v>0.4450541093942082</v>
      </c>
      <c r="GC43" s="119">
        <f t="shared" ca="1" si="91"/>
        <v>5.5301610158704868</v>
      </c>
      <c r="GD43" s="33">
        <f t="shared" ca="1" si="92"/>
        <v>175.86238475720322</v>
      </c>
      <c r="GE43" s="33">
        <f t="shared" si="93"/>
        <v>9.5659633286357987E-2</v>
      </c>
      <c r="GF43" s="119">
        <f t="shared" si="94"/>
        <v>87.05232408640552</v>
      </c>
      <c r="GG43" s="119">
        <f t="shared" ca="1" si="95"/>
        <v>315.92962229694325</v>
      </c>
      <c r="GH43" s="119">
        <f t="shared" ca="1" si="96"/>
        <v>1.6651191303418381E-3</v>
      </c>
      <c r="GI43" s="119">
        <f t="shared" si="97"/>
        <v>0.1779362168186806</v>
      </c>
      <c r="GJ43" s="33">
        <f t="shared" si="98"/>
        <v>0.88824007104775915</v>
      </c>
      <c r="GK43" s="33">
        <f t="shared" si="99"/>
        <v>0.17469294377434821</v>
      </c>
      <c r="GL43" s="33">
        <f t="shared" si="100"/>
        <v>0.13091307850806283</v>
      </c>
      <c r="GM43" s="33">
        <f t="shared" si="101"/>
        <v>0.87374958593525975</v>
      </c>
      <c r="GN43" s="33">
        <f t="shared" si="102"/>
        <v>6.7775013825184027E-2</v>
      </c>
      <c r="GO43" s="33">
        <f t="shared" si="103"/>
        <v>0.11414463963790078</v>
      </c>
      <c r="GP43" s="33">
        <f t="shared" si="104"/>
        <v>0.86908692149193723</v>
      </c>
      <c r="GQ43" s="33">
        <f t="shared" si="105"/>
        <v>0.31958858991268174</v>
      </c>
      <c r="GR43" s="33">
        <f t="shared" si="106"/>
        <v>-1.2756796816210926E-2</v>
      </c>
      <c r="GS43" s="33">
        <f t="shared" si="107"/>
        <v>2.7438637729635031E-2</v>
      </c>
      <c r="GT43" s="33">
        <f t="shared" si="108"/>
        <v>2.7438637729635031E-2</v>
      </c>
      <c r="GU43" s="33">
        <f t="shared" si="109"/>
        <v>8.6706001908265745E-2</v>
      </c>
      <c r="GV43" s="33">
        <f t="shared" si="110"/>
        <v>8.4321291222605815E-2</v>
      </c>
      <c r="GW43" s="33">
        <f t="shared" si="111"/>
        <v>0.74305866889993721</v>
      </c>
      <c r="GX43" s="33">
        <f t="shared" si="112"/>
        <v>0.85551903337335622</v>
      </c>
      <c r="GY43" s="33">
        <f t="shared" si="113"/>
        <v>2.919570967157939E-2</v>
      </c>
      <c r="GZ43" s="33">
        <f t="shared" si="114"/>
        <v>437.56124955202483</v>
      </c>
      <c r="HA43" s="33">
        <f t="shared" si="115"/>
        <v>11.613083858003277</v>
      </c>
      <c r="HB43" s="33">
        <f t="shared" si="116"/>
        <v>2.2037274734630654</v>
      </c>
      <c r="HC43" s="33">
        <f t="shared" si="117"/>
        <v>9.0628292346168558E-6</v>
      </c>
      <c r="HD43" s="33">
        <f t="shared" si="118"/>
        <v>1880.3930231605973</v>
      </c>
      <c r="HE43" s="33">
        <f t="shared" ca="1" si="119"/>
        <v>-7.8581722705283134E-3</v>
      </c>
      <c r="HF43" s="119">
        <f t="shared" ca="1" si="120"/>
        <v>20.713080422046193</v>
      </c>
      <c r="HG43" s="44" t="e">
        <f>#REF!</f>
        <v>#REF!</v>
      </c>
      <c r="HH43" s="44" t="e">
        <f>#REF!</f>
        <v>#REF!</v>
      </c>
      <c r="HI43" s="44">
        <f t="shared" si="121"/>
        <v>4.9691000000000001</v>
      </c>
      <c r="HJ43" s="44">
        <f t="shared" si="122"/>
        <v>3.7044492539505498</v>
      </c>
      <c r="HK43" s="44" t="e">
        <f t="shared" si="123"/>
        <v>#REF!</v>
      </c>
      <c r="HL43" s="33">
        <f t="shared" si="171"/>
        <v>437.56124955202483</v>
      </c>
      <c r="HM43" s="33">
        <f t="shared" si="171"/>
        <v>11.613083858003277</v>
      </c>
      <c r="HN43" s="44">
        <f t="shared" si="125"/>
        <v>6.0288877477065057</v>
      </c>
      <c r="HO43" s="44"/>
      <c r="HP43" s="45">
        <f t="shared" si="126"/>
        <v>0.11766996764072435</v>
      </c>
      <c r="HQ43" s="45">
        <f t="shared" si="127"/>
        <v>0.827379960122543</v>
      </c>
      <c r="HR43" s="45">
        <f t="shared" si="128"/>
        <v>8.9152291651004786E-3</v>
      </c>
      <c r="HS43" s="45">
        <f t="shared" si="129"/>
        <v>2.0280480506478911E-2</v>
      </c>
      <c r="HT43" s="45">
        <f t="shared" si="130"/>
        <v>0</v>
      </c>
      <c r="HU43" s="45">
        <f t="shared" si="131"/>
        <v>2.0280480506478911E-2</v>
      </c>
      <c r="HV43" s="45">
        <f t="shared" si="132"/>
        <v>0</v>
      </c>
      <c r="HW43" s="45">
        <f t="shared" si="133"/>
        <v>8.5850633034646295E-2</v>
      </c>
      <c r="HX43" s="45">
        <f t="shared" si="134"/>
        <v>0.16561653462638382</v>
      </c>
      <c r="HY43" s="45">
        <f t="shared" si="135"/>
        <v>0.12451190586218465</v>
      </c>
      <c r="HZ43" s="45">
        <f t="shared" si="136"/>
        <v>0.60400142376890342</v>
      </c>
      <c r="IA43" s="45">
        <f t="shared" si="137"/>
        <v>8.5901074978068995E-2</v>
      </c>
      <c r="IB43" s="45">
        <f t="shared" si="138"/>
        <v>0.10093086989377766</v>
      </c>
      <c r="IC43" s="45">
        <f t="shared" si="139"/>
        <v>1.4354387061286748E-2</v>
      </c>
      <c r="ID43" s="45">
        <f t="shared" si="140"/>
        <v>2.919570967157939E-2</v>
      </c>
      <c r="IE43" s="45"/>
      <c r="IF43" s="121">
        <f t="shared" si="141"/>
        <v>-8.6926924271597737E-7</v>
      </c>
      <c r="IG43" s="121">
        <f t="shared" si="142"/>
        <v>1.6290840562123032E-12</v>
      </c>
      <c r="IH43" s="121">
        <f t="shared" si="143"/>
        <v>2.6736741092033514E-5</v>
      </c>
      <c r="II43" s="121">
        <f t="shared" si="144"/>
        <v>7.5493778504170041E-9</v>
      </c>
      <c r="IJ43" s="45">
        <f t="shared" si="145"/>
        <v>2.2037274734630654</v>
      </c>
      <c r="IK43" s="119">
        <f t="shared" si="146"/>
        <v>9.5659633286357987E-2</v>
      </c>
      <c r="IL43" s="122">
        <f t="shared" ca="1" si="147"/>
        <v>-24.896362139323735</v>
      </c>
      <c r="IM43" s="122"/>
      <c r="IN43" s="45">
        <f t="shared" si="148"/>
        <v>2.0637488268867634</v>
      </c>
      <c r="IO43" s="122">
        <f t="shared" si="149"/>
        <v>1880.3930231605973</v>
      </c>
      <c r="IP43" s="121">
        <f t="shared" si="150"/>
        <v>1.2591227687177525E-5</v>
      </c>
    </row>
    <row r="44" spans="1:250" s="33" customFormat="1">
      <c r="A44" t="s">
        <v>233</v>
      </c>
      <c r="B44"/>
      <c r="C44" s="111">
        <v>3</v>
      </c>
      <c r="D44" s="111">
        <v>1160</v>
      </c>
      <c r="E44" s="125">
        <f t="shared" si="4"/>
        <v>87.05232408640552</v>
      </c>
      <c r="F44" s="125" t="str">
        <f t="shared" ca="1" si="151"/>
        <v>Y</v>
      </c>
      <c r="G44" s="167">
        <f t="shared" ca="1" si="5"/>
        <v>6.0605581266826913</v>
      </c>
      <c r="H44" s="167">
        <f t="shared" ca="1" si="152"/>
        <v>1208.3410753929911</v>
      </c>
      <c r="I44" s="4">
        <f t="shared" ca="1" si="6"/>
        <v>5.672848202380381E-2</v>
      </c>
      <c r="J44" s="4">
        <f t="shared" ca="1" si="153"/>
        <v>0.10376490704909991</v>
      </c>
      <c r="K44" s="4">
        <f t="shared" ca="1" si="7"/>
        <v>3.8685041593368441E-3</v>
      </c>
      <c r="L44" s="4">
        <f t="shared" ca="1" si="8"/>
        <v>3.3743914821196763E-2</v>
      </c>
      <c r="M44" s="4"/>
      <c r="N44">
        <v>46.846899999999998</v>
      </c>
      <c r="O44">
        <v>1.7202999999999999</v>
      </c>
      <c r="P44">
        <v>15.536</v>
      </c>
      <c r="Q44">
        <v>9.2696000000000005</v>
      </c>
      <c r="R44">
        <v>0.20480000000000001</v>
      </c>
      <c r="S44">
        <v>6.21699029126213</v>
      </c>
      <c r="T44">
        <v>12.4458</v>
      </c>
      <c r="U44">
        <v>3.9009</v>
      </c>
      <c r="V44">
        <v>1.1745000000000001</v>
      </c>
      <c r="W44">
        <v>0</v>
      </c>
      <c r="X44">
        <v>0.2465</v>
      </c>
      <c r="Y44" s="112">
        <v>0</v>
      </c>
      <c r="Z44" s="113">
        <f t="shared" ca="1" si="9"/>
        <v>11.783701892035978</v>
      </c>
      <c r="AB44">
        <v>49.714700000000001</v>
      </c>
      <c r="AC44">
        <v>0.72489999999999999</v>
      </c>
      <c r="AD44">
        <v>6.2488999999999999</v>
      </c>
      <c r="AE44">
        <v>3.988</v>
      </c>
      <c r="AF44">
        <v>0.1128</v>
      </c>
      <c r="AG44">
        <v>15.041499999999999</v>
      </c>
      <c r="AH44">
        <v>21.639700000000001</v>
      </c>
      <c r="AI44">
        <v>0.40810000000000002</v>
      </c>
      <c r="AJ44">
        <v>0</v>
      </c>
      <c r="AK44">
        <v>1.355</v>
      </c>
      <c r="AM44" s="114">
        <f t="shared" ca="1" si="10"/>
        <v>1481.4910753929912</v>
      </c>
      <c r="AN44" s="124">
        <f t="shared" ca="1" si="11"/>
        <v>1208.3410753929911</v>
      </c>
      <c r="AO44" s="124">
        <f t="shared" ca="1" si="12"/>
        <v>6.0605581266826913</v>
      </c>
      <c r="AP44" s="111"/>
      <c r="AQ44" s="115">
        <f t="shared" ca="1" si="13"/>
        <v>1473.5409335962568</v>
      </c>
      <c r="AR44" s="115">
        <f t="shared" ca="1" si="14"/>
        <v>7.6965285198200162</v>
      </c>
      <c r="AS44" s="115"/>
      <c r="AT44" s="115">
        <f t="shared" ca="1" si="159"/>
        <v>1471.9989324019703</v>
      </c>
      <c r="AU44" s="115">
        <f t="shared" ca="1" si="159"/>
        <v>5.0750964009047745</v>
      </c>
      <c r="AV44" s="111"/>
      <c r="AW44" s="115">
        <f t="shared" ca="1" si="16"/>
        <v>1496.6936253446088</v>
      </c>
      <c r="AX44" s="115">
        <f t="shared" ca="1" si="17"/>
        <v>1223.5436253446087</v>
      </c>
      <c r="AY44" s="115">
        <f t="shared" ca="1" si="18"/>
        <v>8.5998973816870929</v>
      </c>
      <c r="AZ44" s="115"/>
      <c r="BA44" s="115">
        <f t="shared" ca="1" si="19"/>
        <v>1509.7382971216919</v>
      </c>
      <c r="BB44" s="115">
        <f t="shared" ca="1" si="20"/>
        <v>1236.588297121692</v>
      </c>
      <c r="BC44" s="116">
        <f t="shared" ca="1" si="21"/>
        <v>9.1088727710187385</v>
      </c>
      <c r="BE44" s="116">
        <f t="shared" si="22"/>
        <v>1454.2423397082275</v>
      </c>
      <c r="BF44" s="116">
        <f t="shared" si="23"/>
        <v>1181.0923397082274</v>
      </c>
      <c r="BG44" s="116">
        <f t="shared" ca="1" si="24"/>
        <v>1473.5409335962568</v>
      </c>
      <c r="BH44" s="116">
        <f t="shared" ca="1" si="25"/>
        <v>1200.3909335962567</v>
      </c>
      <c r="BI44" s="116">
        <f t="shared" ca="1" si="26"/>
        <v>7.6965285198200162</v>
      </c>
      <c r="BJ44" s="116"/>
      <c r="BK44" s="116">
        <f t="shared" ca="1" si="27"/>
        <v>1471.9989324019703</v>
      </c>
      <c r="BL44" s="116">
        <f t="shared" ca="1" si="28"/>
        <v>5.0750964009047745</v>
      </c>
      <c r="BM44" s="116">
        <f t="shared" ca="1" si="29"/>
        <v>1198.8489324019702</v>
      </c>
      <c r="BN44" s="116"/>
      <c r="BO44" s="116">
        <f t="shared" ca="1" si="30"/>
        <v>6.0628281466295055</v>
      </c>
      <c r="BP44" s="116">
        <f t="shared" ca="1" si="31"/>
        <v>6.6330236318519287</v>
      </c>
      <c r="BQ44" s="116">
        <f t="shared" ca="1" si="32"/>
        <v>1216.3900884502773</v>
      </c>
      <c r="BR44" s="116">
        <f t="shared" ca="1" si="33"/>
        <v>1223.0920405512015</v>
      </c>
      <c r="BS44" s="116">
        <f t="shared" ca="1" si="34"/>
        <v>1223.0920405512015</v>
      </c>
      <c r="BT44" s="116"/>
      <c r="BU44" s="116">
        <f t="shared" ca="1" si="35"/>
        <v>1171.5825726264043</v>
      </c>
      <c r="BV44" s="111"/>
      <c r="BW44" s="117">
        <f t="shared" ca="1" si="36"/>
        <v>0.69455188162362558</v>
      </c>
      <c r="BX44" s="117">
        <f t="shared" ca="1" si="37"/>
        <v>0.68073549903194086</v>
      </c>
      <c r="BY44" s="117">
        <f t="shared" ca="1" si="38"/>
        <v>0.12184871169554015</v>
      </c>
      <c r="BZ44" s="117">
        <f t="shared" ca="1" si="39"/>
        <v>2.0206921845742E-2</v>
      </c>
      <c r="CA44" s="117">
        <f t="shared" ca="1" si="40"/>
        <v>1.8129696069324085E-2</v>
      </c>
      <c r="CB44" s="117">
        <f t="shared" ca="1" si="154"/>
        <v>5.7178251907833863E-2</v>
      </c>
      <c r="CC44" s="117">
        <f t="shared" si="41"/>
        <v>0</v>
      </c>
      <c r="CD44" s="116">
        <f t="shared" ca="1" si="42"/>
        <v>0.89809908055038101</v>
      </c>
      <c r="CE44" s="134">
        <v>0.27</v>
      </c>
      <c r="CF44" s="117">
        <f t="shared" si="43"/>
        <v>0.71447941385313762</v>
      </c>
      <c r="CG44" s="117">
        <f t="shared" si="0"/>
        <v>0.11798020753620331</v>
      </c>
      <c r="CH44" s="117">
        <f t="shared" si="1"/>
        <v>7.693540386954581E-2</v>
      </c>
      <c r="CI44" s="117">
        <f t="shared" si="2"/>
        <v>2.919570967157939E-2</v>
      </c>
      <c r="CJ44" s="117">
        <f t="shared" si="158"/>
        <v>4.4340565378419003E-2</v>
      </c>
      <c r="CK44" s="117">
        <f t="shared" si="158"/>
        <v>1.9763650272253748E-2</v>
      </c>
      <c r="CL44" s="117">
        <f t="shared" si="44"/>
        <v>1.0026949505811389</v>
      </c>
      <c r="CM44" s="117">
        <f t="shared" si="155"/>
        <v>0.17782106083093135</v>
      </c>
      <c r="CN44" s="111"/>
      <c r="CO44" s="116">
        <f t="shared" ca="1" si="45"/>
        <v>7.0632673403433728</v>
      </c>
      <c r="CP44" s="116">
        <f t="shared" ca="1" si="46"/>
        <v>5.3879483556000594</v>
      </c>
      <c r="CQ44" s="116">
        <f t="shared" ca="1" si="47"/>
        <v>7.8593258709186671</v>
      </c>
      <c r="CR44" s="116">
        <f t="shared" ca="1" si="48"/>
        <v>1221.6057899111343</v>
      </c>
      <c r="CS44" s="118">
        <f t="shared" ca="1" si="156"/>
        <v>0.28158596788003126</v>
      </c>
      <c r="CU44" s="116">
        <f t="shared" si="49"/>
        <v>5.5857971895812453</v>
      </c>
      <c r="CV44" s="116">
        <f t="shared" si="50"/>
        <v>5.6927710779320506</v>
      </c>
      <c r="CW44" s="116">
        <f t="shared" ca="1" si="51"/>
        <v>942.43911781244003</v>
      </c>
      <c r="CX44" s="119"/>
      <c r="CY44" s="33">
        <f t="shared" si="160"/>
        <v>0.77968620754506579</v>
      </c>
      <c r="CZ44" s="33">
        <f t="shared" si="160"/>
        <v>2.1536377612082304E-2</v>
      </c>
      <c r="DA44" s="33">
        <f t="shared" si="53"/>
        <v>0.30474397073390808</v>
      </c>
      <c r="DB44" s="33">
        <f t="shared" si="161"/>
        <v>0.12901968644218778</v>
      </c>
      <c r="DC44" s="33">
        <f t="shared" si="161"/>
        <v>2.88704845814978E-3</v>
      </c>
      <c r="DD44" s="33">
        <f t="shared" si="161"/>
        <v>0.15425090787264242</v>
      </c>
      <c r="DE44" s="33">
        <f t="shared" si="161"/>
        <v>0.22193967623320626</v>
      </c>
      <c r="DF44" s="33">
        <f t="shared" si="162"/>
        <v>0.12587832310673472</v>
      </c>
      <c r="DG44" s="33">
        <f t="shared" si="162"/>
        <v>2.4937364643933927E-2</v>
      </c>
      <c r="DH44" s="33">
        <f t="shared" si="162"/>
        <v>0</v>
      </c>
      <c r="DI44" s="33">
        <f t="shared" si="162"/>
        <v>3.4733719889810263E-3</v>
      </c>
      <c r="DJ44" s="33">
        <f t="shared" si="56"/>
        <v>1.7683529346368918</v>
      </c>
      <c r="DL44" s="33">
        <f t="shared" si="163"/>
        <v>0.4409109699049778</v>
      </c>
      <c r="DM44" s="33">
        <f t="shared" si="163"/>
        <v>1.2178777884350624E-2</v>
      </c>
      <c r="DN44" s="33">
        <f t="shared" si="163"/>
        <v>0.17233209771921648</v>
      </c>
      <c r="DO44" s="33">
        <f t="shared" si="163"/>
        <v>7.2960371153895406E-2</v>
      </c>
      <c r="DP44" s="33">
        <f t="shared" si="163"/>
        <v>1.6326200508964561E-3</v>
      </c>
      <c r="DQ44" s="33">
        <f t="shared" si="163"/>
        <v>8.7228575727907973E-2</v>
      </c>
      <c r="DR44" s="33">
        <f t="shared" si="163"/>
        <v>0.12550643702739051</v>
      </c>
      <c r="DS44" s="33">
        <f t="shared" si="163"/>
        <v>7.1183936555392541E-2</v>
      </c>
      <c r="DT44" s="33">
        <f t="shared" si="163"/>
        <v>1.4102029156897058E-2</v>
      </c>
      <c r="DU44" s="33">
        <f t="shared" si="163"/>
        <v>0</v>
      </c>
      <c r="DV44" s="33">
        <f t="shared" si="163"/>
        <v>1.9641848190752927E-3</v>
      </c>
      <c r="DW44" s="33">
        <f t="shared" si="58"/>
        <v>1.0000000000000002</v>
      </c>
      <c r="DX44" s="33">
        <f t="shared" si="59"/>
        <v>54.453554646482715</v>
      </c>
      <c r="DY44" s="33">
        <f t="shared" si="164"/>
        <v>0.82741581411450249</v>
      </c>
      <c r="DZ44" s="33">
        <f t="shared" si="164"/>
        <v>9.0749986229137145E-3</v>
      </c>
      <c r="EA44" s="33">
        <f t="shared" si="164"/>
        <v>6.1287158815625582E-2</v>
      </c>
      <c r="EB44" s="33">
        <f t="shared" si="164"/>
        <v>5.5507304471761977E-2</v>
      </c>
      <c r="EC44" s="33">
        <f t="shared" si="164"/>
        <v>1.5901321585903084E-3</v>
      </c>
      <c r="ED44" s="33">
        <f t="shared" si="164"/>
        <v>0.37319746727404451</v>
      </c>
      <c r="EE44" s="33">
        <f t="shared" si="164"/>
        <v>0.38588985937293818</v>
      </c>
      <c r="EF44" s="33">
        <f t="shared" si="164"/>
        <v>6.5844989181802196E-3</v>
      </c>
      <c r="EG44" s="33">
        <f t="shared" si="164"/>
        <v>0</v>
      </c>
      <c r="EH44" s="33">
        <f t="shared" si="164"/>
        <v>8.9145792515964006E-3</v>
      </c>
      <c r="EI44" s="33">
        <f t="shared" si="61"/>
        <v>1.7294618130001536</v>
      </c>
      <c r="EK44" s="33">
        <f t="shared" si="165"/>
        <v>1.654831628229005</v>
      </c>
      <c r="EL44" s="33">
        <f t="shared" si="165"/>
        <v>1.8149997245827429E-2</v>
      </c>
      <c r="EM44" s="33">
        <f t="shared" si="63"/>
        <v>0.18386147644687675</v>
      </c>
      <c r="EN44" s="33">
        <f t="shared" si="166"/>
        <v>5.5507304471761977E-2</v>
      </c>
      <c r="EO44" s="33">
        <f t="shared" si="166"/>
        <v>1.5901321585903084E-3</v>
      </c>
      <c r="EP44" s="33">
        <f t="shared" si="166"/>
        <v>0.37319746727404451</v>
      </c>
      <c r="EQ44" s="33">
        <f t="shared" si="166"/>
        <v>0.38588985937293818</v>
      </c>
      <c r="ER44" s="33">
        <f t="shared" si="166"/>
        <v>6.5844989181802196E-3</v>
      </c>
      <c r="ES44" s="33">
        <f t="shared" si="166"/>
        <v>0</v>
      </c>
      <c r="ET44" s="33">
        <f t="shared" si="65"/>
        <v>2.67437377547892E-2</v>
      </c>
      <c r="EU44" s="33">
        <f t="shared" si="66"/>
        <v>2.7063561018720135</v>
      </c>
      <c r="EV44" s="33">
        <f t="shared" si="67"/>
        <v>2.217003148938804</v>
      </c>
      <c r="EX44" s="33">
        <f t="shared" si="167"/>
        <v>1.8343834653736162</v>
      </c>
      <c r="EY44" s="33">
        <f t="shared" si="167"/>
        <v>2.0119300523615016E-2</v>
      </c>
      <c r="EZ44" s="33">
        <f t="shared" si="69"/>
        <v>0.16561653462638382</v>
      </c>
      <c r="FA44" s="33">
        <f t="shared" si="70"/>
        <v>0.1061311135411252</v>
      </c>
      <c r="FB44" s="33">
        <f t="shared" si="71"/>
        <v>0.27174764816750901</v>
      </c>
      <c r="FC44" s="33">
        <f t="shared" si="168"/>
        <v>0.12305986880300127</v>
      </c>
      <c r="FD44" s="33">
        <f t="shared" si="168"/>
        <v>3.5253280028235716E-3</v>
      </c>
      <c r="FE44" s="33">
        <f t="shared" si="168"/>
        <v>0.827379960122543</v>
      </c>
      <c r="FF44" s="33">
        <f t="shared" si="168"/>
        <v>0.85551903337335622</v>
      </c>
      <c r="FG44" s="33">
        <f t="shared" si="169"/>
        <v>2.919570967157939E-2</v>
      </c>
      <c r="FH44" s="33">
        <f t="shared" si="169"/>
        <v>0</v>
      </c>
      <c r="FI44" s="33">
        <f t="shared" si="169"/>
        <v>3.9527300544507496E-2</v>
      </c>
      <c r="FJ44" s="33">
        <f t="shared" si="74"/>
        <v>4.0044576145825515</v>
      </c>
      <c r="FK44" s="33">
        <f t="shared" si="75"/>
        <v>8.9152291651004786E-3</v>
      </c>
      <c r="FL44" s="33">
        <f t="shared" si="76"/>
        <v>1.3357957591017211E-2</v>
      </c>
      <c r="FM44" s="33">
        <f t="shared" si="77"/>
        <v>2.919570967157939E-2</v>
      </c>
      <c r="FN44" s="33">
        <f t="shared" si="78"/>
        <v>7.693540386954581E-2</v>
      </c>
      <c r="FO44" s="33">
        <f t="shared" si="157"/>
        <v>4.4340565378419003E-2</v>
      </c>
      <c r="FP44" s="33">
        <f t="shared" si="79"/>
        <v>1.9763650272253748E-2</v>
      </c>
      <c r="FQ44" s="119">
        <f t="shared" si="80"/>
        <v>0.71447941385313762</v>
      </c>
      <c r="FR44" s="33">
        <f t="shared" si="81"/>
        <v>0.11798020753620331</v>
      </c>
      <c r="FS44" s="33">
        <f t="shared" si="82"/>
        <v>1.0026949505811389</v>
      </c>
      <c r="FT44" s="33">
        <f t="shared" si="83"/>
        <v>0.71447941385313762</v>
      </c>
      <c r="FU44" s="33">
        <f t="shared" si="84"/>
        <v>2.5049110621477135</v>
      </c>
      <c r="FV44" s="33">
        <f t="shared" si="85"/>
        <v>-2.7035119294417655</v>
      </c>
      <c r="FW44" s="33">
        <f t="shared" si="86"/>
        <v>-2.7035119294417655</v>
      </c>
      <c r="FX44" s="33">
        <f t="shared" si="87"/>
        <v>0.54453554646482716</v>
      </c>
      <c r="FY44" s="120">
        <f t="shared" ca="1" si="170"/>
        <v>1473.5409335962568</v>
      </c>
      <c r="FZ44" s="120">
        <f t="shared" ca="1" si="170"/>
        <v>7.6965285198200162</v>
      </c>
      <c r="GA44" s="33">
        <f t="shared" ca="1" si="89"/>
        <v>0.14735409335962568</v>
      </c>
      <c r="GB44" s="119">
        <f t="shared" ca="1" si="90"/>
        <v>0.49084760948300504</v>
      </c>
      <c r="GC44" s="119">
        <f t="shared" ca="1" si="91"/>
        <v>5.5232548799298344</v>
      </c>
      <c r="GD44" s="33">
        <f t="shared" ca="1" si="92"/>
        <v>175.862297734978</v>
      </c>
      <c r="GE44" s="33">
        <f t="shared" si="93"/>
        <v>9.5659633286357987E-2</v>
      </c>
      <c r="GF44" s="119">
        <f t="shared" si="94"/>
        <v>87.05232408640552</v>
      </c>
      <c r="GG44" s="119">
        <f t="shared" ca="1" si="95"/>
        <v>315.92947557856991</v>
      </c>
      <c r="GH44" s="119">
        <f t="shared" ca="1" si="96"/>
        <v>1.6651240006000335E-3</v>
      </c>
      <c r="GI44" s="119">
        <f t="shared" si="97"/>
        <v>0.17782106083093135</v>
      </c>
      <c r="GJ44" s="33">
        <f t="shared" si="98"/>
        <v>0.88824007104775915</v>
      </c>
      <c r="GK44" s="33">
        <f t="shared" si="99"/>
        <v>0.17469294377434821</v>
      </c>
      <c r="GL44" s="33">
        <f t="shared" si="100"/>
        <v>0.13091307850806283</v>
      </c>
      <c r="GM44" s="33">
        <f t="shared" si="101"/>
        <v>0.87374958593525975</v>
      </c>
      <c r="GN44" s="33">
        <f t="shared" si="102"/>
        <v>6.7775013825184027E-2</v>
      </c>
      <c r="GO44" s="33">
        <f t="shared" si="103"/>
        <v>0.11414463963790078</v>
      </c>
      <c r="GP44" s="33">
        <f t="shared" si="104"/>
        <v>0.86908692149193723</v>
      </c>
      <c r="GQ44" s="33">
        <f t="shared" si="105"/>
        <v>0.31958858991268174</v>
      </c>
      <c r="GR44" s="33">
        <f t="shared" si="106"/>
        <v>-1.2756796816210926E-2</v>
      </c>
      <c r="GS44" s="33">
        <f t="shared" si="107"/>
        <v>2.7438637729635031E-2</v>
      </c>
      <c r="GT44" s="33">
        <f t="shared" si="108"/>
        <v>2.7438637729635031E-2</v>
      </c>
      <c r="GU44" s="33">
        <f t="shared" si="109"/>
        <v>8.6706001908265745E-2</v>
      </c>
      <c r="GV44" s="33">
        <f t="shared" si="110"/>
        <v>8.4321291222605815E-2</v>
      </c>
      <c r="GW44" s="33">
        <f t="shared" si="111"/>
        <v>0.74305866889993721</v>
      </c>
      <c r="GX44" s="33">
        <f t="shared" si="112"/>
        <v>0.85551903337335622</v>
      </c>
      <c r="GY44" s="33">
        <f t="shared" si="113"/>
        <v>2.919570967157939E-2</v>
      </c>
      <c r="GZ44" s="33">
        <f t="shared" si="114"/>
        <v>437.56124955202483</v>
      </c>
      <c r="HA44" s="33">
        <f t="shared" si="115"/>
        <v>11.613083858003277</v>
      </c>
      <c r="HB44" s="33">
        <f t="shared" si="116"/>
        <v>2.2037274734630654</v>
      </c>
      <c r="HC44" s="33">
        <f t="shared" si="117"/>
        <v>9.0628292346168558E-6</v>
      </c>
      <c r="HD44" s="33">
        <f t="shared" si="118"/>
        <v>1880.3930231605973</v>
      </c>
      <c r="HE44" s="33">
        <f t="shared" ca="1" si="119"/>
        <v>-7.8581321837665162E-3</v>
      </c>
      <c r="HF44" s="119">
        <f t="shared" ca="1" si="120"/>
        <v>20.83395087091867</v>
      </c>
      <c r="HG44" s="44" t="e">
        <f>#REF!</f>
        <v>#REF!</v>
      </c>
      <c r="HH44" s="44" t="e">
        <f>#REF!</f>
        <v>#REF!</v>
      </c>
      <c r="HI44" s="44">
        <f t="shared" si="121"/>
        <v>5.0754000000000001</v>
      </c>
      <c r="HJ44" s="44">
        <f t="shared" si="122"/>
        <v>3.5483627942583311</v>
      </c>
      <c r="HK44" s="44" t="e">
        <f t="shared" si="123"/>
        <v>#REF!</v>
      </c>
      <c r="HL44" s="33">
        <f t="shared" si="171"/>
        <v>437.56124955202483</v>
      </c>
      <c r="HM44" s="33">
        <f t="shared" si="171"/>
        <v>11.613083858003277</v>
      </c>
      <c r="HN44" s="44">
        <f t="shared" si="125"/>
        <v>6.0288877477065057</v>
      </c>
      <c r="HO44" s="44"/>
      <c r="HP44" s="45">
        <f t="shared" si="126"/>
        <v>0.11766996764072435</v>
      </c>
      <c r="HQ44" s="45">
        <f t="shared" si="127"/>
        <v>0.827379960122543</v>
      </c>
      <c r="HR44" s="45">
        <f t="shared" si="128"/>
        <v>8.9152291651004786E-3</v>
      </c>
      <c r="HS44" s="45">
        <f t="shared" si="129"/>
        <v>2.0280480506478911E-2</v>
      </c>
      <c r="HT44" s="45">
        <f t="shared" si="130"/>
        <v>0</v>
      </c>
      <c r="HU44" s="45">
        <f t="shared" si="131"/>
        <v>2.0280480506478911E-2</v>
      </c>
      <c r="HV44" s="45">
        <f t="shared" si="132"/>
        <v>0</v>
      </c>
      <c r="HW44" s="45">
        <f t="shared" si="133"/>
        <v>8.5850633034646295E-2</v>
      </c>
      <c r="HX44" s="45">
        <f t="shared" si="134"/>
        <v>0.16561653462638382</v>
      </c>
      <c r="HY44" s="45">
        <f t="shared" si="135"/>
        <v>0.12451190586218465</v>
      </c>
      <c r="HZ44" s="45">
        <f t="shared" si="136"/>
        <v>0.60400142376890342</v>
      </c>
      <c r="IA44" s="45">
        <f t="shared" si="137"/>
        <v>8.5901074978068995E-2</v>
      </c>
      <c r="IB44" s="45">
        <f t="shared" si="138"/>
        <v>0.10093086989377766</v>
      </c>
      <c r="IC44" s="45">
        <f t="shared" si="139"/>
        <v>1.4354387061286748E-2</v>
      </c>
      <c r="ID44" s="45">
        <f t="shared" si="140"/>
        <v>2.919570967157939E-2</v>
      </c>
      <c r="IE44" s="45"/>
      <c r="IF44" s="121">
        <f t="shared" si="141"/>
        <v>-8.6926924271597737E-7</v>
      </c>
      <c r="IG44" s="121">
        <f t="shared" si="142"/>
        <v>1.6290840562123032E-12</v>
      </c>
      <c r="IH44" s="121">
        <f t="shared" si="143"/>
        <v>2.6736741092033514E-5</v>
      </c>
      <c r="II44" s="121">
        <f t="shared" si="144"/>
        <v>7.5493778504170041E-9</v>
      </c>
      <c r="IJ44" s="45">
        <f t="shared" si="145"/>
        <v>2.2037274734630654</v>
      </c>
      <c r="IK44" s="119">
        <f t="shared" si="146"/>
        <v>9.5659633286357987E-2</v>
      </c>
      <c r="IL44" s="122">
        <f t="shared" ca="1" si="147"/>
        <v>-24.896235092950899</v>
      </c>
      <c r="IM44" s="122"/>
      <c r="IN44" s="45">
        <f t="shared" si="148"/>
        <v>2.0637488268867634</v>
      </c>
      <c r="IO44" s="122">
        <f t="shared" si="149"/>
        <v>1880.3930231605973</v>
      </c>
      <c r="IP44" s="121">
        <f t="shared" si="150"/>
        <v>1.2591227687177525E-5</v>
      </c>
    </row>
    <row r="45" spans="1:250" s="33" customFormat="1">
      <c r="A45" t="s">
        <v>233</v>
      </c>
      <c r="B45"/>
      <c r="C45" s="111">
        <v>3</v>
      </c>
      <c r="D45" s="111">
        <v>1160</v>
      </c>
      <c r="E45" s="125">
        <f t="shared" si="4"/>
        <v>87.05232408640552</v>
      </c>
      <c r="F45" s="125" t="str">
        <f t="shared" ca="1" si="151"/>
        <v>N</v>
      </c>
      <c r="G45" s="167" t="str">
        <f t="shared" ca="1" si="5"/>
        <v/>
      </c>
      <c r="H45" s="167" t="str">
        <f t="shared" ca="1" si="152"/>
        <v/>
      </c>
      <c r="I45" s="4">
        <f t="shared" ca="1" si="6"/>
        <v>5.6728549022248644E-2</v>
      </c>
      <c r="J45" s="4">
        <f t="shared" ca="1" si="153"/>
        <v>0.11632703481291592</v>
      </c>
      <c r="K45" s="4">
        <f t="shared" ca="1" si="7"/>
        <v>1.318636941720755E-3</v>
      </c>
      <c r="L45" s="4">
        <f t="shared" ca="1" si="8"/>
        <v>3.3010698128859706E-2</v>
      </c>
      <c r="M45" s="4"/>
      <c r="N45">
        <v>46.683199999999999</v>
      </c>
      <c r="O45">
        <v>1.7165999999999999</v>
      </c>
      <c r="P45">
        <v>15.633699999999999</v>
      </c>
      <c r="Q45">
        <v>9.7187000000000001</v>
      </c>
      <c r="R45">
        <v>0.17269999999999999</v>
      </c>
      <c r="S45">
        <v>6.0137864077669896</v>
      </c>
      <c r="T45">
        <v>12.460900000000001</v>
      </c>
      <c r="U45">
        <v>3.9462000000000002</v>
      </c>
      <c r="V45">
        <v>1.1580999999999999</v>
      </c>
      <c r="W45">
        <v>0</v>
      </c>
      <c r="X45">
        <v>0.2581</v>
      </c>
      <c r="Y45" s="112">
        <v>0</v>
      </c>
      <c r="Z45" s="113">
        <f t="shared" ca="1" si="9"/>
        <v>11.599960792341982</v>
      </c>
      <c r="AB45">
        <v>49.714700000000001</v>
      </c>
      <c r="AC45">
        <v>0.72489999999999999</v>
      </c>
      <c r="AD45">
        <v>6.2488999999999999</v>
      </c>
      <c r="AE45">
        <v>3.988</v>
      </c>
      <c r="AF45">
        <v>0.1128</v>
      </c>
      <c r="AG45">
        <v>15.041499999999999</v>
      </c>
      <c r="AH45">
        <v>21.639700000000001</v>
      </c>
      <c r="AI45">
        <v>0.40810000000000002</v>
      </c>
      <c r="AJ45">
        <v>0</v>
      </c>
      <c r="AK45">
        <v>1.355</v>
      </c>
      <c r="AM45" s="114">
        <f t="shared" ca="1" si="10"/>
        <v>1476.0650032518963</v>
      </c>
      <c r="AN45" s="124">
        <f t="shared" ca="1" si="11"/>
        <v>1202.9150032518965</v>
      </c>
      <c r="AO45" s="124">
        <f t="shared" ca="1" si="12"/>
        <v>6.0753240593014901</v>
      </c>
      <c r="AP45" s="111"/>
      <c r="AQ45" s="115">
        <f t="shared" ca="1" si="13"/>
        <v>1466.8405244185767</v>
      </c>
      <c r="AR45" s="115">
        <f t="shared" ca="1" si="14"/>
        <v>7.4682650942374487</v>
      </c>
      <c r="AS45" s="115"/>
      <c r="AT45" s="115">
        <f t="shared" ca="1" si="159"/>
        <v>1465.0784754087008</v>
      </c>
      <c r="AU45" s="115">
        <f t="shared" ca="1" si="159"/>
        <v>4.806059908250023</v>
      </c>
      <c r="AV45" s="111"/>
      <c r="AW45" s="115">
        <f t="shared" ca="1" si="16"/>
        <v>1489.6033208016959</v>
      </c>
      <c r="AX45" s="115">
        <f t="shared" ca="1" si="17"/>
        <v>1216.453320801696</v>
      </c>
      <c r="AY45" s="115">
        <f t="shared" ca="1" si="18"/>
        <v>8.3557964416998072</v>
      </c>
      <c r="AZ45" s="115"/>
      <c r="BA45" s="115">
        <f t="shared" ca="1" si="19"/>
        <v>1505.0315660022636</v>
      </c>
      <c r="BB45" s="115">
        <f t="shared" ca="1" si="20"/>
        <v>1231.8815660022638</v>
      </c>
      <c r="BC45" s="116">
        <f t="shared" ca="1" si="21"/>
        <v>8.9573504432984201</v>
      </c>
      <c r="BE45" s="116">
        <f t="shared" si="22"/>
        <v>1446.740664134129</v>
      </c>
      <c r="BF45" s="116">
        <f t="shared" si="23"/>
        <v>1173.5906641341289</v>
      </c>
      <c r="BG45" s="116">
        <f t="shared" ca="1" si="24"/>
        <v>1466.8405244185767</v>
      </c>
      <c r="BH45" s="116">
        <f t="shared" ca="1" si="25"/>
        <v>1193.6905244185768</v>
      </c>
      <c r="BI45" s="116">
        <f t="shared" ca="1" si="26"/>
        <v>7.4682650942374487</v>
      </c>
      <c r="BJ45" s="116"/>
      <c r="BK45" s="116">
        <f t="shared" ca="1" si="27"/>
        <v>1465.0784754087008</v>
      </c>
      <c r="BL45" s="116">
        <f t="shared" ca="1" si="28"/>
        <v>4.806059908250023</v>
      </c>
      <c r="BM45" s="116">
        <f t="shared" ca="1" si="29"/>
        <v>1191.9284754087007</v>
      </c>
      <c r="BN45" s="116"/>
      <c r="BO45" s="116">
        <f t="shared" ca="1" si="30"/>
        <v>5.921063624020511</v>
      </c>
      <c r="BP45" s="116">
        <f t="shared" ca="1" si="31"/>
        <v>6.3147155515070423</v>
      </c>
      <c r="BQ45" s="116">
        <f t="shared" ca="1" si="32"/>
        <v>1209.5114062699254</v>
      </c>
      <c r="BR45" s="116">
        <f t="shared" ca="1" si="33"/>
        <v>1217.7193583591684</v>
      </c>
      <c r="BS45" s="116">
        <f t="shared" ca="1" si="34"/>
        <v>1217.7193583591684</v>
      </c>
      <c r="BT45" s="116"/>
      <c r="BU45" s="116">
        <f t="shared" ca="1" si="35"/>
        <v>1167.9222706848591</v>
      </c>
      <c r="BV45" s="111"/>
      <c r="BW45" s="117">
        <f t="shared" ca="1" si="36"/>
        <v>0.70176497940271765</v>
      </c>
      <c r="BX45" s="117">
        <f t="shared" ca="1" si="37"/>
        <v>0.68146871572427792</v>
      </c>
      <c r="BY45" s="117">
        <f t="shared" ca="1" si="38"/>
        <v>0.11929884447792406</v>
      </c>
      <c r="BZ45" s="117">
        <f t="shared" ca="1" si="39"/>
        <v>2.0206854847297166E-2</v>
      </c>
      <c r="CA45" s="117">
        <f t="shared" ca="1" si="40"/>
        <v>1.8363935006301672E-2</v>
      </c>
      <c r="CB45" s="117">
        <f t="shared" ca="1" si="154"/>
        <v>5.8147285601625839E-2</v>
      </c>
      <c r="CC45" s="117">
        <f t="shared" si="41"/>
        <v>0</v>
      </c>
      <c r="CD45" s="116">
        <f t="shared" ca="1" si="42"/>
        <v>0.89748563565742656</v>
      </c>
      <c r="CE45" s="134">
        <v>0.27</v>
      </c>
      <c r="CF45" s="117">
        <f t="shared" si="43"/>
        <v>0.71447941385313762</v>
      </c>
      <c r="CG45" s="117">
        <f t="shared" si="0"/>
        <v>0.11798020753620331</v>
      </c>
      <c r="CH45" s="117">
        <f t="shared" si="1"/>
        <v>7.693540386954581E-2</v>
      </c>
      <c r="CI45" s="117">
        <f t="shared" si="2"/>
        <v>2.919570967157939E-2</v>
      </c>
      <c r="CJ45" s="117">
        <f t="shared" si="158"/>
        <v>4.4340565378419003E-2</v>
      </c>
      <c r="CK45" s="117">
        <f t="shared" si="158"/>
        <v>1.9763650272253748E-2</v>
      </c>
      <c r="CL45" s="117">
        <f t="shared" si="44"/>
        <v>1.0026949505811389</v>
      </c>
      <c r="CM45" s="117">
        <f t="shared" si="155"/>
        <v>0.16406042201940815</v>
      </c>
      <c r="CN45" s="111"/>
      <c r="CO45" s="116">
        <f t="shared" ca="1" si="45"/>
        <v>6.8511045628838474</v>
      </c>
      <c r="CP45" s="116">
        <f t="shared" ca="1" si="46"/>
        <v>5.1663295961910478</v>
      </c>
      <c r="CQ45" s="116">
        <f t="shared" ca="1" si="47"/>
        <v>7.3742013274760971</v>
      </c>
      <c r="CR45" s="116">
        <f t="shared" ca="1" si="48"/>
        <v>1219.6979098992615</v>
      </c>
      <c r="CS45" s="118">
        <f t="shared" ca="1" si="156"/>
        <v>0.28038745683232408</v>
      </c>
      <c r="CU45" s="116">
        <f t="shared" si="49"/>
        <v>5.5857971895812453</v>
      </c>
      <c r="CV45" s="116">
        <f t="shared" si="50"/>
        <v>5.6927710779320506</v>
      </c>
      <c r="CW45" s="116">
        <f t="shared" ca="1" si="51"/>
        <v>941.97469598989926</v>
      </c>
      <c r="CX45" s="119"/>
      <c r="CY45" s="33">
        <f t="shared" si="160"/>
        <v>0.77696170214182403</v>
      </c>
      <c r="CZ45" s="33">
        <f t="shared" si="160"/>
        <v>2.1490057437017079E-2</v>
      </c>
      <c r="DA45" s="33">
        <f t="shared" si="53"/>
        <v>0.30666038975686782</v>
      </c>
      <c r="DB45" s="33">
        <f t="shared" si="161"/>
        <v>0.13527052155709959</v>
      </c>
      <c r="DC45" s="33">
        <f t="shared" si="161"/>
        <v>2.4345374449339205E-3</v>
      </c>
      <c r="DD45" s="33">
        <f t="shared" si="161"/>
        <v>0.14920917834695441</v>
      </c>
      <c r="DE45" s="33">
        <f t="shared" si="161"/>
        <v>0.22220894691979301</v>
      </c>
      <c r="DF45" s="33">
        <f t="shared" si="162"/>
        <v>0.12734011090871247</v>
      </c>
      <c r="DG45" s="33">
        <f t="shared" si="162"/>
        <v>2.4589154528854726E-2</v>
      </c>
      <c r="DH45" s="33">
        <f t="shared" si="162"/>
        <v>0</v>
      </c>
      <c r="DI45" s="33">
        <f t="shared" si="162"/>
        <v>3.6368247884624866E-3</v>
      </c>
      <c r="DJ45" s="33">
        <f t="shared" si="56"/>
        <v>1.7698014238305193</v>
      </c>
      <c r="DL45" s="33">
        <f t="shared" si="163"/>
        <v>0.43901066621371859</v>
      </c>
      <c r="DM45" s="33">
        <f t="shared" si="163"/>
        <v>1.2142637669770018E-2</v>
      </c>
      <c r="DN45" s="33">
        <f t="shared" si="163"/>
        <v>0.17327389707549157</v>
      </c>
      <c r="DO45" s="33">
        <f t="shared" si="163"/>
        <v>7.6432598446170896E-2</v>
      </c>
      <c r="DP45" s="33">
        <f t="shared" si="163"/>
        <v>1.375599212517674E-3</v>
      </c>
      <c r="DQ45" s="33">
        <f t="shared" si="163"/>
        <v>8.4308429373962948E-2</v>
      </c>
      <c r="DR45" s="33">
        <f t="shared" si="163"/>
        <v>0.12555586402391339</v>
      </c>
      <c r="DS45" s="33">
        <f t="shared" si="163"/>
        <v>7.1951637734079976E-2</v>
      </c>
      <c r="DT45" s="33">
        <f t="shared" si="163"/>
        <v>1.3893736437184293E-2</v>
      </c>
      <c r="DU45" s="33">
        <f t="shared" si="163"/>
        <v>0</v>
      </c>
      <c r="DV45" s="33">
        <f t="shared" si="163"/>
        <v>2.0549338131907605E-3</v>
      </c>
      <c r="DW45" s="33">
        <f t="shared" si="58"/>
        <v>1</v>
      </c>
      <c r="DX45" s="33">
        <f t="shared" si="59"/>
        <v>52.449850867136718</v>
      </c>
      <c r="DY45" s="33">
        <f t="shared" si="164"/>
        <v>0.82741581411450249</v>
      </c>
      <c r="DZ45" s="33">
        <f t="shared" si="164"/>
        <v>9.0749986229137145E-3</v>
      </c>
      <c r="EA45" s="33">
        <f t="shared" si="164"/>
        <v>6.1287158815625582E-2</v>
      </c>
      <c r="EB45" s="33">
        <f t="shared" si="164"/>
        <v>5.5507304471761977E-2</v>
      </c>
      <c r="EC45" s="33">
        <f t="shared" si="164"/>
        <v>1.5901321585903084E-3</v>
      </c>
      <c r="ED45" s="33">
        <f t="shared" si="164"/>
        <v>0.37319746727404451</v>
      </c>
      <c r="EE45" s="33">
        <f t="shared" si="164"/>
        <v>0.38588985937293818</v>
      </c>
      <c r="EF45" s="33">
        <f t="shared" si="164"/>
        <v>6.5844989181802196E-3</v>
      </c>
      <c r="EG45" s="33">
        <f t="shared" si="164"/>
        <v>0</v>
      </c>
      <c r="EH45" s="33">
        <f t="shared" si="164"/>
        <v>8.9145792515964006E-3</v>
      </c>
      <c r="EI45" s="33">
        <f t="shared" si="61"/>
        <v>1.7294618130001536</v>
      </c>
      <c r="EK45" s="33">
        <f t="shared" si="165"/>
        <v>1.654831628229005</v>
      </c>
      <c r="EL45" s="33">
        <f t="shared" si="165"/>
        <v>1.8149997245827429E-2</v>
      </c>
      <c r="EM45" s="33">
        <f t="shared" si="63"/>
        <v>0.18386147644687675</v>
      </c>
      <c r="EN45" s="33">
        <f t="shared" si="166"/>
        <v>5.5507304471761977E-2</v>
      </c>
      <c r="EO45" s="33">
        <f t="shared" si="166"/>
        <v>1.5901321585903084E-3</v>
      </c>
      <c r="EP45" s="33">
        <f t="shared" si="166"/>
        <v>0.37319746727404451</v>
      </c>
      <c r="EQ45" s="33">
        <f t="shared" si="166"/>
        <v>0.38588985937293818</v>
      </c>
      <c r="ER45" s="33">
        <f t="shared" si="166"/>
        <v>6.5844989181802196E-3</v>
      </c>
      <c r="ES45" s="33">
        <f t="shared" si="166"/>
        <v>0</v>
      </c>
      <c r="ET45" s="33">
        <f t="shared" si="65"/>
        <v>2.67437377547892E-2</v>
      </c>
      <c r="EU45" s="33">
        <f t="shared" si="66"/>
        <v>2.7063561018720135</v>
      </c>
      <c r="EV45" s="33">
        <f t="shared" si="67"/>
        <v>2.217003148938804</v>
      </c>
      <c r="EX45" s="33">
        <f t="shared" si="167"/>
        <v>1.8343834653736162</v>
      </c>
      <c r="EY45" s="33">
        <f t="shared" si="167"/>
        <v>2.0119300523615016E-2</v>
      </c>
      <c r="EZ45" s="33">
        <f t="shared" si="69"/>
        <v>0.16561653462638382</v>
      </c>
      <c r="FA45" s="33">
        <f t="shared" si="70"/>
        <v>0.1061311135411252</v>
      </c>
      <c r="FB45" s="33">
        <f t="shared" si="71"/>
        <v>0.27174764816750901</v>
      </c>
      <c r="FC45" s="33">
        <f t="shared" si="168"/>
        <v>0.12305986880300127</v>
      </c>
      <c r="FD45" s="33">
        <f t="shared" si="168"/>
        <v>3.5253280028235716E-3</v>
      </c>
      <c r="FE45" s="33">
        <f t="shared" si="168"/>
        <v>0.827379960122543</v>
      </c>
      <c r="FF45" s="33">
        <f t="shared" si="168"/>
        <v>0.85551903337335622</v>
      </c>
      <c r="FG45" s="33">
        <f t="shared" si="169"/>
        <v>2.919570967157939E-2</v>
      </c>
      <c r="FH45" s="33">
        <f t="shared" si="169"/>
        <v>0</v>
      </c>
      <c r="FI45" s="33">
        <f t="shared" si="169"/>
        <v>3.9527300544507496E-2</v>
      </c>
      <c r="FJ45" s="33">
        <f t="shared" si="74"/>
        <v>4.0044576145825515</v>
      </c>
      <c r="FK45" s="33">
        <f t="shared" si="75"/>
        <v>8.9152291651004786E-3</v>
      </c>
      <c r="FL45" s="33">
        <f t="shared" si="76"/>
        <v>1.3357957591017211E-2</v>
      </c>
      <c r="FM45" s="33">
        <f t="shared" si="77"/>
        <v>2.919570967157939E-2</v>
      </c>
      <c r="FN45" s="33">
        <f t="shared" si="78"/>
        <v>7.693540386954581E-2</v>
      </c>
      <c r="FO45" s="33">
        <f t="shared" si="157"/>
        <v>4.4340565378419003E-2</v>
      </c>
      <c r="FP45" s="33">
        <f t="shared" si="79"/>
        <v>1.9763650272253748E-2</v>
      </c>
      <c r="FQ45" s="119">
        <f t="shared" si="80"/>
        <v>0.71447941385313762</v>
      </c>
      <c r="FR45" s="33">
        <f t="shared" si="81"/>
        <v>0.11798020753620331</v>
      </c>
      <c r="FS45" s="33">
        <f t="shared" si="82"/>
        <v>1.0026949505811389</v>
      </c>
      <c r="FT45" s="33">
        <f t="shared" si="83"/>
        <v>0.71447941385313762</v>
      </c>
      <c r="FU45" s="33">
        <f t="shared" si="84"/>
        <v>2.4973724297775326</v>
      </c>
      <c r="FV45" s="33">
        <f t="shared" si="85"/>
        <v>-2.7158548351118013</v>
      </c>
      <c r="FW45" s="33">
        <f t="shared" si="86"/>
        <v>-2.7158548351118013</v>
      </c>
      <c r="FX45" s="33">
        <f t="shared" si="87"/>
        <v>0.52449850867136727</v>
      </c>
      <c r="FY45" s="120">
        <f t="shared" ca="1" si="170"/>
        <v>1466.8405244185767</v>
      </c>
      <c r="FZ45" s="120">
        <f t="shared" ca="1" si="170"/>
        <v>7.4682650942374487</v>
      </c>
      <c r="GA45" s="33">
        <f t="shared" ca="1" si="89"/>
        <v>0.14668405244185767</v>
      </c>
      <c r="GB45" s="119">
        <f t="shared" ca="1" si="90"/>
        <v>0.43644779596006705</v>
      </c>
      <c r="GC45" s="119">
        <f t="shared" ca="1" si="91"/>
        <v>5.5179393887884798</v>
      </c>
      <c r="GD45" s="33">
        <f t="shared" ca="1" si="92"/>
        <v>175.85369338360235</v>
      </c>
      <c r="GE45" s="33">
        <f t="shared" si="93"/>
        <v>9.5659633286357987E-2</v>
      </c>
      <c r="GF45" s="119">
        <f t="shared" si="94"/>
        <v>87.05232408640552</v>
      </c>
      <c r="GG45" s="119">
        <f t="shared" ca="1" si="95"/>
        <v>315.91496874402441</v>
      </c>
      <c r="GH45" s="119">
        <f t="shared" ca="1" si="96"/>
        <v>1.6656056113679657E-3</v>
      </c>
      <c r="GI45" s="119">
        <f t="shared" si="97"/>
        <v>0.16406042201940815</v>
      </c>
      <c r="GJ45" s="33">
        <f t="shared" si="98"/>
        <v>0.88824007104775915</v>
      </c>
      <c r="GK45" s="33">
        <f t="shared" si="99"/>
        <v>0.17469294377434821</v>
      </c>
      <c r="GL45" s="33">
        <f t="shared" si="100"/>
        <v>0.13091307850806283</v>
      </c>
      <c r="GM45" s="33">
        <f t="shared" si="101"/>
        <v>0.87374958593525975</v>
      </c>
      <c r="GN45" s="33">
        <f t="shared" si="102"/>
        <v>6.7775013825184027E-2</v>
      </c>
      <c r="GO45" s="33">
        <f t="shared" si="103"/>
        <v>0.11414463963790078</v>
      </c>
      <c r="GP45" s="33">
        <f t="shared" si="104"/>
        <v>0.86908692149193723</v>
      </c>
      <c r="GQ45" s="33">
        <f t="shared" si="105"/>
        <v>0.31958858991268174</v>
      </c>
      <c r="GR45" s="33">
        <f t="shared" si="106"/>
        <v>-1.2756796816210926E-2</v>
      </c>
      <c r="GS45" s="33">
        <f t="shared" si="107"/>
        <v>2.7438637729635031E-2</v>
      </c>
      <c r="GT45" s="33">
        <f t="shared" si="108"/>
        <v>2.7438637729635031E-2</v>
      </c>
      <c r="GU45" s="33">
        <f t="shared" si="109"/>
        <v>8.6706001908265745E-2</v>
      </c>
      <c r="GV45" s="33">
        <f t="shared" si="110"/>
        <v>8.4321291222605815E-2</v>
      </c>
      <c r="GW45" s="33">
        <f t="shared" si="111"/>
        <v>0.74305866889993721</v>
      </c>
      <c r="GX45" s="33">
        <f t="shared" si="112"/>
        <v>0.85551903337335622</v>
      </c>
      <c r="GY45" s="33">
        <f t="shared" si="113"/>
        <v>2.919570967157939E-2</v>
      </c>
      <c r="GZ45" s="33">
        <f t="shared" si="114"/>
        <v>437.56124955202483</v>
      </c>
      <c r="HA45" s="33">
        <f t="shared" si="115"/>
        <v>11.613083858003277</v>
      </c>
      <c r="HB45" s="33">
        <f t="shared" si="116"/>
        <v>2.2037274734630654</v>
      </c>
      <c r="HC45" s="33">
        <f t="shared" si="117"/>
        <v>9.0628292346168558E-6</v>
      </c>
      <c r="HD45" s="33">
        <f t="shared" si="118"/>
        <v>1880.3930231605973</v>
      </c>
      <c r="HE45" s="33">
        <f t="shared" ca="1" si="119"/>
        <v>-7.8541684728434397E-3</v>
      </c>
      <c r="HF45" s="119">
        <f t="shared" ca="1" si="120"/>
        <v>20.348826327476083</v>
      </c>
      <c r="HG45" s="44" t="e">
        <f>#REF!</f>
        <v>#REF!</v>
      </c>
      <c r="HH45" s="44" t="e">
        <f>#REF!</f>
        <v>#REF!</v>
      </c>
      <c r="HI45" s="44">
        <f t="shared" si="121"/>
        <v>5.1043000000000003</v>
      </c>
      <c r="HJ45" s="44">
        <f t="shared" si="122"/>
        <v>3.4802381676809446</v>
      </c>
      <c r="HK45" s="44" t="e">
        <f t="shared" si="123"/>
        <v>#REF!</v>
      </c>
      <c r="HL45" s="33">
        <f t="shared" si="171"/>
        <v>437.56124955202483</v>
      </c>
      <c r="HM45" s="33">
        <f t="shared" si="171"/>
        <v>11.613083858003277</v>
      </c>
      <c r="HN45" s="44">
        <f t="shared" si="125"/>
        <v>6.0288877477065057</v>
      </c>
      <c r="HO45" s="44"/>
      <c r="HP45" s="45">
        <f t="shared" si="126"/>
        <v>0.11766996764072435</v>
      </c>
      <c r="HQ45" s="45">
        <f t="shared" si="127"/>
        <v>0.827379960122543</v>
      </c>
      <c r="HR45" s="45">
        <f t="shared" si="128"/>
        <v>8.9152291651004786E-3</v>
      </c>
      <c r="HS45" s="45">
        <f t="shared" si="129"/>
        <v>2.0280480506478911E-2</v>
      </c>
      <c r="HT45" s="45">
        <f t="shared" si="130"/>
        <v>0</v>
      </c>
      <c r="HU45" s="45">
        <f t="shared" si="131"/>
        <v>2.0280480506478911E-2</v>
      </c>
      <c r="HV45" s="45">
        <f t="shared" si="132"/>
        <v>0</v>
      </c>
      <c r="HW45" s="45">
        <f t="shared" si="133"/>
        <v>8.5850633034646295E-2</v>
      </c>
      <c r="HX45" s="45">
        <f t="shared" si="134"/>
        <v>0.16561653462638382</v>
      </c>
      <c r="HY45" s="45">
        <f t="shared" si="135"/>
        <v>0.12451190586218465</v>
      </c>
      <c r="HZ45" s="45">
        <f t="shared" si="136"/>
        <v>0.60400142376890342</v>
      </c>
      <c r="IA45" s="45">
        <f t="shared" si="137"/>
        <v>8.5901074978068995E-2</v>
      </c>
      <c r="IB45" s="45">
        <f t="shared" si="138"/>
        <v>0.10093086989377766</v>
      </c>
      <c r="IC45" s="45">
        <f t="shared" si="139"/>
        <v>1.4354387061286748E-2</v>
      </c>
      <c r="ID45" s="45">
        <f t="shared" si="140"/>
        <v>2.919570967157939E-2</v>
      </c>
      <c r="IE45" s="45"/>
      <c r="IF45" s="121">
        <f t="shared" si="141"/>
        <v>-8.6926924271597737E-7</v>
      </c>
      <c r="IG45" s="121">
        <f t="shared" si="142"/>
        <v>1.6290840562123032E-12</v>
      </c>
      <c r="IH45" s="121">
        <f t="shared" si="143"/>
        <v>2.6736741092033514E-5</v>
      </c>
      <c r="II45" s="121">
        <f t="shared" si="144"/>
        <v>7.5493778504170041E-9</v>
      </c>
      <c r="IJ45" s="45">
        <f t="shared" si="145"/>
        <v>2.2037274734630654</v>
      </c>
      <c r="IK45" s="119">
        <f t="shared" si="146"/>
        <v>9.5659633286357987E-2</v>
      </c>
      <c r="IL45" s="122">
        <f t="shared" ca="1" si="147"/>
        <v>-24.883672965187085</v>
      </c>
      <c r="IM45" s="122"/>
      <c r="IN45" s="45">
        <f t="shared" si="148"/>
        <v>2.0637488268867634</v>
      </c>
      <c r="IO45" s="122">
        <f t="shared" si="149"/>
        <v>1880.3930231605973</v>
      </c>
      <c r="IP45" s="121">
        <f t="shared" si="150"/>
        <v>1.2591227687177525E-5</v>
      </c>
    </row>
    <row r="46" spans="1:250" s="33" customFormat="1">
      <c r="A46" t="s">
        <v>233</v>
      </c>
      <c r="B46"/>
      <c r="C46" s="111">
        <v>3</v>
      </c>
      <c r="D46" s="111">
        <v>1160</v>
      </c>
      <c r="E46" s="125">
        <f t="shared" si="4"/>
        <v>87.05232408640552</v>
      </c>
      <c r="F46" s="125" t="str">
        <f t="shared" ca="1" si="151"/>
        <v>Y</v>
      </c>
      <c r="G46" s="167">
        <f t="shared" ca="1" si="5"/>
        <v>6.0017260602195632</v>
      </c>
      <c r="H46" s="167">
        <f t="shared" ca="1" si="152"/>
        <v>1204.9613172099635</v>
      </c>
      <c r="I46" s="4">
        <f t="shared" ca="1" si="6"/>
        <v>5.693896706313295E-2</v>
      </c>
      <c r="J46" s="4">
        <f t="shared" ca="1" si="153"/>
        <v>0.10863076367350152</v>
      </c>
      <c r="K46" s="4">
        <f t="shared" ca="1" si="7"/>
        <v>6.6510814632779192E-3</v>
      </c>
      <c r="L46" s="4">
        <f t="shared" ca="1" si="8"/>
        <v>3.1352345689949157E-2</v>
      </c>
      <c r="M46" s="4"/>
      <c r="N46">
        <v>47.137099999999997</v>
      </c>
      <c r="O46">
        <v>1.7511000000000001</v>
      </c>
      <c r="P46">
        <v>15.461600000000001</v>
      </c>
      <c r="Q46">
        <v>9.4512</v>
      </c>
      <c r="R46">
        <v>0.20480000000000001</v>
      </c>
      <c r="S46">
        <v>6.1387378640776697</v>
      </c>
      <c r="T46">
        <v>12.288</v>
      </c>
      <c r="U46">
        <v>3.7118000000000002</v>
      </c>
      <c r="V46">
        <v>1.2131000000000001</v>
      </c>
      <c r="W46">
        <v>0</v>
      </c>
      <c r="X46">
        <v>0.29010000000000002</v>
      </c>
      <c r="Y46" s="112">
        <v>0</v>
      </c>
      <c r="Z46" s="113">
        <f t="shared" ca="1" si="9"/>
        <v>11.73671700795518</v>
      </c>
      <c r="AB46">
        <v>49.714700000000001</v>
      </c>
      <c r="AC46">
        <v>0.72489999999999999</v>
      </c>
      <c r="AD46">
        <v>6.2488999999999999</v>
      </c>
      <c r="AE46">
        <v>3.988</v>
      </c>
      <c r="AF46">
        <v>0.1128</v>
      </c>
      <c r="AG46">
        <v>15.041499999999999</v>
      </c>
      <c r="AH46">
        <v>21.639700000000001</v>
      </c>
      <c r="AI46">
        <v>0.40810000000000002</v>
      </c>
      <c r="AJ46">
        <v>0</v>
      </c>
      <c r="AK46">
        <v>1.355</v>
      </c>
      <c r="AM46" s="114">
        <f t="shared" ca="1" si="10"/>
        <v>1478.1113172099633</v>
      </c>
      <c r="AN46" s="124">
        <f t="shared" ca="1" si="11"/>
        <v>1204.9613172099635</v>
      </c>
      <c r="AO46" s="124">
        <f t="shared" ca="1" si="12"/>
        <v>6.0017260602195632</v>
      </c>
      <c r="AP46" s="111"/>
      <c r="AQ46" s="115">
        <f t="shared" ca="1" si="13"/>
        <v>1473.3429738532147</v>
      </c>
      <c r="AR46" s="115">
        <f t="shared" ca="1" si="14"/>
        <v>7.6530961571430929</v>
      </c>
      <c r="AS46" s="115"/>
      <c r="AT46" s="115">
        <f t="shared" ca="1" si="159"/>
        <v>1472.3117076711126</v>
      </c>
      <c r="AU46" s="115">
        <f t="shared" ca="1" si="159"/>
        <v>5.1134802829441517</v>
      </c>
      <c r="AV46" s="111"/>
      <c r="AW46" s="115">
        <f t="shared" ca="1" si="16"/>
        <v>1492.3868870825754</v>
      </c>
      <c r="AX46" s="115">
        <f t="shared" ca="1" si="17"/>
        <v>1219.2368870825753</v>
      </c>
      <c r="AY46" s="115">
        <f t="shared" ca="1" si="18"/>
        <v>8.3985775362589603</v>
      </c>
      <c r="AZ46" s="115"/>
      <c r="BA46" s="115">
        <f t="shared" ca="1" si="19"/>
        <v>1507.3965790804475</v>
      </c>
      <c r="BB46" s="115">
        <f t="shared" ca="1" si="20"/>
        <v>1234.2465790804476</v>
      </c>
      <c r="BC46" s="116">
        <f t="shared" ca="1" si="21"/>
        <v>8.9861377585680486</v>
      </c>
      <c r="BE46" s="116">
        <f t="shared" si="22"/>
        <v>1455.1792888935995</v>
      </c>
      <c r="BF46" s="116">
        <f t="shared" si="23"/>
        <v>1182.0292888935996</v>
      </c>
      <c r="BG46" s="116">
        <f t="shared" ca="1" si="24"/>
        <v>1473.3429738532147</v>
      </c>
      <c r="BH46" s="116">
        <f t="shared" ca="1" si="25"/>
        <v>1200.1929738532149</v>
      </c>
      <c r="BI46" s="116">
        <f t="shared" ca="1" si="26"/>
        <v>7.6530961571430929</v>
      </c>
      <c r="BJ46" s="116"/>
      <c r="BK46" s="116">
        <f t="shared" ca="1" si="27"/>
        <v>1472.3117076711126</v>
      </c>
      <c r="BL46" s="116">
        <f t="shared" ca="1" si="28"/>
        <v>5.1134802829441517</v>
      </c>
      <c r="BM46" s="116">
        <f t="shared" ca="1" si="29"/>
        <v>1199.1617076711127</v>
      </c>
      <c r="BN46" s="116"/>
      <c r="BO46" s="116">
        <f t="shared" ca="1" si="30"/>
        <v>6.0515518734061367</v>
      </c>
      <c r="BP46" s="116">
        <f t="shared" ca="1" si="31"/>
        <v>6.9191967785731556</v>
      </c>
      <c r="BQ46" s="116">
        <f t="shared" ca="1" si="32"/>
        <v>1213.0749775942754</v>
      </c>
      <c r="BR46" s="116">
        <f t="shared" ca="1" si="33"/>
        <v>1221.5301877925986</v>
      </c>
      <c r="BS46" s="116">
        <f t="shared" ca="1" si="34"/>
        <v>1221.5301877925986</v>
      </c>
      <c r="BT46" s="116"/>
      <c r="BU46" s="116">
        <f t="shared" ca="1" si="35"/>
        <v>1172.9906253467339</v>
      </c>
      <c r="BV46" s="111"/>
      <c r="BW46" s="117">
        <f t="shared" ca="1" si="36"/>
        <v>0.70099499382575969</v>
      </c>
      <c r="BX46" s="117">
        <f t="shared" ca="1" si="37"/>
        <v>0.68312706816318847</v>
      </c>
      <c r="BY46" s="117">
        <f t="shared" ca="1" si="38"/>
        <v>0.12463128899948123</v>
      </c>
      <c r="BZ46" s="117">
        <f t="shared" ca="1" si="39"/>
        <v>1.9996436806412859E-2</v>
      </c>
      <c r="CA46" s="117">
        <f t="shared" ca="1" si="40"/>
        <v>1.7231434695372718E-2</v>
      </c>
      <c r="CB46" s="117">
        <f t="shared" ca="1" si="154"/>
        <v>5.4638452201603654E-2</v>
      </c>
      <c r="CC46" s="117">
        <f t="shared" si="41"/>
        <v>0</v>
      </c>
      <c r="CD46" s="116">
        <f t="shared" ca="1" si="42"/>
        <v>0.89962468086605885</v>
      </c>
      <c r="CE46" s="134">
        <v>0.27</v>
      </c>
      <c r="CF46" s="117">
        <f t="shared" si="43"/>
        <v>0.71447941385313762</v>
      </c>
      <c r="CG46" s="117">
        <f t="shared" si="0"/>
        <v>0.11798020753620331</v>
      </c>
      <c r="CH46" s="117">
        <f t="shared" si="1"/>
        <v>7.693540386954581E-2</v>
      </c>
      <c r="CI46" s="117">
        <f t="shared" si="2"/>
        <v>2.919570967157939E-2</v>
      </c>
      <c r="CJ46" s="117">
        <f t="shared" si="158"/>
        <v>4.4340565378419003E-2</v>
      </c>
      <c r="CK46" s="117">
        <f t="shared" si="158"/>
        <v>1.9763650272253748E-2</v>
      </c>
      <c r="CL46" s="117">
        <f t="shared" si="44"/>
        <v>1.0026949505811389</v>
      </c>
      <c r="CM46" s="117">
        <f t="shared" si="155"/>
        <v>0.17220911570999251</v>
      </c>
      <c r="CN46" s="111"/>
      <c r="CO46" s="116">
        <f t="shared" ca="1" si="45"/>
        <v>7.0568450893033514</v>
      </c>
      <c r="CP46" s="116">
        <f t="shared" ca="1" si="46"/>
        <v>5.3813290969531806</v>
      </c>
      <c r="CQ46" s="116">
        <f t="shared" ca="1" si="47"/>
        <v>7.8450293883920121</v>
      </c>
      <c r="CR46" s="116">
        <f t="shared" ca="1" si="48"/>
        <v>1221.2427718918948</v>
      </c>
      <c r="CS46" s="118">
        <f t="shared" ca="1" si="156"/>
        <v>0.28083987938349403</v>
      </c>
      <c r="CU46" s="116">
        <f t="shared" si="49"/>
        <v>5.5857971895812453</v>
      </c>
      <c r="CV46" s="116">
        <f t="shared" si="50"/>
        <v>5.6927710779320506</v>
      </c>
      <c r="CW46" s="116">
        <f t="shared" ca="1" si="51"/>
        <v>942.35075088733936</v>
      </c>
      <c r="CX46" s="119"/>
      <c r="CY46" s="33">
        <f t="shared" si="160"/>
        <v>0.78451608822937102</v>
      </c>
      <c r="CZ46" s="33">
        <f t="shared" si="160"/>
        <v>2.1921961772084709E-2</v>
      </c>
      <c r="DA46" s="33">
        <f t="shared" si="53"/>
        <v>0.30328458920567669</v>
      </c>
      <c r="DB46" s="33">
        <f t="shared" si="161"/>
        <v>0.13154730090860503</v>
      </c>
      <c r="DC46" s="33">
        <f t="shared" si="161"/>
        <v>2.88704845814978E-3</v>
      </c>
      <c r="DD46" s="33">
        <f t="shared" si="161"/>
        <v>0.15230937227889932</v>
      </c>
      <c r="DE46" s="33">
        <f t="shared" si="161"/>
        <v>0.21912570839589568</v>
      </c>
      <c r="DF46" s="33">
        <f t="shared" si="162"/>
        <v>0.11977624643225356</v>
      </c>
      <c r="DG46" s="33">
        <f t="shared" si="162"/>
        <v>2.5756932353815449E-2</v>
      </c>
      <c r="DH46" s="33">
        <f t="shared" si="162"/>
        <v>0</v>
      </c>
      <c r="DI46" s="33">
        <f t="shared" si="162"/>
        <v>4.0877290628941005E-3</v>
      </c>
      <c r="DJ46" s="33">
        <f t="shared" si="56"/>
        <v>1.7652129770976452</v>
      </c>
      <c r="DL46" s="33">
        <f t="shared" si="163"/>
        <v>0.44443140765896061</v>
      </c>
      <c r="DM46" s="33">
        <f t="shared" si="163"/>
        <v>1.2418876394240367E-2</v>
      </c>
      <c r="DN46" s="33">
        <f t="shared" si="163"/>
        <v>0.17181189643435307</v>
      </c>
      <c r="DO46" s="33">
        <f t="shared" si="163"/>
        <v>7.4522056327103639E-2</v>
      </c>
      <c r="DP46" s="33">
        <f t="shared" si="163"/>
        <v>1.6355241523867852E-3</v>
      </c>
      <c r="DQ46" s="33">
        <f t="shared" si="163"/>
        <v>8.6283850308717797E-2</v>
      </c>
      <c r="DR46" s="33">
        <f t="shared" si="163"/>
        <v>0.12413556394547989</v>
      </c>
      <c r="DS46" s="33">
        <f t="shared" si="163"/>
        <v>6.7853708298241208E-2</v>
      </c>
      <c r="DT46" s="33">
        <f t="shared" si="163"/>
        <v>1.4591402107277092E-2</v>
      </c>
      <c r="DU46" s="33">
        <f t="shared" si="163"/>
        <v>0</v>
      </c>
      <c r="DV46" s="33">
        <f t="shared" si="163"/>
        <v>2.3157143732396106E-3</v>
      </c>
      <c r="DW46" s="33">
        <f t="shared" si="58"/>
        <v>1</v>
      </c>
      <c r="DX46" s="33">
        <f t="shared" si="59"/>
        <v>53.657139910989457</v>
      </c>
      <c r="DY46" s="33">
        <f t="shared" si="164"/>
        <v>0.82741581411450249</v>
      </c>
      <c r="DZ46" s="33">
        <f t="shared" si="164"/>
        <v>9.0749986229137145E-3</v>
      </c>
      <c r="EA46" s="33">
        <f t="shared" si="164"/>
        <v>6.1287158815625582E-2</v>
      </c>
      <c r="EB46" s="33">
        <f t="shared" si="164"/>
        <v>5.5507304471761977E-2</v>
      </c>
      <c r="EC46" s="33">
        <f t="shared" si="164"/>
        <v>1.5901321585903084E-3</v>
      </c>
      <c r="ED46" s="33">
        <f t="shared" si="164"/>
        <v>0.37319746727404451</v>
      </c>
      <c r="EE46" s="33">
        <f t="shared" si="164"/>
        <v>0.38588985937293818</v>
      </c>
      <c r="EF46" s="33">
        <f t="shared" si="164"/>
        <v>6.5844989181802196E-3</v>
      </c>
      <c r="EG46" s="33">
        <f t="shared" si="164"/>
        <v>0</v>
      </c>
      <c r="EH46" s="33">
        <f t="shared" si="164"/>
        <v>8.9145792515964006E-3</v>
      </c>
      <c r="EI46" s="33">
        <f t="shared" si="61"/>
        <v>1.7294618130001536</v>
      </c>
      <c r="EK46" s="33">
        <f t="shared" si="165"/>
        <v>1.654831628229005</v>
      </c>
      <c r="EL46" s="33">
        <f t="shared" si="165"/>
        <v>1.8149997245827429E-2</v>
      </c>
      <c r="EM46" s="33">
        <f t="shared" si="63"/>
        <v>0.18386147644687675</v>
      </c>
      <c r="EN46" s="33">
        <f t="shared" si="166"/>
        <v>5.5507304471761977E-2</v>
      </c>
      <c r="EO46" s="33">
        <f t="shared" si="166"/>
        <v>1.5901321585903084E-3</v>
      </c>
      <c r="EP46" s="33">
        <f t="shared" si="166"/>
        <v>0.37319746727404451</v>
      </c>
      <c r="EQ46" s="33">
        <f t="shared" si="166"/>
        <v>0.38588985937293818</v>
      </c>
      <c r="ER46" s="33">
        <f t="shared" si="166"/>
        <v>6.5844989181802196E-3</v>
      </c>
      <c r="ES46" s="33">
        <f t="shared" si="166"/>
        <v>0</v>
      </c>
      <c r="ET46" s="33">
        <f t="shared" si="65"/>
        <v>2.67437377547892E-2</v>
      </c>
      <c r="EU46" s="33">
        <f t="shared" si="66"/>
        <v>2.7063561018720135</v>
      </c>
      <c r="EV46" s="33">
        <f t="shared" si="67"/>
        <v>2.217003148938804</v>
      </c>
      <c r="EX46" s="33">
        <f t="shared" si="167"/>
        <v>1.8343834653736162</v>
      </c>
      <c r="EY46" s="33">
        <f t="shared" si="167"/>
        <v>2.0119300523615016E-2</v>
      </c>
      <c r="EZ46" s="33">
        <f t="shared" si="69"/>
        <v>0.16561653462638382</v>
      </c>
      <c r="FA46" s="33">
        <f t="shared" si="70"/>
        <v>0.1061311135411252</v>
      </c>
      <c r="FB46" s="33">
        <f t="shared" si="71"/>
        <v>0.27174764816750901</v>
      </c>
      <c r="FC46" s="33">
        <f t="shared" si="168"/>
        <v>0.12305986880300127</v>
      </c>
      <c r="FD46" s="33">
        <f t="shared" si="168"/>
        <v>3.5253280028235716E-3</v>
      </c>
      <c r="FE46" s="33">
        <f t="shared" si="168"/>
        <v>0.827379960122543</v>
      </c>
      <c r="FF46" s="33">
        <f t="shared" si="168"/>
        <v>0.85551903337335622</v>
      </c>
      <c r="FG46" s="33">
        <f t="shared" si="169"/>
        <v>2.919570967157939E-2</v>
      </c>
      <c r="FH46" s="33">
        <f t="shared" si="169"/>
        <v>0</v>
      </c>
      <c r="FI46" s="33">
        <f t="shared" si="169"/>
        <v>3.9527300544507496E-2</v>
      </c>
      <c r="FJ46" s="33">
        <f t="shared" si="74"/>
        <v>4.0044576145825515</v>
      </c>
      <c r="FK46" s="33">
        <f t="shared" si="75"/>
        <v>8.9152291651004786E-3</v>
      </c>
      <c r="FL46" s="33">
        <f t="shared" si="76"/>
        <v>1.3357957591017211E-2</v>
      </c>
      <c r="FM46" s="33">
        <f t="shared" si="77"/>
        <v>2.919570967157939E-2</v>
      </c>
      <c r="FN46" s="33">
        <f t="shared" si="78"/>
        <v>7.693540386954581E-2</v>
      </c>
      <c r="FO46" s="33">
        <f t="shared" si="157"/>
        <v>4.4340565378419003E-2</v>
      </c>
      <c r="FP46" s="33">
        <f t="shared" si="79"/>
        <v>1.9763650272253748E-2</v>
      </c>
      <c r="FQ46" s="119">
        <f t="shared" si="80"/>
        <v>0.71447941385313762</v>
      </c>
      <c r="FR46" s="33">
        <f t="shared" si="81"/>
        <v>0.11798020753620331</v>
      </c>
      <c r="FS46" s="33">
        <f t="shared" si="82"/>
        <v>1.0026949505811389</v>
      </c>
      <c r="FT46" s="33">
        <f t="shared" si="83"/>
        <v>0.71447941385313762</v>
      </c>
      <c r="FU46" s="33">
        <f t="shared" si="84"/>
        <v>2.5399418551001798</v>
      </c>
      <c r="FV46" s="33">
        <f t="shared" si="85"/>
        <v>-2.6597143927635241</v>
      </c>
      <c r="FW46" s="33">
        <f t="shared" si="86"/>
        <v>-2.6597143927635241</v>
      </c>
      <c r="FX46" s="33">
        <f t="shared" si="87"/>
        <v>0.5365713991098946</v>
      </c>
      <c r="FY46" s="120">
        <f t="shared" ca="1" si="170"/>
        <v>1473.3429738532147</v>
      </c>
      <c r="FZ46" s="120">
        <f t="shared" ca="1" si="170"/>
        <v>7.6530961571430929</v>
      </c>
      <c r="GA46" s="33">
        <f t="shared" ca="1" si="89"/>
        <v>0.14733429738532147</v>
      </c>
      <c r="GB46" s="119">
        <f t="shared" ca="1" si="90"/>
        <v>0.47096834109718105</v>
      </c>
      <c r="GC46" s="119">
        <f t="shared" ca="1" si="91"/>
        <v>5.5286858989573391</v>
      </c>
      <c r="GD46" s="33">
        <f t="shared" ca="1" si="92"/>
        <v>175.8589648362765</v>
      </c>
      <c r="GE46" s="33">
        <f t="shared" si="93"/>
        <v>9.5659633286357987E-2</v>
      </c>
      <c r="GF46" s="119">
        <f t="shared" si="94"/>
        <v>87.05232408640552</v>
      </c>
      <c r="GG46" s="119">
        <f t="shared" ca="1" si="95"/>
        <v>315.92385635240583</v>
      </c>
      <c r="GH46" s="119">
        <f t="shared" ca="1" si="96"/>
        <v>1.6653105380554237E-3</v>
      </c>
      <c r="GI46" s="119">
        <f t="shared" si="97"/>
        <v>0.17220911570999251</v>
      </c>
      <c r="GJ46" s="33">
        <f t="shared" si="98"/>
        <v>0.88824007104775915</v>
      </c>
      <c r="GK46" s="33">
        <f t="shared" si="99"/>
        <v>0.17469294377434821</v>
      </c>
      <c r="GL46" s="33">
        <f t="shared" si="100"/>
        <v>0.13091307850806283</v>
      </c>
      <c r="GM46" s="33">
        <f t="shared" si="101"/>
        <v>0.87374958593525975</v>
      </c>
      <c r="GN46" s="33">
        <f t="shared" si="102"/>
        <v>6.7775013825184027E-2</v>
      </c>
      <c r="GO46" s="33">
        <f t="shared" si="103"/>
        <v>0.11414463963790078</v>
      </c>
      <c r="GP46" s="33">
        <f t="shared" si="104"/>
        <v>0.86908692149193723</v>
      </c>
      <c r="GQ46" s="33">
        <f t="shared" si="105"/>
        <v>0.31958858991268174</v>
      </c>
      <c r="GR46" s="33">
        <f t="shared" si="106"/>
        <v>-1.2756796816210926E-2</v>
      </c>
      <c r="GS46" s="33">
        <f t="shared" si="107"/>
        <v>2.7438637729635031E-2</v>
      </c>
      <c r="GT46" s="33">
        <f t="shared" si="108"/>
        <v>2.7438637729635031E-2</v>
      </c>
      <c r="GU46" s="33">
        <f t="shared" si="109"/>
        <v>8.6706001908265745E-2</v>
      </c>
      <c r="GV46" s="33">
        <f t="shared" si="110"/>
        <v>8.4321291222605815E-2</v>
      </c>
      <c r="GW46" s="33">
        <f t="shared" si="111"/>
        <v>0.74305866889993721</v>
      </c>
      <c r="GX46" s="33">
        <f t="shared" si="112"/>
        <v>0.85551903337335622</v>
      </c>
      <c r="GY46" s="33">
        <f t="shared" si="113"/>
        <v>2.919570967157939E-2</v>
      </c>
      <c r="GZ46" s="33">
        <f t="shared" si="114"/>
        <v>437.56124955202483</v>
      </c>
      <c r="HA46" s="33">
        <f t="shared" si="115"/>
        <v>11.613083858003277</v>
      </c>
      <c r="HB46" s="33">
        <f t="shared" si="116"/>
        <v>2.2037274734630654</v>
      </c>
      <c r="HC46" s="33">
        <f t="shared" si="117"/>
        <v>9.0628292346168558E-6</v>
      </c>
      <c r="HD46" s="33">
        <f t="shared" si="118"/>
        <v>1880.3930231605973</v>
      </c>
      <c r="HE46" s="33">
        <f t="shared" ca="1" si="119"/>
        <v>-7.8565968668693042E-3</v>
      </c>
      <c r="HF46" s="119">
        <f t="shared" ca="1" si="120"/>
        <v>20.819654388392003</v>
      </c>
      <c r="HG46" s="44" t="e">
        <f>#REF!</f>
        <v>#REF!</v>
      </c>
      <c r="HH46" s="44" t="e">
        <f>#REF!</f>
        <v>#REF!</v>
      </c>
      <c r="HI46" s="44">
        <f t="shared" si="121"/>
        <v>4.9249000000000001</v>
      </c>
      <c r="HJ46" s="44">
        <f t="shared" si="122"/>
        <v>3.6680562238418659</v>
      </c>
      <c r="HK46" s="44" t="e">
        <f t="shared" si="123"/>
        <v>#REF!</v>
      </c>
      <c r="HL46" s="33">
        <f t="shared" si="171"/>
        <v>437.56124955202483</v>
      </c>
      <c r="HM46" s="33">
        <f t="shared" si="171"/>
        <v>11.613083858003277</v>
      </c>
      <c r="HN46" s="44">
        <f t="shared" si="125"/>
        <v>6.0288877477065057</v>
      </c>
      <c r="HO46" s="44"/>
      <c r="HP46" s="45">
        <f t="shared" si="126"/>
        <v>0.11766996764072435</v>
      </c>
      <c r="HQ46" s="45">
        <f t="shared" si="127"/>
        <v>0.827379960122543</v>
      </c>
      <c r="HR46" s="45">
        <f t="shared" si="128"/>
        <v>8.9152291651004786E-3</v>
      </c>
      <c r="HS46" s="45">
        <f t="shared" si="129"/>
        <v>2.0280480506478911E-2</v>
      </c>
      <c r="HT46" s="45">
        <f t="shared" si="130"/>
        <v>0</v>
      </c>
      <c r="HU46" s="45">
        <f t="shared" si="131"/>
        <v>2.0280480506478911E-2</v>
      </c>
      <c r="HV46" s="45">
        <f t="shared" si="132"/>
        <v>0</v>
      </c>
      <c r="HW46" s="45">
        <f t="shared" si="133"/>
        <v>8.5850633034646295E-2</v>
      </c>
      <c r="HX46" s="45">
        <f t="shared" si="134"/>
        <v>0.16561653462638382</v>
      </c>
      <c r="HY46" s="45">
        <f t="shared" si="135"/>
        <v>0.12451190586218465</v>
      </c>
      <c r="HZ46" s="45">
        <f t="shared" si="136"/>
        <v>0.60400142376890342</v>
      </c>
      <c r="IA46" s="45">
        <f t="shared" si="137"/>
        <v>8.5901074978068995E-2</v>
      </c>
      <c r="IB46" s="45">
        <f t="shared" si="138"/>
        <v>0.10093086989377766</v>
      </c>
      <c r="IC46" s="45">
        <f t="shared" si="139"/>
        <v>1.4354387061286748E-2</v>
      </c>
      <c r="ID46" s="45">
        <f t="shared" si="140"/>
        <v>2.919570967157939E-2</v>
      </c>
      <c r="IE46" s="45"/>
      <c r="IF46" s="121">
        <f t="shared" si="141"/>
        <v>-8.6926924271597737E-7</v>
      </c>
      <c r="IG46" s="121">
        <f t="shared" si="142"/>
        <v>1.6290840562123032E-12</v>
      </c>
      <c r="IH46" s="121">
        <f t="shared" si="143"/>
        <v>2.6736741092033514E-5</v>
      </c>
      <c r="II46" s="121">
        <f t="shared" si="144"/>
        <v>7.5493778504170041E-9</v>
      </c>
      <c r="IJ46" s="45">
        <f t="shared" si="145"/>
        <v>2.2037274734630654</v>
      </c>
      <c r="IK46" s="119">
        <f t="shared" si="146"/>
        <v>9.5659633286357987E-2</v>
      </c>
      <c r="IL46" s="122">
        <f t="shared" ca="1" si="147"/>
        <v>-24.891369236326497</v>
      </c>
      <c r="IM46" s="122"/>
      <c r="IN46" s="45">
        <f t="shared" si="148"/>
        <v>2.0637488268867634</v>
      </c>
      <c r="IO46" s="122">
        <f t="shared" si="149"/>
        <v>1880.3930231605973</v>
      </c>
      <c r="IP46" s="121">
        <f t="shared" si="150"/>
        <v>1.2591227687177525E-5</v>
      </c>
    </row>
    <row r="47" spans="1:250" s="33" customFormat="1">
      <c r="A47" t="s">
        <v>233</v>
      </c>
      <c r="B47"/>
      <c r="C47" s="111">
        <v>3</v>
      </c>
      <c r="D47" s="111">
        <v>1160</v>
      </c>
      <c r="E47" s="125">
        <f t="shared" si="4"/>
        <v>86.837947672863578</v>
      </c>
      <c r="F47" s="125" t="str">
        <f t="shared" ca="1" si="151"/>
        <v>N</v>
      </c>
      <c r="G47" s="167" t="str">
        <f t="shared" ca="1" si="5"/>
        <v/>
      </c>
      <c r="H47" s="167" t="str">
        <f t="shared" ca="1" si="152"/>
        <v/>
      </c>
      <c r="I47" s="4">
        <f t="shared" ca="1" si="6"/>
        <v>5.9403577530177887E-2</v>
      </c>
      <c r="J47" s="4">
        <f t="shared" ca="1" si="153"/>
        <v>0.11481346606833931</v>
      </c>
      <c r="K47" s="4">
        <f t="shared" ca="1" si="7"/>
        <v>6.0691097028510443E-3</v>
      </c>
      <c r="L47" s="4">
        <f t="shared" ca="1" si="8"/>
        <v>2.1635042192218346E-2</v>
      </c>
      <c r="M47" s="4"/>
      <c r="N47">
        <v>47.151899999999998</v>
      </c>
      <c r="O47">
        <v>1.7168000000000001</v>
      </c>
      <c r="P47">
        <v>15.5321</v>
      </c>
      <c r="Q47">
        <v>9.7208000000000006</v>
      </c>
      <c r="R47">
        <v>0.1888</v>
      </c>
      <c r="S47">
        <v>5.9395145631067896</v>
      </c>
      <c r="T47">
        <v>12.361700000000001</v>
      </c>
      <c r="U47">
        <v>3.7555999999999998</v>
      </c>
      <c r="V47">
        <v>1.1877</v>
      </c>
      <c r="W47">
        <v>0</v>
      </c>
      <c r="X47">
        <v>0.27660000000000001</v>
      </c>
      <c r="Y47" s="112">
        <v>0</v>
      </c>
      <c r="Z47" s="113">
        <f t="shared" ca="1" si="9"/>
        <v>11.346194922419171</v>
      </c>
      <c r="AB47">
        <v>49.980699999999999</v>
      </c>
      <c r="AC47">
        <v>0.73509999999999998</v>
      </c>
      <c r="AD47">
        <v>6.1947999999999999</v>
      </c>
      <c r="AE47">
        <v>4.0468000000000002</v>
      </c>
      <c r="AF47">
        <v>9.5100000000000004E-2</v>
      </c>
      <c r="AG47">
        <v>14.9777</v>
      </c>
      <c r="AH47">
        <v>21.5061</v>
      </c>
      <c r="AI47">
        <v>0.39689999999999998</v>
      </c>
      <c r="AJ47">
        <v>0</v>
      </c>
      <c r="AK47">
        <v>1.4862</v>
      </c>
      <c r="AM47" s="114">
        <f t="shared" ca="1" si="10"/>
        <v>1473.8695847746819</v>
      </c>
      <c r="AN47" s="124">
        <f t="shared" ca="1" si="11"/>
        <v>1200.7195847746821</v>
      </c>
      <c r="AO47" s="124">
        <f t="shared" ca="1" si="12"/>
        <v>5.8335132995966923</v>
      </c>
      <c r="AP47" s="111"/>
      <c r="AQ47" s="115">
        <f t="shared" ca="1" si="13"/>
        <v>1465.9202042251084</v>
      </c>
      <c r="AR47" s="115">
        <f t="shared" ca="1" si="14"/>
        <v>7.193953470117731</v>
      </c>
      <c r="AS47" s="115"/>
      <c r="AT47" s="115">
        <f t="shared" ca="1" si="159"/>
        <v>1466.8394660624763</v>
      </c>
      <c r="AU47" s="115">
        <f t="shared" ca="1" si="159"/>
        <v>4.623384128646908</v>
      </c>
      <c r="AV47" s="111"/>
      <c r="AW47" s="115">
        <f t="shared" ca="1" si="16"/>
        <v>1486.7150660641137</v>
      </c>
      <c r="AX47" s="115">
        <f t="shared" ca="1" si="17"/>
        <v>1213.5650660641136</v>
      </c>
      <c r="AY47" s="115">
        <f t="shared" ca="1" si="18"/>
        <v>8.0047132355726198</v>
      </c>
      <c r="AZ47" s="115"/>
      <c r="BA47" s="115">
        <f t="shared" ca="1" si="19"/>
        <v>1500.4885754928443</v>
      </c>
      <c r="BB47" s="115">
        <f t="shared" ca="1" si="20"/>
        <v>1227.3385754928445</v>
      </c>
      <c r="BC47" s="116">
        <f t="shared" ca="1" si="21"/>
        <v>8.5417212407415875</v>
      </c>
      <c r="BE47" s="116">
        <f t="shared" si="22"/>
        <v>1447.5952763749369</v>
      </c>
      <c r="BF47" s="116">
        <f t="shared" si="23"/>
        <v>1174.4452763749368</v>
      </c>
      <c r="BG47" s="116">
        <f t="shared" ca="1" si="24"/>
        <v>1465.9202042251084</v>
      </c>
      <c r="BH47" s="116">
        <f t="shared" ca="1" si="25"/>
        <v>1192.7702042251085</v>
      </c>
      <c r="BI47" s="116">
        <f t="shared" ca="1" si="26"/>
        <v>7.193953470117731</v>
      </c>
      <c r="BJ47" s="116"/>
      <c r="BK47" s="116">
        <f t="shared" ca="1" si="27"/>
        <v>1466.8394660624763</v>
      </c>
      <c r="BL47" s="116">
        <f t="shared" ca="1" si="28"/>
        <v>4.623384128646908</v>
      </c>
      <c r="BM47" s="116">
        <f t="shared" ca="1" si="29"/>
        <v>1193.6894660624762</v>
      </c>
      <c r="BN47" s="116"/>
      <c r="BO47" s="116">
        <f t="shared" ca="1" si="30"/>
        <v>5.7507834823791182</v>
      </c>
      <c r="BP47" s="116">
        <f t="shared" ca="1" si="31"/>
        <v>6.4084074676507505</v>
      </c>
      <c r="BQ47" s="116">
        <f t="shared" ca="1" si="32"/>
        <v>1207.1641410171655</v>
      </c>
      <c r="BR47" s="116">
        <f t="shared" ca="1" si="33"/>
        <v>1214.5406666449358</v>
      </c>
      <c r="BS47" s="116">
        <f t="shared" ca="1" si="34"/>
        <v>1214.5406666449358</v>
      </c>
      <c r="BT47" s="116"/>
      <c r="BU47" s="116">
        <f t="shared" ca="1" si="35"/>
        <v>1167.1726086538415</v>
      </c>
      <c r="BV47" s="111"/>
      <c r="BW47" s="117">
        <f t="shared" ca="1" si="36"/>
        <v>0.70600706379290301</v>
      </c>
      <c r="BX47" s="117">
        <f t="shared" ca="1" si="37"/>
        <v>0.6847202332335639</v>
      </c>
      <c r="BY47" s="117">
        <f t="shared" ca="1" si="38"/>
        <v>0.12612203665638314</v>
      </c>
      <c r="BZ47" s="117">
        <f t="shared" ca="1" si="39"/>
        <v>2.0776091875334551E-2</v>
      </c>
      <c r="CA47" s="117">
        <f t="shared" ca="1" si="40"/>
        <v>1.7436025469275456E-2</v>
      </c>
      <c r="CB47" s="117">
        <f t="shared" ca="1" si="154"/>
        <v>5.4278558196866167E-2</v>
      </c>
      <c r="CC47" s="117">
        <f t="shared" si="41"/>
        <v>0</v>
      </c>
      <c r="CD47" s="116">
        <f t="shared" ca="1" si="42"/>
        <v>0.90333294543142317</v>
      </c>
      <c r="CE47" s="134">
        <v>0.27</v>
      </c>
      <c r="CF47" s="117">
        <f t="shared" si="43"/>
        <v>0.70635527542578225</v>
      </c>
      <c r="CG47" s="117">
        <f t="shared" si="0"/>
        <v>0.12005292695353209</v>
      </c>
      <c r="CH47" s="117">
        <f t="shared" si="1"/>
        <v>8.0179669405512438E-2</v>
      </c>
      <c r="CI47" s="117">
        <f t="shared" si="2"/>
        <v>2.8326107334241766E-2</v>
      </c>
      <c r="CJ47" s="117">
        <f t="shared" si="158"/>
        <v>4.0030541829210023E-2</v>
      </c>
      <c r="CK47" s="117">
        <f t="shared" si="158"/>
        <v>2.1625117607023125E-2</v>
      </c>
      <c r="CL47" s="117">
        <f t="shared" si="44"/>
        <v>0.99656963855530178</v>
      </c>
      <c r="CM47" s="117">
        <f t="shared" si="155"/>
        <v>0.16508801949018903</v>
      </c>
      <c r="CN47" s="111"/>
      <c r="CO47" s="116">
        <f t="shared" ca="1" si="45"/>
        <v>6.890039061303014</v>
      </c>
      <c r="CP47" s="116">
        <f t="shared" ca="1" si="46"/>
        <v>5.2510948892704654</v>
      </c>
      <c r="CQ47" s="116">
        <f t="shared" ca="1" si="47"/>
        <v>7.059918502066906</v>
      </c>
      <c r="CR47" s="116">
        <f t="shared" ca="1" si="48"/>
        <v>1219.7473605304845</v>
      </c>
      <c r="CS47" s="118">
        <f t="shared" ca="1" si="156"/>
        <v>0.27990148555852834</v>
      </c>
      <c r="CU47" s="116">
        <f t="shared" si="49"/>
        <v>5.664753270206103</v>
      </c>
      <c r="CV47" s="116">
        <f t="shared" si="50"/>
        <v>5.7917530473656624</v>
      </c>
      <c r="CW47" s="116">
        <f t="shared" ca="1" si="51"/>
        <v>960.50097829654908</v>
      </c>
      <c r="CX47" s="119"/>
      <c r="CY47" s="33">
        <f t="shared" si="160"/>
        <v>0.78476240881561399</v>
      </c>
      <c r="CZ47" s="33">
        <f t="shared" si="160"/>
        <v>2.149256123026385E-2</v>
      </c>
      <c r="DA47" s="33">
        <f t="shared" si="53"/>
        <v>0.30466747089573465</v>
      </c>
      <c r="DB47" s="33">
        <f t="shared" si="161"/>
        <v>0.135299750579013</v>
      </c>
      <c r="DC47" s="33">
        <f t="shared" si="161"/>
        <v>2.6614977973568282E-3</v>
      </c>
      <c r="DD47" s="33">
        <f t="shared" si="161"/>
        <v>0.14736640573006396</v>
      </c>
      <c r="DE47" s="33">
        <f t="shared" si="161"/>
        <v>0.22043996333638866</v>
      </c>
      <c r="DF47" s="33">
        <f t="shared" si="162"/>
        <v>0.1211896306646294</v>
      </c>
      <c r="DG47" s="33">
        <f t="shared" si="162"/>
        <v>2.5217631321924498E-2</v>
      </c>
      <c r="DH47" s="33">
        <f t="shared" si="162"/>
        <v>0</v>
      </c>
      <c r="DI47" s="33">
        <f t="shared" si="162"/>
        <v>3.8975038221182637E-3</v>
      </c>
      <c r="DJ47" s="33">
        <f t="shared" si="56"/>
        <v>1.7669948241931073</v>
      </c>
      <c r="DL47" s="33">
        <f t="shared" si="163"/>
        <v>0.44412264148763048</v>
      </c>
      <c r="DM47" s="33">
        <f t="shared" si="163"/>
        <v>1.2163341361273292E-2</v>
      </c>
      <c r="DN47" s="33">
        <f t="shared" si="163"/>
        <v>0.17242125824271168</v>
      </c>
      <c r="DO47" s="33">
        <f t="shared" si="163"/>
        <v>7.6570541535568568E-2</v>
      </c>
      <c r="DP47" s="33">
        <f t="shared" si="163"/>
        <v>1.5062284059446484E-3</v>
      </c>
      <c r="DQ47" s="33">
        <f t="shared" si="163"/>
        <v>8.3399455228941252E-2</v>
      </c>
      <c r="DR47" s="33">
        <f t="shared" si="163"/>
        <v>0.12475416470846307</v>
      </c>
      <c r="DS47" s="33">
        <f t="shared" si="163"/>
        <v>6.8585164486811817E-2</v>
      </c>
      <c r="DT47" s="33">
        <f t="shared" si="163"/>
        <v>1.4271480016043652E-2</v>
      </c>
      <c r="DU47" s="33">
        <f t="shared" si="163"/>
        <v>0</v>
      </c>
      <c r="DV47" s="33">
        <f t="shared" si="163"/>
        <v>2.2057245266114724E-3</v>
      </c>
      <c r="DW47" s="33">
        <f t="shared" si="58"/>
        <v>0.99999999999999978</v>
      </c>
      <c r="DX47" s="33">
        <f t="shared" si="59"/>
        <v>52.134435779049696</v>
      </c>
      <c r="DY47" s="33">
        <f t="shared" si="164"/>
        <v>0.83184292735373466</v>
      </c>
      <c r="DZ47" s="33">
        <f t="shared" si="164"/>
        <v>9.2026920784989263E-3</v>
      </c>
      <c r="EA47" s="33">
        <f t="shared" si="164"/>
        <v>6.0756563784191996E-2</v>
      </c>
      <c r="EB47" s="33">
        <f t="shared" si="164"/>
        <v>5.6325717085337609E-2</v>
      </c>
      <c r="EC47" s="33">
        <f t="shared" si="164"/>
        <v>1.3406167400881058E-3</v>
      </c>
      <c r="ED47" s="33">
        <f t="shared" si="164"/>
        <v>0.37161451355187025</v>
      </c>
      <c r="EE47" s="33">
        <f t="shared" si="164"/>
        <v>0.38350743793399839</v>
      </c>
      <c r="EF47" s="33">
        <f t="shared" si="164"/>
        <v>6.4037922583330773E-3</v>
      </c>
      <c r="EG47" s="33">
        <f t="shared" si="164"/>
        <v>0</v>
      </c>
      <c r="EH47" s="33">
        <f t="shared" si="164"/>
        <v>9.7777473680609375E-3</v>
      </c>
      <c r="EI47" s="33">
        <f t="shared" si="61"/>
        <v>1.730772008154114</v>
      </c>
      <c r="EK47" s="33">
        <f t="shared" si="165"/>
        <v>1.6636858547074693</v>
      </c>
      <c r="EL47" s="33">
        <f t="shared" si="165"/>
        <v>1.8405384156997853E-2</v>
      </c>
      <c r="EM47" s="33">
        <f t="shared" si="63"/>
        <v>0.18226969135257598</v>
      </c>
      <c r="EN47" s="33">
        <f t="shared" si="166"/>
        <v>5.6325717085337609E-2</v>
      </c>
      <c r="EO47" s="33">
        <f t="shared" si="166"/>
        <v>1.3406167400881058E-3</v>
      </c>
      <c r="EP47" s="33">
        <f t="shared" si="166"/>
        <v>0.37161451355187025</v>
      </c>
      <c r="EQ47" s="33">
        <f t="shared" si="166"/>
        <v>0.38350743793399839</v>
      </c>
      <c r="ER47" s="33">
        <f t="shared" si="166"/>
        <v>6.4037922583330773E-3</v>
      </c>
      <c r="ES47" s="33">
        <f t="shared" si="166"/>
        <v>0</v>
      </c>
      <c r="ET47" s="33">
        <f t="shared" si="65"/>
        <v>2.9333242104182811E-2</v>
      </c>
      <c r="EU47" s="33">
        <f t="shared" si="66"/>
        <v>2.7128862498908526</v>
      </c>
      <c r="EV47" s="33">
        <f t="shared" si="67"/>
        <v>2.2116666337342368</v>
      </c>
      <c r="EX47" s="33">
        <f t="shared" si="167"/>
        <v>1.8397592469360675</v>
      </c>
      <c r="EY47" s="33">
        <f t="shared" si="167"/>
        <v>2.0353287010546447E-2</v>
      </c>
      <c r="EZ47" s="33">
        <f t="shared" si="69"/>
        <v>0.16024075306393248</v>
      </c>
      <c r="FA47" s="33">
        <f t="shared" si="70"/>
        <v>0.1085057767397542</v>
      </c>
      <c r="FB47" s="33">
        <f t="shared" si="71"/>
        <v>0.26874652980368668</v>
      </c>
      <c r="FC47" s="33">
        <f t="shared" si="168"/>
        <v>0.12457370909879562</v>
      </c>
      <c r="FD47" s="33">
        <f t="shared" si="168"/>
        <v>2.964997312678427E-3</v>
      </c>
      <c r="FE47" s="33">
        <f t="shared" si="168"/>
        <v>0.82188742023405081</v>
      </c>
      <c r="FF47" s="33">
        <f t="shared" si="168"/>
        <v>0.8481906042675279</v>
      </c>
      <c r="FG47" s="33">
        <f t="shared" si="169"/>
        <v>2.8326107334241766E-2</v>
      </c>
      <c r="FH47" s="33">
        <f t="shared" si="169"/>
        <v>0</v>
      </c>
      <c r="FI47" s="33">
        <f t="shared" si="169"/>
        <v>4.3250235214046251E-2</v>
      </c>
      <c r="FJ47" s="33">
        <f t="shared" si="74"/>
        <v>3.9980521372116415</v>
      </c>
      <c r="FK47" s="33">
        <f t="shared" si="75"/>
        <v>0</v>
      </c>
      <c r="FL47" s="33">
        <f t="shared" si="76"/>
        <v>-5.8464353785545597E-3</v>
      </c>
      <c r="FM47" s="33">
        <f t="shared" si="77"/>
        <v>2.8326107334241766E-2</v>
      </c>
      <c r="FN47" s="33">
        <f t="shared" si="78"/>
        <v>8.0179669405512438E-2</v>
      </c>
      <c r="FO47" s="33">
        <f t="shared" si="157"/>
        <v>4.0030541829210023E-2</v>
      </c>
      <c r="FP47" s="33">
        <f t="shared" si="79"/>
        <v>2.1625117607023125E-2</v>
      </c>
      <c r="FQ47" s="119">
        <f t="shared" si="80"/>
        <v>0.70635527542578225</v>
      </c>
      <c r="FR47" s="33">
        <f t="shared" si="81"/>
        <v>0.12005292695353209</v>
      </c>
      <c r="FS47" s="33">
        <f t="shared" si="82"/>
        <v>0.99656963855530167</v>
      </c>
      <c r="FT47" s="33">
        <f t="shared" si="83"/>
        <v>0.70635527542578225</v>
      </c>
      <c r="FU47" s="33">
        <f t="shared" si="84"/>
        <v>2.4968313407458154</v>
      </c>
      <c r="FV47" s="33">
        <f t="shared" si="85"/>
        <v>-2.6930199464487345</v>
      </c>
      <c r="FW47" s="33">
        <f t="shared" si="86"/>
        <v>-2.6930199464487345</v>
      </c>
      <c r="FX47" s="33">
        <f t="shared" si="87"/>
        <v>0.52134435779049704</v>
      </c>
      <c r="FY47" s="120">
        <f t="shared" ca="1" si="170"/>
        <v>1465.9202042251084</v>
      </c>
      <c r="FZ47" s="120">
        <f t="shared" ca="1" si="170"/>
        <v>7.193953470117731</v>
      </c>
      <c r="GA47" s="33">
        <f t="shared" ca="1" si="89"/>
        <v>0.14659202042251085</v>
      </c>
      <c r="GB47" s="119">
        <f t="shared" ca="1" si="90"/>
        <v>0.36684207447432809</v>
      </c>
      <c r="GC47" s="119">
        <f t="shared" ca="1" si="91"/>
        <v>5.5269638989698686</v>
      </c>
      <c r="GD47" s="33">
        <f t="shared" ca="1" si="92"/>
        <v>175.95387105867519</v>
      </c>
      <c r="GE47" s="33">
        <f t="shared" si="93"/>
        <v>0.10247119470065383</v>
      </c>
      <c r="GF47" s="119">
        <f t="shared" si="94"/>
        <v>86.837947672863578</v>
      </c>
      <c r="GG47" s="119">
        <f t="shared" ca="1" si="95"/>
        <v>316.03874278236401</v>
      </c>
      <c r="GH47" s="119">
        <f t="shared" ca="1" si="96"/>
        <v>1.6655475786644018E-3</v>
      </c>
      <c r="GI47" s="119">
        <f t="shared" si="97"/>
        <v>0.16508801949018903</v>
      </c>
      <c r="GJ47" s="33">
        <f t="shared" si="98"/>
        <v>0.8794817089144481</v>
      </c>
      <c r="GK47" s="33">
        <f t="shared" si="99"/>
        <v>0.1721092989643469</v>
      </c>
      <c r="GL47" s="33">
        <f t="shared" si="100"/>
        <v>0.13050186345532222</v>
      </c>
      <c r="GM47" s="33">
        <f t="shared" si="101"/>
        <v>0.87114093624969935</v>
      </c>
      <c r="GN47" s="33">
        <f t="shared" si="102"/>
        <v>7.532019308314708E-2</v>
      </c>
      <c r="GO47" s="33">
        <f t="shared" si="103"/>
        <v>0.12457370909879562</v>
      </c>
      <c r="GP47" s="33">
        <f t="shared" si="104"/>
        <v>0.86949813654467778</v>
      </c>
      <c r="GQ47" s="33">
        <f t="shared" si="105"/>
        <v>0.33662197850826314</v>
      </c>
      <c r="GR47" s="33">
        <f t="shared" si="106"/>
        <v>-1.5013410534775515E-2</v>
      </c>
      <c r="GS47" s="33">
        <f t="shared" si="107"/>
        <v>3.0533684728362161E-2</v>
      </c>
      <c r="GT47" s="33">
        <f t="shared" si="108"/>
        <v>3.0533684728362161E-2</v>
      </c>
      <c r="GU47" s="33">
        <f t="shared" si="109"/>
        <v>9.4040024370433462E-2</v>
      </c>
      <c r="GV47" s="33">
        <f t="shared" si="110"/>
        <v>8.9984606357189745E-2</v>
      </c>
      <c r="GW47" s="33">
        <f t="shared" si="111"/>
        <v>0.73190281387686107</v>
      </c>
      <c r="GX47" s="33">
        <f t="shared" si="112"/>
        <v>0.8481906042675279</v>
      </c>
      <c r="GY47" s="33">
        <f t="shared" si="113"/>
        <v>2.8326107334241766E-2</v>
      </c>
      <c r="GZ47" s="33">
        <f t="shared" si="114"/>
        <v>437.44474617473105</v>
      </c>
      <c r="HA47" s="33">
        <f t="shared" si="115"/>
        <v>11.615583624151624</v>
      </c>
      <c r="HB47" s="33">
        <f t="shared" si="116"/>
        <v>2.1885668603981761</v>
      </c>
      <c r="HC47" s="33">
        <f t="shared" si="117"/>
        <v>9.0004812133874989E-6</v>
      </c>
      <c r="HD47" s="33">
        <f t="shared" si="118"/>
        <v>1867.0767669673717</v>
      </c>
      <c r="HE47" s="33">
        <f t="shared" ca="1" si="119"/>
        <v>-7.80230702752487E-3</v>
      </c>
      <c r="HF47" s="119">
        <f t="shared" ca="1" si="120"/>
        <v>20.034543502066896</v>
      </c>
      <c r="HG47" s="44" t="e">
        <f>#REF!</f>
        <v>#REF!</v>
      </c>
      <c r="HH47" s="44" t="e">
        <f>#REF!</f>
        <v>#REF!</v>
      </c>
      <c r="HI47" s="44">
        <f t="shared" si="121"/>
        <v>4.9432999999999998</v>
      </c>
      <c r="HJ47" s="44">
        <f t="shared" si="122"/>
        <v>3.6741237991074769</v>
      </c>
      <c r="HK47" s="44" t="e">
        <f t="shared" si="123"/>
        <v>#REF!</v>
      </c>
      <c r="HL47" s="33">
        <f t="shared" si="171"/>
        <v>437.44474617473105</v>
      </c>
      <c r="HM47" s="33">
        <f t="shared" si="171"/>
        <v>11.615583624151624</v>
      </c>
      <c r="HN47" s="44">
        <f t="shared" si="125"/>
        <v>6.1428654724591922</v>
      </c>
      <c r="HO47" s="44"/>
      <c r="HP47" s="45">
        <f t="shared" si="126"/>
        <v>0.12753870641147405</v>
      </c>
      <c r="HQ47" s="45">
        <f t="shared" si="127"/>
        <v>0.82188742023405081</v>
      </c>
      <c r="HR47" s="45">
        <f t="shared" si="128"/>
        <v>0</v>
      </c>
      <c r="HS47" s="45">
        <f t="shared" si="129"/>
        <v>2.8326107334241766E-2</v>
      </c>
      <c r="HT47" s="45">
        <f t="shared" si="130"/>
        <v>0</v>
      </c>
      <c r="HU47" s="45">
        <f t="shared" si="131"/>
        <v>2.8326107334241766E-2</v>
      </c>
      <c r="HV47" s="45">
        <f t="shared" si="132"/>
        <v>0</v>
      </c>
      <c r="HW47" s="45">
        <f t="shared" si="133"/>
        <v>8.0179669405512438E-2</v>
      </c>
      <c r="HX47" s="45">
        <f t="shared" si="134"/>
        <v>0.16413647864065159</v>
      </c>
      <c r="HY47" s="45">
        <f t="shared" si="135"/>
        <v>0.13433241705922799</v>
      </c>
      <c r="HZ47" s="45">
        <f t="shared" si="136"/>
        <v>0.5921634815320812</v>
      </c>
      <c r="IA47" s="45">
        <f t="shared" si="137"/>
        <v>9.1890644094795082E-2</v>
      </c>
      <c r="IB47" s="45">
        <f t="shared" si="138"/>
        <v>0.10689547980127431</v>
      </c>
      <c r="IC47" s="45">
        <f t="shared" si="139"/>
        <v>1.6587808596956004E-2</v>
      </c>
      <c r="ID47" s="45">
        <f t="shared" si="140"/>
        <v>2.8326107334241766E-2</v>
      </c>
      <c r="IE47" s="45"/>
      <c r="IF47" s="121">
        <f t="shared" si="141"/>
        <v>-8.6926926205742732E-7</v>
      </c>
      <c r="IG47" s="121">
        <f t="shared" si="142"/>
        <v>1.6158455879726205E-12</v>
      </c>
      <c r="IH47" s="121">
        <f t="shared" si="143"/>
        <v>2.6752686926478994E-5</v>
      </c>
      <c r="II47" s="121">
        <f t="shared" si="144"/>
        <v>7.552421964511031E-9</v>
      </c>
      <c r="IJ47" s="45">
        <f t="shared" si="145"/>
        <v>2.1885668603981761</v>
      </c>
      <c r="IK47" s="119">
        <f t="shared" si="146"/>
        <v>0.10247119470065383</v>
      </c>
      <c r="IL47" s="122">
        <f t="shared" ca="1" si="147"/>
        <v>-24.885186533931659</v>
      </c>
      <c r="IM47" s="122"/>
      <c r="IN47" s="45">
        <f t="shared" si="148"/>
        <v>2.0638888387887322</v>
      </c>
      <c r="IO47" s="122">
        <f t="shared" si="149"/>
        <v>1867.0767669673717</v>
      </c>
      <c r="IP47" s="121">
        <f t="shared" si="150"/>
        <v>1.2674358382150002E-5</v>
      </c>
    </row>
    <row r="48" spans="1:250" s="33" customFormat="1">
      <c r="A48" t="s">
        <v>233</v>
      </c>
      <c r="B48"/>
      <c r="C48" s="111">
        <v>3</v>
      </c>
      <c r="D48" s="111">
        <v>1160</v>
      </c>
      <c r="E48" s="125">
        <f t="shared" si="4"/>
        <v>86.837947672863578</v>
      </c>
      <c r="F48" s="125" t="str">
        <f t="shared" ca="1" si="151"/>
        <v>Y</v>
      </c>
      <c r="G48" s="167">
        <f t="shared" ca="1" si="5"/>
        <v>6.0320350167982717</v>
      </c>
      <c r="H48" s="167">
        <f t="shared" ca="1" si="152"/>
        <v>1205.8919413467847</v>
      </c>
      <c r="I48" s="4">
        <f t="shared" ca="1" si="6"/>
        <v>5.9277141528966508E-2</v>
      </c>
      <c r="J48" s="4">
        <f t="shared" ca="1" si="153"/>
        <v>0.10839360465649434</v>
      </c>
      <c r="K48" s="4">
        <f t="shared" ca="1" si="7"/>
        <v>5.9324652132919931E-3</v>
      </c>
      <c r="L48" s="4">
        <f t="shared" ca="1" si="8"/>
        <v>2.6589181634232628E-2</v>
      </c>
      <c r="M48" s="4"/>
      <c r="N48">
        <v>46.727699999999999</v>
      </c>
      <c r="O48">
        <v>1.7707999999999999</v>
      </c>
      <c r="P48">
        <v>15.4931</v>
      </c>
      <c r="Q48">
        <v>9.5434999999999999</v>
      </c>
      <c r="R48">
        <v>0.20960000000000001</v>
      </c>
      <c r="S48">
        <v>6.0983495145631004</v>
      </c>
      <c r="T48">
        <v>12.369899999999999</v>
      </c>
      <c r="U48">
        <v>3.7058</v>
      </c>
      <c r="V48">
        <v>1.2644</v>
      </c>
      <c r="W48">
        <v>0</v>
      </c>
      <c r="X48">
        <v>0.18870000000000001</v>
      </c>
      <c r="Y48" s="112">
        <v>0</v>
      </c>
      <c r="Z48" s="113">
        <f t="shared" ca="1" si="9"/>
        <v>11.556197814762196</v>
      </c>
      <c r="AB48">
        <v>49.980699999999999</v>
      </c>
      <c r="AC48">
        <v>0.73509999999999998</v>
      </c>
      <c r="AD48">
        <v>6.1947999999999999</v>
      </c>
      <c r="AE48">
        <v>4.0468000000000002</v>
      </c>
      <c r="AF48">
        <v>9.5100000000000004E-2</v>
      </c>
      <c r="AG48">
        <v>14.9777</v>
      </c>
      <c r="AH48">
        <v>21.5061</v>
      </c>
      <c r="AI48">
        <v>0.39689999999999998</v>
      </c>
      <c r="AJ48">
        <v>0</v>
      </c>
      <c r="AK48">
        <v>1.4862</v>
      </c>
      <c r="AM48" s="114">
        <f t="shared" ca="1" si="10"/>
        <v>1479.0419413467846</v>
      </c>
      <c r="AN48" s="124">
        <f t="shared" ca="1" si="11"/>
        <v>1205.8919413467847</v>
      </c>
      <c r="AO48" s="124">
        <f t="shared" ca="1" si="12"/>
        <v>6.0320350167982717</v>
      </c>
      <c r="AP48" s="111"/>
      <c r="AQ48" s="115">
        <f t="shared" ca="1" si="13"/>
        <v>1470.4766616388176</v>
      </c>
      <c r="AR48" s="115">
        <f t="shared" ca="1" si="14"/>
        <v>7.4379872551901069</v>
      </c>
      <c r="AS48" s="115"/>
      <c r="AT48" s="115">
        <f t="shared" ca="1" si="159"/>
        <v>1470.6021870457162</v>
      </c>
      <c r="AU48" s="115">
        <f t="shared" ca="1" si="159"/>
        <v>4.9709305186080375</v>
      </c>
      <c r="AV48" s="111"/>
      <c r="AW48" s="115">
        <f t="shared" ca="1" si="16"/>
        <v>1492.5641211198642</v>
      </c>
      <c r="AX48" s="115">
        <f t="shared" ca="1" si="17"/>
        <v>1219.4141211198644</v>
      </c>
      <c r="AY48" s="115">
        <f t="shared" ca="1" si="18"/>
        <v>8.3006952272949341</v>
      </c>
      <c r="AZ48" s="115"/>
      <c r="BA48" s="115">
        <f t="shared" ca="1" si="19"/>
        <v>1505.5854769664643</v>
      </c>
      <c r="BB48" s="115">
        <f t="shared" ca="1" si="20"/>
        <v>1232.4354769664642</v>
      </c>
      <c r="BC48" s="116">
        <f t="shared" ca="1" si="21"/>
        <v>8.80929276455878</v>
      </c>
      <c r="BE48" s="116">
        <f t="shared" si="22"/>
        <v>1452.1414252791815</v>
      </c>
      <c r="BF48" s="116">
        <f t="shared" si="23"/>
        <v>1178.9914252791814</v>
      </c>
      <c r="BG48" s="116">
        <f t="shared" ca="1" si="24"/>
        <v>1470.4766616388176</v>
      </c>
      <c r="BH48" s="116">
        <f t="shared" ca="1" si="25"/>
        <v>1197.3266616388178</v>
      </c>
      <c r="BI48" s="116">
        <f t="shared" ca="1" si="26"/>
        <v>7.4379872551901069</v>
      </c>
      <c r="BJ48" s="116"/>
      <c r="BK48" s="116">
        <f t="shared" ca="1" si="27"/>
        <v>1470.6021870457162</v>
      </c>
      <c r="BL48" s="116">
        <f t="shared" ca="1" si="28"/>
        <v>4.9709305186080375</v>
      </c>
      <c r="BM48" s="116">
        <f t="shared" ca="1" si="29"/>
        <v>1197.4521870457161</v>
      </c>
      <c r="BN48" s="116"/>
      <c r="BO48" s="116">
        <f t="shared" ca="1" si="30"/>
        <v>5.8686399009167847</v>
      </c>
      <c r="BP48" s="116">
        <f t="shared" ca="1" si="31"/>
        <v>6.5793908279609337</v>
      </c>
      <c r="BQ48" s="116">
        <f t="shared" ca="1" si="32"/>
        <v>1212.5992654405263</v>
      </c>
      <c r="BR48" s="116">
        <f t="shared" ca="1" si="33"/>
        <v>1219.3621689068646</v>
      </c>
      <c r="BS48" s="116">
        <f t="shared" ca="1" si="34"/>
        <v>1219.3621689068646</v>
      </c>
      <c r="BT48" s="116"/>
      <c r="BU48" s="116">
        <f t="shared" ca="1" si="35"/>
        <v>1171.6572241705526</v>
      </c>
      <c r="BV48" s="111"/>
      <c r="BW48" s="117">
        <f t="shared" ca="1" si="36"/>
        <v>0.69867239570481277</v>
      </c>
      <c r="BX48" s="117">
        <f t="shared" ca="1" si="37"/>
        <v>0.67976609379154962</v>
      </c>
      <c r="BY48" s="117">
        <f t="shared" ca="1" si="38"/>
        <v>0.12598539216682408</v>
      </c>
      <c r="BZ48" s="117">
        <f t="shared" ca="1" si="39"/>
        <v>2.090252787654593E-2</v>
      </c>
      <c r="CA48" s="117">
        <f t="shared" ca="1" si="40"/>
        <v>1.728423526446609E-2</v>
      </c>
      <c r="CB48" s="117">
        <f t="shared" ca="1" si="154"/>
        <v>5.519542765802856E-2</v>
      </c>
      <c r="CC48" s="117">
        <f t="shared" si="41"/>
        <v>0</v>
      </c>
      <c r="CD48" s="116">
        <f t="shared" ca="1" si="42"/>
        <v>0.89913367675741418</v>
      </c>
      <c r="CE48" s="134">
        <v>0.27</v>
      </c>
      <c r="CF48" s="117">
        <f t="shared" si="43"/>
        <v>0.70635527542578225</v>
      </c>
      <c r="CG48" s="117">
        <f t="shared" si="0"/>
        <v>0.12005292695353209</v>
      </c>
      <c r="CH48" s="117">
        <f t="shared" si="1"/>
        <v>8.0179669405512438E-2</v>
      </c>
      <c r="CI48" s="117">
        <f t="shared" si="2"/>
        <v>2.8326107334241766E-2</v>
      </c>
      <c r="CJ48" s="117">
        <f t="shared" si="158"/>
        <v>4.0030541829210023E-2</v>
      </c>
      <c r="CK48" s="117">
        <f t="shared" si="158"/>
        <v>2.1625117607023125E-2</v>
      </c>
      <c r="CL48" s="117">
        <f t="shared" si="44"/>
        <v>0.99656963855530178</v>
      </c>
      <c r="CM48" s="117">
        <f t="shared" si="155"/>
        <v>0.1726518544337482</v>
      </c>
      <c r="CN48" s="111"/>
      <c r="CO48" s="116">
        <f t="shared" ca="1" si="45"/>
        <v>7.0321384371927707</v>
      </c>
      <c r="CP48" s="116">
        <f t="shared" ca="1" si="46"/>
        <v>5.4007887269815491</v>
      </c>
      <c r="CQ48" s="116">
        <f t="shared" ca="1" si="47"/>
        <v>7.3185241381113775</v>
      </c>
      <c r="CR48" s="116">
        <f t="shared" ca="1" si="48"/>
        <v>1221.7902580683785</v>
      </c>
      <c r="CS48" s="118">
        <f t="shared" ca="1" si="156"/>
        <v>0.28104545909024253</v>
      </c>
      <c r="CU48" s="116">
        <f t="shared" si="49"/>
        <v>5.664753270206103</v>
      </c>
      <c r="CV48" s="116">
        <f t="shared" si="50"/>
        <v>5.7917530473656624</v>
      </c>
      <c r="CW48" s="116">
        <f t="shared" ca="1" si="51"/>
        <v>961.00528788183249</v>
      </c>
      <c r="CX48" s="119"/>
      <c r="CY48" s="33">
        <f t="shared" si="160"/>
        <v>0.77770232822883845</v>
      </c>
      <c r="CZ48" s="33">
        <f t="shared" si="160"/>
        <v>2.2168585406891442E-2</v>
      </c>
      <c r="DA48" s="33">
        <f t="shared" si="53"/>
        <v>0.30390247251400043</v>
      </c>
      <c r="DB48" s="33">
        <f t="shared" si="161"/>
        <v>0.13283198601460894</v>
      </c>
      <c r="DC48" s="33">
        <f t="shared" si="161"/>
        <v>2.9547136563876654E-3</v>
      </c>
      <c r="DD48" s="33">
        <f t="shared" si="161"/>
        <v>0.15130728939180585</v>
      </c>
      <c r="DE48" s="33">
        <f t="shared" si="161"/>
        <v>0.2205861898019523</v>
      </c>
      <c r="DF48" s="33">
        <f t="shared" si="162"/>
        <v>0.1195826321538459</v>
      </c>
      <c r="DG48" s="33">
        <f t="shared" si="162"/>
        <v>2.6846150579642448E-2</v>
      </c>
      <c r="DH48" s="33">
        <f t="shared" si="162"/>
        <v>0</v>
      </c>
      <c r="DI48" s="33">
        <f t="shared" si="162"/>
        <v>2.658926143288924E-3</v>
      </c>
      <c r="DJ48" s="33">
        <f t="shared" si="56"/>
        <v>1.7605412738912625</v>
      </c>
      <c r="DL48" s="33">
        <f t="shared" si="163"/>
        <v>0.44174046911715414</v>
      </c>
      <c r="DM48" s="33">
        <f t="shared" si="163"/>
        <v>1.2591914620605852E-2</v>
      </c>
      <c r="DN48" s="33">
        <f t="shared" si="163"/>
        <v>0.17261877186343691</v>
      </c>
      <c r="DO48" s="33">
        <f t="shared" si="163"/>
        <v>7.5449515432839051E-2</v>
      </c>
      <c r="DP48" s="33">
        <f t="shared" si="163"/>
        <v>1.6782984302645548E-3</v>
      </c>
      <c r="DQ48" s="33">
        <f t="shared" si="163"/>
        <v>8.594361951956779E-2</v>
      </c>
      <c r="DR48" s="33">
        <f t="shared" si="163"/>
        <v>0.12529452905946273</v>
      </c>
      <c r="DS48" s="33">
        <f t="shared" si="163"/>
        <v>6.7923787943657013E-2</v>
      </c>
      <c r="DT48" s="33">
        <f t="shared" si="163"/>
        <v>1.5248804999785858E-2</v>
      </c>
      <c r="DU48" s="33">
        <f t="shared" si="163"/>
        <v>0</v>
      </c>
      <c r="DV48" s="33">
        <f t="shared" si="163"/>
        <v>1.510289013226025E-3</v>
      </c>
      <c r="DW48" s="33">
        <f t="shared" si="58"/>
        <v>0.99999999999999989</v>
      </c>
      <c r="DX48" s="33">
        <f t="shared" si="59"/>
        <v>53.251099896480525</v>
      </c>
      <c r="DY48" s="33">
        <f t="shared" si="164"/>
        <v>0.83184292735373466</v>
      </c>
      <c r="DZ48" s="33">
        <f t="shared" si="164"/>
        <v>9.2026920784989263E-3</v>
      </c>
      <c r="EA48" s="33">
        <f t="shared" si="164"/>
        <v>6.0756563784191996E-2</v>
      </c>
      <c r="EB48" s="33">
        <f t="shared" si="164"/>
        <v>5.6325717085337609E-2</v>
      </c>
      <c r="EC48" s="33">
        <f t="shared" si="164"/>
        <v>1.3406167400881058E-3</v>
      </c>
      <c r="ED48" s="33">
        <f t="shared" si="164"/>
        <v>0.37161451355187025</v>
      </c>
      <c r="EE48" s="33">
        <f t="shared" si="164"/>
        <v>0.38350743793399839</v>
      </c>
      <c r="EF48" s="33">
        <f t="shared" si="164"/>
        <v>6.4037922583330773E-3</v>
      </c>
      <c r="EG48" s="33">
        <f t="shared" si="164"/>
        <v>0</v>
      </c>
      <c r="EH48" s="33">
        <f t="shared" si="164"/>
        <v>9.7777473680609375E-3</v>
      </c>
      <c r="EI48" s="33">
        <f t="shared" si="61"/>
        <v>1.730772008154114</v>
      </c>
      <c r="EK48" s="33">
        <f t="shared" si="165"/>
        <v>1.6636858547074693</v>
      </c>
      <c r="EL48" s="33">
        <f t="shared" si="165"/>
        <v>1.8405384156997853E-2</v>
      </c>
      <c r="EM48" s="33">
        <f t="shared" si="63"/>
        <v>0.18226969135257598</v>
      </c>
      <c r="EN48" s="33">
        <f t="shared" si="166"/>
        <v>5.6325717085337609E-2</v>
      </c>
      <c r="EO48" s="33">
        <f t="shared" si="166"/>
        <v>1.3406167400881058E-3</v>
      </c>
      <c r="EP48" s="33">
        <f t="shared" si="166"/>
        <v>0.37161451355187025</v>
      </c>
      <c r="EQ48" s="33">
        <f t="shared" si="166"/>
        <v>0.38350743793399839</v>
      </c>
      <c r="ER48" s="33">
        <f t="shared" si="166"/>
        <v>6.4037922583330773E-3</v>
      </c>
      <c r="ES48" s="33">
        <f t="shared" si="166"/>
        <v>0</v>
      </c>
      <c r="ET48" s="33">
        <f t="shared" si="65"/>
        <v>2.9333242104182811E-2</v>
      </c>
      <c r="EU48" s="33">
        <f t="shared" si="66"/>
        <v>2.7128862498908526</v>
      </c>
      <c r="EV48" s="33">
        <f t="shared" si="67"/>
        <v>2.2116666337342368</v>
      </c>
      <c r="EX48" s="33">
        <f t="shared" si="167"/>
        <v>1.8397592469360675</v>
      </c>
      <c r="EY48" s="33">
        <f t="shared" si="167"/>
        <v>2.0353287010546447E-2</v>
      </c>
      <c r="EZ48" s="33">
        <f t="shared" si="69"/>
        <v>0.16024075306393248</v>
      </c>
      <c r="FA48" s="33">
        <f t="shared" si="70"/>
        <v>0.1085057767397542</v>
      </c>
      <c r="FB48" s="33">
        <f t="shared" si="71"/>
        <v>0.26874652980368668</v>
      </c>
      <c r="FC48" s="33">
        <f t="shared" si="168"/>
        <v>0.12457370909879562</v>
      </c>
      <c r="FD48" s="33">
        <f t="shared" si="168"/>
        <v>2.964997312678427E-3</v>
      </c>
      <c r="FE48" s="33">
        <f t="shared" si="168"/>
        <v>0.82188742023405081</v>
      </c>
      <c r="FF48" s="33">
        <f t="shared" si="168"/>
        <v>0.8481906042675279</v>
      </c>
      <c r="FG48" s="33">
        <f t="shared" si="169"/>
        <v>2.8326107334241766E-2</v>
      </c>
      <c r="FH48" s="33">
        <f t="shared" si="169"/>
        <v>0</v>
      </c>
      <c r="FI48" s="33">
        <f t="shared" si="169"/>
        <v>4.3250235214046251E-2</v>
      </c>
      <c r="FJ48" s="33">
        <f t="shared" si="74"/>
        <v>3.9980521372116415</v>
      </c>
      <c r="FK48" s="33">
        <f t="shared" si="75"/>
        <v>0</v>
      </c>
      <c r="FL48" s="33">
        <f t="shared" si="76"/>
        <v>-5.8464353785545597E-3</v>
      </c>
      <c r="FM48" s="33">
        <f t="shared" si="77"/>
        <v>2.8326107334241766E-2</v>
      </c>
      <c r="FN48" s="33">
        <f t="shared" si="78"/>
        <v>8.0179669405512438E-2</v>
      </c>
      <c r="FO48" s="33">
        <f t="shared" si="157"/>
        <v>4.0030541829210023E-2</v>
      </c>
      <c r="FP48" s="33">
        <f t="shared" si="79"/>
        <v>2.1625117607023125E-2</v>
      </c>
      <c r="FQ48" s="119">
        <f t="shared" si="80"/>
        <v>0.70635527542578225</v>
      </c>
      <c r="FR48" s="33">
        <f t="shared" si="81"/>
        <v>0.12005292695353209</v>
      </c>
      <c r="FS48" s="33">
        <f t="shared" si="82"/>
        <v>0.99656963855530167</v>
      </c>
      <c r="FT48" s="33">
        <f t="shared" si="83"/>
        <v>0.70635527542578225</v>
      </c>
      <c r="FU48" s="33">
        <f t="shared" si="84"/>
        <v>2.5161328224209929</v>
      </c>
      <c r="FV48" s="33">
        <f t="shared" si="85"/>
        <v>-2.6712958582916038</v>
      </c>
      <c r="FW48" s="33">
        <f t="shared" si="86"/>
        <v>-2.6712958582916038</v>
      </c>
      <c r="FX48" s="33">
        <f t="shared" si="87"/>
        <v>0.53251099896480525</v>
      </c>
      <c r="FY48" s="120">
        <f t="shared" ca="1" si="170"/>
        <v>1470.4766616388176</v>
      </c>
      <c r="FZ48" s="120">
        <f t="shared" ca="1" si="170"/>
        <v>7.4379872551901069</v>
      </c>
      <c r="GA48" s="33">
        <f t="shared" ca="1" si="89"/>
        <v>0.14704766616388176</v>
      </c>
      <c r="GB48" s="119">
        <f t="shared" ca="1" si="90"/>
        <v>0.45065983501880469</v>
      </c>
      <c r="GC48" s="119">
        <f t="shared" ca="1" si="91"/>
        <v>5.5259089814711091</v>
      </c>
      <c r="GD48" s="33">
        <f t="shared" ca="1" si="92"/>
        <v>175.95826827059534</v>
      </c>
      <c r="GE48" s="33">
        <f t="shared" si="93"/>
        <v>0.10247119470065383</v>
      </c>
      <c r="GF48" s="119">
        <f t="shared" si="94"/>
        <v>86.837947672863578</v>
      </c>
      <c r="GG48" s="119">
        <f t="shared" ca="1" si="95"/>
        <v>316.04615643044656</v>
      </c>
      <c r="GH48" s="119">
        <f t="shared" ca="1" si="96"/>
        <v>1.6653014459981218E-3</v>
      </c>
      <c r="GI48" s="119">
        <f t="shared" si="97"/>
        <v>0.1726518544337482</v>
      </c>
      <c r="GJ48" s="33">
        <f t="shared" si="98"/>
        <v>0.8794817089144481</v>
      </c>
      <c r="GK48" s="33">
        <f t="shared" si="99"/>
        <v>0.1721092989643469</v>
      </c>
      <c r="GL48" s="33">
        <f t="shared" si="100"/>
        <v>0.13050186345532222</v>
      </c>
      <c r="GM48" s="33">
        <f t="shared" si="101"/>
        <v>0.87114093624969935</v>
      </c>
      <c r="GN48" s="33">
        <f t="shared" si="102"/>
        <v>7.532019308314708E-2</v>
      </c>
      <c r="GO48" s="33">
        <f t="shared" si="103"/>
        <v>0.12457370909879562</v>
      </c>
      <c r="GP48" s="33">
        <f t="shared" si="104"/>
        <v>0.86949813654467778</v>
      </c>
      <c r="GQ48" s="33">
        <f t="shared" si="105"/>
        <v>0.33662197850826314</v>
      </c>
      <c r="GR48" s="33">
        <f t="shared" si="106"/>
        <v>-1.5013410534775515E-2</v>
      </c>
      <c r="GS48" s="33">
        <f t="shared" si="107"/>
        <v>3.0533684728362161E-2</v>
      </c>
      <c r="GT48" s="33">
        <f t="shared" si="108"/>
        <v>3.0533684728362161E-2</v>
      </c>
      <c r="GU48" s="33">
        <f t="shared" si="109"/>
        <v>9.4040024370433462E-2</v>
      </c>
      <c r="GV48" s="33">
        <f t="shared" si="110"/>
        <v>8.9984606357189745E-2</v>
      </c>
      <c r="GW48" s="33">
        <f t="shared" si="111"/>
        <v>0.73190281387686107</v>
      </c>
      <c r="GX48" s="33">
        <f t="shared" si="112"/>
        <v>0.8481906042675279</v>
      </c>
      <c r="GY48" s="33">
        <f t="shared" si="113"/>
        <v>2.8326107334241766E-2</v>
      </c>
      <c r="GZ48" s="33">
        <f t="shared" si="114"/>
        <v>437.44474617473105</v>
      </c>
      <c r="HA48" s="33">
        <f t="shared" si="115"/>
        <v>11.615583624151624</v>
      </c>
      <c r="HB48" s="33">
        <f t="shared" si="116"/>
        <v>2.1885668603981761</v>
      </c>
      <c r="HC48" s="33">
        <f t="shared" si="117"/>
        <v>9.0004812133874989E-6</v>
      </c>
      <c r="HD48" s="33">
        <f t="shared" si="118"/>
        <v>1867.0767669673717</v>
      </c>
      <c r="HE48" s="33">
        <f t="shared" ca="1" si="119"/>
        <v>-7.8043191845364023E-3</v>
      </c>
      <c r="HF48" s="119">
        <f t="shared" ca="1" si="120"/>
        <v>20.293149138111367</v>
      </c>
      <c r="HG48" s="44" t="e">
        <f>#REF!</f>
        <v>#REF!</v>
      </c>
      <c r="HH48" s="44" t="e">
        <f>#REF!</f>
        <v>#REF!</v>
      </c>
      <c r="HI48" s="44">
        <f t="shared" si="121"/>
        <v>4.9702000000000002</v>
      </c>
      <c r="HJ48" s="44">
        <f t="shared" si="122"/>
        <v>3.4988004936409638</v>
      </c>
      <c r="HK48" s="44" t="e">
        <f t="shared" si="123"/>
        <v>#REF!</v>
      </c>
      <c r="HL48" s="33">
        <f t="shared" si="171"/>
        <v>437.44474617473105</v>
      </c>
      <c r="HM48" s="33">
        <f t="shared" si="171"/>
        <v>11.615583624151624</v>
      </c>
      <c r="HN48" s="44">
        <f t="shared" si="125"/>
        <v>6.1428654724591922</v>
      </c>
      <c r="HO48" s="44"/>
      <c r="HP48" s="45">
        <f t="shared" si="126"/>
        <v>0.12753870641147405</v>
      </c>
      <c r="HQ48" s="45">
        <f t="shared" si="127"/>
        <v>0.82188742023405081</v>
      </c>
      <c r="HR48" s="45">
        <f t="shared" si="128"/>
        <v>0</v>
      </c>
      <c r="HS48" s="45">
        <f t="shared" si="129"/>
        <v>2.8326107334241766E-2</v>
      </c>
      <c r="HT48" s="45">
        <f t="shared" si="130"/>
        <v>0</v>
      </c>
      <c r="HU48" s="45">
        <f t="shared" si="131"/>
        <v>2.8326107334241766E-2</v>
      </c>
      <c r="HV48" s="45">
        <f t="shared" si="132"/>
        <v>0</v>
      </c>
      <c r="HW48" s="45">
        <f t="shared" si="133"/>
        <v>8.0179669405512438E-2</v>
      </c>
      <c r="HX48" s="45">
        <f t="shared" si="134"/>
        <v>0.16413647864065159</v>
      </c>
      <c r="HY48" s="45">
        <f t="shared" si="135"/>
        <v>0.13433241705922799</v>
      </c>
      <c r="HZ48" s="45">
        <f t="shared" si="136"/>
        <v>0.5921634815320812</v>
      </c>
      <c r="IA48" s="45">
        <f t="shared" si="137"/>
        <v>9.1890644094795082E-2</v>
      </c>
      <c r="IB48" s="45">
        <f t="shared" si="138"/>
        <v>0.10689547980127431</v>
      </c>
      <c r="IC48" s="45">
        <f t="shared" si="139"/>
        <v>1.6587808596956004E-2</v>
      </c>
      <c r="ID48" s="45">
        <f t="shared" si="140"/>
        <v>2.8326107334241766E-2</v>
      </c>
      <c r="IE48" s="45"/>
      <c r="IF48" s="121">
        <f t="shared" si="141"/>
        <v>-8.6926926205742732E-7</v>
      </c>
      <c r="IG48" s="121">
        <f t="shared" si="142"/>
        <v>1.6158455879726205E-12</v>
      </c>
      <c r="IH48" s="121">
        <f t="shared" si="143"/>
        <v>2.6752686926478994E-5</v>
      </c>
      <c r="II48" s="121">
        <f t="shared" si="144"/>
        <v>7.552421964511031E-9</v>
      </c>
      <c r="IJ48" s="45">
        <f t="shared" si="145"/>
        <v>2.1885668603981761</v>
      </c>
      <c r="IK48" s="119">
        <f t="shared" si="146"/>
        <v>0.10247119470065383</v>
      </c>
      <c r="IL48" s="122">
        <f t="shared" ca="1" si="147"/>
        <v>-24.891606395343505</v>
      </c>
      <c r="IM48" s="122"/>
      <c r="IN48" s="45">
        <f t="shared" si="148"/>
        <v>2.0638888387887322</v>
      </c>
      <c r="IO48" s="122">
        <f t="shared" si="149"/>
        <v>1867.0767669673717</v>
      </c>
      <c r="IP48" s="121">
        <f t="shared" si="150"/>
        <v>1.2674358382150002E-5</v>
      </c>
    </row>
    <row r="49" spans="1:250" s="33" customFormat="1">
      <c r="A49" t="s">
        <v>233</v>
      </c>
      <c r="B49"/>
      <c r="C49" s="111">
        <v>3</v>
      </c>
      <c r="D49" s="111">
        <v>1160</v>
      </c>
      <c r="E49" s="125">
        <f t="shared" si="4"/>
        <v>86.837947672863578</v>
      </c>
      <c r="F49" s="125" t="str">
        <f t="shared" ca="1" si="151"/>
        <v>Y</v>
      </c>
      <c r="G49" s="167">
        <f t="shared" ca="1" si="5"/>
        <v>6.0070694701328602</v>
      </c>
      <c r="H49" s="167">
        <f t="shared" ca="1" si="152"/>
        <v>1203.9300392260971</v>
      </c>
      <c r="I49" s="4">
        <f t="shared" ca="1" si="6"/>
        <v>5.9133412557246703E-2</v>
      </c>
      <c r="J49" s="4">
        <f t="shared" ca="1" si="153"/>
        <v>0.10821981178174503</v>
      </c>
      <c r="K49" s="4">
        <f t="shared" ca="1" si="7"/>
        <v>9.8144492978154974E-3</v>
      </c>
      <c r="L49" s="4">
        <f t="shared" ca="1" si="8"/>
        <v>2.7404157991383404E-2</v>
      </c>
      <c r="M49" s="4"/>
      <c r="N49">
        <v>47.526499999999999</v>
      </c>
      <c r="O49">
        <v>1.8483000000000001</v>
      </c>
      <c r="P49">
        <v>15.715199999999999</v>
      </c>
      <c r="Q49">
        <v>9.6929999999999996</v>
      </c>
      <c r="R49">
        <v>0.1678</v>
      </c>
      <c r="S49">
        <v>6.1845631067961104</v>
      </c>
      <c r="T49">
        <v>12.362500000000001</v>
      </c>
      <c r="U49">
        <v>3.5106999999999999</v>
      </c>
      <c r="V49">
        <v>1.2065999999999999</v>
      </c>
      <c r="W49">
        <v>0</v>
      </c>
      <c r="X49">
        <v>0.20549999999999999</v>
      </c>
      <c r="Y49" s="112">
        <v>0</v>
      </c>
      <c r="Z49" s="113">
        <f t="shared" ca="1" si="9"/>
        <v>11.600330541228466</v>
      </c>
      <c r="AB49">
        <v>49.980699999999999</v>
      </c>
      <c r="AC49">
        <v>0.73509999999999998</v>
      </c>
      <c r="AD49">
        <v>6.1947999999999999</v>
      </c>
      <c r="AE49">
        <v>4.0468000000000002</v>
      </c>
      <c r="AF49">
        <v>9.5100000000000004E-2</v>
      </c>
      <c r="AG49">
        <v>14.9777</v>
      </c>
      <c r="AH49">
        <v>21.5061</v>
      </c>
      <c r="AI49">
        <v>0.39689999999999998</v>
      </c>
      <c r="AJ49">
        <v>0</v>
      </c>
      <c r="AK49">
        <v>1.4862</v>
      </c>
      <c r="AM49" s="114">
        <f t="shared" ca="1" si="10"/>
        <v>1477.0800392260971</v>
      </c>
      <c r="AN49" s="124">
        <f t="shared" ca="1" si="11"/>
        <v>1203.9300392260971</v>
      </c>
      <c r="AO49" s="124">
        <f t="shared" ca="1" si="12"/>
        <v>6.0070694701328602</v>
      </c>
      <c r="AP49" s="111"/>
      <c r="AQ49" s="115">
        <f t="shared" ca="1" si="13"/>
        <v>1473.0180371800936</v>
      </c>
      <c r="AR49" s="115">
        <f t="shared" ca="1" si="14"/>
        <v>7.5121873032442981</v>
      </c>
      <c r="AS49" s="115"/>
      <c r="AT49" s="115">
        <f t="shared" ca="1" si="159"/>
        <v>1473.0898979339081</v>
      </c>
      <c r="AU49" s="115">
        <f t="shared" ca="1" si="159"/>
        <v>5.1038696680136297</v>
      </c>
      <c r="AV49" s="111"/>
      <c r="AW49" s="115">
        <f t="shared" ca="1" si="16"/>
        <v>1489.9734830275945</v>
      </c>
      <c r="AX49" s="115">
        <f t="shared" ca="1" si="17"/>
        <v>1216.8234830275946</v>
      </c>
      <c r="AY49" s="115">
        <f t="shared" ca="1" si="18"/>
        <v>8.1768839289847541</v>
      </c>
      <c r="AZ49" s="115"/>
      <c r="BA49" s="115">
        <f t="shared" ca="1" si="19"/>
        <v>1506.0167403325052</v>
      </c>
      <c r="BB49" s="115">
        <f t="shared" ca="1" si="20"/>
        <v>1232.8667403325053</v>
      </c>
      <c r="BC49" s="116">
        <f t="shared" ca="1" si="21"/>
        <v>8.8058204425021493</v>
      </c>
      <c r="BE49" s="116">
        <f t="shared" si="22"/>
        <v>1455.9697709277934</v>
      </c>
      <c r="BF49" s="116">
        <f t="shared" si="23"/>
        <v>1182.8197709277933</v>
      </c>
      <c r="BG49" s="116">
        <f t="shared" ca="1" si="24"/>
        <v>1473.0180371800936</v>
      </c>
      <c r="BH49" s="116">
        <f t="shared" ca="1" si="25"/>
        <v>1199.8680371800938</v>
      </c>
      <c r="BI49" s="116">
        <f t="shared" ca="1" si="26"/>
        <v>7.5121873032442981</v>
      </c>
      <c r="BJ49" s="116"/>
      <c r="BK49" s="116">
        <f t="shared" ca="1" si="27"/>
        <v>1473.0898979339081</v>
      </c>
      <c r="BL49" s="116">
        <f t="shared" ca="1" si="28"/>
        <v>5.1038696680136297</v>
      </c>
      <c r="BM49" s="116">
        <f t="shared" ca="1" si="29"/>
        <v>1199.939897933908</v>
      </c>
      <c r="BN49" s="116"/>
      <c r="BO49" s="116">
        <f t="shared" ca="1" si="30"/>
        <v>5.8987549954753717</v>
      </c>
      <c r="BP49" s="116">
        <f t="shared" ca="1" si="31"/>
        <v>7.0077833572697985</v>
      </c>
      <c r="BQ49" s="116">
        <f t="shared" ca="1" si="32"/>
        <v>1211.1928911116829</v>
      </c>
      <c r="BR49" s="116">
        <f t="shared" ca="1" si="33"/>
        <v>1220.5253014669211</v>
      </c>
      <c r="BS49" s="116">
        <f t="shared" ca="1" si="34"/>
        <v>1220.5253014669211</v>
      </c>
      <c r="BT49" s="116"/>
      <c r="BU49" s="116">
        <f t="shared" ca="1" si="35"/>
        <v>1176.5722196883762</v>
      </c>
      <c r="BV49" s="111"/>
      <c r="BW49" s="117">
        <f t="shared" ca="1" si="36"/>
        <v>0.70402781118802515</v>
      </c>
      <c r="BX49" s="117">
        <f t="shared" ca="1" si="37"/>
        <v>0.67895111743439884</v>
      </c>
      <c r="BY49" s="117">
        <f t="shared" ca="1" si="38"/>
        <v>0.12986737625134759</v>
      </c>
      <c r="BZ49" s="117">
        <f t="shared" ca="1" si="39"/>
        <v>2.1046256848265731E-2</v>
      </c>
      <c r="CA49" s="117">
        <f t="shared" ca="1" si="40"/>
        <v>1.6215773416747598E-2</v>
      </c>
      <c r="CB49" s="117">
        <f t="shared" ca="1" si="154"/>
        <v>5.2719396122199738E-2</v>
      </c>
      <c r="CC49" s="117">
        <f t="shared" si="41"/>
        <v>0</v>
      </c>
      <c r="CD49" s="116">
        <f t="shared" ca="1" si="42"/>
        <v>0.89879992007295961</v>
      </c>
      <c r="CE49" s="134">
        <v>0.27</v>
      </c>
      <c r="CF49" s="117">
        <f t="shared" si="43"/>
        <v>0.70635527542578225</v>
      </c>
      <c r="CG49" s="117">
        <f t="shared" si="0"/>
        <v>0.12005292695353209</v>
      </c>
      <c r="CH49" s="117">
        <f t="shared" si="1"/>
        <v>8.0179669405512438E-2</v>
      </c>
      <c r="CI49" s="117">
        <f t="shared" si="2"/>
        <v>2.8326107334241766E-2</v>
      </c>
      <c r="CJ49" s="117">
        <f t="shared" si="158"/>
        <v>4.0030541829210023E-2</v>
      </c>
      <c r="CK49" s="117">
        <f t="shared" si="158"/>
        <v>2.1625117607023125E-2</v>
      </c>
      <c r="CL49" s="117">
        <f t="shared" si="44"/>
        <v>0.99656963855530178</v>
      </c>
      <c r="CM49" s="117">
        <f t="shared" si="155"/>
        <v>0.17239212635250786</v>
      </c>
      <c r="CN49" s="111"/>
      <c r="CO49" s="116">
        <f t="shared" ca="1" si="45"/>
        <v>7.1135573205247056</v>
      </c>
      <c r="CP49" s="116">
        <f t="shared" ca="1" si="46"/>
        <v>5.4852869919936929</v>
      </c>
      <c r="CQ49" s="116">
        <f t="shared" ca="1" si="47"/>
        <v>7.3583851526865134</v>
      </c>
      <c r="CR49" s="116">
        <f t="shared" ca="1" si="48"/>
        <v>1222.4114142555704</v>
      </c>
      <c r="CS49" s="118">
        <f t="shared" ca="1" si="156"/>
        <v>0.28061193813425289</v>
      </c>
      <c r="CU49" s="116">
        <f t="shared" si="49"/>
        <v>5.664753270206103</v>
      </c>
      <c r="CV49" s="116">
        <f t="shared" si="50"/>
        <v>5.7917530473656624</v>
      </c>
      <c r="CW49" s="116">
        <f t="shared" ca="1" si="51"/>
        <v>961.15862646751691</v>
      </c>
      <c r="CX49" s="119"/>
      <c r="CY49" s="33">
        <f t="shared" si="160"/>
        <v>0.79099698257281847</v>
      </c>
      <c r="CZ49" s="33">
        <f t="shared" si="160"/>
        <v>2.3138805290014372E-2</v>
      </c>
      <c r="DA49" s="33">
        <f t="shared" si="53"/>
        <v>0.30825904022126105</v>
      </c>
      <c r="DB49" s="33">
        <f t="shared" si="161"/>
        <v>0.13491281400320684</v>
      </c>
      <c r="DC49" s="33">
        <f t="shared" si="161"/>
        <v>2.3654625550660795E-3</v>
      </c>
      <c r="DD49" s="33">
        <f t="shared" si="161"/>
        <v>0.15344635093925502</v>
      </c>
      <c r="DE49" s="33">
        <f t="shared" si="161"/>
        <v>0.22045422933302902</v>
      </c>
      <c r="DF49" s="33">
        <f t="shared" si="162"/>
        <v>0.11328694120095709</v>
      </c>
      <c r="DG49" s="33">
        <f t="shared" si="162"/>
        <v>2.561892224722918E-2</v>
      </c>
      <c r="DH49" s="33">
        <f t="shared" si="162"/>
        <v>0</v>
      </c>
      <c r="DI49" s="33">
        <f t="shared" si="162"/>
        <v>2.895650887365521E-3</v>
      </c>
      <c r="DJ49" s="33">
        <f t="shared" si="56"/>
        <v>1.7753751992502023</v>
      </c>
      <c r="DL49" s="33">
        <f t="shared" si="163"/>
        <v>0.44553792511401635</v>
      </c>
      <c r="DM49" s="33">
        <f t="shared" si="163"/>
        <v>1.3033191688036776E-2</v>
      </c>
      <c r="DN49" s="33">
        <f t="shared" si="163"/>
        <v>0.17363036295170098</v>
      </c>
      <c r="DO49" s="33">
        <f t="shared" si="163"/>
        <v>7.5991156156842141E-2</v>
      </c>
      <c r="DP49" s="33">
        <f t="shared" si="163"/>
        <v>1.3323733237149476E-3</v>
      </c>
      <c r="DQ49" s="33">
        <f t="shared" si="163"/>
        <v>8.6430378775179645E-2</v>
      </c>
      <c r="DR49" s="33">
        <f t="shared" si="163"/>
        <v>0.12417331808292348</v>
      </c>
      <c r="DS49" s="33">
        <f t="shared" si="163"/>
        <v>6.3810140667055495E-2</v>
      </c>
      <c r="DT49" s="33">
        <f t="shared" si="163"/>
        <v>1.4430145390139995E-2</v>
      </c>
      <c r="DU49" s="33">
        <f t="shared" si="163"/>
        <v>0</v>
      </c>
      <c r="DV49" s="33">
        <f t="shared" si="163"/>
        <v>1.6310078503904116E-3</v>
      </c>
      <c r="DW49" s="33">
        <f t="shared" si="58"/>
        <v>1.0000000000000002</v>
      </c>
      <c r="DX49" s="33">
        <f t="shared" si="59"/>
        <v>53.213620232904034</v>
      </c>
      <c r="DY49" s="33">
        <f t="shared" si="164"/>
        <v>0.83184292735373466</v>
      </c>
      <c r="DZ49" s="33">
        <f t="shared" si="164"/>
        <v>9.2026920784989263E-3</v>
      </c>
      <c r="EA49" s="33">
        <f t="shared" si="164"/>
        <v>6.0756563784191996E-2</v>
      </c>
      <c r="EB49" s="33">
        <f t="shared" si="164"/>
        <v>5.6325717085337609E-2</v>
      </c>
      <c r="EC49" s="33">
        <f t="shared" si="164"/>
        <v>1.3406167400881058E-3</v>
      </c>
      <c r="ED49" s="33">
        <f t="shared" si="164"/>
        <v>0.37161451355187025</v>
      </c>
      <c r="EE49" s="33">
        <f t="shared" si="164"/>
        <v>0.38350743793399839</v>
      </c>
      <c r="EF49" s="33">
        <f t="shared" si="164"/>
        <v>6.4037922583330773E-3</v>
      </c>
      <c r="EG49" s="33">
        <f t="shared" si="164"/>
        <v>0</v>
      </c>
      <c r="EH49" s="33">
        <f t="shared" si="164"/>
        <v>9.7777473680609375E-3</v>
      </c>
      <c r="EI49" s="33">
        <f t="shared" si="61"/>
        <v>1.730772008154114</v>
      </c>
      <c r="EK49" s="33">
        <f t="shared" si="165"/>
        <v>1.6636858547074693</v>
      </c>
      <c r="EL49" s="33">
        <f t="shared" si="165"/>
        <v>1.8405384156997853E-2</v>
      </c>
      <c r="EM49" s="33">
        <f t="shared" si="63"/>
        <v>0.18226969135257598</v>
      </c>
      <c r="EN49" s="33">
        <f t="shared" si="166"/>
        <v>5.6325717085337609E-2</v>
      </c>
      <c r="EO49" s="33">
        <f t="shared" si="166"/>
        <v>1.3406167400881058E-3</v>
      </c>
      <c r="EP49" s="33">
        <f t="shared" si="166"/>
        <v>0.37161451355187025</v>
      </c>
      <c r="EQ49" s="33">
        <f t="shared" si="166"/>
        <v>0.38350743793399839</v>
      </c>
      <c r="ER49" s="33">
        <f t="shared" si="166"/>
        <v>6.4037922583330773E-3</v>
      </c>
      <c r="ES49" s="33">
        <f t="shared" si="166"/>
        <v>0</v>
      </c>
      <c r="ET49" s="33">
        <f t="shared" si="65"/>
        <v>2.9333242104182811E-2</v>
      </c>
      <c r="EU49" s="33">
        <f t="shared" si="66"/>
        <v>2.7128862498908526</v>
      </c>
      <c r="EV49" s="33">
        <f t="shared" si="67"/>
        <v>2.2116666337342368</v>
      </c>
      <c r="EX49" s="33">
        <f t="shared" si="167"/>
        <v>1.8397592469360675</v>
      </c>
      <c r="EY49" s="33">
        <f t="shared" si="167"/>
        <v>2.0353287010546447E-2</v>
      </c>
      <c r="EZ49" s="33">
        <f t="shared" si="69"/>
        <v>0.16024075306393248</v>
      </c>
      <c r="FA49" s="33">
        <f t="shared" si="70"/>
        <v>0.1085057767397542</v>
      </c>
      <c r="FB49" s="33">
        <f t="shared" si="71"/>
        <v>0.26874652980368668</v>
      </c>
      <c r="FC49" s="33">
        <f t="shared" si="168"/>
        <v>0.12457370909879562</v>
      </c>
      <c r="FD49" s="33">
        <f t="shared" si="168"/>
        <v>2.964997312678427E-3</v>
      </c>
      <c r="FE49" s="33">
        <f t="shared" si="168"/>
        <v>0.82188742023405081</v>
      </c>
      <c r="FF49" s="33">
        <f t="shared" si="168"/>
        <v>0.8481906042675279</v>
      </c>
      <c r="FG49" s="33">
        <f t="shared" si="169"/>
        <v>2.8326107334241766E-2</v>
      </c>
      <c r="FH49" s="33">
        <f t="shared" si="169"/>
        <v>0</v>
      </c>
      <c r="FI49" s="33">
        <f t="shared" si="169"/>
        <v>4.3250235214046251E-2</v>
      </c>
      <c r="FJ49" s="33">
        <f t="shared" si="74"/>
        <v>3.9980521372116415</v>
      </c>
      <c r="FK49" s="33">
        <f t="shared" si="75"/>
        <v>0</v>
      </c>
      <c r="FL49" s="33">
        <f t="shared" si="76"/>
        <v>-5.8464353785545597E-3</v>
      </c>
      <c r="FM49" s="33">
        <f t="shared" si="77"/>
        <v>2.8326107334241766E-2</v>
      </c>
      <c r="FN49" s="33">
        <f t="shared" si="78"/>
        <v>8.0179669405512438E-2</v>
      </c>
      <c r="FO49" s="33">
        <f t="shared" si="157"/>
        <v>4.0030541829210023E-2</v>
      </c>
      <c r="FP49" s="33">
        <f t="shared" si="79"/>
        <v>2.1625117607023125E-2</v>
      </c>
      <c r="FQ49" s="119">
        <f t="shared" si="80"/>
        <v>0.70635527542578225</v>
      </c>
      <c r="FR49" s="33">
        <f t="shared" si="81"/>
        <v>0.12005292695353209</v>
      </c>
      <c r="FS49" s="33">
        <f t="shared" si="82"/>
        <v>0.99656963855530167</v>
      </c>
      <c r="FT49" s="33">
        <f t="shared" si="83"/>
        <v>0.70635527542578225</v>
      </c>
      <c r="FU49" s="33">
        <f t="shared" si="84"/>
        <v>2.5556441806823131</v>
      </c>
      <c r="FV49" s="33">
        <f t="shared" si="85"/>
        <v>-2.6173019055744224</v>
      </c>
      <c r="FW49" s="33">
        <f t="shared" si="86"/>
        <v>-2.6173019055744224</v>
      </c>
      <c r="FX49" s="33">
        <f t="shared" si="87"/>
        <v>0.53213620232904046</v>
      </c>
      <c r="FY49" s="120">
        <f t="shared" ca="1" si="170"/>
        <v>1473.0180371800936</v>
      </c>
      <c r="FZ49" s="120">
        <f t="shared" ca="1" si="170"/>
        <v>7.5121873032442981</v>
      </c>
      <c r="GA49" s="33">
        <f t="shared" ca="1" si="89"/>
        <v>0.14730180371800936</v>
      </c>
      <c r="GB49" s="119">
        <f t="shared" ca="1" si="90"/>
        <v>0.47836377796938873</v>
      </c>
      <c r="GC49" s="119">
        <f t="shared" ca="1" si="91"/>
        <v>5.5313824788487844</v>
      </c>
      <c r="GD49" s="33">
        <f t="shared" ca="1" si="92"/>
        <v>175.95838730992079</v>
      </c>
      <c r="GE49" s="33">
        <f t="shared" si="93"/>
        <v>0.10247119470065383</v>
      </c>
      <c r="GF49" s="119">
        <f t="shared" si="94"/>
        <v>86.837947672863578</v>
      </c>
      <c r="GG49" s="119">
        <f t="shared" ca="1" si="95"/>
        <v>316.04635712931406</v>
      </c>
      <c r="GH49" s="119">
        <f t="shared" ca="1" si="96"/>
        <v>1.6652947832547118E-3</v>
      </c>
      <c r="GI49" s="119">
        <f t="shared" si="97"/>
        <v>0.17239212635250786</v>
      </c>
      <c r="GJ49" s="33">
        <f t="shared" si="98"/>
        <v>0.8794817089144481</v>
      </c>
      <c r="GK49" s="33">
        <f t="shared" si="99"/>
        <v>0.1721092989643469</v>
      </c>
      <c r="GL49" s="33">
        <f t="shared" si="100"/>
        <v>0.13050186345532222</v>
      </c>
      <c r="GM49" s="33">
        <f t="shared" si="101"/>
        <v>0.87114093624969935</v>
      </c>
      <c r="GN49" s="33">
        <f t="shared" si="102"/>
        <v>7.532019308314708E-2</v>
      </c>
      <c r="GO49" s="33">
        <f t="shared" si="103"/>
        <v>0.12457370909879562</v>
      </c>
      <c r="GP49" s="33">
        <f t="shared" si="104"/>
        <v>0.86949813654467778</v>
      </c>
      <c r="GQ49" s="33">
        <f t="shared" si="105"/>
        <v>0.33662197850826314</v>
      </c>
      <c r="GR49" s="33">
        <f t="shared" si="106"/>
        <v>-1.5013410534775515E-2</v>
      </c>
      <c r="GS49" s="33">
        <f t="shared" si="107"/>
        <v>3.0533684728362161E-2</v>
      </c>
      <c r="GT49" s="33">
        <f t="shared" si="108"/>
        <v>3.0533684728362161E-2</v>
      </c>
      <c r="GU49" s="33">
        <f t="shared" si="109"/>
        <v>9.4040024370433462E-2</v>
      </c>
      <c r="GV49" s="33">
        <f t="shared" si="110"/>
        <v>8.9984606357189745E-2</v>
      </c>
      <c r="GW49" s="33">
        <f t="shared" si="111"/>
        <v>0.73190281387686107</v>
      </c>
      <c r="GX49" s="33">
        <f t="shared" si="112"/>
        <v>0.8481906042675279</v>
      </c>
      <c r="GY49" s="33">
        <f t="shared" si="113"/>
        <v>2.8326107334241766E-2</v>
      </c>
      <c r="GZ49" s="33">
        <f t="shared" si="114"/>
        <v>437.44474617473105</v>
      </c>
      <c r="HA49" s="33">
        <f t="shared" si="115"/>
        <v>11.615583624151624</v>
      </c>
      <c r="HB49" s="33">
        <f t="shared" si="116"/>
        <v>2.1885668603981761</v>
      </c>
      <c r="HC49" s="33">
        <f t="shared" si="117"/>
        <v>9.0004812133874989E-6</v>
      </c>
      <c r="HD49" s="33">
        <f t="shared" si="118"/>
        <v>1867.0767669673717</v>
      </c>
      <c r="HE49" s="33">
        <f t="shared" ca="1" si="119"/>
        <v>-7.8043736558881475E-3</v>
      </c>
      <c r="HF49" s="119">
        <f t="shared" ca="1" si="120"/>
        <v>20.333010152686505</v>
      </c>
      <c r="HG49" s="44" t="e">
        <f>#REF!</f>
        <v>#REF!</v>
      </c>
      <c r="HH49" s="44" t="e">
        <f>#REF!</f>
        <v>#REF!</v>
      </c>
      <c r="HI49" s="44">
        <f t="shared" si="121"/>
        <v>4.7172999999999998</v>
      </c>
      <c r="HJ49" s="44">
        <f t="shared" si="122"/>
        <v>3.8265188105040764</v>
      </c>
      <c r="HK49" s="44" t="e">
        <f t="shared" si="123"/>
        <v>#REF!</v>
      </c>
      <c r="HL49" s="33">
        <f t="shared" si="171"/>
        <v>437.44474617473105</v>
      </c>
      <c r="HM49" s="33">
        <f t="shared" si="171"/>
        <v>11.615583624151624</v>
      </c>
      <c r="HN49" s="44">
        <f t="shared" si="125"/>
        <v>6.1428654724591922</v>
      </c>
      <c r="HO49" s="44"/>
      <c r="HP49" s="45">
        <f t="shared" si="126"/>
        <v>0.12753870641147405</v>
      </c>
      <c r="HQ49" s="45">
        <f t="shared" si="127"/>
        <v>0.82188742023405081</v>
      </c>
      <c r="HR49" s="45">
        <f t="shared" si="128"/>
        <v>0</v>
      </c>
      <c r="HS49" s="45">
        <f t="shared" si="129"/>
        <v>2.8326107334241766E-2</v>
      </c>
      <c r="HT49" s="45">
        <f t="shared" si="130"/>
        <v>0</v>
      </c>
      <c r="HU49" s="45">
        <f t="shared" si="131"/>
        <v>2.8326107334241766E-2</v>
      </c>
      <c r="HV49" s="45">
        <f t="shared" si="132"/>
        <v>0</v>
      </c>
      <c r="HW49" s="45">
        <f t="shared" si="133"/>
        <v>8.0179669405512438E-2</v>
      </c>
      <c r="HX49" s="45">
        <f t="shared" si="134"/>
        <v>0.16413647864065159</v>
      </c>
      <c r="HY49" s="45">
        <f t="shared" si="135"/>
        <v>0.13433241705922799</v>
      </c>
      <c r="HZ49" s="45">
        <f t="shared" si="136"/>
        <v>0.5921634815320812</v>
      </c>
      <c r="IA49" s="45">
        <f t="shared" si="137"/>
        <v>9.1890644094795082E-2</v>
      </c>
      <c r="IB49" s="45">
        <f t="shared" si="138"/>
        <v>0.10689547980127431</v>
      </c>
      <c r="IC49" s="45">
        <f t="shared" si="139"/>
        <v>1.6587808596956004E-2</v>
      </c>
      <c r="ID49" s="45">
        <f t="shared" si="140"/>
        <v>2.8326107334241766E-2</v>
      </c>
      <c r="IE49" s="45"/>
      <c r="IF49" s="121">
        <f t="shared" si="141"/>
        <v>-8.6926926205742732E-7</v>
      </c>
      <c r="IG49" s="121">
        <f t="shared" si="142"/>
        <v>1.6158455879726205E-12</v>
      </c>
      <c r="IH49" s="121">
        <f t="shared" si="143"/>
        <v>2.6752686926478994E-5</v>
      </c>
      <c r="II49" s="121">
        <f t="shared" si="144"/>
        <v>7.552421964511031E-9</v>
      </c>
      <c r="IJ49" s="45">
        <f t="shared" si="145"/>
        <v>2.1885668603981761</v>
      </c>
      <c r="IK49" s="119">
        <f t="shared" si="146"/>
        <v>0.10247119470065383</v>
      </c>
      <c r="IL49" s="122">
        <f t="shared" ca="1" si="147"/>
        <v>-24.891780188218256</v>
      </c>
      <c r="IM49" s="122"/>
      <c r="IN49" s="45">
        <f t="shared" si="148"/>
        <v>2.0638888387887322</v>
      </c>
      <c r="IO49" s="122">
        <f t="shared" si="149"/>
        <v>1867.0767669673717</v>
      </c>
      <c r="IP49" s="121">
        <f t="shared" si="150"/>
        <v>1.2674358382150002E-5</v>
      </c>
    </row>
    <row r="50" spans="1:250" s="33" customFormat="1">
      <c r="A50" t="s">
        <v>233</v>
      </c>
      <c r="B50"/>
      <c r="C50" s="111">
        <v>3</v>
      </c>
      <c r="D50" s="111">
        <v>1160</v>
      </c>
      <c r="E50" s="125">
        <f t="shared" si="4"/>
        <v>86.837947672863578</v>
      </c>
      <c r="F50" s="125" t="str">
        <f t="shared" ca="1" si="151"/>
        <v>Y</v>
      </c>
      <c r="G50" s="167">
        <f t="shared" ca="1" si="5"/>
        <v>5.8603869273715032</v>
      </c>
      <c r="H50" s="167">
        <f t="shared" ca="1" si="152"/>
        <v>1206.2111810334573</v>
      </c>
      <c r="I50" s="4">
        <f t="shared" ca="1" si="6"/>
        <v>5.9722133614937625E-2</v>
      </c>
      <c r="J50" s="4">
        <f t="shared" ca="1" si="153"/>
        <v>9.9377336960770168E-2</v>
      </c>
      <c r="K50" s="4">
        <f t="shared" ca="1" si="7"/>
        <v>8.3908122522906026E-3</v>
      </c>
      <c r="L50" s="4">
        <f t="shared" ca="1" si="8"/>
        <v>2.1392865481278833E-2</v>
      </c>
      <c r="M50" s="4"/>
      <c r="N50">
        <v>47.291600000000003</v>
      </c>
      <c r="O50">
        <v>1.7306999999999999</v>
      </c>
      <c r="P50">
        <v>15.525</v>
      </c>
      <c r="Q50">
        <v>9.3999000000000006</v>
      </c>
      <c r="R50">
        <v>0.1588</v>
      </c>
      <c r="S50">
        <v>6.3227184466019404</v>
      </c>
      <c r="T50">
        <v>12.3696</v>
      </c>
      <c r="U50">
        <v>3.9281000000000001</v>
      </c>
      <c r="V50">
        <v>1.2284999999999999</v>
      </c>
      <c r="W50">
        <v>0</v>
      </c>
      <c r="X50">
        <v>0.24060000000000001</v>
      </c>
      <c r="Y50" s="112">
        <v>0</v>
      </c>
      <c r="Z50" s="113">
        <f t="shared" ca="1" si="9"/>
        <v>11.603797122001895</v>
      </c>
      <c r="AB50">
        <v>49.980699999999999</v>
      </c>
      <c r="AC50">
        <v>0.73509999999999998</v>
      </c>
      <c r="AD50">
        <v>6.1947999999999999</v>
      </c>
      <c r="AE50">
        <v>4.0468000000000002</v>
      </c>
      <c r="AF50">
        <v>9.5100000000000004E-2</v>
      </c>
      <c r="AG50">
        <v>14.9777</v>
      </c>
      <c r="AH50">
        <v>21.5061</v>
      </c>
      <c r="AI50">
        <v>0.39689999999999998</v>
      </c>
      <c r="AJ50">
        <v>0</v>
      </c>
      <c r="AK50">
        <v>1.4862</v>
      </c>
      <c r="AM50" s="114">
        <f t="shared" ca="1" si="10"/>
        <v>1479.3611810334573</v>
      </c>
      <c r="AN50" s="124">
        <f t="shared" ca="1" si="11"/>
        <v>1206.2111810334573</v>
      </c>
      <c r="AO50" s="124">
        <f t="shared" ca="1" si="12"/>
        <v>5.8603869273715032</v>
      </c>
      <c r="AP50" s="111"/>
      <c r="AQ50" s="115">
        <f t="shared" ca="1" si="13"/>
        <v>1472.9006100554459</v>
      </c>
      <c r="AR50" s="115">
        <f t="shared" ca="1" si="14"/>
        <v>7.4848166164285272</v>
      </c>
      <c r="AS50" s="115"/>
      <c r="AT50" s="115">
        <f t="shared" ca="1" si="159"/>
        <v>1473.1057688357441</v>
      </c>
      <c r="AU50" s="115">
        <f t="shared" ca="1" si="159"/>
        <v>5.0814761954963288</v>
      </c>
      <c r="AV50" s="111"/>
      <c r="AW50" s="115">
        <f t="shared" ca="1" si="16"/>
        <v>1493.9397089768963</v>
      </c>
      <c r="AX50" s="115">
        <f t="shared" ca="1" si="17"/>
        <v>1220.7897089768962</v>
      </c>
      <c r="AY50" s="115">
        <f t="shared" ca="1" si="18"/>
        <v>8.3034946696658132</v>
      </c>
      <c r="AZ50" s="115"/>
      <c r="BA50" s="115">
        <f t="shared" ca="1" si="19"/>
        <v>1507.1767049451487</v>
      </c>
      <c r="BB50" s="115">
        <f t="shared" ca="1" si="20"/>
        <v>1234.0267049451486</v>
      </c>
      <c r="BC50" s="116">
        <f t="shared" ca="1" si="21"/>
        <v>8.8185755735798885</v>
      </c>
      <c r="BE50" s="116">
        <f t="shared" si="22"/>
        <v>1455.0228134081626</v>
      </c>
      <c r="BF50" s="116">
        <f t="shared" si="23"/>
        <v>1181.8728134081625</v>
      </c>
      <c r="BG50" s="116">
        <f t="shared" ca="1" si="24"/>
        <v>1472.9006100554459</v>
      </c>
      <c r="BH50" s="116">
        <f t="shared" ca="1" si="25"/>
        <v>1199.750610055446</v>
      </c>
      <c r="BI50" s="116">
        <f t="shared" ca="1" si="26"/>
        <v>7.4848166164285272</v>
      </c>
      <c r="BJ50" s="116"/>
      <c r="BK50" s="116">
        <f t="shared" ca="1" si="27"/>
        <v>1473.1057688357441</v>
      </c>
      <c r="BL50" s="116">
        <f t="shared" ca="1" si="28"/>
        <v>5.0814761954963288</v>
      </c>
      <c r="BM50" s="116">
        <f t="shared" ca="1" si="29"/>
        <v>1199.955768835744</v>
      </c>
      <c r="BN50" s="116"/>
      <c r="BO50" s="116">
        <f t="shared" ca="1" si="30"/>
        <v>5.88895689562721</v>
      </c>
      <c r="BP50" s="116">
        <f t="shared" ca="1" si="31"/>
        <v>6.6122918841306397</v>
      </c>
      <c r="BQ50" s="116">
        <f t="shared" ca="1" si="32"/>
        <v>1214.2149065017015</v>
      </c>
      <c r="BR50" s="116">
        <f t="shared" ca="1" si="33"/>
        <v>1221.2852153067279</v>
      </c>
      <c r="BS50" s="116">
        <f t="shared" ca="1" si="34"/>
        <v>1221.2852153067279</v>
      </c>
      <c r="BT50" s="116"/>
      <c r="BU50" s="116">
        <f t="shared" ca="1" si="35"/>
        <v>1173.6425655701291</v>
      </c>
      <c r="BV50" s="111"/>
      <c r="BW50" s="117">
        <f t="shared" ca="1" si="36"/>
        <v>0.69692729229907879</v>
      </c>
      <c r="BX50" s="117">
        <f t="shared" ca="1" si="37"/>
        <v>0.68496240994450341</v>
      </c>
      <c r="BY50" s="117">
        <f t="shared" ca="1" si="38"/>
        <v>0.12844373920582269</v>
      </c>
      <c r="BZ50" s="117">
        <f t="shared" ca="1" si="39"/>
        <v>2.0457535790574813E-2</v>
      </c>
      <c r="CA50" s="117">
        <f t="shared" ca="1" si="40"/>
        <v>1.8098475662960845E-2</v>
      </c>
      <c r="CB50" s="117">
        <f t="shared" ca="1" si="154"/>
        <v>5.4800270991510296E-2</v>
      </c>
      <c r="CC50" s="117">
        <f t="shared" si="41"/>
        <v>0</v>
      </c>
      <c r="CD50" s="116">
        <f t="shared" ca="1" si="42"/>
        <v>0.90676243159537218</v>
      </c>
      <c r="CE50" s="134">
        <v>0.27</v>
      </c>
      <c r="CF50" s="117">
        <f t="shared" si="43"/>
        <v>0.70635527542578225</v>
      </c>
      <c r="CG50" s="117">
        <f t="shared" si="0"/>
        <v>0.12005292695353209</v>
      </c>
      <c r="CH50" s="117">
        <f t="shared" si="1"/>
        <v>8.0179669405512438E-2</v>
      </c>
      <c r="CI50" s="117">
        <f t="shared" si="2"/>
        <v>2.8326107334241766E-2</v>
      </c>
      <c r="CJ50" s="117">
        <f t="shared" si="158"/>
        <v>4.0030541829210023E-2</v>
      </c>
      <c r="CK50" s="117">
        <f t="shared" si="158"/>
        <v>2.1625117607023125E-2</v>
      </c>
      <c r="CL50" s="117">
        <f t="shared" si="44"/>
        <v>0.99656963855530178</v>
      </c>
      <c r="CM50" s="117">
        <f t="shared" si="155"/>
        <v>0.18173861887694265</v>
      </c>
      <c r="CN50" s="111"/>
      <c r="CO50" s="116">
        <f t="shared" ca="1" si="45"/>
        <v>7.109761251958389</v>
      </c>
      <c r="CP50" s="116">
        <f t="shared" ca="1" si="46"/>
        <v>5.4813668277795422</v>
      </c>
      <c r="CQ50" s="116">
        <f t="shared" ca="1" si="47"/>
        <v>7.6940560571258336</v>
      </c>
      <c r="CR50" s="116">
        <f t="shared" ca="1" si="48"/>
        <v>1222.1822840607911</v>
      </c>
      <c r="CS50" s="118">
        <f t="shared" ca="1" si="156"/>
        <v>0.28111595583771282</v>
      </c>
      <c r="CU50" s="116">
        <f t="shared" si="49"/>
        <v>5.664753270206103</v>
      </c>
      <c r="CV50" s="116">
        <f t="shared" si="50"/>
        <v>5.7917530473656624</v>
      </c>
      <c r="CW50" s="116">
        <f t="shared" ca="1" si="51"/>
        <v>961.10206339895296</v>
      </c>
      <c r="CX50" s="119"/>
      <c r="CY50" s="33">
        <f t="shared" si="160"/>
        <v>0.78708747543035373</v>
      </c>
      <c r="CZ50" s="33">
        <f t="shared" si="160"/>
        <v>2.1666574860914285E-2</v>
      </c>
      <c r="DA50" s="33">
        <f t="shared" si="53"/>
        <v>0.30452820195957281</v>
      </c>
      <c r="DB50" s="33">
        <f t="shared" si="161"/>
        <v>0.13083327765900588</v>
      </c>
      <c r="DC50" s="33">
        <f t="shared" si="161"/>
        <v>2.2385903083700438E-3</v>
      </c>
      <c r="DD50" s="33">
        <f t="shared" si="161"/>
        <v>0.15687414889198054</v>
      </c>
      <c r="DE50" s="33">
        <f t="shared" si="161"/>
        <v>0.22058084005321218</v>
      </c>
      <c r="DF50" s="33">
        <f t="shared" si="162"/>
        <v>0.12675604116884939</v>
      </c>
      <c r="DG50" s="33">
        <f t="shared" si="162"/>
        <v>2.6083910144804448E-2</v>
      </c>
      <c r="DH50" s="33">
        <f t="shared" si="162"/>
        <v>0</v>
      </c>
      <c r="DI50" s="33">
        <f t="shared" si="162"/>
        <v>3.3902365133826979E-3</v>
      </c>
      <c r="DJ50" s="33">
        <f t="shared" si="56"/>
        <v>1.7800392969904457</v>
      </c>
      <c r="DL50" s="33">
        <f t="shared" si="163"/>
        <v>0.4421742130980485</v>
      </c>
      <c r="DM50" s="33">
        <f t="shared" si="163"/>
        <v>1.2171964347948089E-2</v>
      </c>
      <c r="DN50" s="33">
        <f t="shared" si="163"/>
        <v>0.17107948261279726</v>
      </c>
      <c r="DO50" s="33">
        <f t="shared" si="163"/>
        <v>7.3500218720007351E-2</v>
      </c>
      <c r="DP50" s="33">
        <f t="shared" si="163"/>
        <v>1.2576072405563637E-3</v>
      </c>
      <c r="DQ50" s="33">
        <f t="shared" si="163"/>
        <v>8.8129598687630858E-2</v>
      </c>
      <c r="DR50" s="33">
        <f t="shared" si="163"/>
        <v>0.12391908449782732</v>
      </c>
      <c r="DS50" s="33">
        <f t="shared" si="163"/>
        <v>7.1209686990146126E-2</v>
      </c>
      <c r="DT50" s="33">
        <f t="shared" si="163"/>
        <v>1.4653558597782154E-2</v>
      </c>
      <c r="DU50" s="33">
        <f t="shared" si="163"/>
        <v>0</v>
      </c>
      <c r="DV50" s="33">
        <f t="shared" si="163"/>
        <v>1.9045852072561828E-3</v>
      </c>
      <c r="DW50" s="33">
        <f t="shared" si="58"/>
        <v>1.0000000000000002</v>
      </c>
      <c r="DX50" s="33">
        <f t="shared" si="59"/>
        <v>54.525582037479971</v>
      </c>
      <c r="DY50" s="33">
        <f t="shared" si="164"/>
        <v>0.83184292735373466</v>
      </c>
      <c r="DZ50" s="33">
        <f t="shared" si="164"/>
        <v>9.2026920784989263E-3</v>
      </c>
      <c r="EA50" s="33">
        <f t="shared" si="164"/>
        <v>6.0756563784191996E-2</v>
      </c>
      <c r="EB50" s="33">
        <f t="shared" si="164"/>
        <v>5.6325717085337609E-2</v>
      </c>
      <c r="EC50" s="33">
        <f t="shared" si="164"/>
        <v>1.3406167400881058E-3</v>
      </c>
      <c r="ED50" s="33">
        <f t="shared" si="164"/>
        <v>0.37161451355187025</v>
      </c>
      <c r="EE50" s="33">
        <f t="shared" si="164"/>
        <v>0.38350743793399839</v>
      </c>
      <c r="EF50" s="33">
        <f t="shared" si="164"/>
        <v>6.4037922583330773E-3</v>
      </c>
      <c r="EG50" s="33">
        <f t="shared" si="164"/>
        <v>0</v>
      </c>
      <c r="EH50" s="33">
        <f t="shared" si="164"/>
        <v>9.7777473680609375E-3</v>
      </c>
      <c r="EI50" s="33">
        <f t="shared" si="61"/>
        <v>1.730772008154114</v>
      </c>
      <c r="EK50" s="33">
        <f t="shared" si="165"/>
        <v>1.6636858547074693</v>
      </c>
      <c r="EL50" s="33">
        <f t="shared" si="165"/>
        <v>1.8405384156997853E-2</v>
      </c>
      <c r="EM50" s="33">
        <f t="shared" si="63"/>
        <v>0.18226969135257598</v>
      </c>
      <c r="EN50" s="33">
        <f t="shared" si="166"/>
        <v>5.6325717085337609E-2</v>
      </c>
      <c r="EO50" s="33">
        <f t="shared" si="166"/>
        <v>1.3406167400881058E-3</v>
      </c>
      <c r="EP50" s="33">
        <f t="shared" si="166"/>
        <v>0.37161451355187025</v>
      </c>
      <c r="EQ50" s="33">
        <f t="shared" si="166"/>
        <v>0.38350743793399839</v>
      </c>
      <c r="ER50" s="33">
        <f t="shared" si="166"/>
        <v>6.4037922583330773E-3</v>
      </c>
      <c r="ES50" s="33">
        <f t="shared" si="166"/>
        <v>0</v>
      </c>
      <c r="ET50" s="33">
        <f t="shared" si="65"/>
        <v>2.9333242104182811E-2</v>
      </c>
      <c r="EU50" s="33">
        <f t="shared" si="66"/>
        <v>2.7128862498908526</v>
      </c>
      <c r="EV50" s="33">
        <f t="shared" si="67"/>
        <v>2.2116666337342368</v>
      </c>
      <c r="EX50" s="33">
        <f t="shared" si="167"/>
        <v>1.8397592469360675</v>
      </c>
      <c r="EY50" s="33">
        <f t="shared" si="167"/>
        <v>2.0353287010546447E-2</v>
      </c>
      <c r="EZ50" s="33">
        <f t="shared" si="69"/>
        <v>0.16024075306393248</v>
      </c>
      <c r="FA50" s="33">
        <f t="shared" si="70"/>
        <v>0.1085057767397542</v>
      </c>
      <c r="FB50" s="33">
        <f t="shared" si="71"/>
        <v>0.26874652980368668</v>
      </c>
      <c r="FC50" s="33">
        <f t="shared" si="168"/>
        <v>0.12457370909879562</v>
      </c>
      <c r="FD50" s="33">
        <f t="shared" si="168"/>
        <v>2.964997312678427E-3</v>
      </c>
      <c r="FE50" s="33">
        <f t="shared" si="168"/>
        <v>0.82188742023405081</v>
      </c>
      <c r="FF50" s="33">
        <f t="shared" si="168"/>
        <v>0.8481906042675279</v>
      </c>
      <c r="FG50" s="33">
        <f t="shared" si="169"/>
        <v>2.8326107334241766E-2</v>
      </c>
      <c r="FH50" s="33">
        <f t="shared" si="169"/>
        <v>0</v>
      </c>
      <c r="FI50" s="33">
        <f t="shared" si="169"/>
        <v>4.3250235214046251E-2</v>
      </c>
      <c r="FJ50" s="33">
        <f t="shared" si="74"/>
        <v>3.9980521372116415</v>
      </c>
      <c r="FK50" s="33">
        <f t="shared" si="75"/>
        <v>0</v>
      </c>
      <c r="FL50" s="33">
        <f t="shared" si="76"/>
        <v>-5.8464353785545597E-3</v>
      </c>
      <c r="FM50" s="33">
        <f t="shared" si="77"/>
        <v>2.8326107334241766E-2</v>
      </c>
      <c r="FN50" s="33">
        <f t="shared" si="78"/>
        <v>8.0179669405512438E-2</v>
      </c>
      <c r="FO50" s="33">
        <f t="shared" si="157"/>
        <v>4.0030541829210023E-2</v>
      </c>
      <c r="FP50" s="33">
        <f t="shared" si="79"/>
        <v>2.1625117607023125E-2</v>
      </c>
      <c r="FQ50" s="119">
        <f t="shared" si="80"/>
        <v>0.70635527542578225</v>
      </c>
      <c r="FR50" s="33">
        <f t="shared" si="81"/>
        <v>0.12005292695353209</v>
      </c>
      <c r="FS50" s="33">
        <f t="shared" si="82"/>
        <v>0.99656963855530167</v>
      </c>
      <c r="FT50" s="33">
        <f t="shared" si="83"/>
        <v>0.70635527542578225</v>
      </c>
      <c r="FU50" s="33">
        <f t="shared" si="84"/>
        <v>2.4758847120653615</v>
      </c>
      <c r="FV50" s="33">
        <f t="shared" si="85"/>
        <v>-2.7191541044168286</v>
      </c>
      <c r="FW50" s="33">
        <f t="shared" si="86"/>
        <v>-2.7191541044168286</v>
      </c>
      <c r="FX50" s="33">
        <f t="shared" si="87"/>
        <v>0.54525582037479969</v>
      </c>
      <c r="FY50" s="120">
        <f t="shared" ca="1" si="170"/>
        <v>1472.9006100554459</v>
      </c>
      <c r="FZ50" s="120">
        <f t="shared" ca="1" si="170"/>
        <v>7.4848166164285272</v>
      </c>
      <c r="GA50" s="33">
        <f t="shared" ca="1" si="89"/>
        <v>0.14729006100554459</v>
      </c>
      <c r="GB50" s="119">
        <f t="shared" ca="1" si="90"/>
        <v>0.46741260092992876</v>
      </c>
      <c r="GC50" s="119">
        <f t="shared" ca="1" si="91"/>
        <v>5.5279017103499539</v>
      </c>
      <c r="GD50" s="33">
        <f t="shared" ca="1" si="92"/>
        <v>175.96444408641753</v>
      </c>
      <c r="GE50" s="33">
        <f t="shared" si="93"/>
        <v>0.10247119470065383</v>
      </c>
      <c r="GF50" s="119">
        <f t="shared" si="94"/>
        <v>86.837947672863578</v>
      </c>
      <c r="GG50" s="119">
        <f t="shared" ca="1" si="95"/>
        <v>316.05656877809918</v>
      </c>
      <c r="GH50" s="119">
        <f t="shared" ca="1" si="96"/>
        <v>1.6649558109547405E-3</v>
      </c>
      <c r="GI50" s="119">
        <f t="shared" si="97"/>
        <v>0.18173861887694265</v>
      </c>
      <c r="GJ50" s="33">
        <f t="shared" si="98"/>
        <v>0.8794817089144481</v>
      </c>
      <c r="GK50" s="33">
        <f t="shared" si="99"/>
        <v>0.1721092989643469</v>
      </c>
      <c r="GL50" s="33">
        <f t="shared" si="100"/>
        <v>0.13050186345532222</v>
      </c>
      <c r="GM50" s="33">
        <f t="shared" si="101"/>
        <v>0.87114093624969935</v>
      </c>
      <c r="GN50" s="33">
        <f t="shared" si="102"/>
        <v>7.532019308314708E-2</v>
      </c>
      <c r="GO50" s="33">
        <f t="shared" si="103"/>
        <v>0.12457370909879562</v>
      </c>
      <c r="GP50" s="33">
        <f t="shared" si="104"/>
        <v>0.86949813654467778</v>
      </c>
      <c r="GQ50" s="33">
        <f t="shared" si="105"/>
        <v>0.33662197850826314</v>
      </c>
      <c r="GR50" s="33">
        <f t="shared" si="106"/>
        <v>-1.5013410534775515E-2</v>
      </c>
      <c r="GS50" s="33">
        <f t="shared" si="107"/>
        <v>3.0533684728362161E-2</v>
      </c>
      <c r="GT50" s="33">
        <f t="shared" si="108"/>
        <v>3.0533684728362161E-2</v>
      </c>
      <c r="GU50" s="33">
        <f t="shared" si="109"/>
        <v>9.4040024370433462E-2</v>
      </c>
      <c r="GV50" s="33">
        <f t="shared" si="110"/>
        <v>8.9984606357189745E-2</v>
      </c>
      <c r="GW50" s="33">
        <f t="shared" si="111"/>
        <v>0.73190281387686107</v>
      </c>
      <c r="GX50" s="33">
        <f t="shared" si="112"/>
        <v>0.8481906042675279</v>
      </c>
      <c r="GY50" s="33">
        <f t="shared" si="113"/>
        <v>2.8326107334241766E-2</v>
      </c>
      <c r="GZ50" s="33">
        <f t="shared" si="114"/>
        <v>437.44474617473105</v>
      </c>
      <c r="HA50" s="33">
        <f t="shared" si="115"/>
        <v>11.615583624151624</v>
      </c>
      <c r="HB50" s="33">
        <f t="shared" si="116"/>
        <v>2.1885668603981761</v>
      </c>
      <c r="HC50" s="33">
        <f t="shared" si="117"/>
        <v>9.0004812133874989E-6</v>
      </c>
      <c r="HD50" s="33">
        <f t="shared" si="118"/>
        <v>1867.0767669673717</v>
      </c>
      <c r="HE50" s="33">
        <f t="shared" ca="1" si="119"/>
        <v>-7.8071451244326115E-3</v>
      </c>
      <c r="HF50" s="119">
        <f t="shared" ca="1" si="120"/>
        <v>20.668681057125838</v>
      </c>
      <c r="HG50" s="44" t="e">
        <f>#REF!</f>
        <v>#REF!</v>
      </c>
      <c r="HH50" s="44" t="e">
        <f>#REF!</f>
        <v>#REF!</v>
      </c>
      <c r="HI50" s="44">
        <f t="shared" si="121"/>
        <v>5.1566000000000001</v>
      </c>
      <c r="HJ50" s="44">
        <f t="shared" si="122"/>
        <v>3.7312218509362722</v>
      </c>
      <c r="HK50" s="44" t="e">
        <f t="shared" si="123"/>
        <v>#REF!</v>
      </c>
      <c r="HL50" s="33">
        <f t="shared" si="171"/>
        <v>437.44474617473105</v>
      </c>
      <c r="HM50" s="33">
        <f t="shared" si="171"/>
        <v>11.615583624151624</v>
      </c>
      <c r="HN50" s="44">
        <f t="shared" si="125"/>
        <v>6.1428654724591922</v>
      </c>
      <c r="HO50" s="44"/>
      <c r="HP50" s="45">
        <f t="shared" si="126"/>
        <v>0.12753870641147405</v>
      </c>
      <c r="HQ50" s="45">
        <f t="shared" si="127"/>
        <v>0.82188742023405081</v>
      </c>
      <c r="HR50" s="45">
        <f t="shared" si="128"/>
        <v>0</v>
      </c>
      <c r="HS50" s="45">
        <f t="shared" si="129"/>
        <v>2.8326107334241766E-2</v>
      </c>
      <c r="HT50" s="45">
        <f t="shared" si="130"/>
        <v>0</v>
      </c>
      <c r="HU50" s="45">
        <f t="shared" si="131"/>
        <v>2.8326107334241766E-2</v>
      </c>
      <c r="HV50" s="45">
        <f t="shared" si="132"/>
        <v>0</v>
      </c>
      <c r="HW50" s="45">
        <f t="shared" si="133"/>
        <v>8.0179669405512438E-2</v>
      </c>
      <c r="HX50" s="45">
        <f t="shared" si="134"/>
        <v>0.16413647864065159</v>
      </c>
      <c r="HY50" s="45">
        <f t="shared" si="135"/>
        <v>0.13433241705922799</v>
      </c>
      <c r="HZ50" s="45">
        <f t="shared" si="136"/>
        <v>0.5921634815320812</v>
      </c>
      <c r="IA50" s="45">
        <f t="shared" si="137"/>
        <v>9.1890644094795082E-2</v>
      </c>
      <c r="IB50" s="45">
        <f t="shared" si="138"/>
        <v>0.10689547980127431</v>
      </c>
      <c r="IC50" s="45">
        <f t="shared" si="139"/>
        <v>1.6587808596956004E-2</v>
      </c>
      <c r="ID50" s="45">
        <f t="shared" si="140"/>
        <v>2.8326107334241766E-2</v>
      </c>
      <c r="IE50" s="45"/>
      <c r="IF50" s="121">
        <f t="shared" si="141"/>
        <v>-8.6926926205742732E-7</v>
      </c>
      <c r="IG50" s="121">
        <f t="shared" si="142"/>
        <v>1.6158455879726205E-12</v>
      </c>
      <c r="IH50" s="121">
        <f t="shared" si="143"/>
        <v>2.6752686926478994E-5</v>
      </c>
      <c r="II50" s="121">
        <f t="shared" si="144"/>
        <v>7.552421964511031E-9</v>
      </c>
      <c r="IJ50" s="45">
        <f t="shared" si="145"/>
        <v>2.1885668603981761</v>
      </c>
      <c r="IK50" s="119">
        <f t="shared" si="146"/>
        <v>0.10247119470065383</v>
      </c>
      <c r="IL50" s="122">
        <f t="shared" ca="1" si="147"/>
        <v>-24.900622663039229</v>
      </c>
      <c r="IM50" s="122"/>
      <c r="IN50" s="45">
        <f t="shared" si="148"/>
        <v>2.0638888387887322</v>
      </c>
      <c r="IO50" s="122">
        <f t="shared" si="149"/>
        <v>1867.0767669673717</v>
      </c>
      <c r="IP50" s="121">
        <f t="shared" si="150"/>
        <v>1.2674358382150002E-5</v>
      </c>
    </row>
    <row r="51" spans="1:250" s="33" customFormat="1">
      <c r="A51" t="s">
        <v>233</v>
      </c>
      <c r="B51"/>
      <c r="C51" s="111">
        <v>3</v>
      </c>
      <c r="D51" s="111">
        <v>1160</v>
      </c>
      <c r="E51" s="125">
        <f t="shared" si="4"/>
        <v>86.837947672863578</v>
      </c>
      <c r="F51" s="125" t="str">
        <f t="shared" ca="1" si="151"/>
        <v>Y</v>
      </c>
      <c r="G51" s="167">
        <f t="shared" ca="1" si="5"/>
        <v>5.8691099577141532</v>
      </c>
      <c r="H51" s="167">
        <f t="shared" ca="1" si="152"/>
        <v>1207.6049996141987</v>
      </c>
      <c r="I51" s="4">
        <f t="shared" ca="1" si="6"/>
        <v>5.8930718735566684E-2</v>
      </c>
      <c r="J51" s="4">
        <f t="shared" ca="1" si="153"/>
        <v>0.10009472528703206</v>
      </c>
      <c r="K51" s="4">
        <f t="shared" ca="1" si="7"/>
        <v>6.3162659873879645E-3</v>
      </c>
      <c r="L51" s="4">
        <f t="shared" ca="1" si="8"/>
        <v>2.8471370536208629E-2</v>
      </c>
      <c r="M51" s="4"/>
      <c r="N51">
        <v>47.225999999999999</v>
      </c>
      <c r="O51">
        <v>1.8008999999999999</v>
      </c>
      <c r="P51">
        <v>15.643800000000001</v>
      </c>
      <c r="Q51">
        <v>9.0440000000000005</v>
      </c>
      <c r="R51">
        <v>0.2213</v>
      </c>
      <c r="S51">
        <v>6.0696116504854301</v>
      </c>
      <c r="T51">
        <v>12.408099999999999</v>
      </c>
      <c r="U51">
        <v>3.8351999999999999</v>
      </c>
      <c r="V51">
        <v>1.1338999999999999</v>
      </c>
      <c r="W51">
        <v>0</v>
      </c>
      <c r="X51">
        <v>0.18940000000000001</v>
      </c>
      <c r="Y51" s="112">
        <v>0</v>
      </c>
      <c r="Z51" s="113">
        <f t="shared" ca="1" si="9"/>
        <v>11.47043958016317</v>
      </c>
      <c r="AB51">
        <v>49.980699999999999</v>
      </c>
      <c r="AC51">
        <v>0.73509999999999998</v>
      </c>
      <c r="AD51">
        <v>6.1947999999999999</v>
      </c>
      <c r="AE51">
        <v>4.0468000000000002</v>
      </c>
      <c r="AF51">
        <v>9.5100000000000004E-2</v>
      </c>
      <c r="AG51">
        <v>14.9777</v>
      </c>
      <c r="AH51">
        <v>21.5061</v>
      </c>
      <c r="AI51">
        <v>0.39689999999999998</v>
      </c>
      <c r="AJ51">
        <v>0</v>
      </c>
      <c r="AK51">
        <v>1.4862</v>
      </c>
      <c r="AM51" s="114">
        <f t="shared" ca="1" si="10"/>
        <v>1480.7549996141988</v>
      </c>
      <c r="AN51" s="124">
        <f t="shared" ca="1" si="11"/>
        <v>1207.6049996141987</v>
      </c>
      <c r="AO51" s="124">
        <f t="shared" ca="1" si="12"/>
        <v>5.8691099577141532</v>
      </c>
      <c r="AP51" s="111"/>
      <c r="AQ51" s="115">
        <f t="shared" ca="1" si="13"/>
        <v>1470.9066188299626</v>
      </c>
      <c r="AR51" s="115">
        <f t="shared" ca="1" si="14"/>
        <v>7.3431098118599225</v>
      </c>
      <c r="AS51" s="115"/>
      <c r="AT51" s="115">
        <f t="shared" ca="1" si="159"/>
        <v>1470.5190395997734</v>
      </c>
      <c r="AU51" s="115">
        <f t="shared" ca="1" si="159"/>
        <v>4.6701909920735236</v>
      </c>
      <c r="AV51" s="111"/>
      <c r="AW51" s="115">
        <f t="shared" ca="1" si="16"/>
        <v>1495.2152636936125</v>
      </c>
      <c r="AX51" s="115">
        <f t="shared" ca="1" si="17"/>
        <v>1222.0652636936125</v>
      </c>
      <c r="AY51" s="115">
        <f t="shared" ca="1" si="18"/>
        <v>8.2880523778132265</v>
      </c>
      <c r="AZ51" s="115"/>
      <c r="BA51" s="115">
        <f t="shared" ca="1" si="19"/>
        <v>1503.3827104527186</v>
      </c>
      <c r="BB51" s="115">
        <f t="shared" ca="1" si="20"/>
        <v>1230.2327104527185</v>
      </c>
      <c r="BC51" s="116">
        <f t="shared" ca="1" si="21"/>
        <v>8.6055430541189821</v>
      </c>
      <c r="BE51" s="116">
        <f t="shared" si="22"/>
        <v>1452.5503547286139</v>
      </c>
      <c r="BF51" s="116">
        <f t="shared" si="23"/>
        <v>1179.4003547286138</v>
      </c>
      <c r="BG51" s="116">
        <f t="shared" ca="1" si="24"/>
        <v>1470.9066188299626</v>
      </c>
      <c r="BH51" s="116">
        <f t="shared" ca="1" si="25"/>
        <v>1197.7566188299625</v>
      </c>
      <c r="BI51" s="116">
        <f t="shared" ca="1" si="26"/>
        <v>7.3431098118599225</v>
      </c>
      <c r="BJ51" s="116"/>
      <c r="BK51" s="116">
        <f t="shared" ca="1" si="27"/>
        <v>1470.5190395997734</v>
      </c>
      <c r="BL51" s="116">
        <f t="shared" ca="1" si="28"/>
        <v>4.6701909920735236</v>
      </c>
      <c r="BM51" s="116">
        <f t="shared" ca="1" si="29"/>
        <v>1197.3690395997733</v>
      </c>
      <c r="BN51" s="116"/>
      <c r="BO51" s="116">
        <f t="shared" ca="1" si="30"/>
        <v>5.833754320062094</v>
      </c>
      <c r="BP51" s="116">
        <f t="shared" ca="1" si="31"/>
        <v>6.5101551039585956</v>
      </c>
      <c r="BQ51" s="116">
        <f t="shared" ca="1" si="32"/>
        <v>1214.7555366240235</v>
      </c>
      <c r="BR51" s="116">
        <f t="shared" ca="1" si="33"/>
        <v>1218.2056586713516</v>
      </c>
      <c r="BS51" s="116">
        <f t="shared" ca="1" si="34"/>
        <v>1218.2056586713516</v>
      </c>
      <c r="BT51" s="116"/>
      <c r="BU51" s="116">
        <f t="shared" ca="1" si="35"/>
        <v>1167.0721221380077</v>
      </c>
      <c r="BV51" s="111"/>
      <c r="BW51" s="117">
        <f t="shared" ca="1" si="36"/>
        <v>0.69329286658230771</v>
      </c>
      <c r="BX51" s="117">
        <f t="shared" ca="1" si="37"/>
        <v>0.67788390488957362</v>
      </c>
      <c r="BY51" s="117">
        <f t="shared" ca="1" si="38"/>
        <v>0.12636919294092006</v>
      </c>
      <c r="BZ51" s="117">
        <f t="shared" ca="1" si="39"/>
        <v>2.1248950669945758E-2</v>
      </c>
      <c r="CA51" s="117">
        <f t="shared" ca="1" si="40"/>
        <v>1.7839226608445554E-2</v>
      </c>
      <c r="CB51" s="117">
        <f t="shared" ca="1" si="154"/>
        <v>5.7555425093653467E-2</v>
      </c>
      <c r="CC51" s="117">
        <f t="shared" si="41"/>
        <v>0</v>
      </c>
      <c r="CD51" s="116">
        <f t="shared" ca="1" si="42"/>
        <v>0.90089670020253854</v>
      </c>
      <c r="CE51" s="134">
        <v>0.27</v>
      </c>
      <c r="CF51" s="117">
        <f t="shared" si="43"/>
        <v>0.70635527542578225</v>
      </c>
      <c r="CG51" s="117">
        <f t="shared" si="0"/>
        <v>0.12005292695353209</v>
      </c>
      <c r="CH51" s="117">
        <f t="shared" si="1"/>
        <v>8.0179669405512438E-2</v>
      </c>
      <c r="CI51" s="117">
        <f t="shared" si="2"/>
        <v>2.8326107334241766E-2</v>
      </c>
      <c r="CJ51" s="117">
        <f t="shared" ref="CJ51:CK54" si="172">FO51</f>
        <v>4.0030541829210023E-2</v>
      </c>
      <c r="CK51" s="117">
        <f t="shared" si="172"/>
        <v>2.1625117607023125E-2</v>
      </c>
      <c r="CL51" s="117">
        <f t="shared" si="44"/>
        <v>0.99656963855530178</v>
      </c>
      <c r="CM51" s="117">
        <f t="shared" si="155"/>
        <v>0.18132887403873821</v>
      </c>
      <c r="CN51" s="111"/>
      <c r="CO51" s="116">
        <f t="shared" ca="1" si="45"/>
        <v>7.0458045248856251</v>
      </c>
      <c r="CP51" s="116">
        <f t="shared" ca="1" si="46"/>
        <v>5.4150338628196586</v>
      </c>
      <c r="CQ51" s="116">
        <f t="shared" ca="1" si="47"/>
        <v>7.3873298117672208</v>
      </c>
      <c r="CR51" s="116">
        <f t="shared" ca="1" si="48"/>
        <v>1220.9960037182141</v>
      </c>
      <c r="CS51" s="118">
        <f t="shared" ca="1" si="156"/>
        <v>0.28142359932577027</v>
      </c>
      <c r="CU51" s="116">
        <f t="shared" si="49"/>
        <v>5.664753270206103</v>
      </c>
      <c r="CV51" s="116">
        <f t="shared" si="50"/>
        <v>5.7917530473656624</v>
      </c>
      <c r="CW51" s="116">
        <f t="shared" ca="1" si="51"/>
        <v>960.80921829218789</v>
      </c>
      <c r="CX51" s="119"/>
      <c r="CY51" s="33">
        <f t="shared" si="160"/>
        <v>0.78599567607511445</v>
      </c>
      <c r="CZ51" s="33">
        <f t="shared" si="160"/>
        <v>2.2545406290530152E-2</v>
      </c>
      <c r="DA51" s="33">
        <f t="shared" si="53"/>
        <v>0.3068585047223939</v>
      </c>
      <c r="DB51" s="33">
        <f t="shared" si="161"/>
        <v>0.12587965437377516</v>
      </c>
      <c r="DC51" s="33">
        <f t="shared" si="161"/>
        <v>3.1196475770925111E-3</v>
      </c>
      <c r="DD51" s="33">
        <f t="shared" si="161"/>
        <v>0.15059426887598948</v>
      </c>
      <c r="DE51" s="33">
        <f t="shared" si="161"/>
        <v>0.22126739114152938</v>
      </c>
      <c r="DF51" s="33">
        <f t="shared" si="162"/>
        <v>0.12375824675817092</v>
      </c>
      <c r="DG51" s="33">
        <f t="shared" si="162"/>
        <v>2.4075332285872011E-2</v>
      </c>
      <c r="DH51" s="33">
        <f t="shared" si="162"/>
        <v>0</v>
      </c>
      <c r="DI51" s="33">
        <f t="shared" si="162"/>
        <v>2.6687896742921156E-3</v>
      </c>
      <c r="DJ51" s="33">
        <f t="shared" si="56"/>
        <v>1.7667629177747601</v>
      </c>
      <c r="DL51" s="33">
        <f t="shared" si="163"/>
        <v>0.44487897508346896</v>
      </c>
      <c r="DM51" s="33">
        <f t="shared" si="163"/>
        <v>1.276085549663116E-2</v>
      </c>
      <c r="DN51" s="33">
        <f t="shared" si="163"/>
        <v>0.17368403062754029</v>
      </c>
      <c r="DO51" s="33">
        <f t="shared" si="163"/>
        <v>7.1248752793793474E-2</v>
      </c>
      <c r="DP51" s="33">
        <f t="shared" si="163"/>
        <v>1.7657420504510648E-3</v>
      </c>
      <c r="DQ51" s="33">
        <f t="shared" si="163"/>
        <v>8.5237395103165928E-2</v>
      </c>
      <c r="DR51" s="33">
        <f t="shared" si="163"/>
        <v>0.12523886986501614</v>
      </c>
      <c r="DS51" s="33">
        <f t="shared" si="163"/>
        <v>7.0048021448200062E-2</v>
      </c>
      <c r="DT51" s="33">
        <f t="shared" si="163"/>
        <v>1.3626804164644185E-2</v>
      </c>
      <c r="DU51" s="33">
        <f t="shared" si="163"/>
        <v>0</v>
      </c>
      <c r="DV51" s="33">
        <f t="shared" si="163"/>
        <v>1.5105533670886975E-3</v>
      </c>
      <c r="DW51" s="33">
        <f t="shared" si="58"/>
        <v>1.0000000000000002</v>
      </c>
      <c r="DX51" s="33">
        <f t="shared" si="59"/>
        <v>54.469610408770329</v>
      </c>
      <c r="DY51" s="33">
        <f t="shared" si="164"/>
        <v>0.83184292735373466</v>
      </c>
      <c r="DZ51" s="33">
        <f t="shared" si="164"/>
        <v>9.2026920784989263E-3</v>
      </c>
      <c r="EA51" s="33">
        <f t="shared" si="164"/>
        <v>6.0756563784191996E-2</v>
      </c>
      <c r="EB51" s="33">
        <f t="shared" si="164"/>
        <v>5.6325717085337609E-2</v>
      </c>
      <c r="EC51" s="33">
        <f t="shared" si="164"/>
        <v>1.3406167400881058E-3</v>
      </c>
      <c r="ED51" s="33">
        <f t="shared" si="164"/>
        <v>0.37161451355187025</v>
      </c>
      <c r="EE51" s="33">
        <f t="shared" si="164"/>
        <v>0.38350743793399839</v>
      </c>
      <c r="EF51" s="33">
        <f t="shared" si="164"/>
        <v>6.4037922583330773E-3</v>
      </c>
      <c r="EG51" s="33">
        <f t="shared" si="164"/>
        <v>0</v>
      </c>
      <c r="EH51" s="33">
        <f t="shared" si="164"/>
        <v>9.7777473680609375E-3</v>
      </c>
      <c r="EI51" s="33">
        <f t="shared" si="61"/>
        <v>1.730772008154114</v>
      </c>
      <c r="EK51" s="33">
        <f t="shared" si="165"/>
        <v>1.6636858547074693</v>
      </c>
      <c r="EL51" s="33">
        <f t="shared" si="165"/>
        <v>1.8405384156997853E-2</v>
      </c>
      <c r="EM51" s="33">
        <f t="shared" si="63"/>
        <v>0.18226969135257598</v>
      </c>
      <c r="EN51" s="33">
        <f t="shared" si="166"/>
        <v>5.6325717085337609E-2</v>
      </c>
      <c r="EO51" s="33">
        <f t="shared" si="166"/>
        <v>1.3406167400881058E-3</v>
      </c>
      <c r="EP51" s="33">
        <f t="shared" si="166"/>
        <v>0.37161451355187025</v>
      </c>
      <c r="EQ51" s="33">
        <f t="shared" si="166"/>
        <v>0.38350743793399839</v>
      </c>
      <c r="ER51" s="33">
        <f t="shared" si="166"/>
        <v>6.4037922583330773E-3</v>
      </c>
      <c r="ES51" s="33">
        <f t="shared" si="166"/>
        <v>0</v>
      </c>
      <c r="ET51" s="33">
        <f t="shared" si="65"/>
        <v>2.9333242104182811E-2</v>
      </c>
      <c r="EU51" s="33">
        <f t="shared" si="66"/>
        <v>2.7128862498908526</v>
      </c>
      <c r="EV51" s="33">
        <f t="shared" si="67"/>
        <v>2.2116666337342368</v>
      </c>
      <c r="EX51" s="33">
        <f t="shared" si="167"/>
        <v>1.8397592469360675</v>
      </c>
      <c r="EY51" s="33">
        <f t="shared" si="167"/>
        <v>2.0353287010546447E-2</v>
      </c>
      <c r="EZ51" s="33">
        <f t="shared" si="69"/>
        <v>0.16024075306393248</v>
      </c>
      <c r="FA51" s="33">
        <f t="shared" si="70"/>
        <v>0.1085057767397542</v>
      </c>
      <c r="FB51" s="33">
        <f t="shared" si="71"/>
        <v>0.26874652980368668</v>
      </c>
      <c r="FC51" s="33">
        <f t="shared" si="168"/>
        <v>0.12457370909879562</v>
      </c>
      <c r="FD51" s="33">
        <f t="shared" si="168"/>
        <v>2.964997312678427E-3</v>
      </c>
      <c r="FE51" s="33">
        <f t="shared" si="168"/>
        <v>0.82188742023405081</v>
      </c>
      <c r="FF51" s="33">
        <f t="shared" si="168"/>
        <v>0.8481906042675279</v>
      </c>
      <c r="FG51" s="33">
        <f t="shared" si="169"/>
        <v>2.8326107334241766E-2</v>
      </c>
      <c r="FH51" s="33">
        <f t="shared" si="169"/>
        <v>0</v>
      </c>
      <c r="FI51" s="33">
        <f t="shared" si="169"/>
        <v>4.3250235214046251E-2</v>
      </c>
      <c r="FJ51" s="33">
        <f t="shared" si="74"/>
        <v>3.9980521372116415</v>
      </c>
      <c r="FK51" s="33">
        <f t="shared" si="75"/>
        <v>0</v>
      </c>
      <c r="FL51" s="33">
        <f t="shared" si="76"/>
        <v>-5.8464353785545597E-3</v>
      </c>
      <c r="FM51" s="33">
        <f t="shared" si="77"/>
        <v>2.8326107334241766E-2</v>
      </c>
      <c r="FN51" s="33">
        <f t="shared" si="78"/>
        <v>8.0179669405512438E-2</v>
      </c>
      <c r="FO51" s="33">
        <f t="shared" si="157"/>
        <v>4.0030541829210023E-2</v>
      </c>
      <c r="FP51" s="33">
        <f t="shared" si="79"/>
        <v>2.1625117607023125E-2</v>
      </c>
      <c r="FQ51" s="119">
        <f t="shared" si="80"/>
        <v>0.70635527542578225</v>
      </c>
      <c r="FR51" s="33">
        <f t="shared" si="81"/>
        <v>0.12005292695353209</v>
      </c>
      <c r="FS51" s="33">
        <f t="shared" si="82"/>
        <v>0.99656963855530167</v>
      </c>
      <c r="FT51" s="33">
        <f t="shared" si="83"/>
        <v>0.70635527542578225</v>
      </c>
      <c r="FU51" s="33">
        <f t="shared" si="84"/>
        <v>2.4650264187950941</v>
      </c>
      <c r="FV51" s="33">
        <f t="shared" si="85"/>
        <v>-2.7395628270231365</v>
      </c>
      <c r="FW51" s="33">
        <f t="shared" si="86"/>
        <v>-2.7395628270231365</v>
      </c>
      <c r="FX51" s="33">
        <f t="shared" si="87"/>
        <v>0.54469610408770319</v>
      </c>
      <c r="FY51" s="120">
        <f t="shared" ca="1" si="170"/>
        <v>1470.9066188299626</v>
      </c>
      <c r="FZ51" s="120">
        <f t="shared" ca="1" si="170"/>
        <v>7.3431098118599225</v>
      </c>
      <c r="GA51" s="33">
        <f t="shared" ca="1" si="89"/>
        <v>0.14709066188299624</v>
      </c>
      <c r="GB51" s="119">
        <f t="shared" ca="1" si="90"/>
        <v>0.41168273308646663</v>
      </c>
      <c r="GC51" s="119">
        <f t="shared" ca="1" si="91"/>
        <v>5.5322068139857077</v>
      </c>
      <c r="GD51" s="33">
        <f t="shared" ca="1" si="92"/>
        <v>175.9639526918678</v>
      </c>
      <c r="GE51" s="33">
        <f t="shared" si="93"/>
        <v>0.10247119470065383</v>
      </c>
      <c r="GF51" s="119">
        <f t="shared" si="94"/>
        <v>86.837947672863578</v>
      </c>
      <c r="GG51" s="119">
        <f t="shared" ca="1" si="95"/>
        <v>316.05574029333241</v>
      </c>
      <c r="GH51" s="119">
        <f t="shared" ca="1" si="96"/>
        <v>1.6649833099596047E-3</v>
      </c>
      <c r="GI51" s="119">
        <f t="shared" si="97"/>
        <v>0.18132887403873821</v>
      </c>
      <c r="GJ51" s="33">
        <f t="shared" si="98"/>
        <v>0.8794817089144481</v>
      </c>
      <c r="GK51" s="33">
        <f t="shared" si="99"/>
        <v>0.1721092989643469</v>
      </c>
      <c r="GL51" s="33">
        <f t="shared" si="100"/>
        <v>0.13050186345532222</v>
      </c>
      <c r="GM51" s="33">
        <f t="shared" si="101"/>
        <v>0.87114093624969935</v>
      </c>
      <c r="GN51" s="33">
        <f t="shared" si="102"/>
        <v>7.532019308314708E-2</v>
      </c>
      <c r="GO51" s="33">
        <f t="shared" si="103"/>
        <v>0.12457370909879562</v>
      </c>
      <c r="GP51" s="33">
        <f t="shared" si="104"/>
        <v>0.86949813654467778</v>
      </c>
      <c r="GQ51" s="33">
        <f t="shared" si="105"/>
        <v>0.33662197850826314</v>
      </c>
      <c r="GR51" s="33">
        <f t="shared" si="106"/>
        <v>-1.5013410534775515E-2</v>
      </c>
      <c r="GS51" s="33">
        <f t="shared" si="107"/>
        <v>3.0533684728362161E-2</v>
      </c>
      <c r="GT51" s="33">
        <f t="shared" si="108"/>
        <v>3.0533684728362161E-2</v>
      </c>
      <c r="GU51" s="33">
        <f t="shared" si="109"/>
        <v>9.4040024370433462E-2</v>
      </c>
      <c r="GV51" s="33">
        <f t="shared" si="110"/>
        <v>8.9984606357189745E-2</v>
      </c>
      <c r="GW51" s="33">
        <f t="shared" si="111"/>
        <v>0.73190281387686107</v>
      </c>
      <c r="GX51" s="33">
        <f t="shared" si="112"/>
        <v>0.8481906042675279</v>
      </c>
      <c r="GY51" s="33">
        <f t="shared" si="113"/>
        <v>2.8326107334241766E-2</v>
      </c>
      <c r="GZ51" s="33">
        <f t="shared" si="114"/>
        <v>437.44474617473105</v>
      </c>
      <c r="HA51" s="33">
        <f t="shared" si="115"/>
        <v>11.615583624151624</v>
      </c>
      <c r="HB51" s="33">
        <f t="shared" si="116"/>
        <v>2.1885668603981761</v>
      </c>
      <c r="HC51" s="33">
        <f t="shared" si="117"/>
        <v>9.0004812133874989E-6</v>
      </c>
      <c r="HD51" s="33">
        <f t="shared" si="118"/>
        <v>1867.0767669673717</v>
      </c>
      <c r="HE51" s="33">
        <f t="shared" ca="1" si="119"/>
        <v>-7.8069202757333695E-3</v>
      </c>
      <c r="HF51" s="119">
        <f t="shared" ca="1" si="120"/>
        <v>20.36195481176722</v>
      </c>
      <c r="HG51" s="44" t="e">
        <f>#REF!</f>
        <v>#REF!</v>
      </c>
      <c r="HH51" s="44" t="e">
        <f>#REF!</f>
        <v>#REF!</v>
      </c>
      <c r="HI51" s="44">
        <f t="shared" si="121"/>
        <v>4.9691000000000001</v>
      </c>
      <c r="HJ51" s="44">
        <f t="shared" si="122"/>
        <v>3.7044492539505498</v>
      </c>
      <c r="HK51" s="44" t="e">
        <f t="shared" si="123"/>
        <v>#REF!</v>
      </c>
      <c r="HL51" s="33">
        <f t="shared" si="171"/>
        <v>437.44474617473105</v>
      </c>
      <c r="HM51" s="33">
        <f t="shared" si="171"/>
        <v>11.615583624151624</v>
      </c>
      <c r="HN51" s="44">
        <f t="shared" si="125"/>
        <v>6.1428654724591922</v>
      </c>
      <c r="HO51" s="44"/>
      <c r="HP51" s="45">
        <f t="shared" si="126"/>
        <v>0.12753870641147405</v>
      </c>
      <c r="HQ51" s="45">
        <f t="shared" si="127"/>
        <v>0.82188742023405081</v>
      </c>
      <c r="HR51" s="45">
        <f t="shared" si="128"/>
        <v>0</v>
      </c>
      <c r="HS51" s="45">
        <f t="shared" si="129"/>
        <v>2.8326107334241766E-2</v>
      </c>
      <c r="HT51" s="45">
        <f t="shared" si="130"/>
        <v>0</v>
      </c>
      <c r="HU51" s="45">
        <f t="shared" si="131"/>
        <v>2.8326107334241766E-2</v>
      </c>
      <c r="HV51" s="45">
        <f t="shared" si="132"/>
        <v>0</v>
      </c>
      <c r="HW51" s="45">
        <f t="shared" si="133"/>
        <v>8.0179669405512438E-2</v>
      </c>
      <c r="HX51" s="45">
        <f t="shared" si="134"/>
        <v>0.16413647864065159</v>
      </c>
      <c r="HY51" s="45">
        <f t="shared" si="135"/>
        <v>0.13433241705922799</v>
      </c>
      <c r="HZ51" s="45">
        <f t="shared" si="136"/>
        <v>0.5921634815320812</v>
      </c>
      <c r="IA51" s="45">
        <f t="shared" si="137"/>
        <v>9.1890644094795082E-2</v>
      </c>
      <c r="IB51" s="45">
        <f t="shared" si="138"/>
        <v>0.10689547980127431</v>
      </c>
      <c r="IC51" s="45">
        <f t="shared" si="139"/>
        <v>1.6587808596956004E-2</v>
      </c>
      <c r="ID51" s="45">
        <f t="shared" si="140"/>
        <v>2.8326107334241766E-2</v>
      </c>
      <c r="IE51" s="45"/>
      <c r="IF51" s="121">
        <f t="shared" si="141"/>
        <v>-8.6926926205742732E-7</v>
      </c>
      <c r="IG51" s="121">
        <f t="shared" si="142"/>
        <v>1.6158455879726205E-12</v>
      </c>
      <c r="IH51" s="121">
        <f t="shared" si="143"/>
        <v>2.6752686926478994E-5</v>
      </c>
      <c r="II51" s="121">
        <f t="shared" si="144"/>
        <v>7.552421964511031E-9</v>
      </c>
      <c r="IJ51" s="45">
        <f t="shared" si="145"/>
        <v>2.1885668603981761</v>
      </c>
      <c r="IK51" s="119">
        <f t="shared" si="146"/>
        <v>0.10247119470065383</v>
      </c>
      <c r="IL51" s="122">
        <f t="shared" ca="1" si="147"/>
        <v>-24.899905274712967</v>
      </c>
      <c r="IM51" s="122"/>
      <c r="IN51" s="45">
        <f t="shared" si="148"/>
        <v>2.0638888387887322</v>
      </c>
      <c r="IO51" s="122">
        <f t="shared" si="149"/>
        <v>1867.0767669673717</v>
      </c>
      <c r="IP51" s="121">
        <f t="shared" si="150"/>
        <v>1.2674358382150002E-5</v>
      </c>
    </row>
    <row r="52" spans="1:250" s="33" customFormat="1">
      <c r="A52" t="s">
        <v>233</v>
      </c>
      <c r="B52"/>
      <c r="C52" s="111">
        <v>3</v>
      </c>
      <c r="D52" s="111">
        <v>1160</v>
      </c>
      <c r="E52" s="125">
        <f t="shared" si="4"/>
        <v>86.837947672863578</v>
      </c>
      <c r="F52" s="125" t="str">
        <f t="shared" ca="1" si="151"/>
        <v>Y</v>
      </c>
      <c r="G52" s="167">
        <f t="shared" ca="1" si="5"/>
        <v>5.9267351997461102</v>
      </c>
      <c r="H52" s="167">
        <f t="shared" ca="1" si="152"/>
        <v>1207.6586588543764</v>
      </c>
      <c r="I52" s="4">
        <f t="shared" ca="1" si="6"/>
        <v>5.9298438088751064E-2</v>
      </c>
      <c r="J52" s="4">
        <f t="shared" ca="1" si="153"/>
        <v>0.1002239157255734</v>
      </c>
      <c r="K52" s="4">
        <f t="shared" ca="1" si="7"/>
        <v>5.8436247566226451E-3</v>
      </c>
      <c r="L52" s="4">
        <f t="shared" ca="1" si="8"/>
        <v>2.4997124905550172E-2</v>
      </c>
      <c r="M52" s="4"/>
      <c r="N52">
        <v>46.846899999999998</v>
      </c>
      <c r="O52">
        <v>1.7202999999999999</v>
      </c>
      <c r="P52">
        <v>15.536</v>
      </c>
      <c r="Q52">
        <v>9.2696000000000005</v>
      </c>
      <c r="R52">
        <v>0.20480000000000001</v>
      </c>
      <c r="S52">
        <v>6.21699029126213</v>
      </c>
      <c r="T52">
        <v>12.4458</v>
      </c>
      <c r="U52">
        <v>3.9009</v>
      </c>
      <c r="V52">
        <v>1.1745000000000001</v>
      </c>
      <c r="W52">
        <v>0</v>
      </c>
      <c r="X52">
        <v>0.2465</v>
      </c>
      <c r="Y52" s="112">
        <v>0</v>
      </c>
      <c r="Z52" s="113">
        <f t="shared" ca="1" si="9"/>
        <v>11.588656693620459</v>
      </c>
      <c r="AB52">
        <v>49.980699999999999</v>
      </c>
      <c r="AC52">
        <v>0.73509999999999998</v>
      </c>
      <c r="AD52">
        <v>6.1947999999999999</v>
      </c>
      <c r="AE52">
        <v>4.0468000000000002</v>
      </c>
      <c r="AF52">
        <v>9.5100000000000004E-2</v>
      </c>
      <c r="AG52">
        <v>14.9777</v>
      </c>
      <c r="AH52">
        <v>21.5061</v>
      </c>
      <c r="AI52">
        <v>0.39689999999999998</v>
      </c>
      <c r="AJ52">
        <v>0</v>
      </c>
      <c r="AK52">
        <v>1.4862</v>
      </c>
      <c r="AM52" s="114">
        <f t="shared" ca="1" si="10"/>
        <v>1480.8086588543765</v>
      </c>
      <c r="AN52" s="124">
        <f t="shared" ca="1" si="11"/>
        <v>1207.6586588543764</v>
      </c>
      <c r="AO52" s="124">
        <f t="shared" ca="1" si="12"/>
        <v>5.9267351997461102</v>
      </c>
      <c r="AP52" s="111"/>
      <c r="AQ52" s="115">
        <f t="shared" ca="1" si="13"/>
        <v>1471.9095810250858</v>
      </c>
      <c r="AR52" s="115">
        <f t="shared" ca="1" si="14"/>
        <v>7.4708696358686089</v>
      </c>
      <c r="AS52" s="115"/>
      <c r="AT52" s="115">
        <f t="shared" ref="AT52:AU54" ca="1" si="173">BK52</f>
        <v>1471.8354855932446</v>
      </c>
      <c r="AU52" s="115">
        <f t="shared" ca="1" si="173"/>
        <v>4.944857775104472</v>
      </c>
      <c r="AV52" s="111"/>
      <c r="AW52" s="115">
        <f t="shared" ca="1" si="16"/>
        <v>1495.5390363371032</v>
      </c>
      <c r="AX52" s="115">
        <f t="shared" ca="1" si="17"/>
        <v>1222.3890363371033</v>
      </c>
      <c r="AY52" s="115">
        <f t="shared" ca="1" si="18"/>
        <v>8.3902400035151103</v>
      </c>
      <c r="AZ52" s="115"/>
      <c r="BA52" s="115">
        <f t="shared" ca="1" si="19"/>
        <v>1507.2052800127726</v>
      </c>
      <c r="BB52" s="115">
        <f t="shared" ca="1" si="20"/>
        <v>1234.0552800127725</v>
      </c>
      <c r="BC52" s="116">
        <f t="shared" ca="1" si="21"/>
        <v>8.8441480007806739</v>
      </c>
      <c r="BE52" s="116">
        <f t="shared" si="22"/>
        <v>1453.2092387745674</v>
      </c>
      <c r="BF52" s="116">
        <f t="shared" si="23"/>
        <v>1180.0592387745673</v>
      </c>
      <c r="BG52" s="116">
        <f t="shared" ca="1" si="24"/>
        <v>1471.9095810250858</v>
      </c>
      <c r="BH52" s="116">
        <f t="shared" ca="1" si="25"/>
        <v>1198.7595810250859</v>
      </c>
      <c r="BI52" s="116">
        <f t="shared" ca="1" si="26"/>
        <v>7.4708696358686089</v>
      </c>
      <c r="BJ52" s="116"/>
      <c r="BK52" s="116">
        <f t="shared" ca="1" si="27"/>
        <v>1471.8354855932446</v>
      </c>
      <c r="BL52" s="116">
        <f t="shared" ca="1" si="28"/>
        <v>4.944857775104472</v>
      </c>
      <c r="BM52" s="116">
        <f t="shared" ca="1" si="29"/>
        <v>1198.6854855932447</v>
      </c>
      <c r="BN52" s="116"/>
      <c r="BO52" s="116">
        <f t="shared" ca="1" si="30"/>
        <v>5.8884226301294325</v>
      </c>
      <c r="BP52" s="116">
        <f t="shared" ca="1" si="31"/>
        <v>6.4579020885201484</v>
      </c>
      <c r="BQ52" s="116">
        <f t="shared" ca="1" si="32"/>
        <v>1215.2007868572018</v>
      </c>
      <c r="BR52" s="116">
        <f t="shared" ca="1" si="33"/>
        <v>1220.9398330254448</v>
      </c>
      <c r="BS52" s="116">
        <f t="shared" ca="1" si="34"/>
        <v>1220.9398330254448</v>
      </c>
      <c r="BT52" s="116"/>
      <c r="BU52" s="116">
        <f t="shared" ca="1" si="35"/>
        <v>1170.8788477507478</v>
      </c>
      <c r="BV52" s="111"/>
      <c r="BW52" s="117">
        <f t="shared" ca="1" si="36"/>
        <v>0.69448060724607796</v>
      </c>
      <c r="BX52" s="117">
        <f t="shared" ca="1" si="37"/>
        <v>0.68135815052023208</v>
      </c>
      <c r="BY52" s="117">
        <f t="shared" ca="1" si="38"/>
        <v>0.12589655171015474</v>
      </c>
      <c r="BZ52" s="117">
        <f t="shared" ca="1" si="39"/>
        <v>2.0881231316761374E-2</v>
      </c>
      <c r="CA52" s="117">
        <f t="shared" ca="1" si="40"/>
        <v>1.8129327111946886E-2</v>
      </c>
      <c r="CB52" s="117">
        <f t="shared" ca="1" si="154"/>
        <v>5.6315251371629016E-2</v>
      </c>
      <c r="CC52" s="117">
        <f t="shared" si="41"/>
        <v>0</v>
      </c>
      <c r="CD52" s="116">
        <f t="shared" ca="1" si="42"/>
        <v>0.9025805120307242</v>
      </c>
      <c r="CE52" s="134">
        <v>0.27</v>
      </c>
      <c r="CF52" s="117">
        <f t="shared" si="43"/>
        <v>0.70635527542578225</v>
      </c>
      <c r="CG52" s="117">
        <f t="shared" si="0"/>
        <v>0.12005292695353209</v>
      </c>
      <c r="CH52" s="117">
        <f t="shared" si="1"/>
        <v>8.0179669405512438E-2</v>
      </c>
      <c r="CI52" s="117">
        <f t="shared" si="2"/>
        <v>2.8326107334241766E-2</v>
      </c>
      <c r="CJ52" s="117">
        <f t="shared" si="172"/>
        <v>4.0030541829210023E-2</v>
      </c>
      <c r="CK52" s="117">
        <f t="shared" si="172"/>
        <v>2.1625117607023125E-2</v>
      </c>
      <c r="CL52" s="117">
        <f t="shared" si="44"/>
        <v>0.99656963855530178</v>
      </c>
      <c r="CM52" s="117">
        <f t="shared" si="155"/>
        <v>0.1812115224058288</v>
      </c>
      <c r="CN52" s="111"/>
      <c r="CO52" s="116">
        <f t="shared" ca="1" si="45"/>
        <v>7.0778554390935824</v>
      </c>
      <c r="CP52" s="116">
        <f t="shared" ca="1" si="46"/>
        <v>5.4483435483452958</v>
      </c>
      <c r="CQ52" s="116">
        <f t="shared" ca="1" si="47"/>
        <v>7.5070976115809893</v>
      </c>
      <c r="CR52" s="116">
        <f t="shared" ca="1" si="48"/>
        <v>1222.0655287015343</v>
      </c>
      <c r="CS52" s="118">
        <f t="shared" ca="1" si="156"/>
        <v>0.2814354381314022</v>
      </c>
      <c r="CU52" s="116">
        <f t="shared" si="49"/>
        <v>5.664753270206103</v>
      </c>
      <c r="CV52" s="116">
        <f t="shared" si="50"/>
        <v>5.7917530473656624</v>
      </c>
      <c r="CW52" s="116">
        <f t="shared" ca="1" si="51"/>
        <v>961.07324117673454</v>
      </c>
      <c r="CX52" s="119"/>
      <c r="CY52" s="33">
        <f t="shared" ref="CY52:CZ54" si="174">N52/CY$10</f>
        <v>0.77968620754506579</v>
      </c>
      <c r="CZ52" s="33">
        <f t="shared" si="174"/>
        <v>2.1536377612082304E-2</v>
      </c>
      <c r="DA52" s="33">
        <f t="shared" si="53"/>
        <v>0.30474397073390808</v>
      </c>
      <c r="DB52" s="33">
        <f t="shared" ref="DB52:DE54" si="175">Q52/DB$10</f>
        <v>0.12901968644218778</v>
      </c>
      <c r="DC52" s="33">
        <f t="shared" si="175"/>
        <v>2.88704845814978E-3</v>
      </c>
      <c r="DD52" s="33">
        <f t="shared" si="175"/>
        <v>0.15425090787264242</v>
      </c>
      <c r="DE52" s="33">
        <f t="shared" si="175"/>
        <v>0.22193967623320626</v>
      </c>
      <c r="DF52" s="33">
        <f t="shared" ref="DF52:DI54" si="176">U52*2/DF$10</f>
        <v>0.12587832310673472</v>
      </c>
      <c r="DG52" s="33">
        <f t="shared" si="176"/>
        <v>2.4937364643933927E-2</v>
      </c>
      <c r="DH52" s="33">
        <f t="shared" si="176"/>
        <v>0</v>
      </c>
      <c r="DI52" s="33">
        <f t="shared" si="176"/>
        <v>3.4733719889810263E-3</v>
      </c>
      <c r="DJ52" s="33">
        <f t="shared" si="56"/>
        <v>1.7683529346368918</v>
      </c>
      <c r="DL52" s="33">
        <f t="shared" ref="DL52:DV54" si="177">(CY52/$DJ52)</f>
        <v>0.4409109699049778</v>
      </c>
      <c r="DM52" s="33">
        <f t="shared" si="177"/>
        <v>1.2178777884350624E-2</v>
      </c>
      <c r="DN52" s="33">
        <f t="shared" si="177"/>
        <v>0.17233209771921648</v>
      </c>
      <c r="DO52" s="33">
        <f t="shared" si="177"/>
        <v>7.2960371153895406E-2</v>
      </c>
      <c r="DP52" s="33">
        <f t="shared" si="177"/>
        <v>1.6326200508964561E-3</v>
      </c>
      <c r="DQ52" s="33">
        <f t="shared" si="177"/>
        <v>8.7228575727907973E-2</v>
      </c>
      <c r="DR52" s="33">
        <f t="shared" si="177"/>
        <v>0.12550643702739051</v>
      </c>
      <c r="DS52" s="33">
        <f t="shared" si="177"/>
        <v>7.1183936555392541E-2</v>
      </c>
      <c r="DT52" s="33">
        <f t="shared" si="177"/>
        <v>1.4102029156897058E-2</v>
      </c>
      <c r="DU52" s="33">
        <f t="shared" si="177"/>
        <v>0</v>
      </c>
      <c r="DV52" s="33">
        <f t="shared" si="177"/>
        <v>1.9641848190752927E-3</v>
      </c>
      <c r="DW52" s="33">
        <f t="shared" si="58"/>
        <v>1.0000000000000002</v>
      </c>
      <c r="DX52" s="33">
        <f t="shared" si="59"/>
        <v>54.453554646482715</v>
      </c>
      <c r="DY52" s="33">
        <f t="shared" ref="DY52:EH54" si="178">AB52/CY$10</f>
        <v>0.83184292735373466</v>
      </c>
      <c r="DZ52" s="33">
        <f t="shared" si="178"/>
        <v>9.2026920784989263E-3</v>
      </c>
      <c r="EA52" s="33">
        <f t="shared" si="178"/>
        <v>6.0756563784191996E-2</v>
      </c>
      <c r="EB52" s="33">
        <f t="shared" si="178"/>
        <v>5.6325717085337609E-2</v>
      </c>
      <c r="EC52" s="33">
        <f t="shared" si="178"/>
        <v>1.3406167400881058E-3</v>
      </c>
      <c r="ED52" s="33">
        <f t="shared" si="178"/>
        <v>0.37161451355187025</v>
      </c>
      <c r="EE52" s="33">
        <f t="shared" si="178"/>
        <v>0.38350743793399839</v>
      </c>
      <c r="EF52" s="33">
        <f t="shared" si="178"/>
        <v>6.4037922583330773E-3</v>
      </c>
      <c r="EG52" s="33">
        <f t="shared" si="178"/>
        <v>0</v>
      </c>
      <c r="EH52" s="33">
        <f t="shared" si="178"/>
        <v>9.7777473680609375E-3</v>
      </c>
      <c r="EI52" s="33">
        <f t="shared" si="61"/>
        <v>1.730772008154114</v>
      </c>
      <c r="EK52" s="33">
        <f t="shared" ref="EK52:EL54" si="179">DY52*2</f>
        <v>1.6636858547074693</v>
      </c>
      <c r="EL52" s="33">
        <f t="shared" si="179"/>
        <v>1.8405384156997853E-2</v>
      </c>
      <c r="EM52" s="33">
        <f t="shared" si="63"/>
        <v>0.18226969135257598</v>
      </c>
      <c r="EN52" s="33">
        <f t="shared" ref="EN52:ES54" si="180">EB52</f>
        <v>5.6325717085337609E-2</v>
      </c>
      <c r="EO52" s="33">
        <f t="shared" si="180"/>
        <v>1.3406167400881058E-3</v>
      </c>
      <c r="EP52" s="33">
        <f t="shared" si="180"/>
        <v>0.37161451355187025</v>
      </c>
      <c r="EQ52" s="33">
        <f t="shared" si="180"/>
        <v>0.38350743793399839</v>
      </c>
      <c r="ER52" s="33">
        <f t="shared" si="180"/>
        <v>6.4037922583330773E-3</v>
      </c>
      <c r="ES52" s="33">
        <f t="shared" si="180"/>
        <v>0</v>
      </c>
      <c r="ET52" s="33">
        <f t="shared" si="65"/>
        <v>2.9333242104182811E-2</v>
      </c>
      <c r="EU52" s="33">
        <f t="shared" si="66"/>
        <v>2.7128862498908526</v>
      </c>
      <c r="EV52" s="33">
        <f t="shared" si="67"/>
        <v>2.2116666337342368</v>
      </c>
      <c r="EX52" s="33">
        <f t="shared" ref="EX52:EY54" si="181">DY52*$EV52</f>
        <v>1.8397592469360675</v>
      </c>
      <c r="EY52" s="33">
        <f t="shared" si="181"/>
        <v>2.0353287010546447E-2</v>
      </c>
      <c r="EZ52" s="33">
        <f t="shared" si="69"/>
        <v>0.16024075306393248</v>
      </c>
      <c r="FA52" s="33">
        <f t="shared" si="70"/>
        <v>0.1085057767397542</v>
      </c>
      <c r="FB52" s="33">
        <f t="shared" si="71"/>
        <v>0.26874652980368668</v>
      </c>
      <c r="FC52" s="33">
        <f t="shared" ref="FC52:FF54" si="182">EB52*$EV52</f>
        <v>0.12457370909879562</v>
      </c>
      <c r="FD52" s="33">
        <f t="shared" si="182"/>
        <v>2.964997312678427E-3</v>
      </c>
      <c r="FE52" s="33">
        <f t="shared" si="182"/>
        <v>0.82188742023405081</v>
      </c>
      <c r="FF52" s="33">
        <f t="shared" si="182"/>
        <v>0.8481906042675279</v>
      </c>
      <c r="FG52" s="33">
        <f t="shared" ref="FG52:FI54" si="183">EF52*$EV52*2</f>
        <v>2.8326107334241766E-2</v>
      </c>
      <c r="FH52" s="33">
        <f t="shared" si="183"/>
        <v>0</v>
      </c>
      <c r="FI52" s="33">
        <f t="shared" si="183"/>
        <v>4.3250235214046251E-2</v>
      </c>
      <c r="FJ52" s="33">
        <f t="shared" si="74"/>
        <v>3.9980521372116415</v>
      </c>
      <c r="FK52" s="33">
        <f t="shared" si="75"/>
        <v>0</v>
      </c>
      <c r="FL52" s="33">
        <f t="shared" si="76"/>
        <v>-5.8464353785545597E-3</v>
      </c>
      <c r="FM52" s="33">
        <f t="shared" si="77"/>
        <v>2.8326107334241766E-2</v>
      </c>
      <c r="FN52" s="33">
        <f t="shared" si="78"/>
        <v>8.0179669405512438E-2</v>
      </c>
      <c r="FO52" s="33">
        <f t="shared" si="157"/>
        <v>4.0030541829210023E-2</v>
      </c>
      <c r="FP52" s="33">
        <f t="shared" si="79"/>
        <v>2.1625117607023125E-2</v>
      </c>
      <c r="FQ52" s="119">
        <f t="shared" si="80"/>
        <v>0.70635527542578225</v>
      </c>
      <c r="FR52" s="33">
        <f t="shared" si="81"/>
        <v>0.12005292695353209</v>
      </c>
      <c r="FS52" s="33">
        <f t="shared" si="82"/>
        <v>0.99656963855530167</v>
      </c>
      <c r="FT52" s="33">
        <f t="shared" si="83"/>
        <v>0.70635527542578225</v>
      </c>
      <c r="FU52" s="33">
        <f t="shared" si="84"/>
        <v>2.4746731927572374</v>
      </c>
      <c r="FV52" s="33">
        <f t="shared" si="85"/>
        <v>-2.7223139477411236</v>
      </c>
      <c r="FW52" s="33">
        <f t="shared" si="86"/>
        <v>-2.7223139477411236</v>
      </c>
      <c r="FX52" s="33">
        <f t="shared" si="87"/>
        <v>0.54453554646482716</v>
      </c>
      <c r="FY52" s="120">
        <f t="shared" ref="FY52:FZ54" ca="1" si="184">AQ52</f>
        <v>1471.9095810250858</v>
      </c>
      <c r="FZ52" s="120">
        <f t="shared" ca="1" si="184"/>
        <v>7.4708696358686089</v>
      </c>
      <c r="GA52" s="33">
        <f t="shared" ca="1" si="89"/>
        <v>0.14719095810250857</v>
      </c>
      <c r="GB52" s="119">
        <f t="shared" ca="1" si="90"/>
        <v>0.45897238679090452</v>
      </c>
      <c r="GC52" s="119">
        <f t="shared" ca="1" si="91"/>
        <v>5.5253324059701097</v>
      </c>
      <c r="GD52" s="33">
        <f t="shared" ca="1" si="92"/>
        <v>175.96386419955695</v>
      </c>
      <c r="GE52" s="33">
        <f t="shared" si="93"/>
        <v>0.10247119470065383</v>
      </c>
      <c r="GF52" s="119">
        <f t="shared" si="94"/>
        <v>86.837947672863578</v>
      </c>
      <c r="GG52" s="119">
        <f t="shared" ca="1" si="95"/>
        <v>316.0555910964523</v>
      </c>
      <c r="GH52" s="119">
        <f t="shared" ca="1" si="96"/>
        <v>1.6649882621340168E-3</v>
      </c>
      <c r="GI52" s="119">
        <f t="shared" si="97"/>
        <v>0.1812115224058288</v>
      </c>
      <c r="GJ52" s="33">
        <f t="shared" si="98"/>
        <v>0.8794817089144481</v>
      </c>
      <c r="GK52" s="33">
        <f t="shared" si="99"/>
        <v>0.1721092989643469</v>
      </c>
      <c r="GL52" s="33">
        <f t="shared" si="100"/>
        <v>0.13050186345532222</v>
      </c>
      <c r="GM52" s="33">
        <f t="shared" si="101"/>
        <v>0.87114093624969935</v>
      </c>
      <c r="GN52" s="33">
        <f t="shared" si="102"/>
        <v>7.532019308314708E-2</v>
      </c>
      <c r="GO52" s="33">
        <f t="shared" si="103"/>
        <v>0.12457370909879562</v>
      </c>
      <c r="GP52" s="33">
        <f t="shared" si="104"/>
        <v>0.86949813654467778</v>
      </c>
      <c r="GQ52" s="33">
        <f t="shared" si="105"/>
        <v>0.33662197850826314</v>
      </c>
      <c r="GR52" s="33">
        <f t="shared" si="106"/>
        <v>-1.5013410534775515E-2</v>
      </c>
      <c r="GS52" s="33">
        <f t="shared" si="107"/>
        <v>3.0533684728362161E-2</v>
      </c>
      <c r="GT52" s="33">
        <f t="shared" si="108"/>
        <v>3.0533684728362161E-2</v>
      </c>
      <c r="GU52" s="33">
        <f t="shared" si="109"/>
        <v>9.4040024370433462E-2</v>
      </c>
      <c r="GV52" s="33">
        <f t="shared" si="110"/>
        <v>8.9984606357189745E-2</v>
      </c>
      <c r="GW52" s="33">
        <f t="shared" si="111"/>
        <v>0.73190281387686107</v>
      </c>
      <c r="GX52" s="33">
        <f t="shared" si="112"/>
        <v>0.8481906042675279</v>
      </c>
      <c r="GY52" s="33">
        <f t="shared" si="113"/>
        <v>2.8326107334241766E-2</v>
      </c>
      <c r="GZ52" s="33">
        <f t="shared" si="114"/>
        <v>437.44474617473105</v>
      </c>
      <c r="HA52" s="33">
        <f t="shared" si="115"/>
        <v>11.615583624151624</v>
      </c>
      <c r="HB52" s="33">
        <f t="shared" si="116"/>
        <v>2.1885668603981761</v>
      </c>
      <c r="HC52" s="33">
        <f t="shared" si="117"/>
        <v>9.0004812133874989E-6</v>
      </c>
      <c r="HD52" s="33">
        <f t="shared" si="118"/>
        <v>1867.0767669673717</v>
      </c>
      <c r="HE52" s="33">
        <f t="shared" ca="1" si="119"/>
        <v>-7.8068797839927536E-3</v>
      </c>
      <c r="HF52" s="119">
        <f t="shared" ca="1" si="120"/>
        <v>20.481722611580977</v>
      </c>
      <c r="HG52" s="44" t="e">
        <f>#REF!</f>
        <v>#REF!</v>
      </c>
      <c r="HH52" s="44" t="e">
        <f>#REF!</f>
        <v>#REF!</v>
      </c>
      <c r="HI52" s="44">
        <f t="shared" si="121"/>
        <v>5.0754000000000001</v>
      </c>
      <c r="HJ52" s="44">
        <f t="shared" si="122"/>
        <v>3.5483627942583311</v>
      </c>
      <c r="HK52" s="44" t="e">
        <f t="shared" si="123"/>
        <v>#REF!</v>
      </c>
      <c r="HL52" s="33">
        <f t="shared" ref="HL52:HM54" si="185">GZ52</f>
        <v>437.44474617473105</v>
      </c>
      <c r="HM52" s="33">
        <f t="shared" si="185"/>
        <v>11.615583624151624</v>
      </c>
      <c r="HN52" s="44">
        <f t="shared" si="125"/>
        <v>6.1428654724591922</v>
      </c>
      <c r="HO52" s="44"/>
      <c r="HP52" s="45">
        <f t="shared" si="126"/>
        <v>0.12753870641147405</v>
      </c>
      <c r="HQ52" s="45">
        <f t="shared" si="127"/>
        <v>0.82188742023405081</v>
      </c>
      <c r="HR52" s="45">
        <f t="shared" si="128"/>
        <v>0</v>
      </c>
      <c r="HS52" s="45">
        <f t="shared" si="129"/>
        <v>2.8326107334241766E-2</v>
      </c>
      <c r="HT52" s="45">
        <f t="shared" si="130"/>
        <v>0</v>
      </c>
      <c r="HU52" s="45">
        <f t="shared" si="131"/>
        <v>2.8326107334241766E-2</v>
      </c>
      <c r="HV52" s="45">
        <f t="shared" si="132"/>
        <v>0</v>
      </c>
      <c r="HW52" s="45">
        <f t="shared" si="133"/>
        <v>8.0179669405512438E-2</v>
      </c>
      <c r="HX52" s="45">
        <f t="shared" si="134"/>
        <v>0.16413647864065159</v>
      </c>
      <c r="HY52" s="45">
        <f t="shared" si="135"/>
        <v>0.13433241705922799</v>
      </c>
      <c r="HZ52" s="45">
        <f t="shared" si="136"/>
        <v>0.5921634815320812</v>
      </c>
      <c r="IA52" s="45">
        <f t="shared" si="137"/>
        <v>9.1890644094795082E-2</v>
      </c>
      <c r="IB52" s="45">
        <f t="shared" si="138"/>
        <v>0.10689547980127431</v>
      </c>
      <c r="IC52" s="45">
        <f t="shared" si="139"/>
        <v>1.6587808596956004E-2</v>
      </c>
      <c r="ID52" s="45">
        <f t="shared" si="140"/>
        <v>2.8326107334241766E-2</v>
      </c>
      <c r="IE52" s="45"/>
      <c r="IF52" s="121">
        <f t="shared" si="141"/>
        <v>-8.6926926205742732E-7</v>
      </c>
      <c r="IG52" s="121">
        <f t="shared" si="142"/>
        <v>1.6158455879726205E-12</v>
      </c>
      <c r="IH52" s="121">
        <f t="shared" si="143"/>
        <v>2.6752686926478994E-5</v>
      </c>
      <c r="II52" s="121">
        <f t="shared" si="144"/>
        <v>7.552421964511031E-9</v>
      </c>
      <c r="IJ52" s="45">
        <f t="shared" si="145"/>
        <v>2.1885668603981761</v>
      </c>
      <c r="IK52" s="119">
        <f t="shared" si="146"/>
        <v>0.10247119470065383</v>
      </c>
      <c r="IL52" s="122">
        <f t="shared" ca="1" si="147"/>
        <v>-24.899776084274425</v>
      </c>
      <c r="IM52" s="122"/>
      <c r="IN52" s="45">
        <f t="shared" si="148"/>
        <v>2.0638888387887322</v>
      </c>
      <c r="IO52" s="122">
        <f t="shared" si="149"/>
        <v>1867.0767669673717</v>
      </c>
      <c r="IP52" s="121">
        <f t="shared" si="150"/>
        <v>1.2674358382150002E-5</v>
      </c>
    </row>
    <row r="53" spans="1:250" s="33" customFormat="1">
      <c r="A53" t="s">
        <v>233</v>
      </c>
      <c r="B53"/>
      <c r="C53" s="111">
        <v>3</v>
      </c>
      <c r="D53" s="111">
        <v>1160</v>
      </c>
      <c r="E53" s="125">
        <f t="shared" si="4"/>
        <v>86.837947672863578</v>
      </c>
      <c r="F53" s="125" t="str">
        <f t="shared" ca="1" si="151"/>
        <v>N</v>
      </c>
      <c r="G53" s="167" t="str">
        <f t="shared" ca="1" si="5"/>
        <v/>
      </c>
      <c r="H53" s="167" t="str">
        <f t="shared" ca="1" si="152"/>
        <v/>
      </c>
      <c r="I53" s="4">
        <f t="shared" ca="1" si="6"/>
        <v>5.9295843833523147E-2</v>
      </c>
      <c r="J53" s="4">
        <f t="shared" ca="1" si="153"/>
        <v>0.11305003449601969</v>
      </c>
      <c r="K53" s="4">
        <f t="shared" ca="1" si="7"/>
        <v>3.2217251273064657E-3</v>
      </c>
      <c r="L53" s="4">
        <f t="shared" ca="1" si="8"/>
        <v>2.4271367909402097E-2</v>
      </c>
      <c r="M53" s="4"/>
      <c r="N53">
        <v>46.683199999999999</v>
      </c>
      <c r="O53">
        <v>1.7165999999999999</v>
      </c>
      <c r="P53">
        <v>15.633699999999999</v>
      </c>
      <c r="Q53">
        <v>9.7187000000000001</v>
      </c>
      <c r="R53">
        <v>0.17269999999999999</v>
      </c>
      <c r="S53">
        <v>6.0137864077669896</v>
      </c>
      <c r="T53">
        <v>12.460900000000001</v>
      </c>
      <c r="U53">
        <v>3.9462000000000002</v>
      </c>
      <c r="V53">
        <v>1.1580999999999999</v>
      </c>
      <c r="W53">
        <v>0</v>
      </c>
      <c r="X53">
        <v>0.2581</v>
      </c>
      <c r="Y53" s="112">
        <v>0</v>
      </c>
      <c r="Z53" s="113">
        <f t="shared" ca="1" si="9"/>
        <v>11.403271785505245</v>
      </c>
      <c r="AB53">
        <v>49.980699999999999</v>
      </c>
      <c r="AC53">
        <v>0.73509999999999998</v>
      </c>
      <c r="AD53">
        <v>6.1947999999999999</v>
      </c>
      <c r="AE53">
        <v>4.0468000000000002</v>
      </c>
      <c r="AF53">
        <v>9.5100000000000004E-2</v>
      </c>
      <c r="AG53">
        <v>14.9777</v>
      </c>
      <c r="AH53">
        <v>21.5061</v>
      </c>
      <c r="AI53">
        <v>0.39689999999999998</v>
      </c>
      <c r="AJ53">
        <v>0</v>
      </c>
      <c r="AK53">
        <v>1.4862</v>
      </c>
      <c r="AM53" s="114">
        <f t="shared" ca="1" si="10"/>
        <v>1475.3920047727343</v>
      </c>
      <c r="AN53" s="124">
        <f t="shared" ca="1" si="11"/>
        <v>1202.2420047727342</v>
      </c>
      <c r="AO53" s="124">
        <f t="shared" ca="1" si="12"/>
        <v>5.9422548047464279</v>
      </c>
      <c r="AP53" s="111"/>
      <c r="AQ53" s="115">
        <f t="shared" ca="1" si="13"/>
        <v>1465.230962640615</v>
      </c>
      <c r="AR53" s="115">
        <f t="shared" ca="1" si="14"/>
        <v>7.2442356959083991</v>
      </c>
      <c r="AS53" s="115"/>
      <c r="AT53" s="115">
        <f t="shared" ca="1" si="173"/>
        <v>1464.9174620609519</v>
      </c>
      <c r="AU53" s="115">
        <f t="shared" ca="1" si="173"/>
        <v>4.6764850931635662</v>
      </c>
      <c r="AV53" s="111"/>
      <c r="AW53" s="115">
        <f t="shared" ca="1" si="16"/>
        <v>1488.4692772688338</v>
      </c>
      <c r="AX53" s="115">
        <f t="shared" ca="1" si="17"/>
        <v>1215.319277268834</v>
      </c>
      <c r="AY53" s="115">
        <f t="shared" ca="1" si="18"/>
        <v>8.1477499621778566</v>
      </c>
      <c r="AZ53" s="115"/>
      <c r="BA53" s="115">
        <f t="shared" ca="1" si="19"/>
        <v>1502.5261220780087</v>
      </c>
      <c r="BB53" s="115">
        <f t="shared" ca="1" si="20"/>
        <v>1229.3761220780088</v>
      </c>
      <c r="BC53" s="116">
        <f t="shared" ca="1" si="21"/>
        <v>8.6942852865771005</v>
      </c>
      <c r="BE53" s="116">
        <f t="shared" si="22"/>
        <v>1445.7181904174931</v>
      </c>
      <c r="BF53" s="116">
        <f t="shared" si="23"/>
        <v>1172.568190417493</v>
      </c>
      <c r="BG53" s="116">
        <f t="shared" ca="1" si="24"/>
        <v>1465.230962640615</v>
      </c>
      <c r="BH53" s="116">
        <f t="shared" ca="1" si="25"/>
        <v>1192.0809626406149</v>
      </c>
      <c r="BI53" s="116">
        <f t="shared" ca="1" si="26"/>
        <v>7.2442356959083991</v>
      </c>
      <c r="BJ53" s="116"/>
      <c r="BK53" s="116">
        <f t="shared" ca="1" si="27"/>
        <v>1464.9174620609519</v>
      </c>
      <c r="BL53" s="116">
        <f t="shared" ca="1" si="28"/>
        <v>4.6764850931635662</v>
      </c>
      <c r="BM53" s="116">
        <f t="shared" ca="1" si="29"/>
        <v>1191.7674620609519</v>
      </c>
      <c r="BN53" s="116"/>
      <c r="BO53" s="116">
        <f t="shared" ca="1" si="30"/>
        <v>5.7481079453483579</v>
      </c>
      <c r="BP53" s="116">
        <f t="shared" ca="1" si="31"/>
        <v>6.1409571218042203</v>
      </c>
      <c r="BQ53" s="116">
        <f t="shared" ca="1" si="32"/>
        <v>1208.3423579882929</v>
      </c>
      <c r="BR53" s="116">
        <f t="shared" ca="1" si="33"/>
        <v>1215.5930069556566</v>
      </c>
      <c r="BS53" s="116">
        <f t="shared" ca="1" si="34"/>
        <v>1215.5930069556566</v>
      </c>
      <c r="BT53" s="116"/>
      <c r="BU53" s="116">
        <f t="shared" ca="1" si="35"/>
        <v>1167.2256732013811</v>
      </c>
      <c r="BV53" s="111"/>
      <c r="BW53" s="117">
        <f t="shared" ca="1" si="36"/>
        <v>0.70169265616146093</v>
      </c>
      <c r="BX53" s="117">
        <f t="shared" ca="1" si="37"/>
        <v>0.68208390751638015</v>
      </c>
      <c r="BY53" s="117">
        <f t="shared" ca="1" si="38"/>
        <v>0.12327465208083856</v>
      </c>
      <c r="BZ53" s="117">
        <f t="shared" ca="1" si="39"/>
        <v>2.0883825571989291E-2</v>
      </c>
      <c r="CA53" s="117">
        <f t="shared" ca="1" si="40"/>
        <v>1.8363562005336249E-2</v>
      </c>
      <c r="CB53" s="117">
        <f t="shared" ca="1" si="154"/>
        <v>5.7265117120497554E-2</v>
      </c>
      <c r="CC53" s="117">
        <f t="shared" si="41"/>
        <v>0</v>
      </c>
      <c r="CD53" s="116">
        <f t="shared" ca="1" si="42"/>
        <v>0.90187106429504182</v>
      </c>
      <c r="CE53" s="134">
        <v>0.27</v>
      </c>
      <c r="CF53" s="117">
        <f t="shared" si="43"/>
        <v>0.70635527542578225</v>
      </c>
      <c r="CG53" s="117">
        <f t="shared" si="0"/>
        <v>0.12005292695353209</v>
      </c>
      <c r="CH53" s="117">
        <f t="shared" si="1"/>
        <v>8.0179669405512438E-2</v>
      </c>
      <c r="CI53" s="117">
        <f t="shared" si="2"/>
        <v>2.8326107334241766E-2</v>
      </c>
      <c r="CJ53" s="117">
        <f t="shared" si="172"/>
        <v>4.0030541829210023E-2</v>
      </c>
      <c r="CK53" s="117">
        <f t="shared" si="172"/>
        <v>2.1625117607023125E-2</v>
      </c>
      <c r="CL53" s="117">
        <f t="shared" si="44"/>
        <v>0.99656963855530178</v>
      </c>
      <c r="CM53" s="117">
        <f t="shared" si="155"/>
        <v>0.16718851356390257</v>
      </c>
      <c r="CN53" s="111"/>
      <c r="CO53" s="116">
        <f t="shared" ca="1" si="45"/>
        <v>6.8689791188940035</v>
      </c>
      <c r="CP53" s="116">
        <f t="shared" ca="1" si="46"/>
        <v>5.2286535385821971</v>
      </c>
      <c r="CQ53" s="116">
        <f t="shared" ca="1" si="47"/>
        <v>7.0236603017176806</v>
      </c>
      <c r="CR53" s="116">
        <f t="shared" ca="1" si="48"/>
        <v>1220.1682917357152</v>
      </c>
      <c r="CS53" s="118">
        <f t="shared" ca="1" si="156"/>
        <v>0.28023854805992227</v>
      </c>
      <c r="CU53" s="116">
        <f t="shared" si="49"/>
        <v>5.664753270206103</v>
      </c>
      <c r="CV53" s="116">
        <f t="shared" si="50"/>
        <v>5.7917530473656624</v>
      </c>
      <c r="CW53" s="116">
        <f t="shared" ca="1" si="51"/>
        <v>960.60488935307797</v>
      </c>
      <c r="CX53" s="119"/>
      <c r="CY53" s="33">
        <f t="shared" si="174"/>
        <v>0.77696170214182403</v>
      </c>
      <c r="CZ53" s="33">
        <f t="shared" si="174"/>
        <v>2.1490057437017079E-2</v>
      </c>
      <c r="DA53" s="33">
        <f t="shared" si="53"/>
        <v>0.30666038975686782</v>
      </c>
      <c r="DB53" s="33">
        <f t="shared" si="175"/>
        <v>0.13527052155709959</v>
      </c>
      <c r="DC53" s="33">
        <f t="shared" si="175"/>
        <v>2.4345374449339205E-3</v>
      </c>
      <c r="DD53" s="33">
        <f t="shared" si="175"/>
        <v>0.14920917834695441</v>
      </c>
      <c r="DE53" s="33">
        <f t="shared" si="175"/>
        <v>0.22220894691979301</v>
      </c>
      <c r="DF53" s="33">
        <f t="shared" si="176"/>
        <v>0.12734011090871247</v>
      </c>
      <c r="DG53" s="33">
        <f t="shared" si="176"/>
        <v>2.4589154528854726E-2</v>
      </c>
      <c r="DH53" s="33">
        <f t="shared" si="176"/>
        <v>0</v>
      </c>
      <c r="DI53" s="33">
        <f t="shared" si="176"/>
        <v>3.6368247884624866E-3</v>
      </c>
      <c r="DJ53" s="33">
        <f t="shared" si="56"/>
        <v>1.7698014238305193</v>
      </c>
      <c r="DL53" s="33">
        <f t="shared" si="177"/>
        <v>0.43901066621371859</v>
      </c>
      <c r="DM53" s="33">
        <f t="shared" si="177"/>
        <v>1.2142637669770018E-2</v>
      </c>
      <c r="DN53" s="33">
        <f t="shared" si="177"/>
        <v>0.17327389707549157</v>
      </c>
      <c r="DO53" s="33">
        <f t="shared" si="177"/>
        <v>7.6432598446170896E-2</v>
      </c>
      <c r="DP53" s="33">
        <f t="shared" si="177"/>
        <v>1.375599212517674E-3</v>
      </c>
      <c r="DQ53" s="33">
        <f t="shared" si="177"/>
        <v>8.4308429373962948E-2</v>
      </c>
      <c r="DR53" s="33">
        <f t="shared" si="177"/>
        <v>0.12555586402391339</v>
      </c>
      <c r="DS53" s="33">
        <f t="shared" si="177"/>
        <v>7.1951637734079976E-2</v>
      </c>
      <c r="DT53" s="33">
        <f t="shared" si="177"/>
        <v>1.3893736437184293E-2</v>
      </c>
      <c r="DU53" s="33">
        <f t="shared" si="177"/>
        <v>0</v>
      </c>
      <c r="DV53" s="33">
        <f t="shared" si="177"/>
        <v>2.0549338131907605E-3</v>
      </c>
      <c r="DW53" s="33">
        <f t="shared" si="58"/>
        <v>1</v>
      </c>
      <c r="DX53" s="33">
        <f t="shared" si="59"/>
        <v>52.449850867136718</v>
      </c>
      <c r="DY53" s="33">
        <f t="shared" si="178"/>
        <v>0.83184292735373466</v>
      </c>
      <c r="DZ53" s="33">
        <f t="shared" si="178"/>
        <v>9.2026920784989263E-3</v>
      </c>
      <c r="EA53" s="33">
        <f t="shared" si="178"/>
        <v>6.0756563784191996E-2</v>
      </c>
      <c r="EB53" s="33">
        <f t="shared" si="178"/>
        <v>5.6325717085337609E-2</v>
      </c>
      <c r="EC53" s="33">
        <f t="shared" si="178"/>
        <v>1.3406167400881058E-3</v>
      </c>
      <c r="ED53" s="33">
        <f t="shared" si="178"/>
        <v>0.37161451355187025</v>
      </c>
      <c r="EE53" s="33">
        <f t="shared" si="178"/>
        <v>0.38350743793399839</v>
      </c>
      <c r="EF53" s="33">
        <f t="shared" si="178"/>
        <v>6.4037922583330773E-3</v>
      </c>
      <c r="EG53" s="33">
        <f t="shared" si="178"/>
        <v>0</v>
      </c>
      <c r="EH53" s="33">
        <f t="shared" si="178"/>
        <v>9.7777473680609375E-3</v>
      </c>
      <c r="EI53" s="33">
        <f t="shared" si="61"/>
        <v>1.730772008154114</v>
      </c>
      <c r="EK53" s="33">
        <f t="shared" si="179"/>
        <v>1.6636858547074693</v>
      </c>
      <c r="EL53" s="33">
        <f t="shared" si="179"/>
        <v>1.8405384156997853E-2</v>
      </c>
      <c r="EM53" s="33">
        <f t="shared" si="63"/>
        <v>0.18226969135257598</v>
      </c>
      <c r="EN53" s="33">
        <f t="shared" si="180"/>
        <v>5.6325717085337609E-2</v>
      </c>
      <c r="EO53" s="33">
        <f t="shared" si="180"/>
        <v>1.3406167400881058E-3</v>
      </c>
      <c r="EP53" s="33">
        <f t="shared" si="180"/>
        <v>0.37161451355187025</v>
      </c>
      <c r="EQ53" s="33">
        <f t="shared" si="180"/>
        <v>0.38350743793399839</v>
      </c>
      <c r="ER53" s="33">
        <f t="shared" si="180"/>
        <v>6.4037922583330773E-3</v>
      </c>
      <c r="ES53" s="33">
        <f t="shared" si="180"/>
        <v>0</v>
      </c>
      <c r="ET53" s="33">
        <f t="shared" si="65"/>
        <v>2.9333242104182811E-2</v>
      </c>
      <c r="EU53" s="33">
        <f t="shared" si="66"/>
        <v>2.7128862498908526</v>
      </c>
      <c r="EV53" s="33">
        <f t="shared" si="67"/>
        <v>2.2116666337342368</v>
      </c>
      <c r="EX53" s="33">
        <f t="shared" si="181"/>
        <v>1.8397592469360675</v>
      </c>
      <c r="EY53" s="33">
        <f t="shared" si="181"/>
        <v>2.0353287010546447E-2</v>
      </c>
      <c r="EZ53" s="33">
        <f t="shared" si="69"/>
        <v>0.16024075306393248</v>
      </c>
      <c r="FA53" s="33">
        <f t="shared" si="70"/>
        <v>0.1085057767397542</v>
      </c>
      <c r="FB53" s="33">
        <f t="shared" si="71"/>
        <v>0.26874652980368668</v>
      </c>
      <c r="FC53" s="33">
        <f t="shared" si="182"/>
        <v>0.12457370909879562</v>
      </c>
      <c r="FD53" s="33">
        <f t="shared" si="182"/>
        <v>2.964997312678427E-3</v>
      </c>
      <c r="FE53" s="33">
        <f t="shared" si="182"/>
        <v>0.82188742023405081</v>
      </c>
      <c r="FF53" s="33">
        <f t="shared" si="182"/>
        <v>0.8481906042675279</v>
      </c>
      <c r="FG53" s="33">
        <f t="shared" si="183"/>
        <v>2.8326107334241766E-2</v>
      </c>
      <c r="FH53" s="33">
        <f t="shared" si="183"/>
        <v>0</v>
      </c>
      <c r="FI53" s="33">
        <f t="shared" si="183"/>
        <v>4.3250235214046251E-2</v>
      </c>
      <c r="FJ53" s="33">
        <f t="shared" si="74"/>
        <v>3.9980521372116415</v>
      </c>
      <c r="FK53" s="33">
        <f t="shared" si="75"/>
        <v>0</v>
      </c>
      <c r="FL53" s="33">
        <f t="shared" si="76"/>
        <v>-5.8464353785545597E-3</v>
      </c>
      <c r="FM53" s="33">
        <f t="shared" si="77"/>
        <v>2.8326107334241766E-2</v>
      </c>
      <c r="FN53" s="33">
        <f t="shared" si="78"/>
        <v>8.0179669405512438E-2</v>
      </c>
      <c r="FO53" s="33">
        <f t="shared" si="157"/>
        <v>4.0030541829210023E-2</v>
      </c>
      <c r="FP53" s="33">
        <f t="shared" si="79"/>
        <v>2.1625117607023125E-2</v>
      </c>
      <c r="FQ53" s="119">
        <f t="shared" si="80"/>
        <v>0.70635527542578225</v>
      </c>
      <c r="FR53" s="33">
        <f t="shared" si="81"/>
        <v>0.12005292695353209</v>
      </c>
      <c r="FS53" s="33">
        <f t="shared" si="82"/>
        <v>0.99656963855530167</v>
      </c>
      <c r="FT53" s="33">
        <f t="shared" si="83"/>
        <v>0.70635527542578225</v>
      </c>
      <c r="FU53" s="33">
        <f t="shared" si="84"/>
        <v>2.4671345603870565</v>
      </c>
      <c r="FV53" s="33">
        <f t="shared" si="85"/>
        <v>-2.7346568534111593</v>
      </c>
      <c r="FW53" s="33">
        <f t="shared" si="86"/>
        <v>-2.7346568534111593</v>
      </c>
      <c r="FX53" s="33">
        <f t="shared" si="87"/>
        <v>0.52449850867136727</v>
      </c>
      <c r="FY53" s="120">
        <f t="shared" ca="1" si="184"/>
        <v>1465.230962640615</v>
      </c>
      <c r="FZ53" s="120">
        <f t="shared" ca="1" si="184"/>
        <v>7.2442356959083991</v>
      </c>
      <c r="GA53" s="33">
        <f t="shared" ca="1" si="89"/>
        <v>0.14652309626406149</v>
      </c>
      <c r="GB53" s="119">
        <f t="shared" ca="1" si="90"/>
        <v>0.40288027066574644</v>
      </c>
      <c r="GC53" s="119">
        <f t="shared" ca="1" si="91"/>
        <v>5.52001169097991</v>
      </c>
      <c r="GD53" s="33">
        <f t="shared" ca="1" si="92"/>
        <v>175.95507888806026</v>
      </c>
      <c r="GE53" s="33">
        <f t="shared" si="93"/>
        <v>0.10247119470065383</v>
      </c>
      <c r="GF53" s="119">
        <f t="shared" si="94"/>
        <v>86.837947672863578</v>
      </c>
      <c r="GG53" s="119">
        <f t="shared" ca="1" si="95"/>
        <v>316.04077916898734</v>
      </c>
      <c r="GH53" s="119">
        <f t="shared" ca="1" si="96"/>
        <v>1.6654799675503895E-3</v>
      </c>
      <c r="GI53" s="119">
        <f t="shared" si="97"/>
        <v>0.16718851356390257</v>
      </c>
      <c r="GJ53" s="33">
        <f t="shared" si="98"/>
        <v>0.8794817089144481</v>
      </c>
      <c r="GK53" s="33">
        <f t="shared" si="99"/>
        <v>0.1721092989643469</v>
      </c>
      <c r="GL53" s="33">
        <f t="shared" si="100"/>
        <v>0.13050186345532222</v>
      </c>
      <c r="GM53" s="33">
        <f t="shared" si="101"/>
        <v>0.87114093624969935</v>
      </c>
      <c r="GN53" s="33">
        <f t="shared" si="102"/>
        <v>7.532019308314708E-2</v>
      </c>
      <c r="GO53" s="33">
        <f t="shared" si="103"/>
        <v>0.12457370909879562</v>
      </c>
      <c r="GP53" s="33">
        <f t="shared" si="104"/>
        <v>0.86949813654467778</v>
      </c>
      <c r="GQ53" s="33">
        <f t="shared" si="105"/>
        <v>0.33662197850826314</v>
      </c>
      <c r="GR53" s="33">
        <f t="shared" si="106"/>
        <v>-1.5013410534775515E-2</v>
      </c>
      <c r="GS53" s="33">
        <f t="shared" si="107"/>
        <v>3.0533684728362161E-2</v>
      </c>
      <c r="GT53" s="33">
        <f t="shared" si="108"/>
        <v>3.0533684728362161E-2</v>
      </c>
      <c r="GU53" s="33">
        <f t="shared" si="109"/>
        <v>9.4040024370433462E-2</v>
      </c>
      <c r="GV53" s="33">
        <f t="shared" si="110"/>
        <v>8.9984606357189745E-2</v>
      </c>
      <c r="GW53" s="33">
        <f t="shared" si="111"/>
        <v>0.73190281387686107</v>
      </c>
      <c r="GX53" s="33">
        <f t="shared" si="112"/>
        <v>0.8481906042675279</v>
      </c>
      <c r="GY53" s="33">
        <f t="shared" si="113"/>
        <v>2.8326107334241766E-2</v>
      </c>
      <c r="GZ53" s="33">
        <f t="shared" si="114"/>
        <v>437.44474617473105</v>
      </c>
      <c r="HA53" s="33">
        <f t="shared" si="115"/>
        <v>11.615583624151624</v>
      </c>
      <c r="HB53" s="33">
        <f t="shared" si="116"/>
        <v>2.1885668603981761</v>
      </c>
      <c r="HC53" s="33">
        <f t="shared" si="117"/>
        <v>9.0004812133874989E-6</v>
      </c>
      <c r="HD53" s="33">
        <f t="shared" si="118"/>
        <v>1867.0767669673717</v>
      </c>
      <c r="HE53" s="33">
        <f t="shared" ca="1" si="119"/>
        <v>-7.8028597343820592E-3</v>
      </c>
      <c r="HF53" s="119">
        <f t="shared" ca="1" si="120"/>
        <v>19.998285301717679</v>
      </c>
      <c r="HG53" s="44" t="e">
        <f>#REF!</f>
        <v>#REF!</v>
      </c>
      <c r="HH53" s="44" t="e">
        <f>#REF!</f>
        <v>#REF!</v>
      </c>
      <c r="HI53" s="44">
        <f t="shared" si="121"/>
        <v>5.1043000000000003</v>
      </c>
      <c r="HJ53" s="44">
        <f t="shared" si="122"/>
        <v>3.4802381676809446</v>
      </c>
      <c r="HK53" s="44" t="e">
        <f t="shared" si="123"/>
        <v>#REF!</v>
      </c>
      <c r="HL53" s="33">
        <f t="shared" si="185"/>
        <v>437.44474617473105</v>
      </c>
      <c r="HM53" s="33">
        <f t="shared" si="185"/>
        <v>11.615583624151624</v>
      </c>
      <c r="HN53" s="44">
        <f t="shared" si="125"/>
        <v>6.1428654724591922</v>
      </c>
      <c r="HO53" s="44"/>
      <c r="HP53" s="45">
        <f t="shared" si="126"/>
        <v>0.12753870641147405</v>
      </c>
      <c r="HQ53" s="45">
        <f t="shared" si="127"/>
        <v>0.82188742023405081</v>
      </c>
      <c r="HR53" s="45">
        <f t="shared" si="128"/>
        <v>0</v>
      </c>
      <c r="HS53" s="45">
        <f t="shared" si="129"/>
        <v>2.8326107334241766E-2</v>
      </c>
      <c r="HT53" s="45">
        <f t="shared" si="130"/>
        <v>0</v>
      </c>
      <c r="HU53" s="45">
        <f t="shared" si="131"/>
        <v>2.8326107334241766E-2</v>
      </c>
      <c r="HV53" s="45">
        <f t="shared" si="132"/>
        <v>0</v>
      </c>
      <c r="HW53" s="45">
        <f t="shared" si="133"/>
        <v>8.0179669405512438E-2</v>
      </c>
      <c r="HX53" s="45">
        <f t="shared" si="134"/>
        <v>0.16413647864065159</v>
      </c>
      <c r="HY53" s="45">
        <f t="shared" si="135"/>
        <v>0.13433241705922799</v>
      </c>
      <c r="HZ53" s="45">
        <f t="shared" si="136"/>
        <v>0.5921634815320812</v>
      </c>
      <c r="IA53" s="45">
        <f t="shared" si="137"/>
        <v>9.1890644094795082E-2</v>
      </c>
      <c r="IB53" s="45">
        <f t="shared" si="138"/>
        <v>0.10689547980127431</v>
      </c>
      <c r="IC53" s="45">
        <f t="shared" si="139"/>
        <v>1.6587808596956004E-2</v>
      </c>
      <c r="ID53" s="45">
        <f t="shared" si="140"/>
        <v>2.8326107334241766E-2</v>
      </c>
      <c r="IE53" s="45"/>
      <c r="IF53" s="121">
        <f t="shared" si="141"/>
        <v>-8.6926926205742732E-7</v>
      </c>
      <c r="IG53" s="121">
        <f t="shared" si="142"/>
        <v>1.6158455879726205E-12</v>
      </c>
      <c r="IH53" s="121">
        <f t="shared" si="143"/>
        <v>2.6752686926478994E-5</v>
      </c>
      <c r="II53" s="121">
        <f t="shared" si="144"/>
        <v>7.552421964511031E-9</v>
      </c>
      <c r="IJ53" s="45">
        <f t="shared" si="145"/>
        <v>2.1885668603981761</v>
      </c>
      <c r="IK53" s="119">
        <f t="shared" si="146"/>
        <v>0.10247119470065383</v>
      </c>
      <c r="IL53" s="122">
        <f t="shared" ca="1" si="147"/>
        <v>-24.88694996550398</v>
      </c>
      <c r="IM53" s="122"/>
      <c r="IN53" s="45">
        <f t="shared" si="148"/>
        <v>2.0638888387887322</v>
      </c>
      <c r="IO53" s="122">
        <f t="shared" si="149"/>
        <v>1867.0767669673717</v>
      </c>
      <c r="IP53" s="121">
        <f t="shared" si="150"/>
        <v>1.2674358382150002E-5</v>
      </c>
    </row>
    <row r="54" spans="1:250" s="33" customFormat="1">
      <c r="A54" t="s">
        <v>233</v>
      </c>
      <c r="B54"/>
      <c r="C54" s="111">
        <v>3</v>
      </c>
      <c r="D54" s="111">
        <v>1160</v>
      </c>
      <c r="E54" s="125">
        <f t="shared" si="4"/>
        <v>86.837947672863578</v>
      </c>
      <c r="F54" s="125" t="str">
        <f t="shared" ca="1" si="151"/>
        <v>Y</v>
      </c>
      <c r="G54" s="167">
        <f t="shared" ca="1" si="5"/>
        <v>5.8682610222907448</v>
      </c>
      <c r="H54" s="167">
        <f t="shared" ca="1" si="152"/>
        <v>1204.284119278157</v>
      </c>
      <c r="I54" s="4">
        <f t="shared" ca="1" si="6"/>
        <v>5.9514321142224727E-2</v>
      </c>
      <c r="J54" s="4">
        <f t="shared" ca="1" si="153"/>
        <v>0.10519763873631963</v>
      </c>
      <c r="K54" s="4">
        <f t="shared" ca="1" si="7"/>
        <v>8.7273754362794109E-3</v>
      </c>
      <c r="L54" s="4">
        <f t="shared" ca="1" si="8"/>
        <v>2.2606874115151609E-2</v>
      </c>
      <c r="M54" s="4"/>
      <c r="N54">
        <v>47.137099999999997</v>
      </c>
      <c r="O54">
        <v>1.7511000000000001</v>
      </c>
      <c r="P54">
        <v>15.461600000000001</v>
      </c>
      <c r="Q54">
        <v>9.4512</v>
      </c>
      <c r="R54">
        <v>0.20480000000000001</v>
      </c>
      <c r="S54">
        <v>6.1387378640776697</v>
      </c>
      <c r="T54">
        <v>12.288</v>
      </c>
      <c r="U54">
        <v>3.7118000000000002</v>
      </c>
      <c r="V54">
        <v>1.2131000000000001</v>
      </c>
      <c r="W54">
        <v>0</v>
      </c>
      <c r="X54">
        <v>0.29010000000000002</v>
      </c>
      <c r="Y54" s="112">
        <v>0</v>
      </c>
      <c r="Z54" s="113">
        <f t="shared" ca="1" si="9"/>
        <v>11.540919683012197</v>
      </c>
      <c r="AB54">
        <v>49.980699999999999</v>
      </c>
      <c r="AC54">
        <v>0.73509999999999998</v>
      </c>
      <c r="AD54">
        <v>6.1947999999999999</v>
      </c>
      <c r="AE54">
        <v>4.0468000000000002</v>
      </c>
      <c r="AF54">
        <v>9.5100000000000004E-2</v>
      </c>
      <c r="AG54">
        <v>14.9777</v>
      </c>
      <c r="AH54">
        <v>21.5061</v>
      </c>
      <c r="AI54">
        <v>0.39689999999999998</v>
      </c>
      <c r="AJ54">
        <v>0</v>
      </c>
      <c r="AK54">
        <v>1.4862</v>
      </c>
      <c r="AM54" s="114">
        <f t="shared" ca="1" si="10"/>
        <v>1477.4341192781569</v>
      </c>
      <c r="AN54" s="124">
        <f t="shared" ca="1" si="11"/>
        <v>1204.284119278157</v>
      </c>
      <c r="AO54" s="124">
        <f t="shared" ca="1" si="12"/>
        <v>5.8682610222907448</v>
      </c>
      <c r="AP54" s="111"/>
      <c r="AQ54" s="115">
        <f t="shared" ca="1" si="13"/>
        <v>1471.7111775861176</v>
      </c>
      <c r="AR54" s="115">
        <f t="shared" ca="1" si="14"/>
        <v>7.4272337248145064</v>
      </c>
      <c r="AS54" s="115"/>
      <c r="AT54" s="115">
        <f t="shared" ca="1" si="173"/>
        <v>1472.1481274589489</v>
      </c>
      <c r="AU54" s="115">
        <f t="shared" ca="1" si="173"/>
        <v>4.9831949744757642</v>
      </c>
      <c r="AV54" s="111"/>
      <c r="AW54" s="115">
        <f t="shared" ca="1" si="16"/>
        <v>1491.243523921579</v>
      </c>
      <c r="AX54" s="115">
        <f t="shared" ca="1" si="17"/>
        <v>1218.0935239215792</v>
      </c>
      <c r="AY54" s="115">
        <f t="shared" ca="1" si="18"/>
        <v>8.1896851633568737</v>
      </c>
      <c r="AZ54" s="115"/>
      <c r="BA54" s="115">
        <f t="shared" ca="1" si="19"/>
        <v>1504.8699141700768</v>
      </c>
      <c r="BB54" s="115">
        <f t="shared" ca="1" si="20"/>
        <v>1231.7199141700767</v>
      </c>
      <c r="BC54" s="116">
        <f t="shared" ca="1" si="21"/>
        <v>8.7215957013266134</v>
      </c>
      <c r="BE54" s="116">
        <f t="shared" si="22"/>
        <v>1454.1448567779089</v>
      </c>
      <c r="BF54" s="116">
        <f t="shared" si="23"/>
        <v>1180.9948567779088</v>
      </c>
      <c r="BG54" s="116">
        <f t="shared" ca="1" si="24"/>
        <v>1471.7111775861176</v>
      </c>
      <c r="BH54" s="116">
        <f t="shared" ca="1" si="25"/>
        <v>1198.5611775861175</v>
      </c>
      <c r="BI54" s="116">
        <f t="shared" ca="1" si="26"/>
        <v>7.4272337248145064</v>
      </c>
      <c r="BJ54" s="116"/>
      <c r="BK54" s="116">
        <f t="shared" ca="1" si="27"/>
        <v>1472.1481274589489</v>
      </c>
      <c r="BL54" s="116">
        <f t="shared" ca="1" si="28"/>
        <v>4.9831949744757642</v>
      </c>
      <c r="BM54" s="116">
        <f t="shared" ca="1" si="29"/>
        <v>1198.9981274589491</v>
      </c>
      <c r="BN54" s="116"/>
      <c r="BO54" s="116">
        <f t="shared" ca="1" si="30"/>
        <v>5.8769672477725976</v>
      </c>
      <c r="BP54" s="116">
        <f t="shared" ca="1" si="31"/>
        <v>6.7439459136591715</v>
      </c>
      <c r="BQ54" s="116">
        <f t="shared" ca="1" si="32"/>
        <v>1211.889794684872</v>
      </c>
      <c r="BR54" s="116">
        <f t="shared" ca="1" si="33"/>
        <v>1219.3795695976087</v>
      </c>
      <c r="BS54" s="116">
        <f t="shared" ca="1" si="34"/>
        <v>1219.3795695976087</v>
      </c>
      <c r="BT54" s="116"/>
      <c r="BU54" s="116">
        <f t="shared" ca="1" si="35"/>
        <v>1172.2852758095828</v>
      </c>
      <c r="BV54" s="111"/>
      <c r="BW54" s="117">
        <f t="shared" ca="1" si="36"/>
        <v>0.70092386454390776</v>
      </c>
      <c r="BX54" s="117">
        <f t="shared" ca="1" si="37"/>
        <v>0.68374840131063064</v>
      </c>
      <c r="BY54" s="117">
        <f t="shared" ca="1" si="38"/>
        <v>0.1287803023898115</v>
      </c>
      <c r="BZ54" s="117">
        <f t="shared" ca="1" si="39"/>
        <v>2.0665348263287715E-2</v>
      </c>
      <c r="CA54" s="117">
        <f t="shared" ca="1" si="40"/>
        <v>1.7231084064859379E-2</v>
      </c>
      <c r="CB54" s="117">
        <f t="shared" ca="1" si="154"/>
        <v>5.3811228884685876E-2</v>
      </c>
      <c r="CC54" s="117">
        <f t="shared" si="41"/>
        <v>0</v>
      </c>
      <c r="CD54" s="116">
        <f t="shared" ca="1" si="42"/>
        <v>0.90423636491327519</v>
      </c>
      <c r="CE54" s="134">
        <v>0.27</v>
      </c>
      <c r="CF54" s="117">
        <f t="shared" si="43"/>
        <v>0.70635527542578225</v>
      </c>
      <c r="CG54" s="117">
        <f t="shared" si="0"/>
        <v>0.12005292695353209</v>
      </c>
      <c r="CH54" s="117">
        <f t="shared" si="1"/>
        <v>8.0179669405512438E-2</v>
      </c>
      <c r="CI54" s="117">
        <f t="shared" si="2"/>
        <v>2.8326107334241766E-2</v>
      </c>
      <c r="CJ54" s="117">
        <f t="shared" si="172"/>
        <v>4.0030541829210023E-2</v>
      </c>
      <c r="CK54" s="117">
        <f t="shared" si="172"/>
        <v>2.1625117607023125E-2</v>
      </c>
      <c r="CL54" s="117">
        <f t="shared" si="44"/>
        <v>0.99656963855530178</v>
      </c>
      <c r="CM54" s="117">
        <f t="shared" si="155"/>
        <v>0.17549257598704557</v>
      </c>
      <c r="CN54" s="111"/>
      <c r="CO54" s="116">
        <f t="shared" ca="1" si="45"/>
        <v>7.0714961151998068</v>
      </c>
      <c r="CP54" s="116">
        <f t="shared" ca="1" si="46"/>
        <v>5.4417454276206207</v>
      </c>
      <c r="CQ54" s="116">
        <f t="shared" ca="1" si="47"/>
        <v>7.4924167627306408</v>
      </c>
      <c r="CR54" s="116">
        <f t="shared" ca="1" si="48"/>
        <v>1221.7002362678254</v>
      </c>
      <c r="CS54" s="118">
        <f t="shared" ca="1" si="156"/>
        <v>0.28069021472336519</v>
      </c>
      <c r="CU54" s="116">
        <f t="shared" si="49"/>
        <v>5.664753270206103</v>
      </c>
      <c r="CV54" s="116">
        <f t="shared" si="50"/>
        <v>5.7917530473656624</v>
      </c>
      <c r="CW54" s="116">
        <f t="shared" ca="1" si="51"/>
        <v>960.98306510459508</v>
      </c>
      <c r="CX54" s="119"/>
      <c r="CY54" s="33">
        <f t="shared" si="174"/>
        <v>0.78451608822937102</v>
      </c>
      <c r="CZ54" s="33">
        <f t="shared" si="174"/>
        <v>2.1921961772084709E-2</v>
      </c>
      <c r="DA54" s="33">
        <f t="shared" si="53"/>
        <v>0.30328458920567669</v>
      </c>
      <c r="DB54" s="33">
        <f t="shared" si="175"/>
        <v>0.13154730090860503</v>
      </c>
      <c r="DC54" s="33">
        <f t="shared" si="175"/>
        <v>2.88704845814978E-3</v>
      </c>
      <c r="DD54" s="33">
        <f t="shared" si="175"/>
        <v>0.15230937227889932</v>
      </c>
      <c r="DE54" s="33">
        <f t="shared" si="175"/>
        <v>0.21912570839589568</v>
      </c>
      <c r="DF54" s="33">
        <f t="shared" si="176"/>
        <v>0.11977624643225356</v>
      </c>
      <c r="DG54" s="33">
        <f t="shared" si="176"/>
        <v>2.5756932353815449E-2</v>
      </c>
      <c r="DH54" s="33">
        <f t="shared" si="176"/>
        <v>0</v>
      </c>
      <c r="DI54" s="33">
        <f t="shared" si="176"/>
        <v>4.0877290628941005E-3</v>
      </c>
      <c r="DJ54" s="33">
        <f t="shared" si="56"/>
        <v>1.7652129770976452</v>
      </c>
      <c r="DL54" s="33">
        <f t="shared" si="177"/>
        <v>0.44443140765896061</v>
      </c>
      <c r="DM54" s="33">
        <f t="shared" si="177"/>
        <v>1.2418876394240367E-2</v>
      </c>
      <c r="DN54" s="33">
        <f t="shared" si="177"/>
        <v>0.17181189643435307</v>
      </c>
      <c r="DO54" s="33">
        <f t="shared" si="177"/>
        <v>7.4522056327103639E-2</v>
      </c>
      <c r="DP54" s="33">
        <f t="shared" si="177"/>
        <v>1.6355241523867852E-3</v>
      </c>
      <c r="DQ54" s="33">
        <f t="shared" si="177"/>
        <v>8.6283850308717797E-2</v>
      </c>
      <c r="DR54" s="33">
        <f t="shared" si="177"/>
        <v>0.12413556394547989</v>
      </c>
      <c r="DS54" s="33">
        <f t="shared" si="177"/>
        <v>6.7853708298241208E-2</v>
      </c>
      <c r="DT54" s="33">
        <f t="shared" si="177"/>
        <v>1.4591402107277092E-2</v>
      </c>
      <c r="DU54" s="33">
        <f t="shared" si="177"/>
        <v>0</v>
      </c>
      <c r="DV54" s="33">
        <f t="shared" si="177"/>
        <v>2.3157143732396106E-3</v>
      </c>
      <c r="DW54" s="33">
        <f t="shared" si="58"/>
        <v>1</v>
      </c>
      <c r="DX54" s="33">
        <f t="shared" si="59"/>
        <v>53.657139910989457</v>
      </c>
      <c r="DY54" s="33">
        <f t="shared" si="178"/>
        <v>0.83184292735373466</v>
      </c>
      <c r="DZ54" s="33">
        <f t="shared" si="178"/>
        <v>9.2026920784989263E-3</v>
      </c>
      <c r="EA54" s="33">
        <f t="shared" si="178"/>
        <v>6.0756563784191996E-2</v>
      </c>
      <c r="EB54" s="33">
        <f t="shared" si="178"/>
        <v>5.6325717085337609E-2</v>
      </c>
      <c r="EC54" s="33">
        <f t="shared" si="178"/>
        <v>1.3406167400881058E-3</v>
      </c>
      <c r="ED54" s="33">
        <f t="shared" si="178"/>
        <v>0.37161451355187025</v>
      </c>
      <c r="EE54" s="33">
        <f t="shared" si="178"/>
        <v>0.38350743793399839</v>
      </c>
      <c r="EF54" s="33">
        <f t="shared" si="178"/>
        <v>6.4037922583330773E-3</v>
      </c>
      <c r="EG54" s="33">
        <f t="shared" si="178"/>
        <v>0</v>
      </c>
      <c r="EH54" s="33">
        <f t="shared" si="178"/>
        <v>9.7777473680609375E-3</v>
      </c>
      <c r="EI54" s="33">
        <f t="shared" si="61"/>
        <v>1.730772008154114</v>
      </c>
      <c r="EK54" s="33">
        <f t="shared" si="179"/>
        <v>1.6636858547074693</v>
      </c>
      <c r="EL54" s="33">
        <f t="shared" si="179"/>
        <v>1.8405384156997853E-2</v>
      </c>
      <c r="EM54" s="33">
        <f t="shared" si="63"/>
        <v>0.18226969135257598</v>
      </c>
      <c r="EN54" s="33">
        <f t="shared" si="180"/>
        <v>5.6325717085337609E-2</v>
      </c>
      <c r="EO54" s="33">
        <f t="shared" si="180"/>
        <v>1.3406167400881058E-3</v>
      </c>
      <c r="EP54" s="33">
        <f t="shared" si="180"/>
        <v>0.37161451355187025</v>
      </c>
      <c r="EQ54" s="33">
        <f t="shared" si="180"/>
        <v>0.38350743793399839</v>
      </c>
      <c r="ER54" s="33">
        <f t="shared" si="180"/>
        <v>6.4037922583330773E-3</v>
      </c>
      <c r="ES54" s="33">
        <f t="shared" si="180"/>
        <v>0</v>
      </c>
      <c r="ET54" s="33">
        <f t="shared" si="65"/>
        <v>2.9333242104182811E-2</v>
      </c>
      <c r="EU54" s="33">
        <f t="shared" si="66"/>
        <v>2.7128862498908526</v>
      </c>
      <c r="EV54" s="33">
        <f t="shared" si="67"/>
        <v>2.2116666337342368</v>
      </c>
      <c r="EX54" s="33">
        <f t="shared" si="181"/>
        <v>1.8397592469360675</v>
      </c>
      <c r="EY54" s="33">
        <f t="shared" si="181"/>
        <v>2.0353287010546447E-2</v>
      </c>
      <c r="EZ54" s="33">
        <f t="shared" si="69"/>
        <v>0.16024075306393248</v>
      </c>
      <c r="FA54" s="33">
        <f t="shared" si="70"/>
        <v>0.1085057767397542</v>
      </c>
      <c r="FB54" s="33">
        <f t="shared" si="71"/>
        <v>0.26874652980368668</v>
      </c>
      <c r="FC54" s="33">
        <f t="shared" si="182"/>
        <v>0.12457370909879562</v>
      </c>
      <c r="FD54" s="33">
        <f t="shared" si="182"/>
        <v>2.964997312678427E-3</v>
      </c>
      <c r="FE54" s="33">
        <f t="shared" si="182"/>
        <v>0.82188742023405081</v>
      </c>
      <c r="FF54" s="33">
        <f t="shared" si="182"/>
        <v>0.8481906042675279</v>
      </c>
      <c r="FG54" s="33">
        <f t="shared" si="183"/>
        <v>2.8326107334241766E-2</v>
      </c>
      <c r="FH54" s="33">
        <f t="shared" si="183"/>
        <v>0</v>
      </c>
      <c r="FI54" s="33">
        <f t="shared" si="183"/>
        <v>4.3250235214046251E-2</v>
      </c>
      <c r="FJ54" s="33">
        <f t="shared" si="74"/>
        <v>3.9980521372116415</v>
      </c>
      <c r="FK54" s="33">
        <f t="shared" si="75"/>
        <v>0</v>
      </c>
      <c r="FL54" s="33">
        <f t="shared" si="76"/>
        <v>-5.8464353785545597E-3</v>
      </c>
      <c r="FM54" s="33">
        <f t="shared" si="77"/>
        <v>2.8326107334241766E-2</v>
      </c>
      <c r="FN54" s="33">
        <f t="shared" si="78"/>
        <v>8.0179669405512438E-2</v>
      </c>
      <c r="FO54" s="33">
        <f t="shared" si="157"/>
        <v>4.0030541829210023E-2</v>
      </c>
      <c r="FP54" s="33">
        <f t="shared" si="79"/>
        <v>2.1625117607023125E-2</v>
      </c>
      <c r="FQ54" s="119">
        <f t="shared" si="80"/>
        <v>0.70635527542578225</v>
      </c>
      <c r="FR54" s="33">
        <f t="shared" si="81"/>
        <v>0.12005292695353209</v>
      </c>
      <c r="FS54" s="33">
        <f t="shared" si="82"/>
        <v>0.99656963855530167</v>
      </c>
      <c r="FT54" s="33">
        <f t="shared" si="83"/>
        <v>0.70635527542578225</v>
      </c>
      <c r="FU54" s="33">
        <f t="shared" si="84"/>
        <v>2.5097039857097037</v>
      </c>
      <c r="FV54" s="33">
        <f t="shared" si="85"/>
        <v>-2.6785164110628821</v>
      </c>
      <c r="FW54" s="33">
        <f t="shared" si="86"/>
        <v>-2.6785164110628821</v>
      </c>
      <c r="FX54" s="33">
        <f t="shared" si="87"/>
        <v>0.5365713991098946</v>
      </c>
      <c r="FY54" s="120">
        <f t="shared" ca="1" si="184"/>
        <v>1471.7111775861176</v>
      </c>
      <c r="FZ54" s="120">
        <f t="shared" ca="1" si="184"/>
        <v>7.4272337248145064</v>
      </c>
      <c r="GA54" s="33">
        <f t="shared" ca="1" si="89"/>
        <v>0.14717111775861177</v>
      </c>
      <c r="GB54" s="119">
        <f t="shared" ca="1" si="90"/>
        <v>0.43842683682668931</v>
      </c>
      <c r="GC54" s="119">
        <f t="shared" ca="1" si="91"/>
        <v>5.5307441271839108</v>
      </c>
      <c r="GD54" s="33">
        <f t="shared" ca="1" si="92"/>
        <v>175.96045736112603</v>
      </c>
      <c r="GE54" s="33">
        <f t="shared" si="93"/>
        <v>0.10247119470065383</v>
      </c>
      <c r="GF54" s="119">
        <f t="shared" si="94"/>
        <v>86.837947672863578</v>
      </c>
      <c r="GG54" s="119">
        <f t="shared" ca="1" si="95"/>
        <v>316.0498472102837</v>
      </c>
      <c r="GH54" s="119">
        <f t="shared" ca="1" si="96"/>
        <v>1.6651789243144154E-3</v>
      </c>
      <c r="GI54" s="119">
        <f t="shared" si="97"/>
        <v>0.17549257598704557</v>
      </c>
      <c r="GJ54" s="33">
        <f t="shared" si="98"/>
        <v>0.8794817089144481</v>
      </c>
      <c r="GK54" s="33">
        <f t="shared" si="99"/>
        <v>0.1721092989643469</v>
      </c>
      <c r="GL54" s="33">
        <f t="shared" si="100"/>
        <v>0.13050186345532222</v>
      </c>
      <c r="GM54" s="33">
        <f t="shared" si="101"/>
        <v>0.87114093624969935</v>
      </c>
      <c r="GN54" s="33">
        <f t="shared" si="102"/>
        <v>7.532019308314708E-2</v>
      </c>
      <c r="GO54" s="33">
        <f t="shared" si="103"/>
        <v>0.12457370909879562</v>
      </c>
      <c r="GP54" s="33">
        <f t="shared" si="104"/>
        <v>0.86949813654467778</v>
      </c>
      <c r="GQ54" s="33">
        <f t="shared" si="105"/>
        <v>0.33662197850826314</v>
      </c>
      <c r="GR54" s="33">
        <f t="shared" si="106"/>
        <v>-1.5013410534775515E-2</v>
      </c>
      <c r="GS54" s="33">
        <f t="shared" si="107"/>
        <v>3.0533684728362161E-2</v>
      </c>
      <c r="GT54" s="33">
        <f t="shared" si="108"/>
        <v>3.0533684728362161E-2</v>
      </c>
      <c r="GU54" s="33">
        <f t="shared" si="109"/>
        <v>9.4040024370433462E-2</v>
      </c>
      <c r="GV54" s="33">
        <f t="shared" si="110"/>
        <v>8.9984606357189745E-2</v>
      </c>
      <c r="GW54" s="33">
        <f t="shared" si="111"/>
        <v>0.73190281387686107</v>
      </c>
      <c r="GX54" s="33">
        <f t="shared" si="112"/>
        <v>0.8481906042675279</v>
      </c>
      <c r="GY54" s="33">
        <f t="shared" si="113"/>
        <v>2.8326107334241766E-2</v>
      </c>
      <c r="GZ54" s="33">
        <f t="shared" si="114"/>
        <v>437.44474617473105</v>
      </c>
      <c r="HA54" s="33">
        <f t="shared" si="115"/>
        <v>11.615583624151624</v>
      </c>
      <c r="HB54" s="33">
        <f t="shared" si="116"/>
        <v>2.1885668603981761</v>
      </c>
      <c r="HC54" s="33">
        <f t="shared" si="117"/>
        <v>9.0004812133874989E-6</v>
      </c>
      <c r="HD54" s="33">
        <f t="shared" si="118"/>
        <v>1867.0767669673717</v>
      </c>
      <c r="HE54" s="33">
        <f t="shared" ca="1" si="119"/>
        <v>-7.8053208859726071E-3</v>
      </c>
      <c r="HF54" s="119">
        <f t="shared" ca="1" si="120"/>
        <v>20.467041762730645</v>
      </c>
      <c r="HG54" s="44" t="e">
        <f>#REF!</f>
        <v>#REF!</v>
      </c>
      <c r="HH54" s="44" t="e">
        <f>#REF!</f>
        <v>#REF!</v>
      </c>
      <c r="HI54" s="44">
        <f t="shared" si="121"/>
        <v>4.9249000000000001</v>
      </c>
      <c r="HJ54" s="44">
        <f t="shared" si="122"/>
        <v>3.6680562238418659</v>
      </c>
      <c r="HK54" s="44" t="e">
        <f t="shared" si="123"/>
        <v>#REF!</v>
      </c>
      <c r="HL54" s="33">
        <f t="shared" si="185"/>
        <v>437.44474617473105</v>
      </c>
      <c r="HM54" s="33">
        <f t="shared" si="185"/>
        <v>11.615583624151624</v>
      </c>
      <c r="HN54" s="44">
        <f t="shared" si="125"/>
        <v>6.1428654724591922</v>
      </c>
      <c r="HO54" s="44"/>
      <c r="HP54" s="45">
        <f t="shared" si="126"/>
        <v>0.12753870641147405</v>
      </c>
      <c r="HQ54" s="45">
        <f t="shared" si="127"/>
        <v>0.82188742023405081</v>
      </c>
      <c r="HR54" s="45">
        <f t="shared" si="128"/>
        <v>0</v>
      </c>
      <c r="HS54" s="45">
        <f t="shared" si="129"/>
        <v>2.8326107334241766E-2</v>
      </c>
      <c r="HT54" s="45">
        <f t="shared" si="130"/>
        <v>0</v>
      </c>
      <c r="HU54" s="45">
        <f t="shared" si="131"/>
        <v>2.8326107334241766E-2</v>
      </c>
      <c r="HV54" s="45">
        <f t="shared" si="132"/>
        <v>0</v>
      </c>
      <c r="HW54" s="45">
        <f t="shared" si="133"/>
        <v>8.0179669405512438E-2</v>
      </c>
      <c r="HX54" s="45">
        <f t="shared" si="134"/>
        <v>0.16413647864065159</v>
      </c>
      <c r="HY54" s="45">
        <f t="shared" si="135"/>
        <v>0.13433241705922799</v>
      </c>
      <c r="HZ54" s="45">
        <f t="shared" si="136"/>
        <v>0.5921634815320812</v>
      </c>
      <c r="IA54" s="45">
        <f t="shared" si="137"/>
        <v>9.1890644094795082E-2</v>
      </c>
      <c r="IB54" s="45">
        <f t="shared" si="138"/>
        <v>0.10689547980127431</v>
      </c>
      <c r="IC54" s="45">
        <f t="shared" si="139"/>
        <v>1.6587808596956004E-2</v>
      </c>
      <c r="ID54" s="45">
        <f t="shared" si="140"/>
        <v>2.8326107334241766E-2</v>
      </c>
      <c r="IE54" s="45"/>
      <c r="IF54" s="121">
        <f t="shared" si="141"/>
        <v>-8.6926926205742732E-7</v>
      </c>
      <c r="IG54" s="121">
        <f t="shared" si="142"/>
        <v>1.6158455879726205E-12</v>
      </c>
      <c r="IH54" s="121">
        <f t="shared" si="143"/>
        <v>2.6752686926478994E-5</v>
      </c>
      <c r="II54" s="121">
        <f t="shared" si="144"/>
        <v>7.552421964511031E-9</v>
      </c>
      <c r="IJ54" s="45">
        <f t="shared" si="145"/>
        <v>2.1885668603981761</v>
      </c>
      <c r="IK54" s="119">
        <f t="shared" si="146"/>
        <v>0.10247119470065383</v>
      </c>
      <c r="IL54" s="122">
        <f t="shared" ca="1" si="147"/>
        <v>-24.894802361263679</v>
      </c>
      <c r="IM54" s="122"/>
      <c r="IN54" s="45">
        <f t="shared" si="148"/>
        <v>2.0638888387887322</v>
      </c>
      <c r="IO54" s="122">
        <f t="shared" si="149"/>
        <v>1867.0767669673717</v>
      </c>
      <c r="IP54" s="121">
        <f t="shared" si="150"/>
        <v>1.2674358382150002E-5</v>
      </c>
    </row>
    <row r="55" spans="1:250" s="33" customFormat="1">
      <c r="A55"/>
      <c r="B55"/>
      <c r="C55" s="111"/>
      <c r="D55" s="111"/>
      <c r="E55" s="125"/>
      <c r="F55" s="125"/>
      <c r="G55" s="124"/>
      <c r="H55" s="124"/>
      <c r="I55" s="4"/>
      <c r="J55" s="4"/>
      <c r="K55" s="4"/>
      <c r="L55" s="4"/>
      <c r="M55" s="4"/>
      <c r="N55" s="126"/>
      <c r="O55" s="126"/>
      <c r="P55" s="126"/>
      <c r="Q55" s="126"/>
      <c r="R55" s="126"/>
      <c r="S55" s="126"/>
      <c r="T55" s="126"/>
      <c r="U55" s="126"/>
      <c r="V55" s="126"/>
      <c r="W55" s="112"/>
      <c r="X55" s="127"/>
      <c r="Y55" s="112"/>
      <c r="Z55" s="113"/>
      <c r="AB55" s="126"/>
      <c r="AC55" s="126"/>
      <c r="AD55" s="126"/>
      <c r="AE55" s="126"/>
      <c r="AF55" s="126"/>
      <c r="AG55" s="126"/>
      <c r="AH55" s="126"/>
      <c r="AI55" s="126"/>
      <c r="AJ55" s="126"/>
      <c r="AK55" s="126"/>
      <c r="AM55" s="114"/>
      <c r="AN55" s="124"/>
      <c r="AO55" s="124"/>
      <c r="AP55" s="111"/>
      <c r="AQ55" s="115"/>
      <c r="AR55" s="115"/>
      <c r="AS55" s="115"/>
      <c r="AT55" s="115"/>
      <c r="AU55" s="115"/>
      <c r="AV55" s="111"/>
      <c r="AW55" s="115"/>
      <c r="AX55" s="115"/>
      <c r="AY55" s="115"/>
      <c r="AZ55" s="115"/>
      <c r="BA55" s="115"/>
      <c r="BB55" s="115"/>
      <c r="BC55" s="116"/>
      <c r="BE55" s="116"/>
      <c r="BF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1"/>
      <c r="BW55" s="117"/>
      <c r="BX55" s="117"/>
      <c r="BY55" s="117"/>
      <c r="BZ55" s="117"/>
      <c r="CA55" s="117"/>
      <c r="CB55" s="117"/>
      <c r="CC55" s="117"/>
      <c r="CD55" s="116"/>
      <c r="CE55" s="134"/>
      <c r="CF55" s="117"/>
      <c r="CG55" s="117"/>
      <c r="CH55" s="117"/>
      <c r="CI55" s="117"/>
      <c r="CJ55" s="117"/>
      <c r="CK55" s="117"/>
      <c r="CL55" s="117"/>
      <c r="CM55" s="117"/>
      <c r="CN55" s="111"/>
      <c r="CO55" s="116"/>
      <c r="CP55" s="116"/>
      <c r="CQ55" s="116"/>
      <c r="CR55" s="116"/>
      <c r="CS55" s="118"/>
      <c r="CU55" s="116"/>
      <c r="CV55" s="116"/>
      <c r="CW55" s="116"/>
      <c r="CX55" s="119"/>
      <c r="FQ55" s="119"/>
      <c r="FY55" s="120"/>
      <c r="FZ55" s="120"/>
      <c r="GB55" s="119"/>
      <c r="GC55" s="119"/>
      <c r="GF55" s="119"/>
      <c r="GG55" s="119"/>
      <c r="GH55" s="119"/>
      <c r="GI55" s="119"/>
      <c r="HF55" s="119"/>
      <c r="HG55" s="44"/>
      <c r="HH55" s="44"/>
      <c r="HI55" s="44"/>
      <c r="HJ55" s="44"/>
      <c r="HK55" s="44"/>
      <c r="HN55" s="44"/>
      <c r="HO55" s="44"/>
      <c r="HP55" s="45"/>
      <c r="HQ55" s="45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121"/>
      <c r="IG55" s="121"/>
      <c r="IH55" s="121"/>
      <c r="II55" s="121"/>
      <c r="IJ55" s="45"/>
      <c r="IK55" s="119"/>
      <c r="IL55" s="122"/>
      <c r="IM55" s="122"/>
      <c r="IN55" s="45"/>
      <c r="IO55" s="122"/>
      <c r="IP55" s="121"/>
    </row>
    <row r="56" spans="1:250" s="33" customFormat="1">
      <c r="A56"/>
      <c r="B56"/>
      <c r="C56" s="111"/>
      <c r="D56" s="111"/>
      <c r="E56" s="125"/>
      <c r="F56" s="125"/>
      <c r="G56" s="124"/>
      <c r="H56" s="124"/>
      <c r="I56" s="4"/>
      <c r="J56" s="4"/>
      <c r="K56" s="4"/>
      <c r="L56" s="4"/>
      <c r="M56" s="4"/>
      <c r="N56" s="126"/>
      <c r="O56" s="126"/>
      <c r="P56" s="126"/>
      <c r="Q56" s="126"/>
      <c r="R56" s="126"/>
      <c r="S56" s="126"/>
      <c r="T56" s="126"/>
      <c r="U56" s="126"/>
      <c r="V56" s="126"/>
      <c r="W56" s="112"/>
      <c r="X56" s="127"/>
      <c r="Y56" s="112"/>
      <c r="Z56" s="113"/>
      <c r="AB56" s="126"/>
      <c r="AC56" s="126"/>
      <c r="AD56" s="126"/>
      <c r="AE56" s="126"/>
      <c r="AF56" s="126"/>
      <c r="AG56" s="126"/>
      <c r="AH56" s="126"/>
      <c r="AI56" s="126"/>
      <c r="AJ56" s="126"/>
      <c r="AK56" s="126"/>
      <c r="AM56" s="114"/>
      <c r="AN56" s="124"/>
      <c r="AO56" s="124"/>
      <c r="AP56" s="111"/>
      <c r="AQ56" s="115"/>
      <c r="AR56" s="115"/>
      <c r="AS56" s="115"/>
      <c r="AT56" s="115"/>
      <c r="AU56" s="115"/>
      <c r="AV56" s="111"/>
      <c r="AW56" s="115"/>
      <c r="AX56" s="115"/>
      <c r="AY56" s="115"/>
      <c r="AZ56" s="115"/>
      <c r="BA56" s="115"/>
      <c r="BB56" s="115"/>
      <c r="BC56" s="116"/>
      <c r="BE56" s="116"/>
      <c r="BF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1"/>
      <c r="BW56" s="117"/>
      <c r="BX56" s="117"/>
      <c r="BY56" s="117"/>
      <c r="BZ56" s="117"/>
      <c r="CA56" s="117"/>
      <c r="CB56" s="117"/>
      <c r="CC56" s="117"/>
      <c r="CD56" s="116"/>
      <c r="CE56" s="134"/>
      <c r="CF56" s="117"/>
      <c r="CG56" s="117"/>
      <c r="CH56" s="117"/>
      <c r="CI56" s="117"/>
      <c r="CJ56" s="117"/>
      <c r="CK56" s="117"/>
      <c r="CL56" s="117"/>
      <c r="CM56" s="117"/>
      <c r="CN56" s="111"/>
      <c r="CO56" s="116"/>
      <c r="CP56" s="116"/>
      <c r="CQ56" s="116"/>
      <c r="CR56" s="116"/>
      <c r="CS56" s="118"/>
      <c r="CU56" s="116"/>
      <c r="CV56" s="116"/>
      <c r="CW56" s="116"/>
      <c r="CX56" s="119"/>
      <c r="FQ56" s="119"/>
      <c r="FY56" s="120"/>
      <c r="FZ56" s="120"/>
      <c r="GB56" s="119"/>
      <c r="GC56" s="119"/>
      <c r="GF56" s="119"/>
      <c r="GG56" s="119"/>
      <c r="GH56" s="119"/>
      <c r="GI56" s="119"/>
      <c r="HF56" s="119"/>
      <c r="HG56" s="44"/>
      <c r="HH56" s="44"/>
      <c r="HI56" s="44"/>
      <c r="HJ56" s="44"/>
      <c r="HK56" s="44"/>
      <c r="HN56" s="44"/>
      <c r="HO56" s="44"/>
      <c r="HP56" s="45"/>
      <c r="HQ56" s="45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121"/>
      <c r="IG56" s="121"/>
      <c r="IH56" s="121"/>
      <c r="II56" s="121"/>
      <c r="IJ56" s="45"/>
      <c r="IK56" s="119"/>
      <c r="IL56" s="122"/>
      <c r="IM56" s="122"/>
      <c r="IN56" s="45"/>
      <c r="IO56" s="122"/>
      <c r="IP56" s="121"/>
    </row>
    <row r="57" spans="1:250" s="33" customFormat="1">
      <c r="A57"/>
      <c r="B57"/>
      <c r="C57" s="111"/>
      <c r="D57" s="111"/>
      <c r="E57" s="125"/>
      <c r="F57" s="125"/>
      <c r="G57" s="124"/>
      <c r="H57" s="124"/>
      <c r="I57" s="4"/>
      <c r="J57" s="4"/>
      <c r="K57" s="4"/>
      <c r="L57" s="4"/>
      <c r="M57" s="4"/>
      <c r="N57" s="126"/>
      <c r="O57" s="126"/>
      <c r="P57" s="126"/>
      <c r="Q57" s="126"/>
      <c r="R57" s="126"/>
      <c r="S57" s="126"/>
      <c r="T57" s="126"/>
      <c r="U57" s="126"/>
      <c r="V57" s="126"/>
      <c r="W57" s="112"/>
      <c r="X57" s="127"/>
      <c r="Y57" s="112"/>
      <c r="Z57" s="113"/>
      <c r="AB57" s="126"/>
      <c r="AC57" s="126"/>
      <c r="AD57" s="126"/>
      <c r="AE57" s="126"/>
      <c r="AF57" s="126"/>
      <c r="AG57" s="126"/>
      <c r="AH57" s="126"/>
      <c r="AI57" s="126"/>
      <c r="AJ57" s="126"/>
      <c r="AK57" s="126"/>
      <c r="AM57" s="114"/>
      <c r="AN57" s="124"/>
      <c r="AO57" s="124"/>
      <c r="AP57" s="111"/>
      <c r="AQ57" s="115"/>
      <c r="AR57" s="115"/>
      <c r="AS57" s="115"/>
      <c r="AT57" s="115"/>
      <c r="AU57" s="115"/>
      <c r="AV57" s="111"/>
      <c r="AW57" s="115"/>
      <c r="AX57" s="115"/>
      <c r="AY57" s="115"/>
      <c r="AZ57" s="115"/>
      <c r="BA57" s="115"/>
      <c r="BB57" s="115"/>
      <c r="BC57" s="116"/>
      <c r="BE57" s="116"/>
      <c r="BF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1"/>
      <c r="BW57" s="117"/>
      <c r="BX57" s="117"/>
      <c r="BY57" s="117"/>
      <c r="BZ57" s="117"/>
      <c r="CA57" s="117"/>
      <c r="CB57" s="117"/>
      <c r="CC57" s="117"/>
      <c r="CD57" s="116"/>
      <c r="CE57" s="134"/>
      <c r="CF57" s="117"/>
      <c r="CG57" s="117"/>
      <c r="CH57" s="117"/>
      <c r="CI57" s="117"/>
      <c r="CJ57" s="117"/>
      <c r="CK57" s="117"/>
      <c r="CL57" s="117"/>
      <c r="CM57" s="117"/>
      <c r="CN57" s="111"/>
      <c r="CO57" s="116"/>
      <c r="CP57" s="116"/>
      <c r="CQ57" s="116"/>
      <c r="CR57" s="116"/>
      <c r="CS57" s="118"/>
      <c r="CU57" s="116"/>
      <c r="CV57" s="116"/>
      <c r="CW57" s="116"/>
      <c r="CX57" s="119"/>
      <c r="FQ57" s="119"/>
      <c r="FY57" s="120"/>
      <c r="FZ57" s="120"/>
      <c r="GB57" s="119"/>
      <c r="GC57" s="119"/>
      <c r="GF57" s="119"/>
      <c r="GG57" s="119"/>
      <c r="GH57" s="119"/>
      <c r="GI57" s="119"/>
      <c r="HF57" s="119"/>
      <c r="HG57" s="44"/>
      <c r="HH57" s="44"/>
      <c r="HI57" s="44"/>
      <c r="HJ57" s="44"/>
      <c r="HK57" s="44"/>
      <c r="HN57" s="44"/>
      <c r="HO57" s="44"/>
      <c r="HP57" s="45"/>
      <c r="HQ57" s="45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121"/>
      <c r="IG57" s="121"/>
      <c r="IH57" s="121"/>
      <c r="II57" s="121"/>
      <c r="IJ57" s="45"/>
      <c r="IK57" s="119"/>
      <c r="IL57" s="122"/>
      <c r="IM57" s="122"/>
      <c r="IN57" s="45"/>
      <c r="IO57" s="122"/>
      <c r="IP57" s="121"/>
    </row>
    <row r="58" spans="1:250" s="33" customFormat="1">
      <c r="A58"/>
      <c r="B58"/>
      <c r="C58" s="111"/>
      <c r="D58" s="111"/>
      <c r="E58" s="125"/>
      <c r="F58" s="125"/>
      <c r="G58" s="124"/>
      <c r="H58" s="124"/>
      <c r="I58" s="4"/>
      <c r="J58" s="4"/>
      <c r="K58" s="4"/>
      <c r="L58" s="4"/>
      <c r="M58" s="4"/>
      <c r="N58" s="126"/>
      <c r="O58" s="126"/>
      <c r="P58" s="126"/>
      <c r="Q58" s="126"/>
      <c r="R58" s="126"/>
      <c r="S58" s="126"/>
      <c r="T58" s="126"/>
      <c r="U58" s="126"/>
      <c r="V58" s="126"/>
      <c r="W58" s="112"/>
      <c r="X58" s="127"/>
      <c r="Y58" s="112"/>
      <c r="Z58" s="113"/>
      <c r="AB58" s="126"/>
      <c r="AC58" s="126"/>
      <c r="AD58" s="126"/>
      <c r="AE58" s="126"/>
      <c r="AF58" s="126"/>
      <c r="AG58" s="126"/>
      <c r="AH58" s="126"/>
      <c r="AI58" s="126"/>
      <c r="AJ58" s="126"/>
      <c r="AK58" s="126"/>
      <c r="AM58" s="114"/>
      <c r="AN58" s="124"/>
      <c r="AO58" s="124"/>
      <c r="AP58" s="111"/>
      <c r="AQ58" s="115"/>
      <c r="AR58" s="115"/>
      <c r="AS58" s="115"/>
      <c r="AT58" s="115"/>
      <c r="AU58" s="115"/>
      <c r="AV58" s="111"/>
      <c r="AW58" s="115"/>
      <c r="AX58" s="115"/>
      <c r="AY58" s="115"/>
      <c r="AZ58" s="115"/>
      <c r="BA58" s="115"/>
      <c r="BB58" s="115"/>
      <c r="BC58" s="116"/>
      <c r="BE58" s="116"/>
      <c r="BF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1"/>
      <c r="BW58" s="117"/>
      <c r="BX58" s="117"/>
      <c r="BY58" s="117"/>
      <c r="BZ58" s="117"/>
      <c r="CA58" s="117"/>
      <c r="CB58" s="117"/>
      <c r="CC58" s="117"/>
      <c r="CD58" s="116"/>
      <c r="CE58" s="134"/>
      <c r="CF58" s="117"/>
      <c r="CG58" s="117"/>
      <c r="CH58" s="117"/>
      <c r="CI58" s="117"/>
      <c r="CJ58" s="117"/>
      <c r="CK58" s="117"/>
      <c r="CL58" s="117"/>
      <c r="CM58" s="117"/>
      <c r="CN58" s="111"/>
      <c r="CO58" s="116"/>
      <c r="CP58" s="116"/>
      <c r="CQ58" s="116"/>
      <c r="CR58" s="116"/>
      <c r="CS58" s="118"/>
      <c r="CU58" s="116"/>
      <c r="CV58" s="116"/>
      <c r="CW58" s="116"/>
      <c r="CX58" s="119"/>
      <c r="FQ58" s="119"/>
      <c r="FY58" s="120"/>
      <c r="FZ58" s="120"/>
      <c r="GB58" s="119"/>
      <c r="GC58" s="119"/>
      <c r="GF58" s="119"/>
      <c r="GG58" s="119"/>
      <c r="GH58" s="119"/>
      <c r="GI58" s="119"/>
      <c r="HF58" s="119"/>
      <c r="HG58" s="44"/>
      <c r="HH58" s="44"/>
      <c r="HI58" s="44"/>
      <c r="HJ58" s="44"/>
      <c r="HK58" s="44"/>
      <c r="HN58" s="44"/>
      <c r="HO58" s="44"/>
      <c r="HP58" s="45"/>
      <c r="HQ58" s="45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121"/>
      <c r="IG58" s="121"/>
      <c r="IH58" s="121"/>
      <c r="II58" s="121"/>
      <c r="IJ58" s="45"/>
      <c r="IK58" s="119"/>
      <c r="IL58" s="122"/>
      <c r="IM58" s="122"/>
      <c r="IN58" s="45"/>
      <c r="IO58" s="122"/>
      <c r="IP58" s="121"/>
    </row>
    <row r="59" spans="1:250" s="33" customFormat="1">
      <c r="A59"/>
      <c r="B59"/>
      <c r="C59" s="111"/>
      <c r="D59" s="111"/>
      <c r="E59" s="125"/>
      <c r="F59" s="125"/>
      <c r="G59" s="124"/>
      <c r="H59" s="124"/>
      <c r="I59" s="4"/>
      <c r="J59" s="4"/>
      <c r="K59" s="4"/>
      <c r="L59" s="4"/>
      <c r="M59" s="4"/>
      <c r="N59" s="126"/>
      <c r="O59" s="126"/>
      <c r="P59" s="126"/>
      <c r="Q59" s="126"/>
      <c r="R59" s="126"/>
      <c r="S59" s="126"/>
      <c r="T59" s="126"/>
      <c r="U59" s="126"/>
      <c r="V59" s="126"/>
      <c r="W59" s="112"/>
      <c r="X59" s="127"/>
      <c r="Y59" s="112"/>
      <c r="Z59" s="113"/>
      <c r="AB59" s="126"/>
      <c r="AC59" s="126"/>
      <c r="AD59" s="126"/>
      <c r="AE59" s="126"/>
      <c r="AF59" s="126"/>
      <c r="AG59" s="126"/>
      <c r="AH59" s="126"/>
      <c r="AI59" s="126"/>
      <c r="AJ59" s="126"/>
      <c r="AK59" s="126"/>
      <c r="AM59" s="114"/>
      <c r="AN59" s="124"/>
      <c r="AO59" s="124"/>
      <c r="AP59" s="111"/>
      <c r="AQ59" s="115"/>
      <c r="AR59" s="115"/>
      <c r="AS59" s="115"/>
      <c r="AT59" s="115"/>
      <c r="AU59" s="115"/>
      <c r="AV59" s="111"/>
      <c r="AW59" s="115"/>
      <c r="AX59" s="115"/>
      <c r="AY59" s="115"/>
      <c r="AZ59" s="115"/>
      <c r="BA59" s="115"/>
      <c r="BB59" s="115"/>
      <c r="BC59" s="116"/>
      <c r="BE59" s="116"/>
      <c r="BF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1"/>
      <c r="BW59" s="117"/>
      <c r="BX59" s="117"/>
      <c r="BY59" s="117"/>
      <c r="BZ59" s="117"/>
      <c r="CA59" s="117"/>
      <c r="CB59" s="117"/>
      <c r="CC59" s="117"/>
      <c r="CD59" s="116"/>
      <c r="CE59" s="134"/>
      <c r="CF59" s="117"/>
      <c r="CG59" s="117"/>
      <c r="CH59" s="117"/>
      <c r="CI59" s="117"/>
      <c r="CJ59" s="117"/>
      <c r="CK59" s="117"/>
      <c r="CL59" s="117"/>
      <c r="CM59" s="117"/>
      <c r="CN59" s="111"/>
      <c r="CO59" s="116"/>
      <c r="CP59" s="116"/>
      <c r="CQ59" s="116"/>
      <c r="CR59" s="116"/>
      <c r="CS59" s="118"/>
      <c r="CU59" s="116"/>
      <c r="CV59" s="116"/>
      <c r="CW59" s="116"/>
      <c r="CX59" s="119"/>
      <c r="FQ59" s="119"/>
      <c r="FY59" s="120"/>
      <c r="FZ59" s="120"/>
      <c r="GB59" s="119"/>
      <c r="GC59" s="119"/>
      <c r="GF59" s="119"/>
      <c r="GG59" s="119"/>
      <c r="GH59" s="119"/>
      <c r="GI59" s="119"/>
      <c r="HF59" s="119"/>
      <c r="HG59" s="44"/>
      <c r="HH59" s="44"/>
      <c r="HI59" s="44"/>
      <c r="HJ59" s="44"/>
      <c r="HK59" s="44"/>
      <c r="HN59" s="44"/>
      <c r="HO59" s="44"/>
      <c r="HP59" s="45"/>
      <c r="HQ59" s="45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121"/>
      <c r="IG59" s="121"/>
      <c r="IH59" s="121"/>
      <c r="II59" s="121"/>
      <c r="IJ59" s="45"/>
      <c r="IK59" s="119"/>
      <c r="IL59" s="122"/>
      <c r="IM59" s="122"/>
      <c r="IN59" s="45"/>
      <c r="IO59" s="122"/>
      <c r="IP59" s="121"/>
    </row>
    <row r="60" spans="1:250" s="33" customFormat="1">
      <c r="A60"/>
      <c r="B60"/>
      <c r="C60" s="111"/>
      <c r="D60" s="111"/>
      <c r="E60" s="125"/>
      <c r="F60" s="125"/>
      <c r="G60" s="124"/>
      <c r="H60" s="124"/>
      <c r="I60" s="4"/>
      <c r="J60" s="4"/>
      <c r="K60" s="4"/>
      <c r="L60" s="4"/>
      <c r="M60" s="4"/>
      <c r="N60" s="126"/>
      <c r="O60" s="126"/>
      <c r="P60" s="126"/>
      <c r="Q60" s="126"/>
      <c r="R60" s="126"/>
      <c r="S60" s="126"/>
      <c r="T60" s="126"/>
      <c r="U60" s="126"/>
      <c r="V60" s="126"/>
      <c r="W60" s="112"/>
      <c r="X60" s="127"/>
      <c r="Y60" s="112"/>
      <c r="Z60" s="113"/>
      <c r="AB60" s="126"/>
      <c r="AC60" s="126"/>
      <c r="AD60" s="126"/>
      <c r="AE60" s="126"/>
      <c r="AF60" s="126"/>
      <c r="AG60" s="126"/>
      <c r="AH60" s="126"/>
      <c r="AI60" s="126"/>
      <c r="AJ60" s="126"/>
      <c r="AK60" s="126"/>
      <c r="AM60" s="114"/>
      <c r="AN60" s="124"/>
      <c r="AO60" s="124"/>
      <c r="AP60" s="111"/>
      <c r="AQ60" s="115"/>
      <c r="AR60" s="115"/>
      <c r="AS60" s="115"/>
      <c r="AT60" s="115"/>
      <c r="AU60" s="115"/>
      <c r="AV60" s="111"/>
      <c r="AW60" s="115"/>
      <c r="AX60" s="115"/>
      <c r="AY60" s="115"/>
      <c r="AZ60" s="115"/>
      <c r="BA60" s="115"/>
      <c r="BB60" s="115"/>
      <c r="BC60" s="116"/>
      <c r="BE60" s="116"/>
      <c r="BF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1"/>
      <c r="BW60" s="117"/>
      <c r="BX60" s="117"/>
      <c r="BY60" s="117"/>
      <c r="BZ60" s="117"/>
      <c r="CA60" s="117"/>
      <c r="CB60" s="117"/>
      <c r="CC60" s="117"/>
      <c r="CD60" s="116"/>
      <c r="CE60" s="134"/>
      <c r="CF60" s="117"/>
      <c r="CG60" s="117"/>
      <c r="CH60" s="117"/>
      <c r="CI60" s="117"/>
      <c r="CJ60" s="117"/>
      <c r="CK60" s="117"/>
      <c r="CL60" s="117"/>
      <c r="CM60" s="117"/>
      <c r="CN60" s="111"/>
      <c r="CO60" s="116"/>
      <c r="CP60" s="116"/>
      <c r="CQ60" s="116"/>
      <c r="CR60" s="116"/>
      <c r="CS60" s="118"/>
      <c r="CU60" s="116"/>
      <c r="CV60" s="116"/>
      <c r="CW60" s="116"/>
      <c r="CX60" s="119"/>
      <c r="FQ60" s="119"/>
      <c r="FY60" s="120"/>
      <c r="FZ60" s="120"/>
      <c r="GB60" s="119"/>
      <c r="GC60" s="119"/>
      <c r="GF60" s="119"/>
      <c r="GG60" s="119"/>
      <c r="GH60" s="119"/>
      <c r="GI60" s="119"/>
      <c r="HF60" s="119"/>
      <c r="HG60" s="44"/>
      <c r="HH60" s="44"/>
      <c r="HI60" s="44"/>
      <c r="HJ60" s="44"/>
      <c r="HK60" s="44"/>
      <c r="HN60" s="44"/>
      <c r="HO60" s="44"/>
      <c r="HP60" s="45"/>
      <c r="HQ60" s="45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121"/>
      <c r="IG60" s="121"/>
      <c r="IH60" s="121"/>
      <c r="II60" s="121"/>
      <c r="IJ60" s="45"/>
      <c r="IK60" s="119"/>
      <c r="IL60" s="122"/>
      <c r="IM60" s="122"/>
      <c r="IN60" s="45"/>
      <c r="IO60" s="122"/>
      <c r="IP60" s="121"/>
    </row>
    <row r="61" spans="1:250" s="33" customFormat="1">
      <c r="A61"/>
      <c r="B61"/>
      <c r="C61" s="111"/>
      <c r="D61" s="111"/>
      <c r="E61" s="125"/>
      <c r="F61" s="125"/>
      <c r="G61" s="124"/>
      <c r="H61" s="124"/>
      <c r="I61" s="4"/>
      <c r="J61" s="4"/>
      <c r="K61" s="4"/>
      <c r="L61" s="4"/>
      <c r="M61" s="4"/>
      <c r="N61" s="126"/>
      <c r="O61" s="126"/>
      <c r="P61" s="126"/>
      <c r="Q61" s="126"/>
      <c r="R61" s="126"/>
      <c r="S61" s="126"/>
      <c r="T61" s="126"/>
      <c r="U61" s="126"/>
      <c r="V61" s="126"/>
      <c r="W61" s="112"/>
      <c r="X61" s="127"/>
      <c r="Y61" s="112"/>
      <c r="Z61" s="113"/>
      <c r="AB61" s="126"/>
      <c r="AC61" s="126"/>
      <c r="AD61" s="126"/>
      <c r="AE61" s="126"/>
      <c r="AF61" s="126"/>
      <c r="AG61" s="126"/>
      <c r="AH61" s="126"/>
      <c r="AI61" s="126"/>
      <c r="AJ61" s="126"/>
      <c r="AK61" s="126"/>
      <c r="AM61" s="114"/>
      <c r="AN61" s="124"/>
      <c r="AO61" s="124"/>
      <c r="AP61" s="111"/>
      <c r="AQ61" s="115"/>
      <c r="AR61" s="115"/>
      <c r="AS61" s="115"/>
      <c r="AT61" s="115"/>
      <c r="AU61" s="115"/>
      <c r="AV61" s="111"/>
      <c r="AW61" s="115"/>
      <c r="AX61" s="115"/>
      <c r="AY61" s="115"/>
      <c r="AZ61" s="115"/>
      <c r="BA61" s="115"/>
      <c r="BB61" s="115"/>
      <c r="BC61" s="116"/>
      <c r="BE61" s="116"/>
      <c r="BF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1"/>
      <c r="BW61" s="117"/>
      <c r="BX61" s="117"/>
      <c r="BY61" s="117"/>
      <c r="BZ61" s="117"/>
      <c r="CA61" s="117"/>
      <c r="CB61" s="117"/>
      <c r="CC61" s="117"/>
      <c r="CD61" s="116"/>
      <c r="CE61" s="134"/>
      <c r="CF61" s="117"/>
      <c r="CG61" s="117"/>
      <c r="CH61" s="117"/>
      <c r="CI61" s="117"/>
      <c r="CJ61" s="117"/>
      <c r="CK61" s="117"/>
      <c r="CL61" s="117"/>
      <c r="CM61" s="117"/>
      <c r="CN61" s="111"/>
      <c r="CO61" s="116"/>
      <c r="CP61" s="116"/>
      <c r="CQ61" s="116"/>
      <c r="CR61" s="116"/>
      <c r="CS61" s="118"/>
      <c r="CU61" s="116"/>
      <c r="CV61" s="116"/>
      <c r="CW61" s="116"/>
      <c r="CX61" s="119"/>
      <c r="FQ61" s="119"/>
      <c r="FY61" s="120"/>
      <c r="FZ61" s="120"/>
      <c r="GB61" s="119"/>
      <c r="GC61" s="119"/>
      <c r="GF61" s="119"/>
      <c r="GG61" s="119"/>
      <c r="GH61" s="119"/>
      <c r="GI61" s="119"/>
      <c r="HF61" s="119"/>
      <c r="HG61" s="44"/>
      <c r="HH61" s="44"/>
      <c r="HI61" s="44"/>
      <c r="HJ61" s="44"/>
      <c r="HK61" s="44"/>
      <c r="HN61" s="44"/>
      <c r="HO61" s="44"/>
      <c r="HP61" s="45"/>
      <c r="HQ61" s="45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121"/>
      <c r="IG61" s="121"/>
      <c r="IH61" s="121"/>
      <c r="II61" s="121"/>
      <c r="IJ61" s="45"/>
      <c r="IK61" s="119"/>
      <c r="IL61" s="122"/>
      <c r="IM61" s="122"/>
      <c r="IN61" s="45"/>
      <c r="IO61" s="122"/>
      <c r="IP61" s="121"/>
    </row>
    <row r="62" spans="1:250" s="33" customFormat="1">
      <c r="A62"/>
      <c r="B62"/>
      <c r="C62" s="111"/>
      <c r="D62" s="111"/>
      <c r="E62" s="125"/>
      <c r="F62" s="125"/>
      <c r="G62" s="124"/>
      <c r="H62" s="124"/>
      <c r="I62" s="4"/>
      <c r="J62" s="4"/>
      <c r="K62" s="4"/>
      <c r="L62" s="4"/>
      <c r="M62" s="4"/>
      <c r="N62" s="126"/>
      <c r="O62" s="126"/>
      <c r="P62" s="126"/>
      <c r="Q62" s="126"/>
      <c r="R62" s="126"/>
      <c r="S62" s="126"/>
      <c r="T62" s="126"/>
      <c r="U62" s="126"/>
      <c r="V62" s="126"/>
      <c r="W62" s="112"/>
      <c r="X62" s="127"/>
      <c r="Y62" s="112"/>
      <c r="Z62" s="113"/>
      <c r="AB62" s="126"/>
      <c r="AC62" s="126"/>
      <c r="AD62" s="126"/>
      <c r="AE62" s="126"/>
      <c r="AF62" s="126"/>
      <c r="AG62" s="126"/>
      <c r="AH62" s="126"/>
      <c r="AI62" s="126"/>
      <c r="AJ62" s="126"/>
      <c r="AK62" s="126"/>
      <c r="AM62" s="114"/>
      <c r="AN62" s="124"/>
      <c r="AO62" s="124"/>
      <c r="AP62" s="111"/>
      <c r="AQ62" s="115"/>
      <c r="AR62" s="115"/>
      <c r="AS62" s="115"/>
      <c r="AT62" s="115"/>
      <c r="AU62" s="115"/>
      <c r="AV62" s="111"/>
      <c r="AW62" s="115"/>
      <c r="AX62" s="115"/>
      <c r="AY62" s="115"/>
      <c r="AZ62" s="115"/>
      <c r="BA62" s="115"/>
      <c r="BB62" s="115"/>
      <c r="BC62" s="116"/>
      <c r="BE62" s="116"/>
      <c r="BF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1"/>
      <c r="BW62" s="117"/>
      <c r="BX62" s="117"/>
      <c r="BY62" s="117"/>
      <c r="BZ62" s="117"/>
      <c r="CA62" s="117"/>
      <c r="CB62" s="117"/>
      <c r="CC62" s="117"/>
      <c r="CD62" s="116"/>
      <c r="CE62" s="134"/>
      <c r="CF62" s="117"/>
      <c r="CG62" s="117"/>
      <c r="CH62" s="117"/>
      <c r="CI62" s="117"/>
      <c r="CJ62" s="117"/>
      <c r="CK62" s="117"/>
      <c r="CL62" s="117"/>
      <c r="CM62" s="117"/>
      <c r="CN62" s="111"/>
      <c r="CO62" s="116"/>
      <c r="CP62" s="116"/>
      <c r="CQ62" s="116"/>
      <c r="CR62" s="116"/>
      <c r="CS62" s="118"/>
      <c r="CU62" s="116"/>
      <c r="CV62" s="116"/>
      <c r="CW62" s="116"/>
      <c r="CX62" s="119"/>
      <c r="FQ62" s="119"/>
      <c r="FY62" s="120"/>
      <c r="FZ62" s="120"/>
      <c r="GB62" s="119"/>
      <c r="GC62" s="119"/>
      <c r="GF62" s="119"/>
      <c r="GG62" s="119"/>
      <c r="GH62" s="119"/>
      <c r="GI62" s="119"/>
      <c r="HF62" s="119"/>
      <c r="HG62" s="44"/>
      <c r="HH62" s="44"/>
      <c r="HI62" s="44"/>
      <c r="HJ62" s="44"/>
      <c r="HK62" s="44"/>
      <c r="HN62" s="44"/>
      <c r="HO62" s="44"/>
      <c r="HP62" s="45"/>
      <c r="HQ62" s="45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121"/>
      <c r="IG62" s="121"/>
      <c r="IH62" s="121"/>
      <c r="II62" s="121"/>
      <c r="IJ62" s="45"/>
      <c r="IK62" s="119"/>
      <c r="IL62" s="122"/>
      <c r="IM62" s="122"/>
      <c r="IN62" s="45"/>
      <c r="IO62" s="122"/>
      <c r="IP62" s="121"/>
    </row>
    <row r="63" spans="1:250" s="33" customFormat="1">
      <c r="A63"/>
      <c r="B63"/>
      <c r="C63" s="111"/>
      <c r="D63" s="111"/>
      <c r="E63" s="125"/>
      <c r="F63" s="125"/>
      <c r="G63" s="124"/>
      <c r="H63" s="124"/>
      <c r="I63" s="4"/>
      <c r="J63" s="4"/>
      <c r="K63" s="4"/>
      <c r="L63" s="4"/>
      <c r="M63" s="4"/>
      <c r="N63" s="126"/>
      <c r="O63" s="126"/>
      <c r="P63" s="126"/>
      <c r="Q63" s="126"/>
      <c r="R63" s="126"/>
      <c r="S63" s="126"/>
      <c r="T63" s="126"/>
      <c r="U63" s="126"/>
      <c r="V63" s="126"/>
      <c r="W63" s="112"/>
      <c r="X63" s="127"/>
      <c r="Y63" s="112"/>
      <c r="Z63" s="113"/>
      <c r="AB63" s="126"/>
      <c r="AC63" s="126"/>
      <c r="AD63" s="126"/>
      <c r="AE63" s="126"/>
      <c r="AF63" s="126"/>
      <c r="AG63" s="126"/>
      <c r="AH63" s="126"/>
      <c r="AI63" s="126"/>
      <c r="AJ63" s="126"/>
      <c r="AK63" s="126"/>
      <c r="AM63" s="114"/>
      <c r="AN63" s="124"/>
      <c r="AO63" s="124"/>
      <c r="AP63" s="111"/>
      <c r="AQ63" s="115"/>
      <c r="AR63" s="115"/>
      <c r="AS63" s="115"/>
      <c r="AT63" s="115"/>
      <c r="AU63" s="115"/>
      <c r="AV63" s="111"/>
      <c r="AW63" s="115"/>
      <c r="AX63" s="115"/>
      <c r="AY63" s="115"/>
      <c r="AZ63" s="115"/>
      <c r="BA63" s="115"/>
      <c r="BB63" s="115"/>
      <c r="BC63" s="116"/>
      <c r="BE63" s="116"/>
      <c r="BF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1"/>
      <c r="BW63" s="117"/>
      <c r="BX63" s="117"/>
      <c r="BY63" s="117"/>
      <c r="BZ63" s="117"/>
      <c r="CA63" s="117"/>
      <c r="CB63" s="117"/>
      <c r="CC63" s="117"/>
      <c r="CD63" s="116"/>
      <c r="CE63" s="134"/>
      <c r="CF63" s="117"/>
      <c r="CG63" s="117"/>
      <c r="CH63" s="117"/>
      <c r="CI63" s="117"/>
      <c r="CJ63" s="117"/>
      <c r="CK63" s="117"/>
      <c r="CL63" s="117"/>
      <c r="CM63" s="117"/>
      <c r="CN63" s="111"/>
      <c r="CO63" s="116"/>
      <c r="CP63" s="116"/>
      <c r="CQ63" s="116"/>
      <c r="CR63" s="116"/>
      <c r="CS63" s="118"/>
      <c r="CU63" s="116"/>
      <c r="CV63" s="116"/>
      <c r="CW63" s="116"/>
      <c r="CX63" s="119"/>
      <c r="FQ63" s="119"/>
      <c r="FY63" s="120"/>
      <c r="FZ63" s="120"/>
      <c r="GB63" s="119"/>
      <c r="GC63" s="119"/>
      <c r="GF63" s="119"/>
      <c r="GG63" s="119"/>
      <c r="GH63" s="119"/>
      <c r="GI63" s="119"/>
      <c r="HF63" s="119"/>
      <c r="HG63" s="44"/>
      <c r="HH63" s="44"/>
      <c r="HI63" s="44"/>
      <c r="HJ63" s="44"/>
      <c r="HK63" s="44"/>
      <c r="HN63" s="44"/>
      <c r="HO63" s="44"/>
      <c r="HP63" s="45"/>
      <c r="HQ63" s="45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121"/>
      <c r="IG63" s="121"/>
      <c r="IH63" s="121"/>
      <c r="II63" s="121"/>
      <c r="IJ63" s="45"/>
      <c r="IK63" s="119"/>
      <c r="IL63" s="122"/>
      <c r="IM63" s="122"/>
      <c r="IN63" s="45"/>
      <c r="IO63" s="122"/>
      <c r="IP63" s="121"/>
    </row>
    <row r="64" spans="1:250" s="33" customFormat="1">
      <c r="A64"/>
      <c r="B64"/>
      <c r="C64" s="111"/>
      <c r="D64" s="111"/>
      <c r="E64" s="125"/>
      <c r="F64" s="125"/>
      <c r="G64" s="124"/>
      <c r="H64" s="124"/>
      <c r="I64" s="4"/>
      <c r="J64" s="4"/>
      <c r="K64" s="4"/>
      <c r="L64" s="4"/>
      <c r="M64" s="4"/>
      <c r="N64" s="126"/>
      <c r="O64" s="126"/>
      <c r="P64" s="126"/>
      <c r="Q64" s="126"/>
      <c r="R64" s="126"/>
      <c r="S64" s="126"/>
      <c r="T64" s="126"/>
      <c r="U64" s="126"/>
      <c r="V64" s="126"/>
      <c r="W64" s="112"/>
      <c r="X64" s="127"/>
      <c r="Y64" s="112"/>
      <c r="Z64" s="113"/>
      <c r="AB64" s="126"/>
      <c r="AC64" s="126"/>
      <c r="AD64" s="126"/>
      <c r="AE64" s="126"/>
      <c r="AF64" s="126"/>
      <c r="AG64" s="126"/>
      <c r="AH64" s="126"/>
      <c r="AI64" s="126"/>
      <c r="AJ64" s="126"/>
      <c r="AK64" s="126"/>
      <c r="AM64" s="114"/>
      <c r="AN64" s="124"/>
      <c r="AO64" s="124"/>
      <c r="AP64" s="111"/>
      <c r="AQ64" s="115"/>
      <c r="AR64" s="115"/>
      <c r="AS64" s="115"/>
      <c r="AT64" s="115"/>
      <c r="AU64" s="115"/>
      <c r="AV64" s="111"/>
      <c r="AW64" s="115"/>
      <c r="AX64" s="115"/>
      <c r="AY64" s="115"/>
      <c r="AZ64" s="115"/>
      <c r="BA64" s="115"/>
      <c r="BB64" s="115"/>
      <c r="BC64" s="116"/>
      <c r="BE64" s="116"/>
      <c r="BF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1"/>
      <c r="BW64" s="117"/>
      <c r="BX64" s="117"/>
      <c r="BY64" s="117"/>
      <c r="BZ64" s="117"/>
      <c r="CA64" s="117"/>
      <c r="CB64" s="117"/>
      <c r="CC64" s="117"/>
      <c r="CD64" s="116"/>
      <c r="CE64" s="134"/>
      <c r="CF64" s="117"/>
      <c r="CG64" s="117"/>
      <c r="CH64" s="117"/>
      <c r="CI64" s="117"/>
      <c r="CJ64" s="117"/>
      <c r="CK64" s="117"/>
      <c r="CL64" s="117"/>
      <c r="CM64" s="117"/>
      <c r="CN64" s="111"/>
      <c r="CO64" s="116"/>
      <c r="CP64" s="116"/>
      <c r="CQ64" s="116"/>
      <c r="CR64" s="116"/>
      <c r="CS64" s="118"/>
      <c r="CU64" s="116"/>
      <c r="CV64" s="116"/>
      <c r="CW64" s="116"/>
      <c r="CX64" s="119"/>
      <c r="FQ64" s="119"/>
      <c r="FY64" s="120"/>
      <c r="FZ64" s="120"/>
      <c r="GB64" s="119"/>
      <c r="GC64" s="119"/>
      <c r="GF64" s="119"/>
      <c r="GG64" s="119"/>
      <c r="GH64" s="119"/>
      <c r="GI64" s="119"/>
      <c r="HF64" s="119"/>
      <c r="HG64" s="44"/>
      <c r="HH64" s="44"/>
      <c r="HI64" s="44"/>
      <c r="HJ64" s="44"/>
      <c r="HK64" s="44"/>
      <c r="HN64" s="44"/>
      <c r="HO64" s="44"/>
      <c r="HP64" s="45"/>
      <c r="HQ64" s="45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121"/>
      <c r="IG64" s="121"/>
      <c r="IH64" s="121"/>
      <c r="II64" s="121"/>
      <c r="IJ64" s="45"/>
      <c r="IK64" s="119"/>
      <c r="IL64" s="122"/>
      <c r="IM64" s="122"/>
      <c r="IN64" s="45"/>
      <c r="IO64" s="122"/>
      <c r="IP64" s="121"/>
    </row>
    <row r="65" spans="1:250" s="33" customFormat="1">
      <c r="A65"/>
      <c r="B65"/>
      <c r="C65" s="111"/>
      <c r="D65" s="111"/>
      <c r="E65" s="125"/>
      <c r="F65" s="125"/>
      <c r="G65" s="124"/>
      <c r="H65" s="124"/>
      <c r="I65" s="4"/>
      <c r="J65" s="4"/>
      <c r="K65" s="4"/>
      <c r="L65" s="4"/>
      <c r="M65" s="4"/>
      <c r="N65" s="126"/>
      <c r="O65" s="126"/>
      <c r="P65" s="126"/>
      <c r="Q65" s="126"/>
      <c r="R65" s="126"/>
      <c r="S65" s="126"/>
      <c r="T65" s="126"/>
      <c r="U65" s="126"/>
      <c r="V65" s="126"/>
      <c r="W65" s="112"/>
      <c r="X65" s="127"/>
      <c r="Y65" s="112"/>
      <c r="Z65" s="113"/>
      <c r="AB65" s="126"/>
      <c r="AC65" s="126"/>
      <c r="AD65" s="126"/>
      <c r="AE65" s="126"/>
      <c r="AF65" s="126"/>
      <c r="AG65" s="126"/>
      <c r="AH65" s="126"/>
      <c r="AI65" s="126"/>
      <c r="AJ65" s="126"/>
      <c r="AK65" s="126"/>
      <c r="AM65" s="114"/>
      <c r="AN65" s="124"/>
      <c r="AO65" s="124"/>
      <c r="AP65" s="111"/>
      <c r="AQ65" s="115"/>
      <c r="AR65" s="115"/>
      <c r="AS65" s="115"/>
      <c r="AT65" s="115"/>
      <c r="AU65" s="115"/>
      <c r="AV65" s="111"/>
      <c r="AW65" s="115"/>
      <c r="AX65" s="115"/>
      <c r="AY65" s="115"/>
      <c r="AZ65" s="115"/>
      <c r="BA65" s="115"/>
      <c r="BB65" s="115"/>
      <c r="BC65" s="116"/>
      <c r="BE65" s="116"/>
      <c r="BF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1"/>
      <c r="BW65" s="117"/>
      <c r="BX65" s="117"/>
      <c r="BY65" s="117"/>
      <c r="BZ65" s="117"/>
      <c r="CA65" s="117"/>
      <c r="CB65" s="117"/>
      <c r="CC65" s="117"/>
      <c r="CD65" s="116"/>
      <c r="CE65" s="134"/>
      <c r="CF65" s="117"/>
      <c r="CG65" s="117"/>
      <c r="CH65" s="117"/>
      <c r="CI65" s="117"/>
      <c r="CJ65" s="117"/>
      <c r="CK65" s="117"/>
      <c r="CL65" s="117"/>
      <c r="CM65" s="117"/>
      <c r="CN65" s="111"/>
      <c r="CO65" s="116"/>
      <c r="CP65" s="116"/>
      <c r="CQ65" s="116"/>
      <c r="CR65" s="116"/>
      <c r="CS65" s="118"/>
      <c r="CU65" s="116"/>
      <c r="CV65" s="116"/>
      <c r="CW65" s="116"/>
      <c r="CX65" s="119"/>
      <c r="FQ65" s="119"/>
      <c r="FY65" s="120"/>
      <c r="FZ65" s="120"/>
      <c r="GB65" s="119"/>
      <c r="GC65" s="119"/>
      <c r="GF65" s="119"/>
      <c r="GG65" s="119"/>
      <c r="GH65" s="119"/>
      <c r="GI65" s="119"/>
      <c r="HF65" s="119"/>
      <c r="HG65" s="44"/>
      <c r="HH65" s="44"/>
      <c r="HI65" s="44"/>
      <c r="HJ65" s="44"/>
      <c r="HK65" s="44"/>
      <c r="HN65" s="44"/>
      <c r="HO65" s="44"/>
      <c r="HP65" s="45"/>
      <c r="HQ65" s="45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121"/>
      <c r="IG65" s="121"/>
      <c r="IH65" s="121"/>
      <c r="II65" s="121"/>
      <c r="IJ65" s="45"/>
      <c r="IK65" s="119"/>
      <c r="IL65" s="122"/>
      <c r="IM65" s="122"/>
      <c r="IN65" s="45"/>
      <c r="IO65" s="122"/>
      <c r="IP65" s="121"/>
    </row>
    <row r="66" spans="1:250" s="33" customFormat="1">
      <c r="A66"/>
      <c r="B66"/>
      <c r="C66" s="111"/>
      <c r="D66" s="111"/>
      <c r="E66" s="125"/>
      <c r="F66" s="125"/>
      <c r="G66" s="124"/>
      <c r="H66" s="124"/>
      <c r="I66" s="4"/>
      <c r="J66" s="4"/>
      <c r="K66" s="4"/>
      <c r="L66" s="4"/>
      <c r="M66" s="4"/>
      <c r="N66" s="126"/>
      <c r="O66" s="126"/>
      <c r="P66" s="126"/>
      <c r="Q66" s="126"/>
      <c r="R66" s="126"/>
      <c r="S66" s="126"/>
      <c r="T66" s="126"/>
      <c r="U66" s="126"/>
      <c r="V66" s="126"/>
      <c r="W66" s="112"/>
      <c r="X66" s="127"/>
      <c r="Y66" s="112"/>
      <c r="Z66" s="113"/>
      <c r="AB66" s="126"/>
      <c r="AC66" s="126"/>
      <c r="AD66" s="126"/>
      <c r="AE66" s="126"/>
      <c r="AF66" s="126"/>
      <c r="AG66" s="126"/>
      <c r="AH66" s="126"/>
      <c r="AI66" s="126"/>
      <c r="AJ66" s="126"/>
      <c r="AK66" s="126"/>
      <c r="AM66" s="114"/>
      <c r="AN66" s="124"/>
      <c r="AO66" s="124"/>
      <c r="AP66" s="111"/>
      <c r="AQ66" s="115"/>
      <c r="AR66" s="115"/>
      <c r="AS66" s="115"/>
      <c r="AT66" s="115"/>
      <c r="AU66" s="115"/>
      <c r="AV66" s="111"/>
      <c r="AW66" s="115"/>
      <c r="AX66" s="115"/>
      <c r="AY66" s="115"/>
      <c r="AZ66" s="115"/>
      <c r="BA66" s="115"/>
      <c r="BB66" s="115"/>
      <c r="BC66" s="116"/>
      <c r="BE66" s="116"/>
      <c r="BF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1"/>
      <c r="BW66" s="117"/>
      <c r="BX66" s="117"/>
      <c r="BY66" s="117"/>
      <c r="BZ66" s="117"/>
      <c r="CA66" s="117"/>
      <c r="CB66" s="117"/>
      <c r="CC66" s="117"/>
      <c r="CD66" s="116"/>
      <c r="CE66" s="134"/>
      <c r="CF66" s="117"/>
      <c r="CG66" s="117"/>
      <c r="CH66" s="117"/>
      <c r="CI66" s="117"/>
      <c r="CJ66" s="117"/>
      <c r="CK66" s="117"/>
      <c r="CL66" s="117"/>
      <c r="CM66" s="117"/>
      <c r="CN66" s="111"/>
      <c r="CO66" s="116"/>
      <c r="CP66" s="116"/>
      <c r="CQ66" s="116"/>
      <c r="CR66" s="116"/>
      <c r="CS66" s="118"/>
      <c r="CU66" s="116"/>
      <c r="CV66" s="116"/>
      <c r="CW66" s="116"/>
      <c r="CX66" s="119"/>
      <c r="FQ66" s="119"/>
      <c r="FY66" s="120"/>
      <c r="FZ66" s="120"/>
      <c r="GB66" s="119"/>
      <c r="GC66" s="119"/>
      <c r="GF66" s="119"/>
      <c r="GG66" s="119"/>
      <c r="GH66" s="119"/>
      <c r="GI66" s="119"/>
      <c r="HF66" s="119"/>
      <c r="HG66" s="44"/>
      <c r="HH66" s="44"/>
      <c r="HI66" s="44"/>
      <c r="HJ66" s="44"/>
      <c r="HK66" s="44"/>
      <c r="HN66" s="44"/>
      <c r="HO66" s="44"/>
      <c r="HP66" s="45"/>
      <c r="HQ66" s="45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121"/>
      <c r="IG66" s="121"/>
      <c r="IH66" s="121"/>
      <c r="II66" s="121"/>
      <c r="IJ66" s="45"/>
      <c r="IK66" s="119"/>
      <c r="IL66" s="122"/>
      <c r="IM66" s="122"/>
      <c r="IN66" s="45"/>
      <c r="IO66" s="122"/>
      <c r="IP66" s="121"/>
    </row>
    <row r="67" spans="1:250" s="33" customFormat="1">
      <c r="A67"/>
      <c r="B67"/>
      <c r="C67" s="111"/>
      <c r="D67" s="111"/>
      <c r="E67" s="125"/>
      <c r="F67" s="125"/>
      <c r="G67" s="124"/>
      <c r="H67" s="124"/>
      <c r="I67" s="4"/>
      <c r="J67" s="4"/>
      <c r="K67" s="4"/>
      <c r="L67" s="4"/>
      <c r="M67" s="4"/>
      <c r="N67" s="126"/>
      <c r="O67" s="126"/>
      <c r="P67" s="126"/>
      <c r="Q67" s="126"/>
      <c r="R67" s="126"/>
      <c r="S67" s="126"/>
      <c r="T67" s="126"/>
      <c r="U67" s="126"/>
      <c r="V67" s="126"/>
      <c r="W67" s="112"/>
      <c r="X67" s="127"/>
      <c r="Y67" s="112"/>
      <c r="Z67" s="113"/>
      <c r="AB67" s="126"/>
      <c r="AC67" s="126"/>
      <c r="AD67" s="126"/>
      <c r="AE67" s="126"/>
      <c r="AF67" s="126"/>
      <c r="AG67" s="126"/>
      <c r="AH67" s="126"/>
      <c r="AI67" s="126"/>
      <c r="AJ67" s="126"/>
      <c r="AK67" s="126"/>
      <c r="AM67" s="114"/>
      <c r="AN67" s="124"/>
      <c r="AO67" s="124"/>
      <c r="AP67" s="111"/>
      <c r="AQ67" s="115"/>
      <c r="AR67" s="115"/>
      <c r="AS67" s="115"/>
      <c r="AT67" s="115"/>
      <c r="AU67" s="115"/>
      <c r="AV67" s="111"/>
      <c r="AW67" s="115"/>
      <c r="AX67" s="115"/>
      <c r="AY67" s="115"/>
      <c r="AZ67" s="115"/>
      <c r="BA67" s="115"/>
      <c r="BB67" s="115"/>
      <c r="BC67" s="116"/>
      <c r="BE67" s="116"/>
      <c r="BF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1"/>
      <c r="BW67" s="117"/>
      <c r="BX67" s="117"/>
      <c r="BY67" s="117"/>
      <c r="BZ67" s="117"/>
      <c r="CA67" s="117"/>
      <c r="CB67" s="117"/>
      <c r="CC67" s="117"/>
      <c r="CD67" s="116"/>
      <c r="CE67" s="134"/>
      <c r="CF67" s="117"/>
      <c r="CG67" s="117"/>
      <c r="CH67" s="117"/>
      <c r="CI67" s="117"/>
      <c r="CJ67" s="117"/>
      <c r="CK67" s="117"/>
      <c r="CL67" s="117"/>
      <c r="CM67" s="117"/>
      <c r="CN67" s="111"/>
      <c r="CO67" s="116"/>
      <c r="CP67" s="116"/>
      <c r="CQ67" s="116"/>
      <c r="CR67" s="116"/>
      <c r="CS67" s="118"/>
      <c r="CU67" s="116"/>
      <c r="CV67" s="116"/>
      <c r="CW67" s="116"/>
      <c r="CX67" s="119"/>
      <c r="FQ67" s="119"/>
      <c r="FY67" s="120"/>
      <c r="FZ67" s="120"/>
      <c r="GB67" s="119"/>
      <c r="GC67" s="119"/>
      <c r="GF67" s="119"/>
      <c r="GG67" s="119"/>
      <c r="GH67" s="119"/>
      <c r="GI67" s="119"/>
      <c r="HF67" s="119"/>
      <c r="HG67" s="44"/>
      <c r="HH67" s="44"/>
      <c r="HI67" s="44"/>
      <c r="HJ67" s="44"/>
      <c r="HK67" s="44"/>
      <c r="HN67" s="44"/>
      <c r="HO67" s="44"/>
      <c r="HP67" s="45"/>
      <c r="HQ67" s="45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121"/>
      <c r="IG67" s="121"/>
      <c r="IH67" s="121"/>
      <c r="II67" s="121"/>
      <c r="IJ67" s="45"/>
      <c r="IK67" s="119"/>
      <c r="IL67" s="122"/>
      <c r="IM67" s="122"/>
      <c r="IN67" s="45"/>
      <c r="IO67" s="122"/>
      <c r="IP67" s="121"/>
    </row>
  </sheetData>
  <mergeCells count="8">
    <mergeCell ref="C13:D13"/>
    <mergeCell ref="G13:H13"/>
    <mergeCell ref="BE13:BF13"/>
    <mergeCell ref="BG13:BH13"/>
    <mergeCell ref="BX13:BY13"/>
    <mergeCell ref="I11:L11"/>
    <mergeCell ref="N11:Y11"/>
    <mergeCell ref="AB11:AK11"/>
  </mergeCells>
  <conditionalFormatting sqref="I15:I67">
    <cfRule type="cellIs" dxfId="11" priority="5" operator="lessThan">
      <formula>$I$13</formula>
    </cfRule>
    <cfRule type="cellIs" dxfId="10" priority="6" operator="lessThan">
      <formula>0.03</formula>
    </cfRule>
  </conditionalFormatting>
  <conditionalFormatting sqref="J15:J67">
    <cfRule type="cellIs" dxfId="9" priority="4" operator="lessThan">
      <formula>$J$13</formula>
    </cfRule>
  </conditionalFormatting>
  <conditionalFormatting sqref="K15:K67">
    <cfRule type="cellIs" dxfId="8" priority="3" operator="lessThan">
      <formula>$K$13</formula>
    </cfRule>
  </conditionalFormatting>
  <conditionalFormatting sqref="L15:L67">
    <cfRule type="cellIs" dxfId="7" priority="2" operator="lessThan">
      <formula>$L$13</formula>
    </cfRule>
  </conditionalFormatting>
  <conditionalFormatting sqref="F1:F1048576">
    <cfRule type="cellIs" dxfId="6" priority="1" operator="equal">
      <formula>"Y"</formula>
    </cfRule>
  </conditionalFormatting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7" sqref="M17"/>
    </sheetView>
  </sheetViews>
  <sheetFormatPr defaultColWidth="11" defaultRowHeight="13.5"/>
  <sheetData/>
  <phoneticPr fontId="3" type="noConversion"/>
  <pageMargins left="0.75" right="0.75" top="1" bottom="1" header="0.5" footer="0.5"/>
  <pageSetup paperSize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A420D-6DEF-4AD1-BB15-CA702AAB6F63}">
  <dimension ref="A1:L9"/>
  <sheetViews>
    <sheetView workbookViewId="0">
      <selection activeCell="J2" sqref="J2:J9"/>
    </sheetView>
  </sheetViews>
  <sheetFormatPr defaultRowHeight="13.5"/>
  <sheetData>
    <row r="1" spans="1:12">
      <c r="A1" s="31" t="s">
        <v>1</v>
      </c>
      <c r="B1" s="31" t="s">
        <v>107</v>
      </c>
      <c r="C1" s="31" t="s">
        <v>108</v>
      </c>
      <c r="D1" s="31" t="s">
        <v>131</v>
      </c>
      <c r="E1" s="31" t="s">
        <v>110</v>
      </c>
      <c r="F1" s="31" t="s">
        <v>111</v>
      </c>
      <c r="G1" s="31" t="s">
        <v>112</v>
      </c>
      <c r="H1" s="31" t="s">
        <v>113</v>
      </c>
      <c r="I1" s="31" t="s">
        <v>114</v>
      </c>
      <c r="J1" s="31" t="s">
        <v>115</v>
      </c>
      <c r="K1" s="31" t="s">
        <v>116</v>
      </c>
      <c r="L1" s="31" t="s">
        <v>3</v>
      </c>
    </row>
    <row r="2" spans="1:12">
      <c r="A2">
        <v>47.151899999999998</v>
      </c>
      <c r="B2">
        <v>1.7168000000000001</v>
      </c>
      <c r="C2">
        <v>15.5321</v>
      </c>
      <c r="D2">
        <v>9.7208000000000006</v>
      </c>
      <c r="E2">
        <v>0.1888</v>
      </c>
      <c r="F2">
        <v>5.9395145631067896</v>
      </c>
      <c r="G2">
        <v>12.361700000000001</v>
      </c>
      <c r="H2">
        <v>3.7555999999999998</v>
      </c>
      <c r="I2">
        <v>1.1877</v>
      </c>
      <c r="J2">
        <v>0.2</v>
      </c>
      <c r="K2">
        <v>0.27660000000000001</v>
      </c>
      <c r="L2" s="112">
        <v>0</v>
      </c>
    </row>
    <row r="3" spans="1:12">
      <c r="A3">
        <v>46.727699999999999</v>
      </c>
      <c r="B3">
        <v>1.7707999999999999</v>
      </c>
      <c r="C3">
        <v>15.4931</v>
      </c>
      <c r="D3">
        <v>9.5434999999999999</v>
      </c>
      <c r="E3">
        <v>0.20960000000000001</v>
      </c>
      <c r="F3">
        <v>6.0983495145631004</v>
      </c>
      <c r="G3">
        <v>12.369899999999999</v>
      </c>
      <c r="H3">
        <v>3.7058</v>
      </c>
      <c r="I3">
        <v>1.2644</v>
      </c>
      <c r="J3">
        <v>0.2</v>
      </c>
      <c r="K3">
        <v>0.18870000000000001</v>
      </c>
      <c r="L3" s="112">
        <v>0</v>
      </c>
    </row>
    <row r="4" spans="1:12">
      <c r="A4">
        <v>47.526499999999999</v>
      </c>
      <c r="B4">
        <v>1.8483000000000001</v>
      </c>
      <c r="C4">
        <v>15.715199999999999</v>
      </c>
      <c r="D4">
        <v>9.6929999999999996</v>
      </c>
      <c r="E4">
        <v>0.1678</v>
      </c>
      <c r="F4">
        <v>6.1845631067961104</v>
      </c>
      <c r="G4">
        <v>12.362500000000001</v>
      </c>
      <c r="H4">
        <v>3.5106999999999999</v>
      </c>
      <c r="I4">
        <v>1.2065999999999999</v>
      </c>
      <c r="J4">
        <v>0.2</v>
      </c>
      <c r="K4">
        <v>0.20549999999999999</v>
      </c>
      <c r="L4" s="112">
        <v>0</v>
      </c>
    </row>
    <row r="5" spans="1:12">
      <c r="A5">
        <v>47.291600000000003</v>
      </c>
      <c r="B5">
        <v>1.7306999999999999</v>
      </c>
      <c r="C5">
        <v>15.525</v>
      </c>
      <c r="D5">
        <v>9.3999000000000006</v>
      </c>
      <c r="E5">
        <v>0.1588</v>
      </c>
      <c r="F5">
        <v>6.3227184466019404</v>
      </c>
      <c r="G5">
        <v>12.3696</v>
      </c>
      <c r="H5">
        <v>3.9281000000000001</v>
      </c>
      <c r="I5">
        <v>1.2284999999999999</v>
      </c>
      <c r="J5">
        <v>0.2</v>
      </c>
      <c r="K5">
        <v>0.24060000000000001</v>
      </c>
      <c r="L5" s="112">
        <v>0</v>
      </c>
    </row>
    <row r="6" spans="1:12">
      <c r="A6">
        <v>47.225999999999999</v>
      </c>
      <c r="B6">
        <v>1.8008999999999999</v>
      </c>
      <c r="C6">
        <v>15.643800000000001</v>
      </c>
      <c r="D6">
        <v>9.0440000000000005</v>
      </c>
      <c r="E6">
        <v>0.2213</v>
      </c>
      <c r="F6">
        <v>6.0696116504854301</v>
      </c>
      <c r="G6">
        <v>12.408099999999999</v>
      </c>
      <c r="H6">
        <v>3.8351999999999999</v>
      </c>
      <c r="I6">
        <v>1.1338999999999999</v>
      </c>
      <c r="J6">
        <v>0.2</v>
      </c>
      <c r="K6">
        <v>0.18940000000000001</v>
      </c>
      <c r="L6" s="112">
        <v>0</v>
      </c>
    </row>
    <row r="7" spans="1:12">
      <c r="A7">
        <v>46.846899999999998</v>
      </c>
      <c r="B7">
        <v>1.7202999999999999</v>
      </c>
      <c r="C7">
        <v>15.536</v>
      </c>
      <c r="D7">
        <v>9.2696000000000005</v>
      </c>
      <c r="E7">
        <v>0.20480000000000001</v>
      </c>
      <c r="F7">
        <v>6.21699029126213</v>
      </c>
      <c r="G7">
        <v>12.4458</v>
      </c>
      <c r="H7">
        <v>3.9009</v>
      </c>
      <c r="I7">
        <v>1.1745000000000001</v>
      </c>
      <c r="J7">
        <v>0.2</v>
      </c>
      <c r="K7">
        <v>0.2465</v>
      </c>
      <c r="L7" s="112">
        <v>0</v>
      </c>
    </row>
    <row r="8" spans="1:12">
      <c r="A8">
        <v>46.683199999999999</v>
      </c>
      <c r="B8">
        <v>1.7165999999999999</v>
      </c>
      <c r="C8">
        <v>15.633699999999999</v>
      </c>
      <c r="D8">
        <v>9.7187000000000001</v>
      </c>
      <c r="E8">
        <v>0.17269999999999999</v>
      </c>
      <c r="F8">
        <v>6.0137864077669896</v>
      </c>
      <c r="G8">
        <v>12.460900000000001</v>
      </c>
      <c r="H8">
        <v>3.9462000000000002</v>
      </c>
      <c r="I8">
        <v>1.1580999999999999</v>
      </c>
      <c r="J8">
        <v>0.2</v>
      </c>
      <c r="K8">
        <v>0.2581</v>
      </c>
      <c r="L8" s="112">
        <v>0</v>
      </c>
    </row>
    <row r="9" spans="1:12">
      <c r="A9">
        <v>47.137099999999997</v>
      </c>
      <c r="B9">
        <v>1.7511000000000001</v>
      </c>
      <c r="C9">
        <v>15.461600000000001</v>
      </c>
      <c r="D9">
        <v>9.4512</v>
      </c>
      <c r="E9">
        <v>0.20480000000000001</v>
      </c>
      <c r="F9">
        <v>6.1387378640776697</v>
      </c>
      <c r="G9">
        <v>12.288</v>
      </c>
      <c r="H9">
        <v>3.7118000000000002</v>
      </c>
      <c r="I9">
        <v>1.2131000000000001</v>
      </c>
      <c r="J9">
        <v>0.2</v>
      </c>
      <c r="K9">
        <v>0.29010000000000002</v>
      </c>
      <c r="L9" s="11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84D8-9B3A-4E46-93C0-837FE3A18F7D}">
  <dimension ref="A1:J6"/>
  <sheetViews>
    <sheetView workbookViewId="0">
      <selection activeCell="A6" sqref="A6:J6"/>
    </sheetView>
  </sheetViews>
  <sheetFormatPr defaultRowHeight="13.5"/>
  <sheetData>
    <row r="1" spans="1:10">
      <c r="A1" s="31" t="s">
        <v>1</v>
      </c>
      <c r="B1" s="31" t="s">
        <v>107</v>
      </c>
      <c r="C1" s="31" t="s">
        <v>108</v>
      </c>
      <c r="D1" s="31" t="s">
        <v>131</v>
      </c>
      <c r="E1" s="31" t="s">
        <v>110</v>
      </c>
      <c r="F1" s="31" t="s">
        <v>111</v>
      </c>
      <c r="G1" s="31" t="s">
        <v>112</v>
      </c>
      <c r="H1" s="31" t="s">
        <v>113</v>
      </c>
      <c r="I1" s="31" t="s">
        <v>114</v>
      </c>
      <c r="J1" s="31" t="s">
        <v>115</v>
      </c>
    </row>
    <row r="2" spans="1:10">
      <c r="A2">
        <v>51.0169</v>
      </c>
      <c r="B2">
        <v>0.51039999999999996</v>
      </c>
      <c r="C2">
        <v>4.2920999999999996</v>
      </c>
      <c r="D2">
        <v>3.9184000000000001</v>
      </c>
      <c r="E2">
        <v>0.1135</v>
      </c>
      <c r="F2">
        <v>15.9773</v>
      </c>
      <c r="G2">
        <v>21.500299999999999</v>
      </c>
      <c r="H2">
        <v>0.38279999999999997</v>
      </c>
      <c r="I2">
        <v>0</v>
      </c>
      <c r="J2">
        <v>0.96419999999999995</v>
      </c>
    </row>
    <row r="3" spans="1:10">
      <c r="A3">
        <v>51.020800000000001</v>
      </c>
      <c r="B3">
        <v>0.51449999999999996</v>
      </c>
      <c r="C3">
        <v>4.2767999999999997</v>
      </c>
      <c r="D3">
        <v>3.7696999999999998</v>
      </c>
      <c r="E3">
        <v>9.1700000000000004E-2</v>
      </c>
      <c r="F3">
        <v>15.932600000000001</v>
      </c>
      <c r="G3">
        <v>21.671199999999999</v>
      </c>
      <c r="H3">
        <v>0.38200000000000001</v>
      </c>
      <c r="I3">
        <v>0</v>
      </c>
      <c r="J3">
        <v>1.0513999999999999</v>
      </c>
    </row>
    <row r="4" spans="1:10">
      <c r="A4">
        <v>51.298999999999999</v>
      </c>
      <c r="B4">
        <v>0.4869</v>
      </c>
      <c r="C4">
        <v>4.4177</v>
      </c>
      <c r="D4">
        <v>3.7014</v>
      </c>
      <c r="E4">
        <v>9.8299999999999998E-2</v>
      </c>
      <c r="F4">
        <v>15.915699999999999</v>
      </c>
      <c r="G4">
        <v>21.745000000000001</v>
      </c>
      <c r="H4">
        <v>0.37869999999999998</v>
      </c>
      <c r="I4">
        <v>0</v>
      </c>
      <c r="J4">
        <v>1.1904999999999999</v>
      </c>
    </row>
    <row r="5" spans="1:10">
      <c r="A5">
        <v>49.714700000000001</v>
      </c>
      <c r="B5">
        <v>0.72489999999999999</v>
      </c>
      <c r="C5">
        <v>6.2488999999999999</v>
      </c>
      <c r="D5">
        <v>3.988</v>
      </c>
      <c r="E5">
        <v>0.1128</v>
      </c>
      <c r="F5">
        <v>15.041499999999999</v>
      </c>
      <c r="G5">
        <v>21.639700000000001</v>
      </c>
      <c r="H5">
        <v>0.40810000000000002</v>
      </c>
      <c r="I5">
        <v>0</v>
      </c>
      <c r="J5">
        <v>1.355</v>
      </c>
    </row>
    <row r="6" spans="1:10">
      <c r="A6">
        <v>49.980699999999999</v>
      </c>
      <c r="B6">
        <v>0.73509999999999998</v>
      </c>
      <c r="C6">
        <v>6.1947999999999999</v>
      </c>
      <c r="D6">
        <v>4.0468000000000002</v>
      </c>
      <c r="E6">
        <v>9.5100000000000004E-2</v>
      </c>
      <c r="F6">
        <v>14.9777</v>
      </c>
      <c r="G6">
        <v>21.5061</v>
      </c>
      <c r="H6">
        <v>0.39689999999999998</v>
      </c>
      <c r="I6">
        <v>0</v>
      </c>
      <c r="J6">
        <v>1.4862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R67"/>
  <sheetViews>
    <sheetView topLeftCell="BO8" zoomScale="75" zoomScaleNormal="85" workbookViewId="0">
      <selection activeCell="CL14" sqref="CL14:CL54"/>
    </sheetView>
  </sheetViews>
  <sheetFormatPr defaultColWidth="10.69140625" defaultRowHeight="13.5"/>
  <cols>
    <col min="1" max="1" width="29.4609375" style="1" customWidth="1"/>
    <col min="2" max="2" width="11" style="1" bestFit="1" customWidth="1"/>
    <col min="3" max="3" width="12.69140625" style="3" bestFit="1" customWidth="1"/>
    <col min="4" max="4" width="12.69140625" style="125" customWidth="1"/>
    <col min="5" max="5" width="8" style="3" bestFit="1" customWidth="1"/>
    <col min="6" max="6" width="16.23046875" style="3" bestFit="1" customWidth="1"/>
    <col min="7" max="7" width="12.07421875" style="3" customWidth="1"/>
    <col min="8" max="8" width="9.61328125" style="11" customWidth="1"/>
    <col min="9" max="9" width="8.61328125" style="3" customWidth="1"/>
    <col min="10" max="11" width="8.23046875" style="3" customWidth="1"/>
    <col min="12" max="15" width="10.4609375" style="3" customWidth="1"/>
    <col min="16" max="27" width="10.69140625" style="3"/>
    <col min="28" max="28" width="14" style="4" hidden="1" customWidth="1"/>
    <col min="29" max="29" width="4.61328125" customWidth="1"/>
    <col min="30" max="39" width="10.69140625" style="3"/>
    <col min="40" max="40" width="4.61328125" style="1" customWidth="1"/>
    <col min="41" max="41" width="18.3828125" style="7" customWidth="1"/>
    <col min="42" max="42" width="16.921875" style="7" customWidth="1"/>
    <col min="43" max="43" width="20.921875" style="7" customWidth="1"/>
    <col min="44" max="44" width="4.61328125" style="7" customWidth="1"/>
    <col min="45" max="46" width="15" style="7" customWidth="1"/>
    <col min="47" max="47" width="16.69140625" style="7" customWidth="1"/>
    <col min="48" max="48" width="15" style="7" customWidth="1"/>
    <col min="49" max="49" width="15.69140625" style="7" customWidth="1"/>
    <col min="50" max="50" width="4.61328125" customWidth="1"/>
    <col min="51" max="51" width="21" style="7" customWidth="1"/>
    <col min="52" max="52" width="15" style="7" customWidth="1"/>
    <col min="53" max="53" width="15" style="1" customWidth="1"/>
    <col min="54" max="54" width="5" style="7" customWidth="1"/>
    <col min="55" max="55" width="21" style="7" customWidth="1"/>
    <col min="56" max="56" width="15" style="7" customWidth="1"/>
    <col min="57" max="57" width="18.3828125" style="7" customWidth="1"/>
    <col min="58" max="58" width="4.61328125" style="1" customWidth="1"/>
    <col min="59" max="63" width="10.69140625" style="3"/>
    <col min="64" max="64" width="4.61328125" style="3" customWidth="1"/>
    <col min="65" max="65" width="13.3828125" style="3" customWidth="1"/>
    <col min="66" max="66" width="19.69140625" style="3" customWidth="1"/>
    <col min="67" max="67" width="13.3828125" style="3" customWidth="1"/>
    <col min="68" max="68" width="4.61328125" style="3" customWidth="1"/>
    <col min="69" max="70" width="10.69140625" style="3"/>
    <col min="71" max="72" width="12.61328125" style="3" customWidth="1"/>
    <col min="73" max="73" width="10.69140625" style="3"/>
    <col min="74" max="74" width="4.61328125" style="3" customWidth="1"/>
    <col min="75" max="75" width="13.3828125" style="3" customWidth="1"/>
    <col min="76" max="76" width="4.61328125" style="3" customWidth="1"/>
    <col min="77" max="77" width="9.07421875" style="3" customWidth="1"/>
    <col min="78" max="78" width="7.921875" style="3" customWidth="1"/>
    <col min="79" max="79" width="9.07421875" style="3" customWidth="1"/>
    <col min="80" max="82" width="6.61328125" style="3" customWidth="1"/>
    <col min="83" max="83" width="9.07421875" style="3" customWidth="1"/>
    <col min="84" max="84" width="14.3828125" style="3" customWidth="1"/>
    <col min="85" max="85" width="10.921875" style="3" customWidth="1"/>
    <col min="86" max="86" width="7.69140625" style="3" customWidth="1"/>
    <col min="87" max="87" width="8" style="3" customWidth="1"/>
    <col min="88" max="88" width="7.3828125" style="3" customWidth="1"/>
    <col min="89" max="89" width="7.23046875" style="3" customWidth="1"/>
    <col min="90" max="90" width="7.61328125" style="3" customWidth="1"/>
    <col min="91" max="91" width="8" style="3" customWidth="1"/>
    <col min="92" max="92" width="7.23046875" style="3" customWidth="1"/>
    <col min="93" max="93" width="9.61328125" style="3" bestFit="1" customWidth="1"/>
    <col min="94" max="94" width="6.921875" style="3" customWidth="1"/>
    <col min="95" max="95" width="10.69140625" style="1"/>
    <col min="96" max="96" width="15" style="1" customWidth="1"/>
    <col min="97" max="97" width="12.23046875" style="1" customWidth="1"/>
    <col min="98" max="99" width="9.921875" style="1" customWidth="1"/>
    <col min="100" max="100" width="4.61328125" style="1" customWidth="1"/>
    <col min="101" max="101" width="15.23046875" style="1" customWidth="1"/>
    <col min="102" max="102" width="19.3828125" style="1" customWidth="1"/>
    <col min="103" max="103" width="18" style="1" customWidth="1"/>
    <col min="104" max="104" width="5" style="1" customWidth="1"/>
    <col min="105" max="116" width="10.69140625" style="1"/>
    <col min="117" max="117" width="3" style="1" customWidth="1"/>
    <col min="118" max="128" width="10.69140625" style="1"/>
    <col min="129" max="129" width="3.61328125" style="1" customWidth="1"/>
    <col min="130" max="130" width="6.921875" style="1" customWidth="1"/>
    <col min="131" max="138" width="7.69140625" style="1" customWidth="1"/>
    <col min="139" max="139" width="5.07421875" style="1" customWidth="1"/>
    <col min="140" max="140" width="7.69140625" style="1" customWidth="1"/>
    <col min="141" max="141" width="4.3828125" style="1" customWidth="1"/>
    <col min="142" max="142" width="2.3828125" style="1" customWidth="1"/>
    <col min="143" max="152" width="10.69140625" style="1"/>
    <col min="153" max="153" width="5.921875" style="1" customWidth="1"/>
    <col min="154" max="154" width="17" style="1" customWidth="1"/>
    <col min="155" max="155" width="2.3828125" style="1" customWidth="1"/>
    <col min="156" max="159" width="10.69140625" style="1"/>
    <col min="160" max="160" width="7" style="1" customWidth="1"/>
    <col min="161" max="165" width="10.69140625" style="1"/>
    <col min="166" max="166" width="9" style="1" customWidth="1"/>
    <col min="167" max="167" width="10.69140625" style="1"/>
    <col min="168" max="168" width="6" style="1" customWidth="1"/>
    <col min="169" max="170" width="14.921875" style="1" customWidth="1"/>
    <col min="171" max="174" width="10.69140625" style="1"/>
    <col min="175" max="175" width="11.23046875" style="1" customWidth="1"/>
    <col min="176" max="176" width="10.69140625" style="1"/>
    <col min="177" max="177" width="9.07421875" style="1" customWidth="1"/>
    <col min="178" max="178" width="10.921875" style="1" customWidth="1"/>
    <col min="179" max="179" width="9.07421875" style="1" customWidth="1"/>
    <col min="180" max="180" width="9.61328125" style="1" customWidth="1"/>
    <col min="181" max="182" width="9.07421875" style="1" customWidth="1"/>
    <col min="183" max="187" width="10.69140625" style="1"/>
    <col min="188" max="188" width="21.23046875" style="1" customWidth="1"/>
    <col min="189" max="196" width="10.69140625" style="1"/>
    <col min="197" max="197" width="12.3828125" style="1" customWidth="1"/>
    <col min="198" max="211" width="10.69140625" style="1"/>
    <col min="212" max="213" width="10.61328125" style="1" customWidth="1"/>
    <col min="214" max="16384" width="10.69140625" style="1"/>
  </cols>
  <sheetData>
    <row r="1" spans="1:252" ht="23">
      <c r="A1" s="27" t="s">
        <v>18</v>
      </c>
      <c r="B1" s="24"/>
      <c r="C1" s="5"/>
      <c r="D1" s="139"/>
      <c r="P1" s="5"/>
      <c r="AO1" s="3"/>
      <c r="AP1" s="3"/>
      <c r="AQ1" s="3"/>
      <c r="AR1" s="3"/>
      <c r="AS1" s="3"/>
      <c r="AT1" s="3"/>
      <c r="AU1" s="3"/>
      <c r="AV1" s="3"/>
      <c r="AW1" s="3"/>
      <c r="AY1" s="3"/>
      <c r="AZ1" s="3"/>
      <c r="BA1" s="3"/>
      <c r="BB1" s="3"/>
      <c r="BC1" s="3"/>
      <c r="BD1" s="3"/>
      <c r="BE1" s="3"/>
      <c r="BO1"/>
      <c r="BP1"/>
      <c r="BW1"/>
      <c r="BX1"/>
    </row>
    <row r="2" spans="1:252">
      <c r="A2" s="24"/>
      <c r="B2" s="24"/>
      <c r="C2" s="5"/>
      <c r="D2" s="139"/>
      <c r="P2" s="5"/>
      <c r="AO2" s="3"/>
      <c r="AP2" s="3"/>
      <c r="AQ2" s="3"/>
      <c r="AR2" s="3"/>
      <c r="AS2" s="3"/>
      <c r="AT2" s="3"/>
      <c r="AU2" s="3"/>
      <c r="AV2" s="3"/>
      <c r="AW2" s="3"/>
      <c r="AY2" s="3"/>
      <c r="AZ2" s="3"/>
      <c r="BA2" s="3"/>
      <c r="BB2" s="3"/>
      <c r="BC2" s="3"/>
      <c r="BD2" s="3"/>
      <c r="BE2" s="3"/>
      <c r="BO2"/>
      <c r="BP2"/>
      <c r="BU2" s="130"/>
      <c r="BW2"/>
      <c r="BX2"/>
      <c r="BZ2" s="93" t="s">
        <v>202</v>
      </c>
      <c r="CA2" s="8"/>
    </row>
    <row r="3" spans="1:252" ht="15">
      <c r="A3" s="69" t="s">
        <v>44</v>
      </c>
      <c r="B3" s="69"/>
      <c r="C3" s="70"/>
      <c r="D3" s="140"/>
      <c r="E3" s="79"/>
      <c r="F3" s="79"/>
      <c r="G3" s="79"/>
      <c r="H3" s="162"/>
      <c r="I3" s="79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23"/>
      <c r="AO3" s="3"/>
      <c r="AP3" s="3"/>
      <c r="AQ3" s="11"/>
      <c r="AR3" s="11"/>
      <c r="AS3" s="3"/>
      <c r="AT3" s="3"/>
      <c r="AU3" s="3"/>
      <c r="AV3" s="3"/>
      <c r="AW3" s="3"/>
      <c r="AY3" s="3"/>
      <c r="AZ3" s="3"/>
      <c r="BA3" s="3"/>
      <c r="BB3" s="3"/>
      <c r="BC3" s="3"/>
      <c r="BD3" s="3"/>
      <c r="BE3" s="3"/>
      <c r="BO3"/>
      <c r="BP3"/>
      <c r="BW3"/>
      <c r="BX3"/>
      <c r="BZ3" s="12">
        <v>0</v>
      </c>
      <c r="CA3" s="13">
        <f>BZ3</f>
        <v>0</v>
      </c>
    </row>
    <row r="4" spans="1:252" ht="15">
      <c r="A4" s="69" t="s">
        <v>45</v>
      </c>
      <c r="B4" s="69"/>
      <c r="C4" s="70"/>
      <c r="D4" s="140"/>
      <c r="E4" s="79"/>
      <c r="F4" s="79"/>
      <c r="G4" s="79"/>
      <c r="H4" s="162"/>
      <c r="I4" s="79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23"/>
      <c r="AO4" s="3"/>
      <c r="AP4" s="3"/>
      <c r="AQ4" s="11"/>
      <c r="AR4" s="11"/>
      <c r="AS4" s="3"/>
      <c r="AT4" s="3"/>
      <c r="AU4" s="3"/>
      <c r="AV4" s="3"/>
      <c r="AW4" s="3"/>
      <c r="AY4" s="3"/>
      <c r="AZ4" s="3"/>
      <c r="BA4" s="3"/>
      <c r="BB4" s="3"/>
      <c r="BC4" s="3"/>
      <c r="BD4" s="3"/>
      <c r="BE4" s="3"/>
      <c r="BO4"/>
      <c r="BP4"/>
      <c r="BW4"/>
      <c r="BX4"/>
      <c r="BZ4" s="12">
        <v>0.1</v>
      </c>
      <c r="CA4" s="13">
        <f>BZ4</f>
        <v>0.1</v>
      </c>
      <c r="CD4" s="4"/>
    </row>
    <row r="5" spans="1:252" ht="15.5" thickBot="1">
      <c r="A5" s="69"/>
      <c r="B5" s="69"/>
      <c r="C5" s="70"/>
      <c r="D5" s="140"/>
      <c r="E5" s="79"/>
      <c r="F5" s="79"/>
      <c r="G5" s="79"/>
      <c r="H5" s="162"/>
      <c r="I5" s="79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23"/>
      <c r="AO5" s="3"/>
      <c r="AP5" s="3"/>
      <c r="AQ5" s="3"/>
      <c r="AR5" s="3"/>
      <c r="AS5" s="3"/>
      <c r="AT5" s="3"/>
      <c r="AU5" s="3"/>
      <c r="AV5" s="3"/>
      <c r="AW5" s="3"/>
      <c r="AY5" s="3"/>
      <c r="AZ5" s="3"/>
      <c r="BB5" s="3"/>
      <c r="BO5"/>
      <c r="BP5"/>
      <c r="BW5"/>
      <c r="BX5"/>
      <c r="BZ5" s="14">
        <v>0.5</v>
      </c>
      <c r="CA5" s="13">
        <f>BZ5</f>
        <v>0.5</v>
      </c>
      <c r="CD5" s="4"/>
    </row>
    <row r="6" spans="1:252" ht="15.5" thickBot="1">
      <c r="A6" s="69" t="s">
        <v>227</v>
      </c>
      <c r="B6" s="69"/>
      <c r="C6" s="70"/>
      <c r="D6" s="140"/>
      <c r="E6" s="79"/>
      <c r="F6" s="79"/>
      <c r="G6" s="79"/>
      <c r="H6" s="162"/>
      <c r="I6" s="79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23"/>
      <c r="AO6" s="22"/>
      <c r="AP6" s="22"/>
      <c r="AQ6" s="22"/>
      <c r="AR6" s="22"/>
      <c r="AS6" s="3"/>
      <c r="AT6" s="3"/>
      <c r="AU6" s="3"/>
      <c r="AV6" s="3"/>
      <c r="AW6" s="3"/>
      <c r="AY6" s="3"/>
      <c r="AZ6" s="3"/>
      <c r="BB6" s="3"/>
      <c r="BC6" s="22"/>
      <c r="BD6" s="22"/>
      <c r="BE6" s="22"/>
      <c r="BF6" s="6"/>
      <c r="BG6"/>
      <c r="BH6"/>
      <c r="BI6"/>
      <c r="BJ6"/>
      <c r="BK6"/>
      <c r="BL6"/>
      <c r="BM6"/>
      <c r="BN6"/>
      <c r="BO6"/>
      <c r="BP6"/>
      <c r="BW6"/>
      <c r="BX6"/>
      <c r="BZ6" s="15">
        <v>1</v>
      </c>
      <c r="CA6" s="9">
        <f>BZ6</f>
        <v>1</v>
      </c>
      <c r="DA6" s="109" t="s">
        <v>207</v>
      </c>
      <c r="DB6" s="110"/>
    </row>
    <row r="7" spans="1:252" ht="15">
      <c r="A7" s="69" t="s">
        <v>226</v>
      </c>
      <c r="B7" s="69"/>
      <c r="C7" s="70"/>
      <c r="D7" s="140"/>
      <c r="E7" s="79"/>
      <c r="F7" s="79"/>
      <c r="G7" s="79"/>
      <c r="H7" s="162"/>
      <c r="I7" s="79"/>
      <c r="P7" s="148"/>
      <c r="Q7" s="143" t="s">
        <v>234</v>
      </c>
      <c r="R7" s="144"/>
      <c r="S7" s="6"/>
      <c r="T7" s="6"/>
      <c r="U7" s="6"/>
      <c r="V7" s="6"/>
      <c r="W7" s="6"/>
      <c r="X7" s="6"/>
      <c r="Y7" s="6"/>
      <c r="Z7" s="6"/>
      <c r="AA7" s="6"/>
      <c r="AB7" s="23"/>
      <c r="AO7" s="6"/>
      <c r="AP7" s="6"/>
      <c r="AQ7" s="6"/>
      <c r="AR7" s="6"/>
      <c r="AY7" s="3"/>
      <c r="AZ7" s="3"/>
      <c r="BB7" s="3"/>
      <c r="BC7" s="6"/>
      <c r="BD7" s="6"/>
      <c r="BE7" s="6"/>
      <c r="BF7" s="7"/>
      <c r="BO7"/>
      <c r="BP7"/>
      <c r="BW7"/>
      <c r="BX7"/>
    </row>
    <row r="8" spans="1:252" ht="18" thickBot="1">
      <c r="A8" s="28"/>
      <c r="B8" s="24"/>
      <c r="C8" s="5"/>
      <c r="D8" s="139"/>
      <c r="P8" s="145"/>
      <c r="Q8" s="147">
        <v>1</v>
      </c>
      <c r="R8" s="146"/>
      <c r="S8" s="6"/>
      <c r="T8" s="6"/>
      <c r="U8" s="6"/>
      <c r="V8" s="6"/>
      <c r="W8" s="6"/>
      <c r="X8" s="6"/>
      <c r="Y8" s="6"/>
      <c r="Z8" s="6"/>
      <c r="AA8" s="6"/>
      <c r="AB8" s="23"/>
      <c r="AS8" s="21" t="s">
        <v>166</v>
      </c>
      <c r="AT8" s="10"/>
      <c r="AU8" s="10"/>
      <c r="AV8" s="10"/>
      <c r="AW8" s="8"/>
      <c r="AY8" s="3"/>
      <c r="AZ8" s="3"/>
      <c r="BB8" s="3"/>
      <c r="BC8" s="22"/>
      <c r="BD8" s="22"/>
      <c r="BE8" s="22"/>
      <c r="BF8" s="3"/>
      <c r="BG8" s="94" t="s">
        <v>201</v>
      </c>
      <c r="BH8" s="25"/>
      <c r="BI8" s="25"/>
      <c r="BJ8" s="25"/>
      <c r="BK8" s="25"/>
      <c r="BL8" s="25"/>
      <c r="BM8" s="25"/>
      <c r="BN8" s="26"/>
      <c r="BO8"/>
      <c r="BP8"/>
      <c r="BW8"/>
      <c r="BX8"/>
      <c r="BY8" s="6"/>
      <c r="BZ8" s="166" t="s">
        <v>229</v>
      </c>
      <c r="CA8" s="6"/>
      <c r="CB8" s="6"/>
      <c r="CC8" s="6"/>
      <c r="CD8" s="6"/>
      <c r="CE8" s="6"/>
      <c r="CF8" s="6"/>
      <c r="CG8" s="6"/>
      <c r="CH8" s="6"/>
      <c r="CI8" s="6"/>
      <c r="CM8" s="6"/>
      <c r="CQ8"/>
      <c r="DA8" s="1" t="s">
        <v>135</v>
      </c>
      <c r="GA8"/>
      <c r="GB8"/>
      <c r="GH8"/>
      <c r="GI8"/>
      <c r="GJ8"/>
      <c r="GK8"/>
    </row>
    <row r="9" spans="1:252" ht="15.5" thickBot="1">
      <c r="A9" s="81" t="s">
        <v>208</v>
      </c>
      <c r="B9" s="69"/>
      <c r="C9" s="70"/>
      <c r="D9" s="140"/>
      <c r="E9" s="79"/>
      <c r="F9" s="79"/>
      <c r="G9" s="79"/>
      <c r="H9" s="162"/>
      <c r="I9" s="79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23"/>
      <c r="AO9" s="29"/>
      <c r="AP9" s="6"/>
      <c r="AQ9" s="22"/>
      <c r="AR9" s="22"/>
      <c r="AS9" s="93" t="s">
        <v>164</v>
      </c>
      <c r="AT9" s="10"/>
      <c r="AU9" s="10"/>
      <c r="AV9" s="10"/>
      <c r="AW9" s="8"/>
      <c r="AY9" s="3"/>
      <c r="AZ9" s="3"/>
      <c r="BB9" s="3"/>
      <c r="BC9" s="6"/>
      <c r="BD9" s="6"/>
      <c r="BE9" s="6"/>
      <c r="BF9" s="7"/>
      <c r="BG9" s="165" t="s">
        <v>228</v>
      </c>
      <c r="BH9" s="10"/>
      <c r="BI9" s="10"/>
      <c r="BJ9" s="18"/>
      <c r="BK9" s="18"/>
      <c r="BL9" s="18"/>
      <c r="BM9" s="18"/>
      <c r="BN9" s="19"/>
      <c r="BO9"/>
      <c r="BP9"/>
      <c r="BW9"/>
      <c r="BX9"/>
      <c r="BY9" s="6"/>
      <c r="BZ9" s="82" t="s">
        <v>230</v>
      </c>
      <c r="CA9" s="99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7"/>
      <c r="CN9" s="95"/>
      <c r="CO9" s="95"/>
      <c r="CQ9"/>
      <c r="DA9" s="1" t="s">
        <v>1</v>
      </c>
      <c r="DB9" s="1" t="s">
        <v>107</v>
      </c>
      <c r="DC9" s="1" t="s">
        <v>108</v>
      </c>
      <c r="DD9" s="1" t="s">
        <v>109</v>
      </c>
      <c r="DE9" s="1" t="s">
        <v>110</v>
      </c>
      <c r="DF9" s="1" t="s">
        <v>111</v>
      </c>
      <c r="DG9" s="1" t="s">
        <v>112</v>
      </c>
      <c r="DH9" s="1" t="s">
        <v>113</v>
      </c>
      <c r="DI9" s="1" t="s">
        <v>114</v>
      </c>
      <c r="DJ9" s="1" t="s">
        <v>115</v>
      </c>
      <c r="DK9" s="1" t="s">
        <v>116</v>
      </c>
      <c r="DN9"/>
      <c r="DO9"/>
      <c r="DP9"/>
      <c r="DQ9"/>
      <c r="DR9"/>
      <c r="DS9"/>
      <c r="DT9"/>
      <c r="DU9"/>
      <c r="DV9"/>
      <c r="FW9"/>
      <c r="FX9"/>
      <c r="GA9"/>
      <c r="GB9"/>
      <c r="GH9"/>
      <c r="GI9"/>
      <c r="GJ9"/>
      <c r="GK9"/>
      <c r="HH9" s="1" t="s">
        <v>0</v>
      </c>
      <c r="HI9" s="1">
        <v>592.58900000000006</v>
      </c>
      <c r="HJ9" s="1">
        <v>537.00300000000004</v>
      </c>
      <c r="HK9" s="1">
        <v>621.15099999999995</v>
      </c>
    </row>
    <row r="10" spans="1:252" ht="18" thickBot="1">
      <c r="A10" s="28" t="s">
        <v>235</v>
      </c>
      <c r="B10" s="24"/>
      <c r="C10" s="5"/>
      <c r="D10" s="139"/>
      <c r="P10" s="6"/>
      <c r="Q10" s="6"/>
      <c r="R10" s="6"/>
      <c r="S10" s="6"/>
      <c r="T10" s="6"/>
      <c r="U10" s="138"/>
      <c r="V10" s="6"/>
      <c r="W10" s="6"/>
      <c r="X10" s="6"/>
      <c r="Y10" s="6"/>
      <c r="Z10" s="6"/>
      <c r="AA10" s="6"/>
      <c r="AB10" s="23"/>
      <c r="AS10" s="17" t="s">
        <v>165</v>
      </c>
      <c r="AW10" s="20"/>
      <c r="AY10" s="3"/>
      <c r="AZ10" s="3"/>
      <c r="BB10" s="3"/>
      <c r="BC10" s="22"/>
      <c r="BD10" s="22"/>
      <c r="BE10" s="22"/>
      <c r="BF10" s="6"/>
      <c r="BG10" s="17" t="s">
        <v>163</v>
      </c>
      <c r="BN10" s="13"/>
      <c r="BO10"/>
      <c r="BP10"/>
      <c r="BW10"/>
      <c r="BX10"/>
      <c r="BY10" s="6"/>
      <c r="BZ10" s="98" t="s">
        <v>203</v>
      </c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6"/>
      <c r="CP10" s="6"/>
      <c r="CQ10"/>
      <c r="DA10" s="1">
        <v>60.084299999999999</v>
      </c>
      <c r="DB10" s="1">
        <v>79.878799999999998</v>
      </c>
      <c r="DC10" s="1">
        <v>101.961</v>
      </c>
      <c r="DD10" s="1">
        <v>71.846400000000003</v>
      </c>
      <c r="DE10" s="1">
        <v>70.9375</v>
      </c>
      <c r="DF10" s="1">
        <v>40.304400000000001</v>
      </c>
      <c r="DG10" s="1">
        <v>56.077399999999997</v>
      </c>
      <c r="DH10" s="1">
        <v>61.978900000000003</v>
      </c>
      <c r="DI10" s="1">
        <v>94.195999999999998</v>
      </c>
      <c r="DJ10" s="1">
        <f>52*2+3*15.9994</f>
        <v>151.9982</v>
      </c>
      <c r="DK10" s="1">
        <f>2*30.97+5*15.9994</f>
        <v>141.93700000000001</v>
      </c>
      <c r="FD10"/>
      <c r="FE10"/>
      <c r="FF10"/>
      <c r="FW10"/>
      <c r="FX10"/>
      <c r="GA10"/>
      <c r="GB10"/>
      <c r="GF10" s="2"/>
      <c r="GH10"/>
      <c r="GI10"/>
      <c r="GJ10"/>
      <c r="GK10"/>
      <c r="HH10" s="1" t="s">
        <v>102</v>
      </c>
      <c r="HI10" s="1">
        <v>-1.085</v>
      </c>
      <c r="HJ10" s="1">
        <v>-1.0169999999999999</v>
      </c>
      <c r="HK10" s="1">
        <v>-1.22</v>
      </c>
    </row>
    <row r="11" spans="1:252" s="81" customFormat="1" ht="15.5" thickBot="1">
      <c r="A11" s="69"/>
      <c r="B11" s="69"/>
      <c r="C11" s="79"/>
      <c r="D11" s="141"/>
      <c r="E11" s="79"/>
      <c r="F11" s="79"/>
      <c r="H11" s="163"/>
      <c r="I11" s="170" t="s">
        <v>223</v>
      </c>
      <c r="J11" s="171"/>
      <c r="K11" s="171"/>
      <c r="L11" s="172"/>
      <c r="M11" s="79"/>
      <c r="N11" s="79"/>
      <c r="O11" s="79"/>
      <c r="P11" s="173" t="s">
        <v>193</v>
      </c>
      <c r="Q11" s="174"/>
      <c r="R11" s="174"/>
      <c r="S11" s="174"/>
      <c r="T11" s="174"/>
      <c r="U11" s="174"/>
      <c r="V11" s="174"/>
      <c r="W11" s="174"/>
      <c r="X11" s="174"/>
      <c r="Y11" s="174"/>
      <c r="Z11" s="174"/>
      <c r="AA11" s="175"/>
      <c r="AB11" s="80"/>
      <c r="AD11" s="173" t="s">
        <v>194</v>
      </c>
      <c r="AE11" s="174"/>
      <c r="AF11" s="174"/>
      <c r="AG11" s="174"/>
      <c r="AH11" s="174"/>
      <c r="AI11" s="174"/>
      <c r="AJ11" s="174"/>
      <c r="AK11" s="174"/>
      <c r="AL11" s="174"/>
      <c r="AM11" s="175"/>
      <c r="AO11" s="82" t="s">
        <v>177</v>
      </c>
      <c r="AP11" s="83"/>
      <c r="AQ11" s="84"/>
      <c r="AR11" s="79"/>
      <c r="AS11" s="85" t="s">
        <v>169</v>
      </c>
      <c r="AT11" s="86"/>
      <c r="AU11" s="86"/>
      <c r="AV11" s="86"/>
      <c r="AW11" s="86"/>
      <c r="AY11" s="87" t="s">
        <v>209</v>
      </c>
      <c r="AZ11" s="87"/>
      <c r="BA11" s="87"/>
      <c r="BB11" s="87"/>
      <c r="BC11" s="79"/>
      <c r="BD11" s="79"/>
      <c r="BE11" s="79"/>
      <c r="BG11" s="90" t="s">
        <v>208</v>
      </c>
      <c r="BH11" s="91"/>
      <c r="BI11" s="91"/>
      <c r="BJ11" s="91"/>
      <c r="BK11" s="91"/>
      <c r="BL11" s="91"/>
      <c r="BM11" s="91"/>
      <c r="BN11" s="92"/>
      <c r="BQ11" s="98" t="s">
        <v>53</v>
      </c>
      <c r="BR11" s="98"/>
      <c r="BS11" s="98"/>
      <c r="BT11" s="98"/>
      <c r="BU11" s="98"/>
      <c r="BV11" s="71"/>
      <c r="BW11" s="71"/>
      <c r="BX11" s="71"/>
      <c r="BY11" s="71"/>
      <c r="BZ11" s="129" t="s">
        <v>231</v>
      </c>
      <c r="CA11" s="75"/>
      <c r="CB11" s="75"/>
      <c r="CC11" s="75"/>
      <c r="CD11" s="75"/>
      <c r="CE11" s="75"/>
      <c r="CF11" s="75"/>
      <c r="CG11" s="132"/>
      <c r="CH11" s="101" t="s">
        <v>2</v>
      </c>
      <c r="CI11" s="75"/>
      <c r="CJ11" s="75"/>
      <c r="CK11" s="75"/>
      <c r="CL11" s="75"/>
      <c r="CM11" s="75"/>
      <c r="CN11" s="75"/>
      <c r="CO11" s="75"/>
      <c r="CP11" s="88"/>
      <c r="CQ11" s="100" t="s">
        <v>161</v>
      </c>
      <c r="CR11" s="100"/>
      <c r="CS11" s="100"/>
      <c r="CT11" s="100"/>
      <c r="CU11" s="100"/>
      <c r="CV11" s="100"/>
      <c r="CW11" s="100"/>
      <c r="CX11" s="100"/>
      <c r="CY11" s="100"/>
      <c r="GN11" s="81" t="s">
        <v>34</v>
      </c>
      <c r="HH11" s="81" t="s">
        <v>103</v>
      </c>
      <c r="HI11" s="81">
        <v>-7.4589999999999996</v>
      </c>
      <c r="HJ11" s="81">
        <v>-5.6630000000000003</v>
      </c>
      <c r="HK11" s="81">
        <v>-4.62</v>
      </c>
    </row>
    <row r="12" spans="1:252" s="33" customFormat="1" ht="14" thickBot="1">
      <c r="A12" s="49"/>
      <c r="B12" s="49"/>
      <c r="E12" s="128"/>
      <c r="F12" s="128"/>
      <c r="H12" s="120"/>
      <c r="I12" s="3" t="s">
        <v>212</v>
      </c>
      <c r="J12" s="3"/>
      <c r="K12" s="3" t="s">
        <v>212</v>
      </c>
      <c r="L12" s="3" t="s">
        <v>212</v>
      </c>
      <c r="M12" s="3"/>
      <c r="N12" s="3"/>
      <c r="O12" s="3"/>
      <c r="P12" s="71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7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O12" s="73" t="s">
        <v>168</v>
      </c>
      <c r="AP12" s="73"/>
      <c r="AQ12" s="68"/>
      <c r="AR12" s="42"/>
      <c r="AS12" s="42"/>
      <c r="AT12" s="42"/>
      <c r="AU12" s="42"/>
      <c r="AV12" s="42"/>
      <c r="AW12" s="42"/>
      <c r="AY12" s="73" t="s">
        <v>174</v>
      </c>
      <c r="AZ12" s="73"/>
      <c r="BA12" s="74"/>
      <c r="BB12" s="68"/>
      <c r="BC12" s="73" t="s">
        <v>172</v>
      </c>
      <c r="BD12" s="73"/>
      <c r="BE12" s="68"/>
      <c r="BG12" s="75" t="s">
        <v>106</v>
      </c>
      <c r="BH12" s="75"/>
      <c r="BI12" s="75"/>
      <c r="BJ12" s="75"/>
      <c r="BK12" s="75"/>
      <c r="BL12" s="75"/>
      <c r="BM12" s="75" t="s">
        <v>33</v>
      </c>
      <c r="BN12" s="75"/>
      <c r="BO12" s="75"/>
      <c r="BP12" s="75"/>
      <c r="BQ12" s="41"/>
      <c r="BR12" s="41"/>
      <c r="BS12" s="41"/>
      <c r="BT12" s="41"/>
      <c r="BU12" s="41"/>
      <c r="BV12" s="41"/>
      <c r="BW12" s="75"/>
      <c r="BX12" s="71"/>
      <c r="BY12" s="42"/>
      <c r="BZ12" s="77" t="s">
        <v>47</v>
      </c>
      <c r="CA12" s="76"/>
      <c r="CB12" s="76"/>
      <c r="CC12" s="76"/>
      <c r="CD12" s="76"/>
      <c r="CE12" s="76"/>
      <c r="CF12" s="76"/>
      <c r="CG12" s="133"/>
      <c r="CH12" s="77" t="s">
        <v>69</v>
      </c>
      <c r="CI12" s="76"/>
      <c r="CJ12" s="76"/>
      <c r="CK12" s="76"/>
      <c r="CL12" s="76"/>
      <c r="CM12" s="76"/>
      <c r="CN12" s="76"/>
      <c r="CO12" s="76"/>
      <c r="CP12" s="42"/>
      <c r="CQ12" s="78" t="s">
        <v>54</v>
      </c>
      <c r="CR12" s="78"/>
      <c r="CS12" s="78"/>
      <c r="CT12" s="78"/>
      <c r="CU12" s="78"/>
      <c r="CV12" s="74"/>
      <c r="CW12" s="78"/>
      <c r="CX12" s="78"/>
      <c r="CY12" s="78"/>
      <c r="DA12" s="33" t="s">
        <v>104</v>
      </c>
      <c r="DN12" s="65" t="s">
        <v>104</v>
      </c>
      <c r="DO12" s="66"/>
      <c r="DP12" s="66"/>
      <c r="DQ12" s="66"/>
      <c r="DR12" s="66"/>
      <c r="DS12" s="66"/>
      <c r="DT12" s="66"/>
      <c r="DU12" s="66"/>
      <c r="DV12" s="66"/>
      <c r="DW12" s="66"/>
      <c r="DX12" s="67"/>
      <c r="EA12" s="33" t="s">
        <v>105</v>
      </c>
      <c r="EM12" s="33" t="s">
        <v>105</v>
      </c>
      <c r="EZ12" s="65" t="s">
        <v>105</v>
      </c>
      <c r="FA12" s="66"/>
      <c r="FB12" s="66"/>
      <c r="FC12" s="66"/>
      <c r="FD12" s="66"/>
      <c r="FE12" s="66"/>
      <c r="FF12" s="66"/>
      <c r="FG12" s="66"/>
      <c r="FH12" s="66"/>
      <c r="FI12" s="66"/>
      <c r="FJ12" s="66"/>
      <c r="FK12" s="66"/>
      <c r="FL12" s="67"/>
      <c r="FM12" s="33" t="s">
        <v>52</v>
      </c>
      <c r="GD12" s="33" t="s">
        <v>36</v>
      </c>
      <c r="GF12" s="33" t="s">
        <v>37</v>
      </c>
      <c r="HH12" s="33" t="s">
        <v>35</v>
      </c>
      <c r="HI12" s="33">
        <v>-5.5549999999999997</v>
      </c>
      <c r="HJ12" s="33">
        <v>-2.722</v>
      </c>
      <c r="HK12" s="33">
        <v>-7.7729999999999997</v>
      </c>
    </row>
    <row r="13" spans="1:252" s="33" customFormat="1" ht="14" thickBot="1">
      <c r="A13" s="49" t="s">
        <v>192</v>
      </c>
      <c r="B13" s="49"/>
      <c r="C13" s="176" t="s">
        <v>171</v>
      </c>
      <c r="D13" s="177"/>
      <c r="E13" s="3"/>
      <c r="F13" s="3"/>
      <c r="G13" s="178" t="s">
        <v>221</v>
      </c>
      <c r="H13" s="179"/>
      <c r="I13" s="136">
        <v>0.03</v>
      </c>
      <c r="J13" s="136">
        <v>0.03</v>
      </c>
      <c r="K13" s="136">
        <v>0.05</v>
      </c>
      <c r="L13" s="136">
        <v>0.06</v>
      </c>
      <c r="M13" s="136"/>
      <c r="N13" s="136"/>
      <c r="O13" s="136"/>
      <c r="P13" s="50" t="s">
        <v>195</v>
      </c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2" t="s">
        <v>170</v>
      </c>
      <c r="AD13" s="50" t="s">
        <v>196</v>
      </c>
      <c r="AE13" s="51"/>
      <c r="AF13" s="51"/>
      <c r="AG13" s="51"/>
      <c r="AH13" s="51"/>
      <c r="AI13" s="51"/>
      <c r="AJ13" s="51"/>
      <c r="AK13" s="51"/>
      <c r="AL13" s="51"/>
      <c r="AM13" s="51"/>
      <c r="AO13" s="53" t="s">
        <v>179</v>
      </c>
      <c r="AP13" s="54"/>
      <c r="AQ13" s="55"/>
      <c r="AR13" s="42"/>
      <c r="AS13" s="56" t="s">
        <v>200</v>
      </c>
      <c r="AT13" s="57"/>
      <c r="AU13" s="58"/>
      <c r="AV13" s="56" t="s">
        <v>162</v>
      </c>
      <c r="AW13" s="57"/>
      <c r="AX13" s="42"/>
      <c r="AY13" s="59" t="s">
        <v>199</v>
      </c>
      <c r="AZ13" s="59"/>
      <c r="BA13" s="60"/>
      <c r="BB13" s="61"/>
      <c r="BC13" s="59" t="s">
        <v>199</v>
      </c>
      <c r="BD13" s="59"/>
      <c r="BE13" s="60"/>
      <c r="BG13" s="168" t="s">
        <v>120</v>
      </c>
      <c r="BH13" s="168"/>
      <c r="BI13" s="168" t="s">
        <v>121</v>
      </c>
      <c r="BJ13" s="168"/>
      <c r="BK13" s="41" t="s">
        <v>122</v>
      </c>
      <c r="BL13" s="41"/>
      <c r="BM13" s="41"/>
      <c r="BN13" s="41"/>
      <c r="BO13" s="41"/>
      <c r="BP13" s="41"/>
      <c r="BQ13" s="41" t="s">
        <v>123</v>
      </c>
      <c r="BR13" s="41" t="s">
        <v>124</v>
      </c>
      <c r="BS13" s="41" t="s">
        <v>125</v>
      </c>
      <c r="BT13" s="41" t="s">
        <v>126</v>
      </c>
      <c r="BU13" s="41" t="s">
        <v>126</v>
      </c>
      <c r="BV13" s="41"/>
      <c r="BW13" s="41" t="s">
        <v>176</v>
      </c>
      <c r="BX13" s="42"/>
      <c r="BY13" s="42"/>
      <c r="BZ13" s="169" t="s">
        <v>232</v>
      </c>
      <c r="CA13" s="169"/>
      <c r="CB13" s="41">
        <v>3.4</v>
      </c>
      <c r="CC13" s="41">
        <v>3.5</v>
      </c>
      <c r="CD13" s="41">
        <v>3.6</v>
      </c>
      <c r="CE13" s="41">
        <v>3.7</v>
      </c>
      <c r="CF13" s="41"/>
      <c r="CG13" s="133"/>
      <c r="CH13" s="41"/>
      <c r="CI13" s="41"/>
      <c r="CJ13" s="41"/>
      <c r="CK13" s="41"/>
      <c r="CL13" s="41"/>
      <c r="CM13" s="41"/>
      <c r="CN13" s="41"/>
      <c r="CO13" s="41"/>
      <c r="CP13" s="42"/>
      <c r="CQ13" s="62" t="s">
        <v>4</v>
      </c>
      <c r="CR13" s="62" t="s">
        <v>37</v>
      </c>
      <c r="CS13" s="62" t="s">
        <v>132</v>
      </c>
      <c r="CT13" s="62" t="s">
        <v>129</v>
      </c>
      <c r="CU13" s="62" t="s">
        <v>130</v>
      </c>
      <c r="CW13" s="62" t="s">
        <v>94</v>
      </c>
      <c r="CX13" s="62" t="s">
        <v>55</v>
      </c>
      <c r="CY13" s="62" t="s">
        <v>101</v>
      </c>
      <c r="DA13" s="33" t="s">
        <v>39</v>
      </c>
      <c r="DN13" s="63" t="s">
        <v>40</v>
      </c>
      <c r="DX13" s="64"/>
      <c r="EA13" s="33" t="s">
        <v>41</v>
      </c>
      <c r="EM13" s="33" t="s">
        <v>42</v>
      </c>
      <c r="EW13" s="33" t="s">
        <v>48</v>
      </c>
      <c r="EX13" s="33" t="s">
        <v>50</v>
      </c>
      <c r="EZ13" s="63" t="s">
        <v>117</v>
      </c>
      <c r="FL13" s="64" t="s">
        <v>5</v>
      </c>
      <c r="FM13" s="33" t="s">
        <v>118</v>
      </c>
      <c r="FN13" s="33" t="s">
        <v>119</v>
      </c>
      <c r="FO13" s="65" t="s">
        <v>14</v>
      </c>
      <c r="FP13" s="66"/>
      <c r="FQ13" s="66"/>
      <c r="FR13" s="66"/>
      <c r="FS13" s="66"/>
      <c r="FT13" s="66"/>
      <c r="FU13" s="66" t="s">
        <v>15</v>
      </c>
      <c r="FV13" s="67"/>
      <c r="FX13" s="33">
        <v>1996</v>
      </c>
      <c r="FY13" s="33">
        <v>2003</v>
      </c>
      <c r="GD13" s="33" t="s">
        <v>127</v>
      </c>
      <c r="GE13" s="33" t="s">
        <v>127</v>
      </c>
      <c r="GF13" s="33" t="s">
        <v>128</v>
      </c>
      <c r="GJ13" s="33" t="s">
        <v>126</v>
      </c>
      <c r="GK13" s="33" t="s">
        <v>93</v>
      </c>
      <c r="GL13" s="33" t="s">
        <v>94</v>
      </c>
      <c r="GN13" s="33" t="s">
        <v>95</v>
      </c>
      <c r="GU13" s="33" t="s">
        <v>96</v>
      </c>
      <c r="HB13" s="33" t="s">
        <v>38</v>
      </c>
      <c r="HD13" s="33" t="s">
        <v>97</v>
      </c>
      <c r="HH13" s="33" t="s">
        <v>133</v>
      </c>
      <c r="HI13" s="33" t="s">
        <v>98</v>
      </c>
      <c r="HJ13" s="33" t="s">
        <v>99</v>
      </c>
      <c r="HL13" s="33" t="s">
        <v>100</v>
      </c>
    </row>
    <row r="14" spans="1:252" s="42" customFormat="1" ht="18" customHeight="1" thickBot="1">
      <c r="A14" s="30" t="s">
        <v>219</v>
      </c>
      <c r="B14" s="30" t="s">
        <v>218</v>
      </c>
      <c r="C14" s="30" t="s">
        <v>224</v>
      </c>
      <c r="D14" s="142" t="s">
        <v>220</v>
      </c>
      <c r="E14" s="123" t="s">
        <v>222</v>
      </c>
      <c r="F14" s="123" t="s">
        <v>225</v>
      </c>
      <c r="G14" s="123" t="s">
        <v>224</v>
      </c>
      <c r="H14" s="164" t="s">
        <v>197</v>
      </c>
      <c r="I14" s="131" t="s">
        <v>216</v>
      </c>
      <c r="J14" s="131" t="s">
        <v>214</v>
      </c>
      <c r="K14" s="131" t="s">
        <v>213</v>
      </c>
      <c r="L14" s="131" t="s">
        <v>217</v>
      </c>
      <c r="M14" s="131" t="s">
        <v>216</v>
      </c>
      <c r="N14" s="131" t="s">
        <v>238</v>
      </c>
      <c r="O14" s="131" t="s">
        <v>239</v>
      </c>
      <c r="P14" s="31" t="s">
        <v>1</v>
      </c>
      <c r="Q14" s="31" t="s">
        <v>107</v>
      </c>
      <c r="R14" s="31" t="s">
        <v>108</v>
      </c>
      <c r="S14" s="31" t="s">
        <v>131</v>
      </c>
      <c r="T14" s="31" t="s">
        <v>110</v>
      </c>
      <c r="U14" s="31" t="s">
        <v>111</v>
      </c>
      <c r="V14" s="31" t="s">
        <v>112</v>
      </c>
      <c r="W14" s="31" t="s">
        <v>113</v>
      </c>
      <c r="X14" s="31" t="s">
        <v>114</v>
      </c>
      <c r="Y14" s="31" t="s">
        <v>115</v>
      </c>
      <c r="Z14" s="31" t="s">
        <v>116</v>
      </c>
      <c r="AA14" s="31" t="s">
        <v>3</v>
      </c>
      <c r="AB14" s="32" t="s">
        <v>3</v>
      </c>
      <c r="AD14" s="31" t="s">
        <v>1</v>
      </c>
      <c r="AE14" s="31" t="s">
        <v>107</v>
      </c>
      <c r="AF14" s="31" t="s">
        <v>108</v>
      </c>
      <c r="AG14" s="31" t="s">
        <v>131</v>
      </c>
      <c r="AH14" s="31" t="s">
        <v>110</v>
      </c>
      <c r="AI14" s="31" t="s">
        <v>111</v>
      </c>
      <c r="AJ14" s="31" t="s">
        <v>112</v>
      </c>
      <c r="AK14" s="31" t="s">
        <v>113</v>
      </c>
      <c r="AL14" s="31" t="s">
        <v>114</v>
      </c>
      <c r="AM14" s="31" t="s">
        <v>115</v>
      </c>
      <c r="AO14" s="34" t="s">
        <v>167</v>
      </c>
      <c r="AP14" s="35" t="s">
        <v>210</v>
      </c>
      <c r="AQ14" s="35" t="s">
        <v>178</v>
      </c>
      <c r="AR14" s="36"/>
      <c r="AS14" s="37" t="s">
        <v>145</v>
      </c>
      <c r="AT14" s="37" t="s">
        <v>19</v>
      </c>
      <c r="AU14" s="38"/>
      <c r="AV14" s="37" t="s">
        <v>145</v>
      </c>
      <c r="AW14" s="37" t="s">
        <v>19</v>
      </c>
      <c r="AX14" s="39"/>
      <c r="AY14" s="37" t="s">
        <v>167</v>
      </c>
      <c r="AZ14" s="37" t="s">
        <v>197</v>
      </c>
      <c r="BA14" s="37" t="s">
        <v>173</v>
      </c>
      <c r="BB14" s="38"/>
      <c r="BC14" s="37" t="s">
        <v>175</v>
      </c>
      <c r="BD14" s="37" t="s">
        <v>197</v>
      </c>
      <c r="BE14" s="37" t="s">
        <v>173</v>
      </c>
      <c r="BG14" s="40" t="s">
        <v>143</v>
      </c>
      <c r="BH14" s="40" t="s">
        <v>204</v>
      </c>
      <c r="BI14" s="40" t="s">
        <v>144</v>
      </c>
      <c r="BJ14" s="40" t="s">
        <v>205</v>
      </c>
      <c r="BK14" s="40" t="s">
        <v>19</v>
      </c>
      <c r="BL14" s="41"/>
      <c r="BM14" s="40" t="s">
        <v>145</v>
      </c>
      <c r="BN14" s="40" t="s">
        <v>19</v>
      </c>
      <c r="BO14" s="40" t="s">
        <v>197</v>
      </c>
      <c r="BP14" s="41"/>
      <c r="BQ14" s="40" t="s">
        <v>19</v>
      </c>
      <c r="BR14" s="40" t="s">
        <v>19</v>
      </c>
      <c r="BS14" s="40" t="s">
        <v>197</v>
      </c>
      <c r="BT14" s="40" t="s">
        <v>197</v>
      </c>
      <c r="BU14" s="40" t="s">
        <v>197</v>
      </c>
      <c r="BV14" s="41"/>
      <c r="BW14" s="40" t="s">
        <v>206</v>
      </c>
      <c r="BY14" s="42" t="s">
        <v>191</v>
      </c>
      <c r="BZ14" s="137" t="s">
        <v>46</v>
      </c>
      <c r="CA14" s="137" t="s">
        <v>29</v>
      </c>
      <c r="CB14" s="40" t="s">
        <v>25</v>
      </c>
      <c r="CC14" s="40" t="s">
        <v>24</v>
      </c>
      <c r="CD14" s="40" t="s">
        <v>26</v>
      </c>
      <c r="CE14" s="40" t="s">
        <v>27</v>
      </c>
      <c r="CF14" s="40" t="s">
        <v>49</v>
      </c>
      <c r="CG14" s="135" t="s">
        <v>215</v>
      </c>
      <c r="CH14" s="40" t="s">
        <v>46</v>
      </c>
      <c r="CI14" s="40" t="str">
        <f t="shared" ref="CI14" si="0">FT14</f>
        <v>EnFs</v>
      </c>
      <c r="CJ14" s="40" t="str">
        <f t="shared" ref="CJ14" si="1">FP14</f>
        <v>CaTs</v>
      </c>
      <c r="CK14" s="40" t="str">
        <f t="shared" ref="CK14" si="2">FO14</f>
        <v>Jd</v>
      </c>
      <c r="CL14" s="40" t="str">
        <f t="shared" ref="CL14:CM14" si="3">FQ14</f>
        <v>CaTi</v>
      </c>
      <c r="CM14" s="40" t="str">
        <f t="shared" si="3"/>
        <v>CrCaTs</v>
      </c>
      <c r="CN14" s="40" t="s">
        <v>49</v>
      </c>
      <c r="CO14" s="40" t="s">
        <v>198</v>
      </c>
      <c r="CP14" s="72"/>
      <c r="CQ14" s="40" t="s">
        <v>19</v>
      </c>
      <c r="CR14" s="40" t="s">
        <v>19</v>
      </c>
      <c r="CS14" s="40" t="s">
        <v>134</v>
      </c>
      <c r="CT14" s="40" t="s">
        <v>146</v>
      </c>
      <c r="CU14" s="40" t="s">
        <v>149</v>
      </c>
      <c r="CW14" s="40" t="s">
        <v>19</v>
      </c>
      <c r="CX14" s="40" t="s">
        <v>19</v>
      </c>
      <c r="CY14" s="43" t="s">
        <v>146</v>
      </c>
      <c r="DA14" s="42" t="s">
        <v>1</v>
      </c>
      <c r="DB14" s="42" t="s">
        <v>107</v>
      </c>
      <c r="DC14" s="42" t="s">
        <v>136</v>
      </c>
      <c r="DD14" s="42" t="s">
        <v>109</v>
      </c>
      <c r="DE14" s="42" t="s">
        <v>110</v>
      </c>
      <c r="DF14" s="42" t="s">
        <v>111</v>
      </c>
      <c r="DG14" s="42" t="s">
        <v>112</v>
      </c>
      <c r="DH14" s="42" t="s">
        <v>137</v>
      </c>
      <c r="DI14" s="42" t="s">
        <v>138</v>
      </c>
      <c r="DJ14" s="42" t="s">
        <v>139</v>
      </c>
      <c r="DK14" s="42" t="s">
        <v>140</v>
      </c>
      <c r="DL14" s="42" t="s">
        <v>141</v>
      </c>
      <c r="DN14" s="102" t="s">
        <v>1</v>
      </c>
      <c r="DO14" s="89" t="s">
        <v>107</v>
      </c>
      <c r="DP14" s="89" t="s">
        <v>136</v>
      </c>
      <c r="DQ14" s="89" t="s">
        <v>109</v>
      </c>
      <c r="DR14" s="89" t="s">
        <v>110</v>
      </c>
      <c r="DS14" s="89" t="s">
        <v>111</v>
      </c>
      <c r="DT14" s="89" t="s">
        <v>112</v>
      </c>
      <c r="DU14" s="89" t="s">
        <v>137</v>
      </c>
      <c r="DV14" s="89" t="s">
        <v>138</v>
      </c>
      <c r="DW14" s="89" t="s">
        <v>139</v>
      </c>
      <c r="DX14" s="103" t="s">
        <v>140</v>
      </c>
      <c r="DZ14" s="42" t="s">
        <v>190</v>
      </c>
      <c r="EA14" s="42" t="s">
        <v>1</v>
      </c>
      <c r="EB14" s="42" t="s">
        <v>107</v>
      </c>
      <c r="EC14" s="42" t="s">
        <v>136</v>
      </c>
      <c r="ED14" s="42" t="s">
        <v>109</v>
      </c>
      <c r="EE14" s="42" t="s">
        <v>110</v>
      </c>
      <c r="EF14" s="42" t="s">
        <v>111</v>
      </c>
      <c r="EG14" s="42" t="s">
        <v>112</v>
      </c>
      <c r="EH14" s="42" t="s">
        <v>137</v>
      </c>
      <c r="EI14" s="42" t="s">
        <v>138</v>
      </c>
      <c r="EJ14" s="42" t="s">
        <v>139</v>
      </c>
      <c r="EK14" s="42" t="s">
        <v>141</v>
      </c>
      <c r="EM14" s="42" t="s">
        <v>1</v>
      </c>
      <c r="EN14" s="42" t="s">
        <v>107</v>
      </c>
      <c r="EO14" s="42" t="s">
        <v>136</v>
      </c>
      <c r="EP14" s="42" t="s">
        <v>109</v>
      </c>
      <c r="EQ14" s="42" t="s">
        <v>110</v>
      </c>
      <c r="ER14" s="42" t="s">
        <v>111</v>
      </c>
      <c r="ES14" s="42" t="s">
        <v>112</v>
      </c>
      <c r="ET14" s="42" t="s">
        <v>137</v>
      </c>
      <c r="EU14" s="42" t="s">
        <v>138</v>
      </c>
      <c r="EV14" s="42" t="s">
        <v>139</v>
      </c>
      <c r="EW14" s="42" t="s">
        <v>49</v>
      </c>
      <c r="EX14" s="42" t="s">
        <v>51</v>
      </c>
      <c r="EZ14" s="102" t="s">
        <v>13</v>
      </c>
      <c r="FA14" s="89" t="s">
        <v>12</v>
      </c>
      <c r="FB14" s="89" t="s">
        <v>20</v>
      </c>
      <c r="FC14" s="89" t="s">
        <v>21</v>
      </c>
      <c r="FD14" s="89" t="s">
        <v>22</v>
      </c>
      <c r="FE14" s="89" t="s">
        <v>11</v>
      </c>
      <c r="FF14" s="89" t="s">
        <v>10</v>
      </c>
      <c r="FG14" s="89" t="s">
        <v>9</v>
      </c>
      <c r="FH14" s="89" t="s">
        <v>8</v>
      </c>
      <c r="FI14" s="89" t="s">
        <v>6</v>
      </c>
      <c r="FJ14" s="89" t="s">
        <v>75</v>
      </c>
      <c r="FK14" s="89" t="s">
        <v>7</v>
      </c>
      <c r="FL14" s="103" t="s">
        <v>49</v>
      </c>
      <c r="FM14" s="42" t="s">
        <v>23</v>
      </c>
      <c r="FN14" s="42" t="s">
        <v>23</v>
      </c>
      <c r="FO14" s="104" t="s">
        <v>24</v>
      </c>
      <c r="FP14" s="91" t="s">
        <v>25</v>
      </c>
      <c r="FQ14" s="91" t="s">
        <v>26</v>
      </c>
      <c r="FR14" s="91" t="s">
        <v>27</v>
      </c>
      <c r="FS14" s="91" t="s">
        <v>28</v>
      </c>
      <c r="FT14" s="91" t="s">
        <v>29</v>
      </c>
      <c r="FU14" s="89" t="s">
        <v>49</v>
      </c>
      <c r="FV14" s="103" t="s">
        <v>30</v>
      </c>
      <c r="FW14" s="42" t="s">
        <v>31</v>
      </c>
      <c r="FX14" s="42" t="s">
        <v>32</v>
      </c>
      <c r="FY14" s="42" t="s">
        <v>32</v>
      </c>
      <c r="FZ14" s="42" t="s">
        <v>142</v>
      </c>
      <c r="GA14" s="42" t="s">
        <v>16</v>
      </c>
      <c r="GB14" s="42" t="s">
        <v>17</v>
      </c>
      <c r="GC14" s="42" t="s">
        <v>147</v>
      </c>
      <c r="GD14" s="42" t="s">
        <v>123</v>
      </c>
      <c r="GE14" s="42" t="s">
        <v>125</v>
      </c>
      <c r="GF14" s="42" t="s">
        <v>19</v>
      </c>
      <c r="GG14" s="105" t="s">
        <v>148</v>
      </c>
      <c r="GH14" s="42" t="s">
        <v>189</v>
      </c>
      <c r="GJ14" s="42" t="s">
        <v>149</v>
      </c>
      <c r="GK14" s="42" t="s">
        <v>149</v>
      </c>
      <c r="GL14" s="42" t="s">
        <v>150</v>
      </c>
      <c r="GM14" s="42" t="s">
        <v>151</v>
      </c>
      <c r="GN14" s="42" t="s">
        <v>149</v>
      </c>
      <c r="GO14" s="42" t="s">
        <v>152</v>
      </c>
      <c r="GP14" s="42" t="s">
        <v>153</v>
      </c>
      <c r="GQ14" s="42" t="s">
        <v>154</v>
      </c>
      <c r="GR14" s="42" t="s">
        <v>155</v>
      </c>
      <c r="GS14" s="42" t="s">
        <v>102</v>
      </c>
      <c r="GT14" s="42" t="s">
        <v>103</v>
      </c>
      <c r="GU14" s="42" t="s">
        <v>156</v>
      </c>
      <c r="GV14" s="42" t="s">
        <v>157</v>
      </c>
      <c r="GW14" s="42" t="s">
        <v>158</v>
      </c>
      <c r="GX14" s="42" t="s">
        <v>159</v>
      </c>
      <c r="GY14" s="42" t="s">
        <v>160</v>
      </c>
      <c r="GZ14" s="42" t="s">
        <v>43</v>
      </c>
      <c r="HA14" s="42" t="s">
        <v>70</v>
      </c>
      <c r="HB14" s="42" t="s">
        <v>71</v>
      </c>
      <c r="HC14" s="42" t="s">
        <v>72</v>
      </c>
      <c r="HD14" s="42" t="s">
        <v>73</v>
      </c>
      <c r="HE14" s="42" t="s">
        <v>74</v>
      </c>
      <c r="HF14" s="42" t="s">
        <v>75</v>
      </c>
      <c r="HG14" s="42" t="s">
        <v>76</v>
      </c>
      <c r="HH14" s="42" t="s">
        <v>19</v>
      </c>
      <c r="HI14" s="42" t="s">
        <v>19</v>
      </c>
      <c r="HJ14" s="42" t="s">
        <v>19</v>
      </c>
      <c r="HK14" s="42" t="s">
        <v>77</v>
      </c>
      <c r="HL14" s="42" t="s">
        <v>78</v>
      </c>
      <c r="HN14" s="42" t="s">
        <v>79</v>
      </c>
      <c r="HO14" s="42" t="s">
        <v>80</v>
      </c>
      <c r="HP14" s="72" t="s">
        <v>81</v>
      </c>
      <c r="HQ14" s="72"/>
      <c r="HR14" s="106" t="s">
        <v>82</v>
      </c>
      <c r="HS14" s="106" t="s">
        <v>83</v>
      </c>
      <c r="HT14" s="106" t="s">
        <v>84</v>
      </c>
      <c r="HU14" s="106" t="s">
        <v>85</v>
      </c>
      <c r="HV14" s="47" t="s">
        <v>86</v>
      </c>
      <c r="HW14" s="106" t="s">
        <v>87</v>
      </c>
      <c r="HX14" s="106" t="s">
        <v>88</v>
      </c>
      <c r="HY14" s="106" t="s">
        <v>89</v>
      </c>
      <c r="HZ14" s="106" t="s">
        <v>90</v>
      </c>
      <c r="IA14" s="106" t="s">
        <v>91</v>
      </c>
      <c r="IB14" s="106" t="s">
        <v>92</v>
      </c>
      <c r="IC14" s="106" t="s">
        <v>56</v>
      </c>
      <c r="ID14" s="106" t="s">
        <v>57</v>
      </c>
      <c r="IE14" s="106" t="s">
        <v>58</v>
      </c>
      <c r="IF14" s="107" t="s">
        <v>59</v>
      </c>
      <c r="IG14" s="108"/>
      <c r="IH14" s="46" t="s">
        <v>60</v>
      </c>
      <c r="II14" s="46" t="s">
        <v>61</v>
      </c>
      <c r="IJ14" s="46" t="s">
        <v>62</v>
      </c>
      <c r="IK14" s="46" t="s">
        <v>63</v>
      </c>
      <c r="IL14" s="47" t="s">
        <v>64</v>
      </c>
      <c r="IM14" s="47" t="s">
        <v>65</v>
      </c>
      <c r="IN14" s="42" t="s">
        <v>66</v>
      </c>
      <c r="IO14" s="42" t="s">
        <v>67</v>
      </c>
      <c r="IP14" s="47" t="s">
        <v>68</v>
      </c>
      <c r="IQ14" s="48" t="s">
        <v>75</v>
      </c>
      <c r="IR14" s="46" t="s">
        <v>74</v>
      </c>
    </row>
    <row r="15" spans="1:252" s="33" customFormat="1">
      <c r="A15" t="s">
        <v>233</v>
      </c>
      <c r="B15"/>
      <c r="C15" s="111">
        <v>3</v>
      </c>
      <c r="D15" s="111">
        <v>1160</v>
      </c>
      <c r="E15" s="125">
        <f t="shared" ref="E15:E24" si="4">GH15</f>
        <v>87.905966197581861</v>
      </c>
      <c r="F15" s="125" t="str">
        <f t="shared" ref="F15:F24" ca="1" si="5">IF(AND(I15&lt;I$13,J15&lt;J$13,K15&lt;K$13,L15&lt;L$13),"Y","N")</f>
        <v>N</v>
      </c>
      <c r="G15" s="124" t="str">
        <f t="shared" ref="G15:G24" ca="1" si="6">IF(F15="Y",AQ15,"")</f>
        <v/>
      </c>
      <c r="H15" s="124" t="str">
        <f ca="1">IF(F15="Y",AP15,"")</f>
        <v/>
      </c>
      <c r="I15" s="4">
        <f t="shared" ref="I15:I24" ca="1" si="7">ABS(CJ15-CB15)</f>
        <v>3.1283507415225995E-2</v>
      </c>
      <c r="J15" s="4">
        <f t="shared" ref="J15:J24" ca="1" si="8">ABS(CO15-CU15)</f>
        <v>0.1286767644480003</v>
      </c>
      <c r="K15" s="4">
        <f t="shared" ref="K15:K24" ca="1" si="9">ABS(CI15-CA15)</f>
        <v>1.693815898676182E-2</v>
      </c>
      <c r="L15" s="4">
        <f ca="1">ABS(CH15-BZ15)</f>
        <v>6.609698981271972E-2</v>
      </c>
      <c r="M15" s="4">
        <f ca="1">ABS(CB15-CJ15)</f>
        <v>3.1283507415225995E-2</v>
      </c>
      <c r="N15" s="4">
        <f ca="1">ABS(CD15-CL15)</f>
        <v>2.8487834784359893E-2</v>
      </c>
      <c r="O15" s="4">
        <f>ABS(CE15-CM15)</f>
        <v>3.0145161746795154E-2</v>
      </c>
      <c r="P15">
        <v>47.151899999999998</v>
      </c>
      <c r="Q15">
        <v>1.7168000000000001</v>
      </c>
      <c r="R15">
        <v>15.5321</v>
      </c>
      <c r="S15">
        <v>9.7208000000000006</v>
      </c>
      <c r="T15">
        <v>0.1888</v>
      </c>
      <c r="U15">
        <v>5.9395145631067896</v>
      </c>
      <c r="V15">
        <v>12.361700000000001</v>
      </c>
      <c r="W15">
        <v>3.7555999999999998</v>
      </c>
      <c r="X15">
        <v>1.1877</v>
      </c>
      <c r="Y15">
        <v>0.2</v>
      </c>
      <c r="Z15">
        <v>0.27660000000000001</v>
      </c>
      <c r="AA15" s="112">
        <v>0</v>
      </c>
      <c r="AB15" s="113">
        <f t="shared" ref="AB15:AB24" ca="1" si="10">0.7996+15.347*(AT15/10)^0.5-0.00233*(AS15-273.15)+0.06248*(X15+W15)</f>
        <v>11.051210869621155</v>
      </c>
      <c r="AD15">
        <v>51.0169</v>
      </c>
      <c r="AE15">
        <v>0.51039999999999996</v>
      </c>
      <c r="AF15">
        <v>4.2920999999999996</v>
      </c>
      <c r="AG15">
        <v>3.9184000000000001</v>
      </c>
      <c r="AH15">
        <v>0.1135</v>
      </c>
      <c r="AI15">
        <v>15.9773</v>
      </c>
      <c r="AJ15">
        <v>21.500299999999999</v>
      </c>
      <c r="AK15">
        <v>0.38279999999999997</v>
      </c>
      <c r="AL15">
        <v>0</v>
      </c>
      <c r="AM15">
        <v>0.96419999999999995</v>
      </c>
      <c r="AO15" s="114">
        <f t="shared" ref="AO15:AO24" ca="1" si="11">10^4/(7.53-0.14*FX15+0.07*AA15-14.9*DT15*DN15-0.08*LN(DO15)-3.62*(DU15+DV15)-1.1*DS15/(DS15+DQ15)-0.18*LN(FT15)-0.027*AQ15)</f>
        <v>1467.6701127192969</v>
      </c>
      <c r="AP15" s="124">
        <f t="shared" ref="AP15:AP24" ca="1" si="12">AO15-273.15</f>
        <v>1194.5201127192968</v>
      </c>
      <c r="AQ15" s="124">
        <f t="shared" ref="AQ15:AQ24" ca="1" si="13">-26.2712+39.16138*AO15*FW15/10^4-4.21676*LN(FV15)+78.43463*DP15+393.8126*(DU15+DV15)^2</f>
        <v>5.3012654040033569</v>
      </c>
      <c r="AR15" s="111"/>
      <c r="AS15" s="115">
        <f t="shared" ref="AS15:AS24" ca="1" si="14">BI15</f>
        <v>1461.0615719252248</v>
      </c>
      <c r="AT15" s="115">
        <f t="shared" ref="AT15:AT24" ca="1" si="15">BK15</f>
        <v>6.8593704721378694</v>
      </c>
      <c r="AU15" s="115"/>
      <c r="AV15" s="115">
        <f t="shared" ref="AV15:AV24" ca="1" si="16">BM15</f>
        <v>1458.3094376966176</v>
      </c>
      <c r="AW15" s="115">
        <f t="shared" ref="AW15:AW24" ca="1" si="17">BN15</f>
        <v>4.3305026757266223</v>
      </c>
      <c r="AX15" s="111"/>
      <c r="AY15" s="115">
        <f t="shared" ref="AY15:AY24" ca="1" si="18">10^4/(7.53-0.14*FX15+0.07*AA15-14.9*DT15*DN15-0.08*LN(DO15)-3.62*(DU15+DV15)-1.1*DS15/(DS15+DQ15)-0.18*LN(FT15)-0.027*BA15)</f>
        <v>1481.4799152083733</v>
      </c>
      <c r="AZ15" s="115">
        <f t="shared" ref="AZ15:AZ24" ca="1" si="19">AY15-273.15</f>
        <v>1208.3299152083732</v>
      </c>
      <c r="BA15" s="115">
        <f t="shared" ref="BA15:BA24" ca="1" si="20">IF(ABS(FO15)&gt;0,-54.3+299*(AY15)/10^4+36.4*(AY15)*FW15/10^4+367*DU15*DP15,0)</f>
        <v>7.6536021058291093</v>
      </c>
      <c r="BB15" s="115"/>
      <c r="BC15" s="115">
        <f t="shared" ref="BC15:BC24" ca="1" si="21">10^4/(6.39+0.076*AA15-5.55*DT15*DN15-0.386*LN(DS15)-0.046*BE15+2.2*10^-4*(BE15^2))</f>
        <v>1497.7147962528384</v>
      </c>
      <c r="BD15" s="115">
        <f t="shared" ref="BD15:BD24" ca="1" si="22">BC15-273.15</f>
        <v>1224.5647962528383</v>
      </c>
      <c r="BE15" s="116">
        <f t="shared" ref="BE15:BE24" ca="1" si="23">-54.3+299*(BC15)/10^4+36.4*(BC15)*FW15/10^4+367*DU15*DP15</f>
        <v>8.2851056473221298</v>
      </c>
      <c r="BG15" s="116">
        <f t="shared" ref="BG15:BG24" si="24">IF(ABS(FO15)&gt;0,10^4/(6.73-0.26*FX15-0.86*LN(FZ15)+0.52*LN(DT15)),0)</f>
        <v>1442.2149063100333</v>
      </c>
      <c r="BH15" s="116">
        <f t="shared" ref="BH15:BH24" si="25">IF(BG15&gt;0,BG15-273.15,0)</f>
        <v>1169.0649063100332</v>
      </c>
      <c r="BI15" s="116">
        <f t="shared" ref="BI15:BI24" ca="1" si="26">IF(ABS(FO15)&gt;0,10^4/(6.59-0.16*FX15-0.65*LN(FZ15)+0.23*LN(DT15)-0.02*BK15),0)</f>
        <v>1461.0615719252248</v>
      </c>
      <c r="BJ15" s="116">
        <f t="shared" ref="BJ15:BJ24" ca="1" si="27">IF(BI15&gt;0,BI15-273.15,0)</f>
        <v>1187.911571925225</v>
      </c>
      <c r="BK15" s="116">
        <f t="shared" ref="BK15:BK24" ca="1" si="28">IF(ABS(FO15)&gt;0,-54.3+299*(BI15)/10^4+36.4*(BI15)*FW15/10^4+367*DU15*DP15,0)</f>
        <v>6.8593704721378694</v>
      </c>
      <c r="BL15" s="116"/>
      <c r="BM15" s="116">
        <f t="shared" ref="BM15:BM24" ca="1" si="29">IF(ABS(FO15)&gt;0,10^4/(4.6-0.437*FY15-0.654*LN(FZ15)-0.326*LN(DU15)-0.92*LN(DN15)+0.274*LN(FO15)-0.00632*BN15),0)</f>
        <v>1458.3094376966176</v>
      </c>
      <c r="BN15" s="116">
        <f t="shared" ref="BN15:BN24" ca="1" si="30">IF(ABS(FO15)&gt;0,-88.3+0.00282*(BM15)*FW15+0.0219*(BM15)-25.1*LN(DT15*DN15)+12.4*LN(DT15)+7.03*FZ15,0)</f>
        <v>4.3305026757266223</v>
      </c>
      <c r="BO15" s="116">
        <f t="shared" ref="BO15:BO24" ca="1" si="31">BM15-273.15</f>
        <v>1185.1594376966177</v>
      </c>
      <c r="BP15" s="116"/>
      <c r="BQ15" s="116">
        <f t="shared" ref="BQ15:BQ24" ca="1" si="32">-48.7+271.3*AS15/10^4+31.96*(AS15/10^4)*FW15-8.2*LN(DQ15)+4.6*LN(DS15)-0.96*LN(DV15)-2.2*LN(FV15)-31*FZ15+56.2*(DU15+DV15)+0.76*AA15</f>
        <v>5.3071303393706302</v>
      </c>
      <c r="BR15" s="116">
        <f t="shared" ref="BR15:BR24" ca="1" si="33">-40.73+358*AS15/10^4+21.7*(AS15/10^4)*FW15-106*DT15-166*(DU15+DV15)^2-50.2*DN15*(DQ15+DS15)-3.2*LN(FV15)-2.2*LN(FT15)+0.86*LN(FD15)+0.4*AA15</f>
        <v>5.5869550190849759</v>
      </c>
      <c r="BS15" s="116">
        <f t="shared" ref="BS15:BS24" ca="1" si="34">-273.15+10^4/(7.53+0.07*AA15-1.1*FZ15-14.9*DT15*DN15-0.08*LN(DO15)-3.62*(DU15+DV15)-0.18*LN(FT15)-0.026*AT15-0.14*FY15)</f>
        <v>1202.1438235958017</v>
      </c>
      <c r="BT15" s="116">
        <f t="shared" ref="BT15:BT24" ca="1" si="35">-273.15+10^4/(6.39+0.076*AA15-5.55*DT15*DN15-0.386*LN(DS15)-0.046*GB15+2.2*10^-4*AT15^2)</f>
        <v>1211.042122069759</v>
      </c>
      <c r="BU15" s="116">
        <f t="shared" ref="BU15:BU24" ca="1" si="36">-273.15+10^4/(6.39+0.076*AA15-5.55*(DT15*DN15)-0.386*LN(DS15)-0.046*AT15+0.00022*AT15^2)</f>
        <v>1211.042122069759</v>
      </c>
      <c r="BV15" s="116"/>
      <c r="BW15" s="116">
        <f t="shared" ref="BW15:BW24" ca="1" si="37">10^4/(3.12-0.0259*BN15-0.37*LN(DS15/(DS15+DQ15))+0.47*LN(DT15*(DS15+DQ15)*DN15^2)-0.78*LN((DS15+DQ15)^2*DN15^2)-0.34*LN(DT15*DP15^2*DN15))-273.15</f>
        <v>1164.8001568872091</v>
      </c>
      <c r="BX15" s="111"/>
      <c r="BY15" s="117">
        <f t="shared" ref="BY15:BY24" ca="1" si="38">EXP(-9.8+0.24*LN(DT15*(DQ15+DS15)*DN15^2)+17558/AO15+8.7*LN(AO15/1670)-4.61*10^3*(FT15^2/AO15))</f>
        <v>0.71344695401744906</v>
      </c>
      <c r="BZ15" s="117">
        <f t="shared" ref="BZ15:BZ24" ca="1" si="39">EXP(-2.18-3.16*DO15-0.365*LN(DP15)+0.05*LN(DS15)-3858.2*(FT15^2/AO15)+(2107.4/AO15)-17.64*AQ15/AO15)</f>
        <v>0.69244193160562362</v>
      </c>
      <c r="CA15" s="117">
        <f t="shared" ref="CA15:CA24" ca="1" si="40">EXP(0.018-9.61*DT15+7.46*DS15*DN15-0.34*LN(DP15)-3.78*(DU15+DV15)-3737.3*(FS15^2/AO15)-46.8*(AQ15/AO15))</f>
        <v>0.10514830291915916</v>
      </c>
      <c r="CB15" s="117">
        <f t="shared" ref="CB15:CB24" ca="1" si="41">EXP(2.58+0.12*AQ15/AO15-9*10^-7*AQ15^2/AO15+0.78*LN(DT15*DP15^2*DN15)-4.3*10^3*(FS15^2/AO15))</f>
        <v>1.6428279850961836E-2</v>
      </c>
      <c r="CC15" s="117">
        <f t="shared" ref="CC15:CC24" ca="1" si="42">EXP(-1.06+0.23*AQ15/AO15-6*10^-7*AQ15^2/AO15+1.02*LN(DU15*DP15*DN15^2)-0.8*LN(DP15)-2.2*LN(DN15))</f>
        <v>1.7406638754989861E-2</v>
      </c>
      <c r="CD15" s="117">
        <f ca="1">EXP(5.1+0.52*LN(DT15*DO15*DP15^2)+2.04*10^3*FS15^2/AY15-6.2*DN15+42.5*DU15*DP15-45.1*(DQ15+DS15)*DP15)</f>
        <v>6.064359774195572E-2</v>
      </c>
      <c r="CE15" s="117">
        <f>EXP(12.8)*DT15*DW15^2*DN15</f>
        <v>4.4250134441825482E-2</v>
      </c>
      <c r="CF15" s="116">
        <f t="shared" ref="CF15:CF24" ca="1" si="43">SUM(BZ15:CE15)</f>
        <v>0.93631888531451557</v>
      </c>
      <c r="CG15" s="134">
        <v>0.27</v>
      </c>
      <c r="CH15" s="117">
        <f t="shared" ref="CH15:CH24" si="44">FS15</f>
        <v>0.75853892141834334</v>
      </c>
      <c r="CI15" s="117">
        <f t="shared" ref="CI15:CI24" si="45">FT15</f>
        <v>0.12208646190592098</v>
      </c>
      <c r="CJ15" s="117">
        <f t="shared" ref="CJ15:CJ24" si="46">FP15</f>
        <v>4.7711787266187827E-2</v>
      </c>
      <c r="CK15" s="117">
        <f t="shared" ref="CK15:CK24" si="47">FO15</f>
        <v>2.7466392898565978E-2</v>
      </c>
      <c r="CL15" s="117">
        <f t="shared" ref="CL15:CL24" si="48">FQ15</f>
        <v>3.2155762957595826E-2</v>
      </c>
      <c r="CM15" s="117">
        <f t="shared" ref="CM15:CM24" si="49">FR15</f>
        <v>1.4104972695030329E-2</v>
      </c>
      <c r="CN15" s="117">
        <f t="shared" ref="CN15:CN24" si="50">SUM(CH15:CM15)</f>
        <v>1.0020642991416444</v>
      </c>
      <c r="CO15" s="117">
        <f>(FE15/FG15)/($Q$8*DQ15/DS15)</f>
        <v>0.14984916303227702</v>
      </c>
      <c r="CP15" s="111"/>
      <c r="CQ15" s="116">
        <f t="shared" ref="CQ15:CQ24" ca="1" si="51">3205-5.62*FG15+83.2*FI15+68.2*FV15+2.52*LN(FC15)-51.1*FV15^2+34.8*FT15^2+0.384*(AS15)-518*LN(AS15)</f>
        <v>5.0828979537741361</v>
      </c>
      <c r="CR15" s="116">
        <f t="shared" ref="CR15:CR24" ca="1" si="52">1458+0.197*(AS15)-241*LN(AS15)+0.453*AA15+55.5*FC15+8.05*FE15-277*FJ15+18*FO15+44.1*FS15+2.2*LN(FO15)-27.7*FD15^2+97.3*GV15^2+30.7*GX15^2-27.6*FS15^2</f>
        <v>4.3330643525192816</v>
      </c>
      <c r="CS15" s="116">
        <f t="shared" ref="CS15:CS24" ca="1" si="53">-57.9+0.0475*(AS15)-40.6*DQ15-47.7*FP15+0.67*AA15-153*DT15*DN15+6.89*(FD15/DP15)</f>
        <v>5.1602477756496867</v>
      </c>
      <c r="CT15" s="116">
        <f t="shared" ref="CT15:CT24" ca="1" si="54">-273.15+(93100+544*AT15)/(61.1+36.6*FA15+10.9*FE15-0.95*(FD15+FK15-FI15-FJ15)+0.395*(LN(GG15))^2)</f>
        <v>1222.0362859232764</v>
      </c>
      <c r="CU15" s="118">
        <f ca="1">EXP(-0.107-1719/AO15)</f>
        <v>0.27852592748027732</v>
      </c>
      <c r="CW15" s="116">
        <f t="shared" ref="CW15:CW24" si="55">698.443+4.985*FB15-26.826*GW15-3.764*FM15+53.989*FC15+3.948*FA15+14.651*FK15-700.431*FH15-666.629*FI15-682.848*GX15-691.138*GV15-688.384*FF15-6.267*GX15^2-4.144*GV15^2</f>
        <v>3.5046564869151884</v>
      </c>
      <c r="CX15" s="116">
        <f t="shared" ref="CX15:CX24" si="56">771.48+4.956*FB15-28.756*GW15-5.345*FM15+56.904*FC15+1.848*FA15+14.827*FK15-773.74*FH15-736.57*FI15-754.81*GX15-763.2*GV15-759.66*FF15-1.185*GX15^2-1.876*GV15^2</f>
        <v>3.5415118271184154</v>
      </c>
      <c r="CY15" s="116">
        <f t="shared" ref="CY15:CY24" ca="1" si="57">-273.15+(23166+39.28*AT15)/(13.25+15.35*FA15+4.5*FE15-1.55*(FD15-FK15-FI15-FJ15)+(LN(IM15))^2)</f>
        <v>968.76514408199057</v>
      </c>
      <c r="CZ15" s="119"/>
      <c r="DA15" s="33">
        <f t="shared" ref="DA15:DA24" si="58">P15/DA$10</f>
        <v>0.78476240881561399</v>
      </c>
      <c r="DB15" s="33">
        <f t="shared" ref="DB15:DB24" si="59">Q15/DB$10</f>
        <v>2.149256123026385E-2</v>
      </c>
      <c r="DC15" s="33">
        <f t="shared" ref="DC15:DC24" si="60">R15*2/DC$10</f>
        <v>0.30466747089573465</v>
      </c>
      <c r="DD15" s="33">
        <f t="shared" ref="DD15:DD24" si="61">S15/DD$10</f>
        <v>0.135299750579013</v>
      </c>
      <c r="DE15" s="33">
        <f t="shared" ref="DE15:DE24" si="62">T15/DE$10</f>
        <v>2.6614977973568282E-3</v>
      </c>
      <c r="DF15" s="33">
        <f t="shared" ref="DF15:DF24" si="63">U15/DF$10</f>
        <v>0.14736640573006396</v>
      </c>
      <c r="DG15" s="33">
        <f t="shared" ref="DG15:DG24" si="64">V15/DG$10</f>
        <v>0.22043996333638866</v>
      </c>
      <c r="DH15" s="33">
        <f t="shared" ref="DH15:DH24" si="65">W15*2/DH$10</f>
        <v>0.1211896306646294</v>
      </c>
      <c r="DI15" s="33">
        <f t="shared" ref="DI15:DI24" si="66">X15*2/DI$10</f>
        <v>2.5217631321924498E-2</v>
      </c>
      <c r="DJ15" s="33">
        <f t="shared" ref="DJ15:DJ24" si="67">Y15*2/DJ$10</f>
        <v>2.6316101111723694E-3</v>
      </c>
      <c r="DK15" s="33">
        <f t="shared" ref="DK15:DK24" si="68">Z15*2/DK$10</f>
        <v>3.8975038221182637E-3</v>
      </c>
      <c r="DL15" s="33">
        <f t="shared" ref="DL15:DL24" si="69">SUM(DA15:DK15)</f>
        <v>1.7696264343042796</v>
      </c>
      <c r="DN15" s="33">
        <f t="shared" ref="DN15:DN24" si="70">(DA15/$DL15)</f>
        <v>0.44346218704861273</v>
      </c>
      <c r="DO15" s="33">
        <f t="shared" ref="DO15:DO24" si="71">(DB15/$DL15)</f>
        <v>1.2145253265677822E-2</v>
      </c>
      <c r="DP15" s="33">
        <f t="shared" ref="DP15:DP24" si="72">(DC15/$DL15)</f>
        <v>0.17216485072201876</v>
      </c>
      <c r="DQ15" s="33">
        <f t="shared" ref="DQ15:DQ24" si="73">(DD15/$DL15)</f>
        <v>7.6456673542066228E-2</v>
      </c>
      <c r="DR15" s="33">
        <f t="shared" ref="DR15:DR24" si="74">(DE15/$DL15)</f>
        <v>1.503988494839129E-3</v>
      </c>
      <c r="DS15" s="33">
        <f t="shared" ref="DS15:DS24" si="75">(DF15/$DL15)</f>
        <v>8.3275431963130891E-2</v>
      </c>
      <c r="DT15" s="33">
        <f t="shared" ref="DT15:DT24" si="76">(DG15/$DL15)</f>
        <v>0.12456864288595101</v>
      </c>
      <c r="DU15" s="33">
        <f t="shared" ref="DU15:DU24" si="77">(DH15/$DL15)</f>
        <v>6.8483171541384974E-2</v>
      </c>
      <c r="DV15" s="33">
        <f t="shared" ref="DV15:DV24" si="78">(DI15/$DL15)</f>
        <v>1.4250256909073972E-2</v>
      </c>
      <c r="DW15" s="33">
        <f t="shared" ref="DW15:DW24" si="79">(DJ15/$DL15)</f>
        <v>1.4870992318822219E-3</v>
      </c>
      <c r="DX15" s="33">
        <f t="shared" ref="DX15:DX24" si="80">(DK15/$DL15)</f>
        <v>2.2024443953622048E-3</v>
      </c>
      <c r="DY15" s="33">
        <f t="shared" ref="DY15:DY24" si="81">SUM(DN15:DX15)</f>
        <v>0.99999999999999989</v>
      </c>
      <c r="DZ15" s="33">
        <f t="shared" ref="DZ15:DZ24" si="82">100*DS15/(DS15+DQ15*$Q$8)</f>
        <v>52.134435779049689</v>
      </c>
      <c r="EA15" s="33">
        <f t="shared" ref="EA15:EA24" si="83">AD15/DA$10</f>
        <v>0.84908869704731516</v>
      </c>
      <c r="EB15" s="33">
        <f t="shared" ref="EB15:EB24" si="84">AE15/DB$10</f>
        <v>6.3896803657541171E-3</v>
      </c>
      <c r="EC15" s="33">
        <f t="shared" ref="EC15:EC24" si="85">AF15/DC$10</f>
        <v>4.2095507105658042E-2</v>
      </c>
      <c r="ED15" s="33">
        <f t="shared" ref="ED15:ED24" si="86">AG15/DD$10</f>
        <v>5.4538571174060219E-2</v>
      </c>
      <c r="EE15" s="33">
        <f t="shared" ref="EE15:EE24" si="87">AH15/DE$10</f>
        <v>1.6000000000000001E-3</v>
      </c>
      <c r="EF15" s="33">
        <f t="shared" ref="EF15:EF24" si="88">AI15/DF$10</f>
        <v>0.39641577594505811</v>
      </c>
      <c r="EG15" s="33">
        <f t="shared" ref="EG15:EG24" si="89">AJ15/DG$10</f>
        <v>0.38340400945835579</v>
      </c>
      <c r="EH15" s="33">
        <f t="shared" ref="EH15:EH24" si="90">AK15/DH$10</f>
        <v>6.1762954812040862E-3</v>
      </c>
      <c r="EI15" s="33">
        <f t="shared" ref="EI15:EI24" si="91">AL15/DI$10</f>
        <v>0</v>
      </c>
      <c r="EJ15" s="33">
        <f t="shared" ref="EJ15:EJ24" si="92">AM15/DJ$10</f>
        <v>6.3434961729809955E-3</v>
      </c>
      <c r="EK15" s="33">
        <f t="shared" ref="EK15:EK24" si="93">SUM(EA15:EJ15)</f>
        <v>1.7460520327503866</v>
      </c>
      <c r="EM15" s="33">
        <f t="shared" ref="EM15:EM24" si="94">EA15*2</f>
        <v>1.6981773940946303</v>
      </c>
      <c r="EN15" s="33">
        <f t="shared" ref="EN15:EN24" si="95">EB15*2</f>
        <v>1.2779360731508234E-2</v>
      </c>
      <c r="EO15" s="33">
        <f t="shared" ref="EO15:EO24" si="96">EC15*3</f>
        <v>0.12628652131697413</v>
      </c>
      <c r="EP15" s="33">
        <f t="shared" ref="EP15:EP24" si="97">ED15</f>
        <v>5.4538571174060219E-2</v>
      </c>
      <c r="EQ15" s="33">
        <f t="shared" ref="EQ15:EQ24" si="98">EE15</f>
        <v>1.6000000000000001E-3</v>
      </c>
      <c r="ER15" s="33">
        <f t="shared" ref="ER15:ER24" si="99">EF15</f>
        <v>0.39641577594505811</v>
      </c>
      <c r="ES15" s="33">
        <f t="shared" ref="ES15:ES24" si="100">EG15</f>
        <v>0.38340400945835579</v>
      </c>
      <c r="ET15" s="33">
        <f t="shared" ref="ET15:ET24" si="101">EH15</f>
        <v>6.1762954812040862E-3</v>
      </c>
      <c r="EU15" s="33">
        <f t="shared" ref="EU15:EU24" si="102">EI15</f>
        <v>0</v>
      </c>
      <c r="EV15" s="33">
        <f t="shared" ref="EV15:EV24" si="103">EJ15*3</f>
        <v>1.9030488518942987E-2</v>
      </c>
      <c r="EW15" s="33">
        <f t="shared" ref="EW15:EW24" si="104">SUM(EM15:EV15)</f>
        <v>2.6984084167207341</v>
      </c>
      <c r="EX15" s="33">
        <f t="shared" ref="EX15:EX24" si="105">6/EW15</f>
        <v>2.2235329399437451</v>
      </c>
      <c r="EZ15" s="33">
        <f t="shared" ref="EZ15:EZ24" si="106">EA15*$EX15</f>
        <v>1.8879766868186205</v>
      </c>
      <c r="FA15" s="33">
        <f t="shared" ref="FA15:FA24" si="107">EB15*$EX15</f>
        <v>1.4207664768966077E-2</v>
      </c>
      <c r="FB15" s="33">
        <f t="shared" ref="FB15:FB24" si="108">2-EZ15</f>
        <v>0.11202331318137948</v>
      </c>
      <c r="FC15" s="33">
        <f t="shared" ref="FC15:FC24" si="109">IF(FD15-FB15&lt;0,0,FD15-FB15)</f>
        <v>7.5178180164753805E-2</v>
      </c>
      <c r="FD15" s="33">
        <f t="shared" ref="FD15:FD24" si="110">EC15*$EX15*2</f>
        <v>0.18720149334613329</v>
      </c>
      <c r="FE15" s="33">
        <f t="shared" ref="FE15:FE24" si="111">ED15*$EX15</f>
        <v>0.12126830950298931</v>
      </c>
      <c r="FF15" s="33">
        <f t="shared" ref="FF15:FF24" si="112">EE15*$EX15</f>
        <v>3.5576527039099925E-3</v>
      </c>
      <c r="FG15" s="33">
        <f t="shared" ref="FG15:FG24" si="113">EF15*$EX15</f>
        <v>0.88144353572719603</v>
      </c>
      <c r="FH15" s="33">
        <f t="shared" ref="FH15:FH24" si="114">EG15*$EX15</f>
        <v>0.85251144433715731</v>
      </c>
      <c r="FI15" s="33">
        <f t="shared" ref="FI15:FI24" si="115">EH15*$EX15*2</f>
        <v>2.7466392898565978E-2</v>
      </c>
      <c r="FJ15" s="33">
        <f t="shared" ref="FJ15:FJ24" si="116">EI15*$EX15*2</f>
        <v>0</v>
      </c>
      <c r="FK15" s="33">
        <f t="shared" ref="FK15:FK24" si="117">EJ15*$EX15*2</f>
        <v>2.8209945390060658E-2</v>
      </c>
      <c r="FL15" s="33">
        <f t="shared" ref="FL15:FL24" si="118">EZ15+FA15+FD15+FE15+FF15+FG15+FH15+FI15+FJ15+FK15</f>
        <v>4.0038431254935984</v>
      </c>
      <c r="FM15" s="33">
        <f t="shared" ref="FM15:FM24" si="119">IF(FI15+FB15-FC15-2*FA15-FK15&gt;0,FI15+FB15-FC15-2*FA15-FK15,0)</f>
        <v>7.6862509871988421E-3</v>
      </c>
      <c r="FN15" s="33">
        <f t="shared" ref="FN15:FN24" si="120">12-48/FL15</f>
        <v>1.151830990318814E-2</v>
      </c>
      <c r="FO15" s="33">
        <f t="shared" ref="FO15:FO24" si="121">IF(FI15&lt;FC15,FI15,FC15)</f>
        <v>2.7466392898565978E-2</v>
      </c>
      <c r="FP15" s="33">
        <f t="shared" ref="FP15:FP24" si="122">IF(FC15&gt;FI15,FC15-FI15,0)</f>
        <v>4.7711787266187827E-2</v>
      </c>
      <c r="FQ15" s="33">
        <f t="shared" ref="FQ15:FQ24" si="123">IF(FB15&gt;FP15,(FB15-FP15)/2,0)</f>
        <v>3.2155762957595826E-2</v>
      </c>
      <c r="FR15" s="33">
        <f t="shared" ref="FR15:FR24" si="124">FK15/2</f>
        <v>1.4104972695030329E-2</v>
      </c>
      <c r="FS15" s="119">
        <f t="shared" ref="FS15:FS24" si="125">IF(FH15-FQ15-FP15-FR15&gt;0,FH15-FQ15-FP15-FR15,0)</f>
        <v>0.75853892141834334</v>
      </c>
      <c r="FT15" s="33">
        <f t="shared" ref="FT15:FT24" si="126">((FE15+FG15)-FS15)/2</f>
        <v>0.12208646190592098</v>
      </c>
      <c r="FU15" s="33">
        <f t="shared" ref="FU15:FU24" si="127">SUM(FO15:FT15)</f>
        <v>1.0020642991416442</v>
      </c>
      <c r="FV15" s="33">
        <f t="shared" ref="FV15:FV24" si="128">FH15-FP15-FQ15-FR15</f>
        <v>0.75853892141834334</v>
      </c>
      <c r="FW15" s="33">
        <f t="shared" ref="FW15:FW24" si="129">LN(FO15/(DN15^2*DU15*DP15))</f>
        <v>2.4719634458706747</v>
      </c>
      <c r="FX15" s="33">
        <f t="shared" ref="FX15:FX24" si="130">LN(FO15*DT15*(DQ15+DS15)/(FS15*DU15*DP15))</f>
        <v>-2.7951164428093489</v>
      </c>
      <c r="FY15" s="33">
        <f t="shared" ref="FY15:FY24" si="131">LN((FO15*DT15*(DQ15+DS15))/(DU15*DP15*FV15))</f>
        <v>-2.7951164428093489</v>
      </c>
      <c r="FZ15" s="33">
        <f t="shared" ref="FZ15:FZ24" si="132">DS15/(DS15+DQ15)</f>
        <v>0.52134435779049693</v>
      </c>
      <c r="GA15" s="120">
        <f t="shared" ref="GA15:GA24" ca="1" si="133">AS15</f>
        <v>1461.0615719252248</v>
      </c>
      <c r="GB15" s="120">
        <f t="shared" ref="GB15:GB24" ca="1" si="134">AT15</f>
        <v>6.8593704721378694</v>
      </c>
      <c r="GC15" s="33">
        <f t="shared" ref="GC15:GC24" ca="1" si="135">(GA15)/10^4</f>
        <v>0.14610615719252248</v>
      </c>
      <c r="GD15" s="119">
        <f t="shared" ref="GD15:GD24" ca="1" si="136">LN(ABS(BQ15-GB15))</f>
        <v>0.43969913451355119</v>
      </c>
      <c r="GE15" s="119">
        <f t="shared" ref="GE15:GE24" ca="1" si="137">LN(ABS(BT15-GA15))</f>
        <v>5.5215387142578916</v>
      </c>
      <c r="GF15" s="33">
        <f t="shared" ref="GF15:GF24" ca="1" si="138">1458+0.45*AA15+0.197*(J15+273.15)-241*LN(J15+273.15)+55.5*FC15+8.05*FE15-276.6*FJ15+18.01*FO15+44.09*FV15+2.17*LN(FO15)+97.3*GV15^2+30.38*GX15^2-27.59*FV15^2-17.7*FD15^2</f>
        <v>174.81283235522426</v>
      </c>
      <c r="GG15" s="33">
        <f t="shared" ref="GG15:GG24" si="139">(1-FH15-FI15-FJ15)*(1-0.5*(FD15+FK15+FI15+FJ15))</f>
        <v>0.10544680144412584</v>
      </c>
      <c r="GH15" s="119">
        <f t="shared" ref="GH15:GH24" si="140">100*EF15/(EF15+ED15)</f>
        <v>87.905966197581861</v>
      </c>
      <c r="GI15" s="119">
        <f t="shared" ref="GI15:GI24" ca="1" si="141">2446.5+0.309*(J15+273.15)-400*LN(J15+273.15)-5.98*FG15-20.5*FI15+112*FO15+61.5*FP15+71.1*FV15+1.66*LN(FV15)-43.5*FV15^2+43*FT15^2-26.2*FD15^2</f>
        <v>315.08972887990711</v>
      </c>
      <c r="GJ15" s="119">
        <f t="shared" ref="GJ15:GJ24" ca="1" si="142">EXP(-0.107-1719/(J15+273.15))</f>
        <v>1.666079171755958E-3</v>
      </c>
      <c r="GK15" s="119">
        <f t="shared" ref="GK15:GK24" si="143">(FE15/FG15)/(DQ15/DS15)</f>
        <v>0.14984916303227702</v>
      </c>
      <c r="GL15" s="33">
        <f t="shared" ref="GL15:GL24" si="144">FH15+FI15+FF15</f>
        <v>0.88353548993963327</v>
      </c>
      <c r="GM15" s="33">
        <f t="shared" ref="GM15:GM24" si="145">FC15+FA15+FK15+FM15</f>
        <v>0.12528204131097936</v>
      </c>
      <c r="GN15" s="33">
        <f t="shared" ref="GN15:GN24" si="146">EXP(0.238*GM15+0.289*GL15-2.3315)</f>
        <v>0.12920679223005219</v>
      </c>
      <c r="GO15" s="33">
        <f t="shared" ref="GO15:GO24" si="147">1-FA15-FC15</f>
        <v>0.91061415506628007</v>
      </c>
      <c r="GP15" s="33">
        <f t="shared" ref="GP15:GP24" si="148">(FE15-FM15)+FG15-GO15</f>
        <v>8.441143917670646E-2</v>
      </c>
      <c r="GQ15" s="33">
        <f t="shared" ref="GQ15:GQ24" si="149">FE15-FM15</f>
        <v>0.11358205851579047</v>
      </c>
      <c r="GR15" s="33">
        <f t="shared" ref="GR15:GR24" si="150">1-GN15</f>
        <v>0.87079320776994784</v>
      </c>
      <c r="GS15" s="33">
        <f t="shared" ref="GS15:GS24" si="151">(GN15*FG15)-(GN15*(1-GL15))+GQ15+(1-GL15)</f>
        <v>0.32888705460583895</v>
      </c>
      <c r="GT15" s="33">
        <f t="shared" ref="GT15:GT24" si="152">-GQ15*(1-GL15)</f>
        <v>-1.3228278796689441E-2</v>
      </c>
      <c r="GU15" s="33">
        <f t="shared" ref="GU15:GU24" si="153">(-GS15+SQRT(GS15^2-4*GR15*GT15))/2*GR15</f>
        <v>2.7800451160538368E-2</v>
      </c>
      <c r="GV15" s="33">
        <f t="shared" ref="GV15:GV24" si="154">GU15</f>
        <v>2.7800451160538368E-2</v>
      </c>
      <c r="GW15" s="33">
        <f t="shared" ref="GW15:GW24" si="155">GQ15-GV15</f>
        <v>8.5781607355252101E-2</v>
      </c>
      <c r="GX15" s="33">
        <f t="shared" ref="GX15:GX24" si="156">1-GL15-GV15</f>
        <v>8.8664058899828369E-2</v>
      </c>
      <c r="GY15" s="33">
        <f t="shared" ref="GY15:GY24" si="157">FG15-GX15</f>
        <v>0.79277947682736771</v>
      </c>
      <c r="GZ15" s="33">
        <f t="shared" ref="GZ15:GZ24" si="158">IF(1-GL15&gt;0,FH15,1-FI15-FJ15-FF15)</f>
        <v>0.85251144433715731</v>
      </c>
      <c r="HA15" s="33">
        <f t="shared" ref="HA15:HA24" si="159">IF(1-GL15&gt;0,FI15,IF(FH15&gt;0,FI15,1-FF15))</f>
        <v>2.7466392898565978E-2</v>
      </c>
      <c r="HB15" s="33">
        <f t="shared" ref="HB15:HB24" si="160">11.864*GW15+9.107*FM15-18.375*FC15+11.794*FA15-1.4925*FK15+439.97*FH15+419.68*FI15+431.72*GX15+432.56*GV15+428.03*FF15-28.652*GX15^2-12.741*GV15^2</f>
        <v>438.02943367626335</v>
      </c>
      <c r="HC15" s="33">
        <f t="shared" ref="HC15:HC24" si="161">-0.3085*FB15+0.813*GW15-0.4173*FM15-2.209*FC15-1.0864*FA15-0.8001*FK15+11.931*FH15+11.288*FI15+11.432*GX15+11.885*GV15+12.038*FF15+2.4355*GX15^2-1.661*GV15^2</f>
        <v>11.71395929449829</v>
      </c>
      <c r="HD15" s="33">
        <f t="shared" ref="HD15:HD24" si="162">3*(FM15+FC15+FK15)+2*(GW15+GY15)+4*FA15</f>
        <v>2.1471759570671436</v>
      </c>
      <c r="HE15" s="33">
        <f t="shared" ref="HE15:HE24" si="163">32.9*(0.75*HD15/6)*(10^-6)</f>
        <v>8.8302611234386272E-6</v>
      </c>
      <c r="HF15" s="33">
        <f t="shared" ref="HF15:HF24" si="164">7500*HD15/((1.4133+0.05601*HC15)^3)</f>
        <v>1817.1730293066444</v>
      </c>
      <c r="HG15" s="33">
        <f t="shared" ref="HG15:HG24" ca="1" si="165">HC15*((2+3*HE15*(J15-25))/(2-3*HE15*(J15-25))-1)</f>
        <v>-7.7153273497323448E-3</v>
      </c>
      <c r="HH15" s="119">
        <f t="shared" ref="HH15:HH24" ca="1" si="166">-57.9+0.0475*(GA15+273.15)-40.6*DQ15-47.7*FP15+0.67*AA15-153*DN15*DT15+6.89*((FB15+FC15)/DP15)</f>
        <v>18.13487277564969</v>
      </c>
      <c r="HI15" s="44" t="e">
        <f>#REF!</f>
        <v>#REF!</v>
      </c>
      <c r="HJ15" s="44" t="e">
        <f>#REF!</f>
        <v>#REF!</v>
      </c>
      <c r="HK15" s="44">
        <f t="shared" ref="HK15:HK24" si="167">W15+X15</f>
        <v>4.9432999999999998</v>
      </c>
      <c r="HL15" s="44">
        <f t="shared" ref="HL15:HL24" si="168">6*10^-5*(P15^3)-0.0166*(P15^2)+1.5751*P15-39.978</f>
        <v>3.6741237991074769</v>
      </c>
      <c r="HM15" s="44" t="e">
        <f t="shared" ref="HM15:HM24" si="169">IF(HK15&gt;HL15,HJ15,HI15)</f>
        <v>#REF!</v>
      </c>
      <c r="HN15" s="33">
        <f t="shared" ref="HN15:HN24" si="170">HB15</f>
        <v>438.02943367626335</v>
      </c>
      <c r="HO15" s="33">
        <f t="shared" ref="HO15:HO24" si="171">HC15</f>
        <v>11.71395929449829</v>
      </c>
      <c r="HP15" s="44">
        <f t="shared" ref="HP15:HP24" si="172">771.475-(1.323*HN15)-(16.064*HO15)</f>
        <v>3.7890171394830929</v>
      </c>
      <c r="HQ15" s="44"/>
      <c r="HR15" s="45">
        <f t="shared" ref="HR15:HR24" si="173">GV15+GW15+FF15</f>
        <v>0.11713971121970046</v>
      </c>
      <c r="HS15" s="45">
        <f t="shared" ref="HS15:HS24" si="174">GX15+GY15</f>
        <v>0.88144353572719614</v>
      </c>
      <c r="HT15" s="45">
        <f t="shared" ref="HT15:HT24" si="175">IF(FI15&gt;FM15,FM15,FI15)</f>
        <v>7.6862509871988421E-3</v>
      </c>
      <c r="HU15" s="45">
        <f t="shared" ref="HU15:HU24" si="176">FI15-HT15</f>
        <v>1.9780141911367136E-2</v>
      </c>
      <c r="HV15" s="45">
        <f t="shared" ref="HV15:HV24" si="177">FM15-HT15</f>
        <v>0</v>
      </c>
      <c r="HW15" s="45">
        <f t="shared" ref="HW15:HW24" si="178">IF(HU15&gt;FC15,FC15,HU15)</f>
        <v>1.9780141911367136E-2</v>
      </c>
      <c r="HX15" s="45">
        <f t="shared" ref="HX15:HX24" si="179">HU15-HW15</f>
        <v>0</v>
      </c>
      <c r="HY15" s="45">
        <f t="shared" ref="HY15:HY24" si="180">FC15-HW15</f>
        <v>5.5398038253386669E-2</v>
      </c>
      <c r="HZ15" s="45">
        <f t="shared" ref="HZ15:HZ24" si="181">HY15+FK15+2*FA15</f>
        <v>0.11202331318137948</v>
      </c>
      <c r="IA15" s="45">
        <f t="shared" ref="IA15:IA24" si="182">HR15/(HR15+HS15)</f>
        <v>0.11730590471835725</v>
      </c>
      <c r="IB15" s="45">
        <f t="shared" ref="IB15:IB24" si="183">(FH15-HZ15-HV15)*(1-IA15)</f>
        <v>0.6536245009973437</v>
      </c>
      <c r="IC15" s="45">
        <f t="shared" ref="IC15:IC24" si="184">(FH15-HZ15-HV15)*IA15</f>
        <v>8.6863630158434096E-2</v>
      </c>
      <c r="ID15" s="45">
        <f t="shared" ref="ID15:ID24" si="185">(1-HT15-HW15-HV15-HZ15-IB15-IC15)*(1-IA15)</f>
        <v>0.1059428543749593</v>
      </c>
      <c r="IE15" s="45">
        <f t="shared" ref="IE15:IE24" si="186">(1-HT15-HW15-HV15-HZ15-IB15-IC15)*IA15</f>
        <v>1.407930838931741E-2</v>
      </c>
      <c r="IF15" s="45">
        <f t="shared" ref="IF15:IF24" si="187">HW15+HT15</f>
        <v>2.7466392898565978E-2</v>
      </c>
      <c r="IG15" s="45"/>
      <c r="IH15" s="121">
        <f t="shared" ref="IH15:IH24" si="188">(-0.000000872*IB15)-(0.000000749*ID15)-(0.000000993*IC15)-(0.00000087*(HZ15+HV15))-(0.00000086*IF15)-(0.00000087*IE15)</f>
        <v>-8.688977262031263E-7</v>
      </c>
      <c r="II15" s="121">
        <f t="shared" ref="II15:II24" si="189">(0.000000000001707*IB15)+(0.000000000000447*ID15)+(0.0000000000014835*IC15)+(0.000000000002171*(HZ15+HV15))+(0.000000000002149*IF15)+(0.0000000000002235*IE15)</f>
        <v>1.597330291128915E-12</v>
      </c>
      <c r="IJ15" s="121">
        <f t="shared" ref="IJ15:IJ24" si="190">(0.000027795*IB15)+(0.000024656*ID15)+(0.000031371*IC15)+(0.00002225*(HZ15+HV15))+(0.000023118*IF15)+(0.000028232*IE15)</f>
        <v>2.7029592788152351E-5</v>
      </c>
      <c r="IK15" s="121">
        <f t="shared" ref="IK15:IK24" si="191">(0.0000000083082*IB15)+(0.000000007467*ID15)+(0.0000000083672*IC15)+(0.0000000052863*(HZ15+HV15))+(0.0000000025785*IF15)+(0.000000007526*IE15)</f>
        <v>7.7172955485632845E-9</v>
      </c>
      <c r="IL15" s="45">
        <f t="shared" ref="IL15:IL24" si="192">HD15</f>
        <v>2.1471759570671436</v>
      </c>
      <c r="IM15" s="119">
        <f t="shared" ref="IM15:IM24" si="193">(1-FH15-FI15-FJ15)*(1-0.5*(FD15+FK15+FI15+FJ15))</f>
        <v>0.10544680144412584</v>
      </c>
      <c r="IN15" s="122">
        <f t="shared" ref="IN15:IN24" ca="1" si="194">J15-25</f>
        <v>-24.871323235552001</v>
      </c>
      <c r="IO15" s="122"/>
      <c r="IP15" s="45">
        <f t="shared" ref="IP15:IP24" si="195">1.4133+(0.05601*HO15)</f>
        <v>2.0693988600848492</v>
      </c>
      <c r="IQ15" s="122">
        <f t="shared" ref="IQ15:IQ24" si="196">(7500*IL15)/IP15^3</f>
        <v>1817.1730293066444</v>
      </c>
      <c r="IR15" s="121">
        <f t="shared" ref="IR15:IR24" si="197">0.0000329*(0.75-IL15/6)</f>
        <v>1.2901318502081829E-5</v>
      </c>
    </row>
    <row r="16" spans="1:252" s="33" customFormat="1">
      <c r="A16" t="s">
        <v>233</v>
      </c>
      <c r="B16"/>
      <c r="C16" s="111">
        <v>3</v>
      </c>
      <c r="D16" s="111">
        <v>1160</v>
      </c>
      <c r="E16" s="125">
        <f t="shared" si="4"/>
        <v>87.905966197581861</v>
      </c>
      <c r="F16" s="125" t="str">
        <f t="shared" ca="1" si="5"/>
        <v>N</v>
      </c>
      <c r="G16" s="124" t="str">
        <f t="shared" ca="1" si="6"/>
        <v/>
      </c>
      <c r="H16" s="124" t="str">
        <f t="shared" ref="H16:H24" ca="1" si="198">IF(F16="Y",AP16,"")</f>
        <v/>
      </c>
      <c r="I16" s="4">
        <f t="shared" ca="1" si="7"/>
        <v>3.1171129430872246E-2</v>
      </c>
      <c r="J16" s="4">
        <f t="shared" ca="1" si="8"/>
        <v>0.12294695387467486</v>
      </c>
      <c r="K16" s="4">
        <f t="shared" ca="1" si="9"/>
        <v>1.6986370587934646E-2</v>
      </c>
      <c r="L16" s="4">
        <f ca="1">ABS(CH16-BZ16)</f>
        <v>7.110342068484532E-2</v>
      </c>
      <c r="M16" s="4">
        <f t="shared" ref="M16:M54" ca="1" si="199">ABS(CB16-CJ16)</f>
        <v>3.1171129430872246E-2</v>
      </c>
      <c r="N16" s="4">
        <f t="shared" ref="N16:N54" ca="1" si="200">ABS(CD16-CL16)</f>
        <v>2.949001382370562E-2</v>
      </c>
      <c r="O16" s="4">
        <f t="shared" ref="O16:O54" si="201">ABS(CE16-CM16)</f>
        <v>3.0422145326800275E-2</v>
      </c>
      <c r="P16">
        <v>46.727699999999999</v>
      </c>
      <c r="Q16">
        <v>1.7707999999999999</v>
      </c>
      <c r="R16">
        <v>15.4931</v>
      </c>
      <c r="S16">
        <v>9.5434999999999999</v>
      </c>
      <c r="T16">
        <v>0.20960000000000001</v>
      </c>
      <c r="U16">
        <v>6.0983495145631004</v>
      </c>
      <c r="V16">
        <v>12.369899999999999</v>
      </c>
      <c r="W16">
        <v>3.7058</v>
      </c>
      <c r="X16">
        <v>1.2644</v>
      </c>
      <c r="Y16">
        <v>0.2</v>
      </c>
      <c r="Z16">
        <v>0.18870000000000001</v>
      </c>
      <c r="AA16" s="112">
        <v>0</v>
      </c>
      <c r="AB16" s="113">
        <f t="shared" ca="1" si="10"/>
        <v>11.264586316659001</v>
      </c>
      <c r="AD16">
        <v>51.0169</v>
      </c>
      <c r="AE16">
        <v>0.51039999999999996</v>
      </c>
      <c r="AF16">
        <v>4.2920999999999996</v>
      </c>
      <c r="AG16">
        <v>3.9184000000000001</v>
      </c>
      <c r="AH16">
        <v>0.1135</v>
      </c>
      <c r="AI16">
        <v>15.9773</v>
      </c>
      <c r="AJ16">
        <v>21.500299999999999</v>
      </c>
      <c r="AK16">
        <v>0.38279999999999997</v>
      </c>
      <c r="AL16">
        <v>0</v>
      </c>
      <c r="AM16">
        <v>0.96419999999999995</v>
      </c>
      <c r="AO16" s="114">
        <f t="shared" ca="1" si="11"/>
        <v>1472.7875769878619</v>
      </c>
      <c r="AP16" s="124">
        <f t="shared" ca="1" si="12"/>
        <v>1199.6375769878618</v>
      </c>
      <c r="AQ16" s="124">
        <f t="shared" ca="1" si="13"/>
        <v>5.498217288043401</v>
      </c>
      <c r="AR16" s="111"/>
      <c r="AS16" s="115">
        <f t="shared" ca="1" si="14"/>
        <v>1465.5791161446498</v>
      </c>
      <c r="AT16" s="115">
        <f t="shared" ca="1" si="15"/>
        <v>7.10131337435101</v>
      </c>
      <c r="AU16" s="115"/>
      <c r="AV16" s="115">
        <f t="shared" ca="1" si="16"/>
        <v>1462.024573010666</v>
      </c>
      <c r="AW16" s="115">
        <f t="shared" ca="1" si="17"/>
        <v>4.676240425679298</v>
      </c>
      <c r="AX16" s="111"/>
      <c r="AY16" s="115">
        <f t="shared" ca="1" si="18"/>
        <v>1487.2667713023834</v>
      </c>
      <c r="AZ16" s="115">
        <f t="shared" ca="1" si="19"/>
        <v>1214.1167713023833</v>
      </c>
      <c r="BA16" s="115">
        <f t="shared" ca="1" si="20"/>
        <v>7.9464440734463899</v>
      </c>
      <c r="BB16" s="115"/>
      <c r="BC16" s="115">
        <f t="shared" ca="1" si="21"/>
        <v>1502.7837356566724</v>
      </c>
      <c r="BD16" s="115">
        <f t="shared" ca="1" si="22"/>
        <v>1229.6337356566723</v>
      </c>
      <c r="BE16" s="116">
        <f t="shared" ca="1" si="23"/>
        <v>8.5511135426537201</v>
      </c>
      <c r="BG16" s="116">
        <f t="shared" si="24"/>
        <v>1446.7278647119726</v>
      </c>
      <c r="BH16" s="116">
        <f t="shared" si="25"/>
        <v>1173.5778647119728</v>
      </c>
      <c r="BI16" s="116">
        <f t="shared" ca="1" si="26"/>
        <v>1465.5791161446498</v>
      </c>
      <c r="BJ16" s="116">
        <f t="shared" ca="1" si="27"/>
        <v>1192.4291161446499</v>
      </c>
      <c r="BK16" s="116">
        <f t="shared" ca="1" si="28"/>
        <v>7.10131337435101</v>
      </c>
      <c r="BL16" s="116"/>
      <c r="BM16" s="116">
        <f t="shared" ca="1" si="29"/>
        <v>1462.024573010666</v>
      </c>
      <c r="BN16" s="116">
        <f t="shared" ca="1" si="30"/>
        <v>4.676240425679298</v>
      </c>
      <c r="BO16" s="116">
        <f t="shared" ca="1" si="31"/>
        <v>1188.8745730106662</v>
      </c>
      <c r="BP16" s="116"/>
      <c r="BQ16" s="116">
        <f t="shared" ca="1" si="32"/>
        <v>5.4230345014385772</v>
      </c>
      <c r="BR16" s="116">
        <f t="shared" ca="1" si="33"/>
        <v>5.7562265566800956</v>
      </c>
      <c r="BS16" s="116">
        <f t="shared" ca="1" si="34"/>
        <v>1207.5279340751931</v>
      </c>
      <c r="BT16" s="116">
        <f t="shared" ca="1" si="35"/>
        <v>1215.8280341408577</v>
      </c>
      <c r="BU16" s="116">
        <f t="shared" ca="1" si="36"/>
        <v>1215.8280341408577</v>
      </c>
      <c r="BV16" s="116"/>
      <c r="BW16" s="116">
        <f t="shared" ca="1" si="37"/>
        <v>1169.2572929185972</v>
      </c>
      <c r="BX16" s="111"/>
      <c r="BY16" s="117">
        <f t="shared" ca="1" si="38"/>
        <v>0.70596177842611907</v>
      </c>
      <c r="BZ16" s="117">
        <f t="shared" ca="1" si="39"/>
        <v>0.68743550073349802</v>
      </c>
      <c r="CA16" s="117">
        <f t="shared" ca="1" si="40"/>
        <v>0.10510009131798634</v>
      </c>
      <c r="CB16" s="117">
        <f t="shared" ca="1" si="41"/>
        <v>1.6540657835315581E-2</v>
      </c>
      <c r="CC16" s="117">
        <f t="shared" ca="1" si="42"/>
        <v>1.7255005948118567E-2</v>
      </c>
      <c r="CD16" s="117">
        <f t="shared" ref="CD15:CD24" ca="1" si="202">EXP(5.1+0.52*LN(DT16*DO16*DP16^2)+2.04*10^3*FS16^2/AY16-6.2*DN16+42.5*DU16*DP16-45.1*(DQ16+DS16)*DP16)</f>
        <v>6.1645776781301447E-2</v>
      </c>
      <c r="CE16" s="117">
        <f t="shared" ref="CE16:CE24" si="203">EXP(12.8)*DT16*DW16^2*DN16</f>
        <v>4.4527118021830604E-2</v>
      </c>
      <c r="CF16" s="116">
        <f t="shared" ca="1" si="43"/>
        <v>0.93250415063805059</v>
      </c>
      <c r="CG16" s="134">
        <v>0.27</v>
      </c>
      <c r="CH16" s="117">
        <f t="shared" si="44"/>
        <v>0.75853892141834334</v>
      </c>
      <c r="CI16" s="117">
        <f t="shared" si="45"/>
        <v>0.12208646190592098</v>
      </c>
      <c r="CJ16" s="117">
        <f t="shared" si="46"/>
        <v>4.7711787266187827E-2</v>
      </c>
      <c r="CK16" s="117">
        <f t="shared" si="47"/>
        <v>2.7466392898565978E-2</v>
      </c>
      <c r="CL16" s="117">
        <f t="shared" si="48"/>
        <v>3.2155762957595826E-2</v>
      </c>
      <c r="CM16" s="117">
        <f t="shared" si="49"/>
        <v>1.4104972695030329E-2</v>
      </c>
      <c r="CN16" s="117">
        <f t="shared" si="50"/>
        <v>1.0020642991416444</v>
      </c>
      <c r="CO16" s="117">
        <f t="shared" ref="CO16:CO24" si="204">(FE16/FG16)/($Q$8*DQ16/DS16)</f>
        <v>0.15671479955215784</v>
      </c>
      <c r="CP16" s="111"/>
      <c r="CQ16" s="116">
        <f t="shared" ca="1" si="51"/>
        <v>5.2184705584641051</v>
      </c>
      <c r="CR16" s="116">
        <f t="shared" ca="1" si="52"/>
        <v>4.4790077944175071</v>
      </c>
      <c r="CS16" s="116">
        <f t="shared" ca="1" si="53"/>
        <v>5.4207760314030544</v>
      </c>
      <c r="CT16" s="116">
        <f t="shared" ca="1" si="54"/>
        <v>1224.0685982069936</v>
      </c>
      <c r="CU16" s="118">
        <f t="shared" ref="CU16:CU54" ca="1" si="205">EXP(-0.107-1719/AO16)</f>
        <v>0.27966175342683269</v>
      </c>
      <c r="CW16" s="116">
        <f t="shared" si="55"/>
        <v>3.5046564869151884</v>
      </c>
      <c r="CX16" s="116">
        <f t="shared" si="56"/>
        <v>3.5415118271184154</v>
      </c>
      <c r="CY16" s="116">
        <f t="shared" ca="1" si="57"/>
        <v>969.2687644070005</v>
      </c>
      <c r="CZ16" s="119"/>
      <c r="DA16" s="33">
        <f t="shared" si="58"/>
        <v>0.77770232822883845</v>
      </c>
      <c r="DB16" s="33">
        <f t="shared" si="59"/>
        <v>2.2168585406891442E-2</v>
      </c>
      <c r="DC16" s="33">
        <f t="shared" si="60"/>
        <v>0.30390247251400043</v>
      </c>
      <c r="DD16" s="33">
        <f t="shared" si="61"/>
        <v>0.13283198601460894</v>
      </c>
      <c r="DE16" s="33">
        <f t="shared" si="62"/>
        <v>2.9547136563876654E-3</v>
      </c>
      <c r="DF16" s="33">
        <f t="shared" si="63"/>
        <v>0.15130728939180585</v>
      </c>
      <c r="DG16" s="33">
        <f t="shared" si="64"/>
        <v>0.2205861898019523</v>
      </c>
      <c r="DH16" s="33">
        <f t="shared" si="65"/>
        <v>0.1195826321538459</v>
      </c>
      <c r="DI16" s="33">
        <f t="shared" si="66"/>
        <v>2.6846150579642448E-2</v>
      </c>
      <c r="DJ16" s="33">
        <f t="shared" si="67"/>
        <v>2.6316101111723694E-3</v>
      </c>
      <c r="DK16" s="33">
        <f t="shared" si="68"/>
        <v>2.658926143288924E-3</v>
      </c>
      <c r="DL16" s="33">
        <f t="shared" si="69"/>
        <v>1.7631728840024348</v>
      </c>
      <c r="DN16" s="33">
        <f t="shared" si="70"/>
        <v>0.44108115278147875</v>
      </c>
      <c r="DO16" s="33">
        <f t="shared" si="71"/>
        <v>1.257312065539957E-2</v>
      </c>
      <c r="DP16" s="33">
        <f t="shared" si="72"/>
        <v>0.17236113104469725</v>
      </c>
      <c r="DQ16" s="33">
        <f t="shared" si="73"/>
        <v>7.5336903839558766E-2</v>
      </c>
      <c r="DR16" s="33">
        <f t="shared" si="74"/>
        <v>1.6757934988657556E-3</v>
      </c>
      <c r="DS16" s="33">
        <f t="shared" si="75"/>
        <v>8.5815345032039927E-2</v>
      </c>
      <c r="DT16" s="33">
        <f t="shared" si="76"/>
        <v>0.12510752167491235</v>
      </c>
      <c r="DU16" s="33">
        <f t="shared" si="77"/>
        <v>6.7822408816990837E-2</v>
      </c>
      <c r="DV16" s="33">
        <f t="shared" si="78"/>
        <v>1.5226045513302811E-2</v>
      </c>
      <c r="DW16" s="33">
        <f t="shared" si="79"/>
        <v>1.4925422997650499E-3</v>
      </c>
      <c r="DX16" s="33">
        <f t="shared" si="80"/>
        <v>1.5080348429889149E-3</v>
      </c>
      <c r="DY16" s="33">
        <f t="shared" si="81"/>
        <v>1</v>
      </c>
      <c r="DZ16" s="33">
        <f t="shared" si="82"/>
        <v>53.251099896480532</v>
      </c>
      <c r="EA16" s="33">
        <f t="shared" si="83"/>
        <v>0.84908869704731516</v>
      </c>
      <c r="EB16" s="33">
        <f t="shared" si="84"/>
        <v>6.3896803657541171E-3</v>
      </c>
      <c r="EC16" s="33">
        <f t="shared" si="85"/>
        <v>4.2095507105658042E-2</v>
      </c>
      <c r="ED16" s="33">
        <f t="shared" si="86"/>
        <v>5.4538571174060219E-2</v>
      </c>
      <c r="EE16" s="33">
        <f t="shared" si="87"/>
        <v>1.6000000000000001E-3</v>
      </c>
      <c r="EF16" s="33">
        <f t="shared" si="88"/>
        <v>0.39641577594505811</v>
      </c>
      <c r="EG16" s="33">
        <f t="shared" si="89"/>
        <v>0.38340400945835579</v>
      </c>
      <c r="EH16" s="33">
        <f t="shared" si="90"/>
        <v>6.1762954812040862E-3</v>
      </c>
      <c r="EI16" s="33">
        <f t="shared" si="91"/>
        <v>0</v>
      </c>
      <c r="EJ16" s="33">
        <f t="shared" si="92"/>
        <v>6.3434961729809955E-3</v>
      </c>
      <c r="EK16" s="33">
        <f t="shared" si="93"/>
        <v>1.7460520327503866</v>
      </c>
      <c r="EM16" s="33">
        <f t="shared" si="94"/>
        <v>1.6981773940946303</v>
      </c>
      <c r="EN16" s="33">
        <f t="shared" si="95"/>
        <v>1.2779360731508234E-2</v>
      </c>
      <c r="EO16" s="33">
        <f t="shared" si="96"/>
        <v>0.12628652131697413</v>
      </c>
      <c r="EP16" s="33">
        <f t="shared" si="97"/>
        <v>5.4538571174060219E-2</v>
      </c>
      <c r="EQ16" s="33">
        <f t="shared" si="98"/>
        <v>1.6000000000000001E-3</v>
      </c>
      <c r="ER16" s="33">
        <f t="shared" si="99"/>
        <v>0.39641577594505811</v>
      </c>
      <c r="ES16" s="33">
        <f t="shared" si="100"/>
        <v>0.38340400945835579</v>
      </c>
      <c r="ET16" s="33">
        <f t="shared" si="101"/>
        <v>6.1762954812040862E-3</v>
      </c>
      <c r="EU16" s="33">
        <f t="shared" si="102"/>
        <v>0</v>
      </c>
      <c r="EV16" s="33">
        <f t="shared" si="103"/>
        <v>1.9030488518942987E-2</v>
      </c>
      <c r="EW16" s="33">
        <f t="shared" si="104"/>
        <v>2.6984084167207341</v>
      </c>
      <c r="EX16" s="33">
        <f t="shared" si="105"/>
        <v>2.2235329399437451</v>
      </c>
      <c r="EZ16" s="33">
        <f t="shared" si="106"/>
        <v>1.8879766868186205</v>
      </c>
      <c r="FA16" s="33">
        <f t="shared" si="107"/>
        <v>1.4207664768966077E-2</v>
      </c>
      <c r="FB16" s="33">
        <f t="shared" si="108"/>
        <v>0.11202331318137948</v>
      </c>
      <c r="FC16" s="33">
        <f t="shared" si="109"/>
        <v>7.5178180164753805E-2</v>
      </c>
      <c r="FD16" s="33">
        <f t="shared" si="110"/>
        <v>0.18720149334613329</v>
      </c>
      <c r="FE16" s="33">
        <f t="shared" si="111"/>
        <v>0.12126830950298931</v>
      </c>
      <c r="FF16" s="33">
        <f t="shared" si="112"/>
        <v>3.5576527039099925E-3</v>
      </c>
      <c r="FG16" s="33">
        <f t="shared" si="113"/>
        <v>0.88144353572719603</v>
      </c>
      <c r="FH16" s="33">
        <f t="shared" si="114"/>
        <v>0.85251144433715731</v>
      </c>
      <c r="FI16" s="33">
        <f t="shared" si="115"/>
        <v>2.7466392898565978E-2</v>
      </c>
      <c r="FJ16" s="33">
        <f t="shared" si="116"/>
        <v>0</v>
      </c>
      <c r="FK16" s="33">
        <f t="shared" si="117"/>
        <v>2.8209945390060658E-2</v>
      </c>
      <c r="FL16" s="33">
        <f t="shared" si="118"/>
        <v>4.0038431254935984</v>
      </c>
      <c r="FM16" s="33">
        <f t="shared" si="119"/>
        <v>7.6862509871988421E-3</v>
      </c>
      <c r="FN16" s="33">
        <f t="shared" si="120"/>
        <v>1.151830990318814E-2</v>
      </c>
      <c r="FO16" s="33">
        <f t="shared" si="121"/>
        <v>2.7466392898565978E-2</v>
      </c>
      <c r="FP16" s="33">
        <f t="shared" si="122"/>
        <v>4.7711787266187827E-2</v>
      </c>
      <c r="FQ16" s="33">
        <f t="shared" si="123"/>
        <v>3.2155762957595826E-2</v>
      </c>
      <c r="FR16" s="33">
        <f t="shared" si="124"/>
        <v>1.4104972695030329E-2</v>
      </c>
      <c r="FS16" s="119">
        <f t="shared" si="125"/>
        <v>0.75853892141834334</v>
      </c>
      <c r="FT16" s="33">
        <f t="shared" si="126"/>
        <v>0.12208646190592098</v>
      </c>
      <c r="FU16" s="33">
        <f t="shared" si="127"/>
        <v>1.0020642991416442</v>
      </c>
      <c r="FV16" s="33">
        <f t="shared" si="128"/>
        <v>0.75853892141834334</v>
      </c>
      <c r="FW16" s="33">
        <f t="shared" si="129"/>
        <v>2.4912867323025631</v>
      </c>
      <c r="FX16" s="33">
        <f t="shared" si="130"/>
        <v>-2.7733923546522177</v>
      </c>
      <c r="FY16" s="33">
        <f t="shared" si="131"/>
        <v>-2.7733923546522177</v>
      </c>
      <c r="FZ16" s="33">
        <f t="shared" si="132"/>
        <v>0.53251099896480525</v>
      </c>
      <c r="GA16" s="120">
        <f t="shared" ca="1" si="133"/>
        <v>1465.5791161446498</v>
      </c>
      <c r="GB16" s="120">
        <f t="shared" ca="1" si="134"/>
        <v>7.10131337435101</v>
      </c>
      <c r="GC16" s="33">
        <f t="shared" ca="1" si="135"/>
        <v>0.14655791161446499</v>
      </c>
      <c r="GD16" s="119">
        <f t="shared" ca="1" si="136"/>
        <v>0.5177687878671533</v>
      </c>
      <c r="GE16" s="119">
        <f t="shared" ca="1" si="137"/>
        <v>5.520464749866794</v>
      </c>
      <c r="GF16" s="33">
        <f t="shared" ca="1" si="138"/>
        <v>174.81675666184185</v>
      </c>
      <c r="GG16" s="33">
        <f t="shared" si="139"/>
        <v>0.10544680144412584</v>
      </c>
      <c r="GH16" s="119">
        <f t="shared" si="140"/>
        <v>87.905966197581861</v>
      </c>
      <c r="GI16" s="119">
        <f t="shared" ca="1" si="141"/>
        <v>315.09634522205096</v>
      </c>
      <c r="GJ16" s="119">
        <f t="shared" ca="1" si="142"/>
        <v>1.6658594461096349E-3</v>
      </c>
      <c r="GK16" s="119">
        <f t="shared" si="143"/>
        <v>0.15671479955215784</v>
      </c>
      <c r="GL16" s="33">
        <f t="shared" si="144"/>
        <v>0.88353548993963327</v>
      </c>
      <c r="GM16" s="33">
        <f t="shared" si="145"/>
        <v>0.12528204131097936</v>
      </c>
      <c r="GN16" s="33">
        <f t="shared" si="146"/>
        <v>0.12920679223005219</v>
      </c>
      <c r="GO16" s="33">
        <f t="shared" si="147"/>
        <v>0.91061415506628007</v>
      </c>
      <c r="GP16" s="33">
        <f t="shared" si="148"/>
        <v>8.441143917670646E-2</v>
      </c>
      <c r="GQ16" s="33">
        <f t="shared" si="149"/>
        <v>0.11358205851579047</v>
      </c>
      <c r="GR16" s="33">
        <f t="shared" si="150"/>
        <v>0.87079320776994784</v>
      </c>
      <c r="GS16" s="33">
        <f t="shared" si="151"/>
        <v>0.32888705460583895</v>
      </c>
      <c r="GT16" s="33">
        <f t="shared" si="152"/>
        <v>-1.3228278796689441E-2</v>
      </c>
      <c r="GU16" s="33">
        <f t="shared" si="153"/>
        <v>2.7800451160538368E-2</v>
      </c>
      <c r="GV16" s="33">
        <f t="shared" si="154"/>
        <v>2.7800451160538368E-2</v>
      </c>
      <c r="GW16" s="33">
        <f t="shared" si="155"/>
        <v>8.5781607355252101E-2</v>
      </c>
      <c r="GX16" s="33">
        <f t="shared" si="156"/>
        <v>8.8664058899828369E-2</v>
      </c>
      <c r="GY16" s="33">
        <f t="shared" si="157"/>
        <v>0.79277947682736771</v>
      </c>
      <c r="GZ16" s="33">
        <f t="shared" si="158"/>
        <v>0.85251144433715731</v>
      </c>
      <c r="HA16" s="33">
        <f t="shared" si="159"/>
        <v>2.7466392898565978E-2</v>
      </c>
      <c r="HB16" s="33">
        <f t="shared" si="160"/>
        <v>438.02943367626335</v>
      </c>
      <c r="HC16" s="33">
        <f t="shared" si="161"/>
        <v>11.71395929449829</v>
      </c>
      <c r="HD16" s="33">
        <f t="shared" si="162"/>
        <v>2.1471759570671436</v>
      </c>
      <c r="HE16" s="33">
        <f t="shared" si="163"/>
        <v>8.8302611234386272E-6</v>
      </c>
      <c r="HF16" s="33">
        <f t="shared" si="164"/>
        <v>1817.1730293066444</v>
      </c>
      <c r="HG16" s="33">
        <f t="shared" ca="1" si="165"/>
        <v>-7.7171042074423192E-3</v>
      </c>
      <c r="HH16" s="119">
        <f t="shared" ca="1" si="166"/>
        <v>18.395401031403061</v>
      </c>
      <c r="HI16" s="44" t="e">
        <f>#REF!</f>
        <v>#REF!</v>
      </c>
      <c r="HJ16" s="44" t="e">
        <f>#REF!</f>
        <v>#REF!</v>
      </c>
      <c r="HK16" s="44">
        <f t="shared" si="167"/>
        <v>4.9702000000000002</v>
      </c>
      <c r="HL16" s="44">
        <f t="shared" si="168"/>
        <v>3.4988004936409638</v>
      </c>
      <c r="HM16" s="44" t="e">
        <f t="shared" si="169"/>
        <v>#REF!</v>
      </c>
      <c r="HN16" s="33">
        <f t="shared" si="170"/>
        <v>438.02943367626335</v>
      </c>
      <c r="HO16" s="33">
        <f t="shared" si="171"/>
        <v>11.71395929449829</v>
      </c>
      <c r="HP16" s="44">
        <f t="shared" si="172"/>
        <v>3.7890171394830929</v>
      </c>
      <c r="HQ16" s="44"/>
      <c r="HR16" s="45">
        <f t="shared" si="173"/>
        <v>0.11713971121970046</v>
      </c>
      <c r="HS16" s="45">
        <f t="shared" si="174"/>
        <v>0.88144353572719614</v>
      </c>
      <c r="HT16" s="45">
        <f t="shared" si="175"/>
        <v>7.6862509871988421E-3</v>
      </c>
      <c r="HU16" s="45">
        <f t="shared" si="176"/>
        <v>1.9780141911367136E-2</v>
      </c>
      <c r="HV16" s="45">
        <f t="shared" si="177"/>
        <v>0</v>
      </c>
      <c r="HW16" s="45">
        <f t="shared" si="178"/>
        <v>1.9780141911367136E-2</v>
      </c>
      <c r="HX16" s="45">
        <f t="shared" si="179"/>
        <v>0</v>
      </c>
      <c r="HY16" s="45">
        <f t="shared" si="180"/>
        <v>5.5398038253386669E-2</v>
      </c>
      <c r="HZ16" s="45">
        <f t="shared" si="181"/>
        <v>0.11202331318137948</v>
      </c>
      <c r="IA16" s="45">
        <f t="shared" si="182"/>
        <v>0.11730590471835725</v>
      </c>
      <c r="IB16" s="45">
        <f t="shared" si="183"/>
        <v>0.6536245009973437</v>
      </c>
      <c r="IC16" s="45">
        <f t="shared" si="184"/>
        <v>8.6863630158434096E-2</v>
      </c>
      <c r="ID16" s="45">
        <f t="shared" si="185"/>
        <v>0.1059428543749593</v>
      </c>
      <c r="IE16" s="45">
        <f t="shared" si="186"/>
        <v>1.407930838931741E-2</v>
      </c>
      <c r="IF16" s="45">
        <f t="shared" si="187"/>
        <v>2.7466392898565978E-2</v>
      </c>
      <c r="IG16" s="45"/>
      <c r="IH16" s="121">
        <f t="shared" si="188"/>
        <v>-8.688977262031263E-7</v>
      </c>
      <c r="II16" s="121">
        <f t="shared" si="189"/>
        <v>1.597330291128915E-12</v>
      </c>
      <c r="IJ16" s="121">
        <f t="shared" si="190"/>
        <v>2.7029592788152351E-5</v>
      </c>
      <c r="IK16" s="121">
        <f t="shared" si="191"/>
        <v>7.7172955485632845E-9</v>
      </c>
      <c r="IL16" s="45">
        <f t="shared" si="192"/>
        <v>2.1471759570671436</v>
      </c>
      <c r="IM16" s="119">
        <f t="shared" si="193"/>
        <v>0.10544680144412584</v>
      </c>
      <c r="IN16" s="122">
        <f t="shared" ca="1" si="194"/>
        <v>-24.877053046125326</v>
      </c>
      <c r="IO16" s="122"/>
      <c r="IP16" s="45">
        <f t="shared" si="195"/>
        <v>2.0693988600848492</v>
      </c>
      <c r="IQ16" s="122">
        <f t="shared" si="196"/>
        <v>1817.1730293066444</v>
      </c>
      <c r="IR16" s="121">
        <f t="shared" si="197"/>
        <v>1.2901318502081829E-5</v>
      </c>
    </row>
    <row r="17" spans="1:252" s="33" customFormat="1">
      <c r="A17" t="s">
        <v>233</v>
      </c>
      <c r="B17"/>
      <c r="C17" s="111">
        <v>3</v>
      </c>
      <c r="D17" s="111">
        <v>1160</v>
      </c>
      <c r="E17" s="125">
        <f t="shared" si="4"/>
        <v>87.905966197581861</v>
      </c>
      <c r="F17" s="125" t="str">
        <f t="shared" ca="1" si="5"/>
        <v>N</v>
      </c>
      <c r="G17" s="124" t="str">
        <f t="shared" ca="1" si="6"/>
        <v/>
      </c>
      <c r="H17" s="124" t="str">
        <f t="shared" ca="1" si="198"/>
        <v/>
      </c>
      <c r="I17" s="4">
        <f t="shared" ca="1" si="7"/>
        <v>3.1061413985834143E-2</v>
      </c>
      <c r="J17" s="4">
        <f t="shared" ca="1" si="8"/>
        <v>0.12275420804505169</v>
      </c>
      <c r="K17" s="4">
        <f t="shared" ca="1" si="9"/>
        <v>1.3780062194755402E-2</v>
      </c>
      <c r="L17" s="4">
        <f ca="1">ABS(CH17-BZ17)</f>
        <v>7.1934042644203111E-2</v>
      </c>
      <c r="M17" s="4">
        <f t="shared" ca="1" si="199"/>
        <v>3.1061413985834143E-2</v>
      </c>
      <c r="N17" s="4">
        <f t="shared" ca="1" si="200"/>
        <v>2.6742595229252077E-2</v>
      </c>
      <c r="O17" s="4">
        <f t="shared" si="201"/>
        <v>2.9664573452655701E-2</v>
      </c>
      <c r="P17">
        <v>47.526499999999999</v>
      </c>
      <c r="Q17">
        <v>1.8483000000000001</v>
      </c>
      <c r="R17">
        <v>15.715199999999999</v>
      </c>
      <c r="S17">
        <v>9.6929999999999996</v>
      </c>
      <c r="T17">
        <v>0.1678</v>
      </c>
      <c r="U17">
        <v>6.1845631067961104</v>
      </c>
      <c r="V17">
        <v>12.362500000000001</v>
      </c>
      <c r="W17">
        <v>3.5106999999999999</v>
      </c>
      <c r="X17">
        <v>1.2065999999999999</v>
      </c>
      <c r="Y17">
        <v>0.2</v>
      </c>
      <c r="Z17">
        <v>0.20549999999999999</v>
      </c>
      <c r="AA17" s="112">
        <v>0</v>
      </c>
      <c r="AB17" s="113">
        <f t="shared" ca="1" si="10"/>
        <v>11.309132624265583</v>
      </c>
      <c r="AD17">
        <v>51.0169</v>
      </c>
      <c r="AE17">
        <v>0.51039999999999996</v>
      </c>
      <c r="AF17">
        <v>4.2920999999999996</v>
      </c>
      <c r="AG17">
        <v>3.9184000000000001</v>
      </c>
      <c r="AH17">
        <v>0.1135</v>
      </c>
      <c r="AI17">
        <v>15.9773</v>
      </c>
      <c r="AJ17">
        <v>21.500299999999999</v>
      </c>
      <c r="AK17">
        <v>0.38279999999999997</v>
      </c>
      <c r="AL17">
        <v>0</v>
      </c>
      <c r="AM17">
        <v>0.96419999999999995</v>
      </c>
      <c r="AO17" s="114">
        <f t="shared" ca="1" si="11"/>
        <v>1470.8552354013593</v>
      </c>
      <c r="AP17" s="124">
        <f t="shared" ca="1" si="12"/>
        <v>1197.7052354013595</v>
      </c>
      <c r="AQ17" s="124">
        <f t="shared" ca="1" si="13"/>
        <v>5.4735268486442905</v>
      </c>
      <c r="AR17" s="111"/>
      <c r="AS17" s="115">
        <f t="shared" ca="1" si="14"/>
        <v>1468.0973655648686</v>
      </c>
      <c r="AT17" s="115">
        <f t="shared" ca="1" si="15"/>
        <v>7.1742159241609258</v>
      </c>
      <c r="AU17" s="115"/>
      <c r="AV17" s="115">
        <f t="shared" ca="1" si="16"/>
        <v>1464.4830563502751</v>
      </c>
      <c r="AW17" s="115">
        <f t="shared" ca="1" si="17"/>
        <v>4.806523452547296</v>
      </c>
      <c r="AX17" s="111"/>
      <c r="AY17" s="115">
        <f t="shared" ca="1" si="18"/>
        <v>1484.7152709715094</v>
      </c>
      <c r="AZ17" s="115">
        <f t="shared" ca="1" si="19"/>
        <v>1211.5652709715096</v>
      </c>
      <c r="BA17" s="115">
        <f t="shared" ca="1" si="20"/>
        <v>7.8241741687301776</v>
      </c>
      <c r="BB17" s="115"/>
      <c r="BC17" s="115">
        <f t="shared" ca="1" si="21"/>
        <v>1503.2183429719923</v>
      </c>
      <c r="BD17" s="115">
        <f t="shared" ca="1" si="22"/>
        <v>1230.0683429719925</v>
      </c>
      <c r="BE17" s="116">
        <f t="shared" ca="1" si="23"/>
        <v>8.5478649048542632</v>
      </c>
      <c r="BG17" s="116">
        <f t="shared" si="24"/>
        <v>1450.5263177683103</v>
      </c>
      <c r="BH17" s="116">
        <f t="shared" si="25"/>
        <v>1177.3763177683104</v>
      </c>
      <c r="BI17" s="116">
        <f t="shared" ca="1" si="26"/>
        <v>1468.0973655648686</v>
      </c>
      <c r="BJ17" s="116">
        <f t="shared" ca="1" si="27"/>
        <v>1194.9473655648685</v>
      </c>
      <c r="BK17" s="116">
        <f t="shared" ca="1" si="28"/>
        <v>7.1742159241609258</v>
      </c>
      <c r="BL17" s="116"/>
      <c r="BM17" s="116">
        <f t="shared" ca="1" si="29"/>
        <v>1464.4830563502751</v>
      </c>
      <c r="BN17" s="116">
        <f t="shared" ca="1" si="30"/>
        <v>4.806523452547296</v>
      </c>
      <c r="BO17" s="116">
        <f t="shared" ca="1" si="31"/>
        <v>1191.333056350275</v>
      </c>
      <c r="BP17" s="116"/>
      <c r="BQ17" s="116">
        <f t="shared" ca="1" si="32"/>
        <v>5.4516924295880953</v>
      </c>
      <c r="BR17" s="116">
        <f t="shared" ca="1" si="33"/>
        <v>6.1822575909534523</v>
      </c>
      <c r="BS17" s="116">
        <f t="shared" ca="1" si="34"/>
        <v>1206.1352958497614</v>
      </c>
      <c r="BT17" s="116">
        <f t="shared" ca="1" si="35"/>
        <v>1216.9786115771672</v>
      </c>
      <c r="BU17" s="116">
        <f t="shared" ca="1" si="36"/>
        <v>1216.9786115771672</v>
      </c>
      <c r="BV17" s="116"/>
      <c r="BW17" s="116">
        <f t="shared" ca="1" si="37"/>
        <v>1174.148327735134</v>
      </c>
      <c r="BX17" s="111"/>
      <c r="BY17" s="117">
        <f t="shared" ca="1" si="38"/>
        <v>0.71139476728813433</v>
      </c>
      <c r="BZ17" s="117">
        <f t="shared" ca="1" si="39"/>
        <v>0.68660487877414023</v>
      </c>
      <c r="CA17" s="117">
        <f t="shared" ca="1" si="40"/>
        <v>0.10830639971116558</v>
      </c>
      <c r="CB17" s="117">
        <f t="shared" ca="1" si="41"/>
        <v>1.6650373280353684E-2</v>
      </c>
      <c r="CC17" s="117">
        <f t="shared" ca="1" si="42"/>
        <v>1.6188567528945826E-2</v>
      </c>
      <c r="CD17" s="117">
        <f t="shared" ca="1" si="202"/>
        <v>5.8898358186847903E-2</v>
      </c>
      <c r="CE17" s="117">
        <f t="shared" si="203"/>
        <v>4.376954614768603E-2</v>
      </c>
      <c r="CF17" s="116">
        <f t="shared" ca="1" si="43"/>
        <v>0.93041812362913923</v>
      </c>
      <c r="CG17" s="134">
        <v>0.27</v>
      </c>
      <c r="CH17" s="117">
        <f t="shared" si="44"/>
        <v>0.75853892141834334</v>
      </c>
      <c r="CI17" s="117">
        <f t="shared" si="45"/>
        <v>0.12208646190592098</v>
      </c>
      <c r="CJ17" s="117">
        <f t="shared" si="46"/>
        <v>4.7711787266187827E-2</v>
      </c>
      <c r="CK17" s="117">
        <f t="shared" si="47"/>
        <v>2.7466392898565978E-2</v>
      </c>
      <c r="CL17" s="117">
        <f t="shared" si="48"/>
        <v>3.2155762957595826E-2</v>
      </c>
      <c r="CM17" s="117">
        <f t="shared" si="49"/>
        <v>1.4104972695030329E-2</v>
      </c>
      <c r="CN17" s="117">
        <f t="shared" si="50"/>
        <v>1.0020642991416444</v>
      </c>
      <c r="CO17" s="117">
        <f t="shared" si="204"/>
        <v>0.15647904631149248</v>
      </c>
      <c r="CP17" s="111"/>
      <c r="CQ17" s="116">
        <f t="shared" ca="1" si="51"/>
        <v>5.2961822405040948</v>
      </c>
      <c r="CR17" s="116">
        <f t="shared" ca="1" si="52"/>
        <v>4.5613570634569758</v>
      </c>
      <c r="CS17" s="116">
        <f t="shared" ca="1" si="53"/>
        <v>5.4781168247095104</v>
      </c>
      <c r="CT17" s="116">
        <f t="shared" ca="1" si="54"/>
        <v>1224.6809771862395</v>
      </c>
      <c r="CU17" s="118">
        <f t="shared" ca="1" si="205"/>
        <v>0.27923325435654417</v>
      </c>
      <c r="CW17" s="116">
        <f t="shared" si="55"/>
        <v>3.5046564869151884</v>
      </c>
      <c r="CX17" s="116">
        <f t="shared" si="56"/>
        <v>3.5415118271184154</v>
      </c>
      <c r="CY17" s="116">
        <f t="shared" ca="1" si="57"/>
        <v>969.42051593801636</v>
      </c>
      <c r="CZ17" s="119"/>
      <c r="DA17" s="33">
        <f t="shared" si="58"/>
        <v>0.79099698257281847</v>
      </c>
      <c r="DB17" s="33">
        <f t="shared" si="59"/>
        <v>2.3138805290014372E-2</v>
      </c>
      <c r="DC17" s="33">
        <f t="shared" si="60"/>
        <v>0.30825904022126105</v>
      </c>
      <c r="DD17" s="33">
        <f t="shared" si="61"/>
        <v>0.13491281400320684</v>
      </c>
      <c r="DE17" s="33">
        <f t="shared" si="62"/>
        <v>2.3654625550660795E-3</v>
      </c>
      <c r="DF17" s="33">
        <f t="shared" si="63"/>
        <v>0.15344635093925502</v>
      </c>
      <c r="DG17" s="33">
        <f t="shared" si="64"/>
        <v>0.22045422933302902</v>
      </c>
      <c r="DH17" s="33">
        <f t="shared" si="65"/>
        <v>0.11328694120095709</v>
      </c>
      <c r="DI17" s="33">
        <f t="shared" si="66"/>
        <v>2.561892224722918E-2</v>
      </c>
      <c r="DJ17" s="33">
        <f t="shared" si="67"/>
        <v>2.6316101111723694E-3</v>
      </c>
      <c r="DK17" s="33">
        <f t="shared" si="68"/>
        <v>2.895650887365521E-3</v>
      </c>
      <c r="DL17" s="33">
        <f t="shared" si="69"/>
        <v>1.7780068093613746</v>
      </c>
      <c r="DN17" s="33">
        <f t="shared" si="70"/>
        <v>0.44487848888325077</v>
      </c>
      <c r="DO17" s="33">
        <f t="shared" si="71"/>
        <v>1.3013901391258102E-2</v>
      </c>
      <c r="DP17" s="33">
        <f t="shared" si="72"/>
        <v>0.17337337438655911</v>
      </c>
      <c r="DQ17" s="33">
        <f t="shared" si="73"/>
        <v>7.5878682405982972E-2</v>
      </c>
      <c r="DR17" s="33">
        <f t="shared" si="74"/>
        <v>1.33040129127273E-3</v>
      </c>
      <c r="DS17" s="33">
        <f t="shared" si="75"/>
        <v>8.6302454035240714E-2</v>
      </c>
      <c r="DT17" s="33">
        <f t="shared" si="76"/>
        <v>0.12398953039567485</v>
      </c>
      <c r="DU17" s="33">
        <f t="shared" si="77"/>
        <v>6.3715695915499637E-2</v>
      </c>
      <c r="DV17" s="33">
        <f t="shared" si="78"/>
        <v>1.4408787476146392E-2</v>
      </c>
      <c r="DW17" s="33">
        <f t="shared" si="79"/>
        <v>1.480090007145469E-3</v>
      </c>
      <c r="DX17" s="33">
        <f t="shared" si="80"/>
        <v>1.628593811969473E-3</v>
      </c>
      <c r="DY17" s="33">
        <f t="shared" si="81"/>
        <v>1.0000000000000002</v>
      </c>
      <c r="DZ17" s="33">
        <f t="shared" si="82"/>
        <v>53.213620232904042</v>
      </c>
      <c r="EA17" s="33">
        <f t="shared" si="83"/>
        <v>0.84908869704731516</v>
      </c>
      <c r="EB17" s="33">
        <f t="shared" si="84"/>
        <v>6.3896803657541171E-3</v>
      </c>
      <c r="EC17" s="33">
        <f t="shared" si="85"/>
        <v>4.2095507105658042E-2</v>
      </c>
      <c r="ED17" s="33">
        <f t="shared" si="86"/>
        <v>5.4538571174060219E-2</v>
      </c>
      <c r="EE17" s="33">
        <f t="shared" si="87"/>
        <v>1.6000000000000001E-3</v>
      </c>
      <c r="EF17" s="33">
        <f t="shared" si="88"/>
        <v>0.39641577594505811</v>
      </c>
      <c r="EG17" s="33">
        <f t="shared" si="89"/>
        <v>0.38340400945835579</v>
      </c>
      <c r="EH17" s="33">
        <f t="shared" si="90"/>
        <v>6.1762954812040862E-3</v>
      </c>
      <c r="EI17" s="33">
        <f t="shared" si="91"/>
        <v>0</v>
      </c>
      <c r="EJ17" s="33">
        <f t="shared" si="92"/>
        <v>6.3434961729809955E-3</v>
      </c>
      <c r="EK17" s="33">
        <f t="shared" si="93"/>
        <v>1.7460520327503866</v>
      </c>
      <c r="EM17" s="33">
        <f t="shared" si="94"/>
        <v>1.6981773940946303</v>
      </c>
      <c r="EN17" s="33">
        <f t="shared" si="95"/>
        <v>1.2779360731508234E-2</v>
      </c>
      <c r="EO17" s="33">
        <f t="shared" si="96"/>
        <v>0.12628652131697413</v>
      </c>
      <c r="EP17" s="33">
        <f t="shared" si="97"/>
        <v>5.4538571174060219E-2</v>
      </c>
      <c r="EQ17" s="33">
        <f t="shared" si="98"/>
        <v>1.6000000000000001E-3</v>
      </c>
      <c r="ER17" s="33">
        <f t="shared" si="99"/>
        <v>0.39641577594505811</v>
      </c>
      <c r="ES17" s="33">
        <f t="shared" si="100"/>
        <v>0.38340400945835579</v>
      </c>
      <c r="ET17" s="33">
        <f t="shared" si="101"/>
        <v>6.1762954812040862E-3</v>
      </c>
      <c r="EU17" s="33">
        <f t="shared" si="102"/>
        <v>0</v>
      </c>
      <c r="EV17" s="33">
        <f t="shared" si="103"/>
        <v>1.9030488518942987E-2</v>
      </c>
      <c r="EW17" s="33">
        <f t="shared" si="104"/>
        <v>2.6984084167207341</v>
      </c>
      <c r="EX17" s="33">
        <f t="shared" si="105"/>
        <v>2.2235329399437451</v>
      </c>
      <c r="EZ17" s="33">
        <f t="shared" si="106"/>
        <v>1.8879766868186205</v>
      </c>
      <c r="FA17" s="33">
        <f t="shared" si="107"/>
        <v>1.4207664768966077E-2</v>
      </c>
      <c r="FB17" s="33">
        <f t="shared" si="108"/>
        <v>0.11202331318137948</v>
      </c>
      <c r="FC17" s="33">
        <f t="shared" si="109"/>
        <v>7.5178180164753805E-2</v>
      </c>
      <c r="FD17" s="33">
        <f t="shared" si="110"/>
        <v>0.18720149334613329</v>
      </c>
      <c r="FE17" s="33">
        <f t="shared" si="111"/>
        <v>0.12126830950298931</v>
      </c>
      <c r="FF17" s="33">
        <f t="shared" si="112"/>
        <v>3.5576527039099925E-3</v>
      </c>
      <c r="FG17" s="33">
        <f t="shared" si="113"/>
        <v>0.88144353572719603</v>
      </c>
      <c r="FH17" s="33">
        <f t="shared" si="114"/>
        <v>0.85251144433715731</v>
      </c>
      <c r="FI17" s="33">
        <f t="shared" si="115"/>
        <v>2.7466392898565978E-2</v>
      </c>
      <c r="FJ17" s="33">
        <f t="shared" si="116"/>
        <v>0</v>
      </c>
      <c r="FK17" s="33">
        <f t="shared" si="117"/>
        <v>2.8209945390060658E-2</v>
      </c>
      <c r="FL17" s="33">
        <f t="shared" si="118"/>
        <v>4.0038431254935984</v>
      </c>
      <c r="FM17" s="33">
        <f t="shared" si="119"/>
        <v>7.6862509871988421E-3</v>
      </c>
      <c r="FN17" s="33">
        <f t="shared" si="120"/>
        <v>1.151830990318814E-2</v>
      </c>
      <c r="FO17" s="33">
        <f t="shared" si="121"/>
        <v>2.7466392898565978E-2</v>
      </c>
      <c r="FP17" s="33">
        <f t="shared" si="122"/>
        <v>4.7711787266187827E-2</v>
      </c>
      <c r="FQ17" s="33">
        <f t="shared" si="123"/>
        <v>3.2155762957595826E-2</v>
      </c>
      <c r="FR17" s="33">
        <f t="shared" si="124"/>
        <v>1.4104972695030329E-2</v>
      </c>
      <c r="FS17" s="119">
        <f t="shared" si="125"/>
        <v>0.75853892141834334</v>
      </c>
      <c r="FT17" s="33">
        <f t="shared" si="126"/>
        <v>0.12208646190592098</v>
      </c>
      <c r="FU17" s="33">
        <f t="shared" si="127"/>
        <v>1.0020642991416442</v>
      </c>
      <c r="FV17" s="33">
        <f t="shared" si="128"/>
        <v>0.75853892141834334</v>
      </c>
      <c r="FW17" s="33">
        <f t="shared" si="129"/>
        <v>2.530748207251031</v>
      </c>
      <c r="FX17" s="33">
        <f t="shared" si="130"/>
        <v>-2.7193984019350363</v>
      </c>
      <c r="FY17" s="33">
        <f t="shared" si="131"/>
        <v>-2.7193984019350363</v>
      </c>
      <c r="FZ17" s="33">
        <f t="shared" si="132"/>
        <v>0.53213620232904046</v>
      </c>
      <c r="GA17" s="120">
        <f t="shared" ca="1" si="133"/>
        <v>1468.0973655648686</v>
      </c>
      <c r="GB17" s="120">
        <f t="shared" ca="1" si="134"/>
        <v>7.1742159241609258</v>
      </c>
      <c r="GC17" s="33">
        <f t="shared" ca="1" si="135"/>
        <v>0.14680973655648685</v>
      </c>
      <c r="GD17" s="119">
        <f t="shared" ca="1" si="136"/>
        <v>0.54379036362271649</v>
      </c>
      <c r="GE17" s="119">
        <f t="shared" ca="1" si="137"/>
        <v>5.5259259507011489</v>
      </c>
      <c r="GF17" s="33">
        <f t="shared" ca="1" si="138"/>
        <v>174.8168886739353</v>
      </c>
      <c r="GG17" s="33">
        <f t="shared" si="139"/>
        <v>0.10544680144412584</v>
      </c>
      <c r="GH17" s="119">
        <f t="shared" si="140"/>
        <v>87.905966197581861</v>
      </c>
      <c r="GI17" s="119">
        <f t="shared" ca="1" si="141"/>
        <v>315.09656779308642</v>
      </c>
      <c r="GJ17" s="119">
        <f t="shared" ca="1" si="142"/>
        <v>1.6658520550741854E-3</v>
      </c>
      <c r="GK17" s="119">
        <f t="shared" si="143"/>
        <v>0.15647904631149248</v>
      </c>
      <c r="GL17" s="33">
        <f t="shared" si="144"/>
        <v>0.88353548993963327</v>
      </c>
      <c r="GM17" s="33">
        <f t="shared" si="145"/>
        <v>0.12528204131097936</v>
      </c>
      <c r="GN17" s="33">
        <f t="shared" si="146"/>
        <v>0.12920679223005219</v>
      </c>
      <c r="GO17" s="33">
        <f t="shared" si="147"/>
        <v>0.91061415506628007</v>
      </c>
      <c r="GP17" s="33">
        <f t="shared" si="148"/>
        <v>8.441143917670646E-2</v>
      </c>
      <c r="GQ17" s="33">
        <f t="shared" si="149"/>
        <v>0.11358205851579047</v>
      </c>
      <c r="GR17" s="33">
        <f t="shared" si="150"/>
        <v>0.87079320776994784</v>
      </c>
      <c r="GS17" s="33">
        <f t="shared" si="151"/>
        <v>0.32888705460583895</v>
      </c>
      <c r="GT17" s="33">
        <f t="shared" si="152"/>
        <v>-1.3228278796689441E-2</v>
      </c>
      <c r="GU17" s="33">
        <f t="shared" si="153"/>
        <v>2.7800451160538368E-2</v>
      </c>
      <c r="GV17" s="33">
        <f t="shared" si="154"/>
        <v>2.7800451160538368E-2</v>
      </c>
      <c r="GW17" s="33">
        <f t="shared" si="155"/>
        <v>8.5781607355252101E-2</v>
      </c>
      <c r="GX17" s="33">
        <f t="shared" si="156"/>
        <v>8.8664058899828369E-2</v>
      </c>
      <c r="GY17" s="33">
        <f t="shared" si="157"/>
        <v>0.79277947682736771</v>
      </c>
      <c r="GZ17" s="33">
        <f t="shared" si="158"/>
        <v>0.85251144433715731</v>
      </c>
      <c r="HA17" s="33">
        <f t="shared" si="159"/>
        <v>2.7466392898565978E-2</v>
      </c>
      <c r="HB17" s="33">
        <f t="shared" si="160"/>
        <v>438.02943367626335</v>
      </c>
      <c r="HC17" s="33">
        <f t="shared" si="161"/>
        <v>11.71395929449829</v>
      </c>
      <c r="HD17" s="33">
        <f t="shared" si="162"/>
        <v>2.1471759570671436</v>
      </c>
      <c r="HE17" s="33">
        <f t="shared" si="163"/>
        <v>8.8302611234386272E-6</v>
      </c>
      <c r="HF17" s="33">
        <f t="shared" si="164"/>
        <v>1817.1730293066444</v>
      </c>
      <c r="HG17" s="33">
        <f t="shared" ca="1" si="165"/>
        <v>-7.7171639793785357E-3</v>
      </c>
      <c r="HH17" s="119">
        <f t="shared" ca="1" si="166"/>
        <v>18.452741824709527</v>
      </c>
      <c r="HI17" s="44" t="e">
        <f>#REF!</f>
        <v>#REF!</v>
      </c>
      <c r="HJ17" s="44" t="e">
        <f>#REF!</f>
        <v>#REF!</v>
      </c>
      <c r="HK17" s="44">
        <f t="shared" si="167"/>
        <v>4.7172999999999998</v>
      </c>
      <c r="HL17" s="44">
        <f t="shared" si="168"/>
        <v>3.8265188105040764</v>
      </c>
      <c r="HM17" s="44" t="e">
        <f t="shared" si="169"/>
        <v>#REF!</v>
      </c>
      <c r="HN17" s="33">
        <f t="shared" si="170"/>
        <v>438.02943367626335</v>
      </c>
      <c r="HO17" s="33">
        <f t="shared" si="171"/>
        <v>11.71395929449829</v>
      </c>
      <c r="HP17" s="44">
        <f t="shared" si="172"/>
        <v>3.7890171394830929</v>
      </c>
      <c r="HQ17" s="44"/>
      <c r="HR17" s="45">
        <f t="shared" si="173"/>
        <v>0.11713971121970046</v>
      </c>
      <c r="HS17" s="45">
        <f t="shared" si="174"/>
        <v>0.88144353572719614</v>
      </c>
      <c r="HT17" s="45">
        <f t="shared" si="175"/>
        <v>7.6862509871988421E-3</v>
      </c>
      <c r="HU17" s="45">
        <f t="shared" si="176"/>
        <v>1.9780141911367136E-2</v>
      </c>
      <c r="HV17" s="45">
        <f t="shared" si="177"/>
        <v>0</v>
      </c>
      <c r="HW17" s="45">
        <f t="shared" si="178"/>
        <v>1.9780141911367136E-2</v>
      </c>
      <c r="HX17" s="45">
        <f t="shared" si="179"/>
        <v>0</v>
      </c>
      <c r="HY17" s="45">
        <f t="shared" si="180"/>
        <v>5.5398038253386669E-2</v>
      </c>
      <c r="HZ17" s="45">
        <f t="shared" si="181"/>
        <v>0.11202331318137948</v>
      </c>
      <c r="IA17" s="45">
        <f t="shared" si="182"/>
        <v>0.11730590471835725</v>
      </c>
      <c r="IB17" s="45">
        <f t="shared" si="183"/>
        <v>0.6536245009973437</v>
      </c>
      <c r="IC17" s="45">
        <f t="shared" si="184"/>
        <v>8.6863630158434096E-2</v>
      </c>
      <c r="ID17" s="45">
        <f t="shared" si="185"/>
        <v>0.1059428543749593</v>
      </c>
      <c r="IE17" s="45">
        <f t="shared" si="186"/>
        <v>1.407930838931741E-2</v>
      </c>
      <c r="IF17" s="45">
        <f t="shared" si="187"/>
        <v>2.7466392898565978E-2</v>
      </c>
      <c r="IG17" s="45"/>
      <c r="IH17" s="121">
        <f t="shared" si="188"/>
        <v>-8.688977262031263E-7</v>
      </c>
      <c r="II17" s="121">
        <f t="shared" si="189"/>
        <v>1.597330291128915E-12</v>
      </c>
      <c r="IJ17" s="121">
        <f t="shared" si="190"/>
        <v>2.7029592788152351E-5</v>
      </c>
      <c r="IK17" s="121">
        <f t="shared" si="191"/>
        <v>7.7172955485632845E-9</v>
      </c>
      <c r="IL17" s="45">
        <f t="shared" si="192"/>
        <v>2.1471759570671436</v>
      </c>
      <c r="IM17" s="119">
        <f t="shared" si="193"/>
        <v>0.10544680144412584</v>
      </c>
      <c r="IN17" s="122">
        <f t="shared" ca="1" si="194"/>
        <v>-24.877245791954948</v>
      </c>
      <c r="IO17" s="122"/>
      <c r="IP17" s="45">
        <f t="shared" si="195"/>
        <v>2.0693988600848492</v>
      </c>
      <c r="IQ17" s="122">
        <f t="shared" si="196"/>
        <v>1817.1730293066444</v>
      </c>
      <c r="IR17" s="121">
        <f t="shared" si="197"/>
        <v>1.2901318502081829E-5</v>
      </c>
    </row>
    <row r="18" spans="1:252" s="33" customFormat="1">
      <c r="A18" t="s">
        <v>233</v>
      </c>
      <c r="B18"/>
      <c r="C18" s="111">
        <v>3</v>
      </c>
      <c r="D18" s="111">
        <v>1160</v>
      </c>
      <c r="E18" s="125">
        <f t="shared" si="4"/>
        <v>87.905966197581861</v>
      </c>
      <c r="F18" s="125" t="str">
        <f t="shared" ca="1" si="5"/>
        <v>N</v>
      </c>
      <c r="G18" s="124" t="str">
        <f t="shared" ca="1" si="6"/>
        <v/>
      </c>
      <c r="H18" s="124" t="str">
        <f t="shared" ca="1" si="198"/>
        <v/>
      </c>
      <c r="I18" s="4">
        <f t="shared" ca="1" si="7"/>
        <v>3.152141843283731E-2</v>
      </c>
      <c r="J18" s="4">
        <f t="shared" ca="1" si="8"/>
        <v>0.11477201338938051</v>
      </c>
      <c r="K18" s="4">
        <f t="shared" ca="1" si="9"/>
        <v>1.49347400325886E-2</v>
      </c>
      <c r="L18" s="4">
        <f ca="1">ABS(CH18-BZ18)</f>
        <v>6.5862036838286508E-2</v>
      </c>
      <c r="M18" s="4">
        <f t="shared" ca="1" si="199"/>
        <v>3.152141843283731E-2</v>
      </c>
      <c r="N18" s="4">
        <f t="shared" ca="1" si="200"/>
        <v>2.903536816733731E-2</v>
      </c>
      <c r="O18" s="4">
        <f t="shared" si="201"/>
        <v>2.901897806347262E-2</v>
      </c>
      <c r="P18">
        <v>47.291600000000003</v>
      </c>
      <c r="Q18">
        <v>1.7306999999999999</v>
      </c>
      <c r="R18">
        <v>15.525</v>
      </c>
      <c r="S18">
        <v>9.3999000000000006</v>
      </c>
      <c r="T18">
        <v>0.1588</v>
      </c>
      <c r="U18">
        <v>6.3227184466019404</v>
      </c>
      <c r="V18">
        <v>12.3696</v>
      </c>
      <c r="W18">
        <v>3.9281000000000001</v>
      </c>
      <c r="X18">
        <v>1.2284999999999999</v>
      </c>
      <c r="Y18">
        <v>0.2</v>
      </c>
      <c r="Z18">
        <v>0.24060000000000001</v>
      </c>
      <c r="AA18" s="112">
        <v>0</v>
      </c>
      <c r="AB18" s="113">
        <f t="shared" ca="1" si="10"/>
        <v>11.312265216955918</v>
      </c>
      <c r="AD18">
        <v>51.0169</v>
      </c>
      <c r="AE18">
        <v>0.51039999999999996</v>
      </c>
      <c r="AF18">
        <v>4.2920999999999996</v>
      </c>
      <c r="AG18">
        <v>3.9184000000000001</v>
      </c>
      <c r="AH18">
        <v>0.1135</v>
      </c>
      <c r="AI18">
        <v>15.9773</v>
      </c>
      <c r="AJ18">
        <v>21.500299999999999</v>
      </c>
      <c r="AK18">
        <v>0.38279999999999997</v>
      </c>
      <c r="AL18">
        <v>0</v>
      </c>
      <c r="AM18">
        <v>0.96419999999999995</v>
      </c>
      <c r="AO18" s="114">
        <f t="shared" ca="1" si="11"/>
        <v>1473.117200917422</v>
      </c>
      <c r="AP18" s="124">
        <f t="shared" ca="1" si="12"/>
        <v>1199.9672009174219</v>
      </c>
      <c r="AQ18" s="124">
        <f t="shared" ca="1" si="13"/>
        <v>5.3272059811053376</v>
      </c>
      <c r="AR18" s="111"/>
      <c r="AS18" s="115">
        <f t="shared" ca="1" si="14"/>
        <v>1467.98164904901</v>
      </c>
      <c r="AT18" s="115">
        <f t="shared" ca="1" si="15"/>
        <v>7.1471050159752716</v>
      </c>
      <c r="AU18" s="115"/>
      <c r="AV18" s="115">
        <f t="shared" ca="1" si="16"/>
        <v>1464.5022452963767</v>
      </c>
      <c r="AW18" s="115">
        <f t="shared" ca="1" si="17"/>
        <v>4.7859496693565404</v>
      </c>
      <c r="AX18" s="111"/>
      <c r="AY18" s="115">
        <f t="shared" ca="1" si="18"/>
        <v>1488.6416402764305</v>
      </c>
      <c r="AZ18" s="115">
        <f t="shared" ca="1" si="19"/>
        <v>1215.4916402764306</v>
      </c>
      <c r="BA18" s="115">
        <f t="shared" ca="1" si="20"/>
        <v>7.949157744337211</v>
      </c>
      <c r="BB18" s="115"/>
      <c r="BC18" s="115">
        <f t="shared" ca="1" si="21"/>
        <v>1504.3682792804707</v>
      </c>
      <c r="BD18" s="115">
        <f t="shared" ca="1" si="22"/>
        <v>1231.2182792804706</v>
      </c>
      <c r="BE18" s="116">
        <f t="shared" ca="1" si="23"/>
        <v>8.5596901294823056</v>
      </c>
      <c r="BG18" s="116">
        <f t="shared" si="24"/>
        <v>1449.5860017729467</v>
      </c>
      <c r="BH18" s="116">
        <f t="shared" si="25"/>
        <v>1176.4360017729468</v>
      </c>
      <c r="BI18" s="116">
        <f t="shared" ca="1" si="26"/>
        <v>1467.98164904901</v>
      </c>
      <c r="BJ18" s="116">
        <f t="shared" ca="1" si="27"/>
        <v>1194.8316490490101</v>
      </c>
      <c r="BK18" s="116">
        <f t="shared" ca="1" si="28"/>
        <v>7.1471050159752716</v>
      </c>
      <c r="BL18" s="116"/>
      <c r="BM18" s="116">
        <f t="shared" ca="1" si="29"/>
        <v>1464.5022452963767</v>
      </c>
      <c r="BN18" s="116">
        <f t="shared" ca="1" si="30"/>
        <v>4.7859496693565404</v>
      </c>
      <c r="BO18" s="116">
        <f t="shared" ca="1" si="31"/>
        <v>1191.3522452963766</v>
      </c>
      <c r="BP18" s="116"/>
      <c r="BQ18" s="116">
        <f t="shared" ca="1" si="32"/>
        <v>5.4425119521778864</v>
      </c>
      <c r="BR18" s="116">
        <f t="shared" ca="1" si="33"/>
        <v>5.7879982230581888</v>
      </c>
      <c r="BS18" s="116">
        <f t="shared" ca="1" si="34"/>
        <v>1209.1360950242311</v>
      </c>
      <c r="BT18" s="116">
        <f t="shared" ca="1" si="35"/>
        <v>1217.7392796856652</v>
      </c>
      <c r="BU18" s="116">
        <f t="shared" ca="1" si="36"/>
        <v>1217.7392796856652</v>
      </c>
      <c r="BV18" s="116"/>
      <c r="BW18" s="116">
        <f t="shared" ca="1" si="37"/>
        <v>1171.2403882315552</v>
      </c>
      <c r="BX18" s="111"/>
      <c r="BY18" s="117">
        <f t="shared" ca="1" si="38"/>
        <v>0.70418432815575682</v>
      </c>
      <c r="BZ18" s="117">
        <f t="shared" ca="1" si="39"/>
        <v>0.69267688458005683</v>
      </c>
      <c r="CA18" s="117">
        <f t="shared" ca="1" si="40"/>
        <v>0.10715172187333238</v>
      </c>
      <c r="CB18" s="117">
        <f t="shared" ca="1" si="41"/>
        <v>1.6190368833350517E-2</v>
      </c>
      <c r="CC18" s="117">
        <f t="shared" ca="1" si="42"/>
        <v>1.8068188350172348E-2</v>
      </c>
      <c r="CD18" s="117">
        <f t="shared" ca="1" si="202"/>
        <v>6.1191131124933136E-2</v>
      </c>
      <c r="CE18" s="117">
        <f t="shared" si="203"/>
        <v>4.3123950758502949E-2</v>
      </c>
      <c r="CF18" s="116">
        <f t="shared" ca="1" si="43"/>
        <v>0.93840224552034823</v>
      </c>
      <c r="CG18" s="134">
        <v>0.27</v>
      </c>
      <c r="CH18" s="117">
        <f t="shared" si="44"/>
        <v>0.75853892141834334</v>
      </c>
      <c r="CI18" s="117">
        <f t="shared" si="45"/>
        <v>0.12208646190592098</v>
      </c>
      <c r="CJ18" s="117">
        <f t="shared" si="46"/>
        <v>4.7711787266187827E-2</v>
      </c>
      <c r="CK18" s="117">
        <f t="shared" si="47"/>
        <v>2.7466392898565978E-2</v>
      </c>
      <c r="CL18" s="117">
        <f t="shared" si="48"/>
        <v>3.2155762957595826E-2</v>
      </c>
      <c r="CM18" s="117">
        <f t="shared" si="49"/>
        <v>1.4104972695030329E-2</v>
      </c>
      <c r="CN18" s="117">
        <f t="shared" si="50"/>
        <v>1.0020642991416444</v>
      </c>
      <c r="CO18" s="117">
        <f t="shared" si="204"/>
        <v>0.16496278781132442</v>
      </c>
      <c r="CP18" s="111"/>
      <c r="CQ18" s="116">
        <f t="shared" ca="1" si="51"/>
        <v>5.2925778491858182</v>
      </c>
      <c r="CR18" s="116">
        <f t="shared" ca="1" si="52"/>
        <v>4.5575574560413177</v>
      </c>
      <c r="CS18" s="116">
        <f t="shared" ca="1" si="53"/>
        <v>5.7652894663560366</v>
      </c>
      <c r="CT18" s="116">
        <f t="shared" ca="1" si="54"/>
        <v>1224.4532464645508</v>
      </c>
      <c r="CU18" s="118">
        <f t="shared" ca="1" si="205"/>
        <v>0.27973480120070493</v>
      </c>
      <c r="CW18" s="116">
        <f t="shared" si="55"/>
        <v>3.5046564869151884</v>
      </c>
      <c r="CX18" s="116">
        <f t="shared" si="56"/>
        <v>3.5415118271184154</v>
      </c>
      <c r="CY18" s="116">
        <f t="shared" ca="1" si="57"/>
        <v>969.36408277024486</v>
      </c>
      <c r="CZ18" s="119"/>
      <c r="DA18" s="33">
        <f t="shared" si="58"/>
        <v>0.78708747543035373</v>
      </c>
      <c r="DB18" s="33">
        <f t="shared" si="59"/>
        <v>2.1666574860914285E-2</v>
      </c>
      <c r="DC18" s="33">
        <f t="shared" si="60"/>
        <v>0.30452820195957281</v>
      </c>
      <c r="DD18" s="33">
        <f t="shared" si="61"/>
        <v>0.13083327765900588</v>
      </c>
      <c r="DE18" s="33">
        <f t="shared" si="62"/>
        <v>2.2385903083700438E-3</v>
      </c>
      <c r="DF18" s="33">
        <f t="shared" si="63"/>
        <v>0.15687414889198054</v>
      </c>
      <c r="DG18" s="33">
        <f t="shared" si="64"/>
        <v>0.22058084005321218</v>
      </c>
      <c r="DH18" s="33">
        <f t="shared" si="65"/>
        <v>0.12675604116884939</v>
      </c>
      <c r="DI18" s="33">
        <f t="shared" si="66"/>
        <v>2.6083910144804448E-2</v>
      </c>
      <c r="DJ18" s="33">
        <f t="shared" si="67"/>
        <v>2.6316101111723694E-3</v>
      </c>
      <c r="DK18" s="33">
        <f t="shared" si="68"/>
        <v>3.3902365133826979E-3</v>
      </c>
      <c r="DL18" s="33">
        <f t="shared" si="69"/>
        <v>1.782670907101618</v>
      </c>
      <c r="DN18" s="33">
        <f t="shared" si="70"/>
        <v>0.44152146775652024</v>
      </c>
      <c r="DO18" s="33">
        <f t="shared" si="71"/>
        <v>1.2153995880339578E-2</v>
      </c>
      <c r="DP18" s="33">
        <f t="shared" si="72"/>
        <v>0.17082693207502583</v>
      </c>
      <c r="DQ18" s="33">
        <f t="shared" si="73"/>
        <v>7.3391716405874996E-2</v>
      </c>
      <c r="DR18" s="33">
        <f t="shared" si="74"/>
        <v>1.255750738654107E-3</v>
      </c>
      <c r="DS18" s="33">
        <f t="shared" si="75"/>
        <v>8.7999500225780153E-2</v>
      </c>
      <c r="DT18" s="33">
        <f t="shared" si="76"/>
        <v>0.12373615296827098</v>
      </c>
      <c r="DU18" s="33">
        <f t="shared" si="77"/>
        <v>7.1104565999193639E-2</v>
      </c>
      <c r="DV18" s="33">
        <f t="shared" si="78"/>
        <v>1.4631926757145189E-2</v>
      </c>
      <c r="DW18" s="33">
        <f t="shared" si="79"/>
        <v>1.4762175680821605E-3</v>
      </c>
      <c r="DX18" s="33">
        <f t="shared" si="80"/>
        <v>1.9017736251133218E-3</v>
      </c>
      <c r="DY18" s="33">
        <f t="shared" si="81"/>
        <v>1.0000000000000002</v>
      </c>
      <c r="DZ18" s="33">
        <f t="shared" si="82"/>
        <v>54.525582037479971</v>
      </c>
      <c r="EA18" s="33">
        <f t="shared" si="83"/>
        <v>0.84908869704731516</v>
      </c>
      <c r="EB18" s="33">
        <f t="shared" si="84"/>
        <v>6.3896803657541171E-3</v>
      </c>
      <c r="EC18" s="33">
        <f t="shared" si="85"/>
        <v>4.2095507105658042E-2</v>
      </c>
      <c r="ED18" s="33">
        <f t="shared" si="86"/>
        <v>5.4538571174060219E-2</v>
      </c>
      <c r="EE18" s="33">
        <f t="shared" si="87"/>
        <v>1.6000000000000001E-3</v>
      </c>
      <c r="EF18" s="33">
        <f t="shared" si="88"/>
        <v>0.39641577594505811</v>
      </c>
      <c r="EG18" s="33">
        <f t="shared" si="89"/>
        <v>0.38340400945835579</v>
      </c>
      <c r="EH18" s="33">
        <f t="shared" si="90"/>
        <v>6.1762954812040862E-3</v>
      </c>
      <c r="EI18" s="33">
        <f t="shared" si="91"/>
        <v>0</v>
      </c>
      <c r="EJ18" s="33">
        <f t="shared" si="92"/>
        <v>6.3434961729809955E-3</v>
      </c>
      <c r="EK18" s="33">
        <f t="shared" si="93"/>
        <v>1.7460520327503866</v>
      </c>
      <c r="EM18" s="33">
        <f t="shared" si="94"/>
        <v>1.6981773940946303</v>
      </c>
      <c r="EN18" s="33">
        <f t="shared" si="95"/>
        <v>1.2779360731508234E-2</v>
      </c>
      <c r="EO18" s="33">
        <f t="shared" si="96"/>
        <v>0.12628652131697413</v>
      </c>
      <c r="EP18" s="33">
        <f t="shared" si="97"/>
        <v>5.4538571174060219E-2</v>
      </c>
      <c r="EQ18" s="33">
        <f t="shared" si="98"/>
        <v>1.6000000000000001E-3</v>
      </c>
      <c r="ER18" s="33">
        <f t="shared" si="99"/>
        <v>0.39641577594505811</v>
      </c>
      <c r="ES18" s="33">
        <f t="shared" si="100"/>
        <v>0.38340400945835579</v>
      </c>
      <c r="ET18" s="33">
        <f t="shared" si="101"/>
        <v>6.1762954812040862E-3</v>
      </c>
      <c r="EU18" s="33">
        <f t="shared" si="102"/>
        <v>0</v>
      </c>
      <c r="EV18" s="33">
        <f t="shared" si="103"/>
        <v>1.9030488518942987E-2</v>
      </c>
      <c r="EW18" s="33">
        <f t="shared" si="104"/>
        <v>2.6984084167207341</v>
      </c>
      <c r="EX18" s="33">
        <f t="shared" si="105"/>
        <v>2.2235329399437451</v>
      </c>
      <c r="EZ18" s="33">
        <f t="shared" si="106"/>
        <v>1.8879766868186205</v>
      </c>
      <c r="FA18" s="33">
        <f t="shared" si="107"/>
        <v>1.4207664768966077E-2</v>
      </c>
      <c r="FB18" s="33">
        <f t="shared" si="108"/>
        <v>0.11202331318137948</v>
      </c>
      <c r="FC18" s="33">
        <f t="shared" si="109"/>
        <v>7.5178180164753805E-2</v>
      </c>
      <c r="FD18" s="33">
        <f t="shared" si="110"/>
        <v>0.18720149334613329</v>
      </c>
      <c r="FE18" s="33">
        <f t="shared" si="111"/>
        <v>0.12126830950298931</v>
      </c>
      <c r="FF18" s="33">
        <f t="shared" si="112"/>
        <v>3.5576527039099925E-3</v>
      </c>
      <c r="FG18" s="33">
        <f t="shared" si="113"/>
        <v>0.88144353572719603</v>
      </c>
      <c r="FH18" s="33">
        <f t="shared" si="114"/>
        <v>0.85251144433715731</v>
      </c>
      <c r="FI18" s="33">
        <f t="shared" si="115"/>
        <v>2.7466392898565978E-2</v>
      </c>
      <c r="FJ18" s="33">
        <f t="shared" si="116"/>
        <v>0</v>
      </c>
      <c r="FK18" s="33">
        <f t="shared" si="117"/>
        <v>2.8209945390060658E-2</v>
      </c>
      <c r="FL18" s="33">
        <f t="shared" si="118"/>
        <v>4.0038431254935984</v>
      </c>
      <c r="FM18" s="33">
        <f t="shared" si="119"/>
        <v>7.6862509871988421E-3</v>
      </c>
      <c r="FN18" s="33">
        <f t="shared" si="120"/>
        <v>1.151830990318814E-2</v>
      </c>
      <c r="FO18" s="33">
        <f t="shared" si="121"/>
        <v>2.7466392898565978E-2</v>
      </c>
      <c r="FP18" s="33">
        <f t="shared" si="122"/>
        <v>4.7711787266187827E-2</v>
      </c>
      <c r="FQ18" s="33">
        <f t="shared" si="123"/>
        <v>3.2155762957595826E-2</v>
      </c>
      <c r="FR18" s="33">
        <f t="shared" si="124"/>
        <v>1.4104972695030329E-2</v>
      </c>
      <c r="FS18" s="119">
        <f t="shared" si="125"/>
        <v>0.75853892141834334</v>
      </c>
      <c r="FT18" s="33">
        <f t="shared" si="126"/>
        <v>0.12208646190592098</v>
      </c>
      <c r="FU18" s="33">
        <f t="shared" si="127"/>
        <v>1.0020642991416442</v>
      </c>
      <c r="FV18" s="33">
        <f t="shared" si="128"/>
        <v>0.75853892141834334</v>
      </c>
      <c r="FW18" s="33">
        <f t="shared" si="129"/>
        <v>2.4509732259476906</v>
      </c>
      <c r="FX18" s="33">
        <f t="shared" si="130"/>
        <v>-2.8212506007774425</v>
      </c>
      <c r="FY18" s="33">
        <f t="shared" si="131"/>
        <v>-2.8212506007774425</v>
      </c>
      <c r="FZ18" s="33">
        <f t="shared" si="132"/>
        <v>0.54525582037479969</v>
      </c>
      <c r="GA18" s="120">
        <f t="shared" ca="1" si="133"/>
        <v>1467.98164904901</v>
      </c>
      <c r="GB18" s="120">
        <f t="shared" ca="1" si="134"/>
        <v>7.1471050159752716</v>
      </c>
      <c r="GC18" s="33">
        <f t="shared" ca="1" si="135"/>
        <v>0.146798164904901</v>
      </c>
      <c r="GD18" s="119">
        <f t="shared" ca="1" si="136"/>
        <v>0.53332640998912551</v>
      </c>
      <c r="GE18" s="119">
        <f t="shared" ca="1" si="137"/>
        <v>5.5224299256758718</v>
      </c>
      <c r="GF18" s="33">
        <f t="shared" ca="1" si="138"/>
        <v>174.82235580401073</v>
      </c>
      <c r="GG18" s="33">
        <f t="shared" si="139"/>
        <v>0.10544680144412584</v>
      </c>
      <c r="GH18" s="119">
        <f t="shared" si="140"/>
        <v>87.905966197581861</v>
      </c>
      <c r="GI18" s="119">
        <f t="shared" ca="1" si="141"/>
        <v>315.10578531555637</v>
      </c>
      <c r="GJ18" s="119">
        <f t="shared" ca="1" si="142"/>
        <v>1.665545989320231E-3</v>
      </c>
      <c r="GK18" s="119">
        <f t="shared" si="143"/>
        <v>0.16496278781132442</v>
      </c>
      <c r="GL18" s="33">
        <f t="shared" si="144"/>
        <v>0.88353548993963327</v>
      </c>
      <c r="GM18" s="33">
        <f t="shared" si="145"/>
        <v>0.12528204131097936</v>
      </c>
      <c r="GN18" s="33">
        <f t="shared" si="146"/>
        <v>0.12920679223005219</v>
      </c>
      <c r="GO18" s="33">
        <f t="shared" si="147"/>
        <v>0.91061415506628007</v>
      </c>
      <c r="GP18" s="33">
        <f t="shared" si="148"/>
        <v>8.441143917670646E-2</v>
      </c>
      <c r="GQ18" s="33">
        <f t="shared" si="149"/>
        <v>0.11358205851579047</v>
      </c>
      <c r="GR18" s="33">
        <f t="shared" si="150"/>
        <v>0.87079320776994784</v>
      </c>
      <c r="GS18" s="33">
        <f t="shared" si="151"/>
        <v>0.32888705460583895</v>
      </c>
      <c r="GT18" s="33">
        <f t="shared" si="152"/>
        <v>-1.3228278796689441E-2</v>
      </c>
      <c r="GU18" s="33">
        <f t="shared" si="153"/>
        <v>2.7800451160538368E-2</v>
      </c>
      <c r="GV18" s="33">
        <f t="shared" si="154"/>
        <v>2.7800451160538368E-2</v>
      </c>
      <c r="GW18" s="33">
        <f t="shared" si="155"/>
        <v>8.5781607355252101E-2</v>
      </c>
      <c r="GX18" s="33">
        <f t="shared" si="156"/>
        <v>8.8664058899828369E-2</v>
      </c>
      <c r="GY18" s="33">
        <f t="shared" si="157"/>
        <v>0.79277947682736771</v>
      </c>
      <c r="GZ18" s="33">
        <f t="shared" si="158"/>
        <v>0.85251144433715731</v>
      </c>
      <c r="HA18" s="33">
        <f t="shared" si="159"/>
        <v>2.7466392898565978E-2</v>
      </c>
      <c r="HB18" s="33">
        <f t="shared" si="160"/>
        <v>438.02943367626335</v>
      </c>
      <c r="HC18" s="33">
        <f t="shared" si="161"/>
        <v>11.71395929449829</v>
      </c>
      <c r="HD18" s="33">
        <f t="shared" si="162"/>
        <v>2.1471759570671436</v>
      </c>
      <c r="HE18" s="33">
        <f t="shared" si="163"/>
        <v>8.8302611234386272E-6</v>
      </c>
      <c r="HF18" s="33">
        <f t="shared" si="164"/>
        <v>1817.1730293066444</v>
      </c>
      <c r="HG18" s="33">
        <f t="shared" ca="1" si="165"/>
        <v>-7.7196393180115879E-3</v>
      </c>
      <c r="HH18" s="119">
        <f t="shared" ca="1" si="166"/>
        <v>18.739914466356041</v>
      </c>
      <c r="HI18" s="44" t="e">
        <f>#REF!</f>
        <v>#REF!</v>
      </c>
      <c r="HJ18" s="44" t="e">
        <f>#REF!</f>
        <v>#REF!</v>
      </c>
      <c r="HK18" s="44">
        <f t="shared" si="167"/>
        <v>5.1566000000000001</v>
      </c>
      <c r="HL18" s="44">
        <f t="shared" si="168"/>
        <v>3.7312218509362722</v>
      </c>
      <c r="HM18" s="44" t="e">
        <f t="shared" si="169"/>
        <v>#REF!</v>
      </c>
      <c r="HN18" s="33">
        <f t="shared" si="170"/>
        <v>438.02943367626335</v>
      </c>
      <c r="HO18" s="33">
        <f t="shared" si="171"/>
        <v>11.71395929449829</v>
      </c>
      <c r="HP18" s="44">
        <f t="shared" si="172"/>
        <v>3.7890171394830929</v>
      </c>
      <c r="HQ18" s="44"/>
      <c r="HR18" s="45">
        <f t="shared" si="173"/>
        <v>0.11713971121970046</v>
      </c>
      <c r="HS18" s="45">
        <f t="shared" si="174"/>
        <v>0.88144353572719614</v>
      </c>
      <c r="HT18" s="45">
        <f t="shared" si="175"/>
        <v>7.6862509871988421E-3</v>
      </c>
      <c r="HU18" s="45">
        <f t="shared" si="176"/>
        <v>1.9780141911367136E-2</v>
      </c>
      <c r="HV18" s="45">
        <f t="shared" si="177"/>
        <v>0</v>
      </c>
      <c r="HW18" s="45">
        <f t="shared" si="178"/>
        <v>1.9780141911367136E-2</v>
      </c>
      <c r="HX18" s="45">
        <f t="shared" si="179"/>
        <v>0</v>
      </c>
      <c r="HY18" s="45">
        <f t="shared" si="180"/>
        <v>5.5398038253386669E-2</v>
      </c>
      <c r="HZ18" s="45">
        <f t="shared" si="181"/>
        <v>0.11202331318137948</v>
      </c>
      <c r="IA18" s="45">
        <f t="shared" si="182"/>
        <v>0.11730590471835725</v>
      </c>
      <c r="IB18" s="45">
        <f t="shared" si="183"/>
        <v>0.6536245009973437</v>
      </c>
      <c r="IC18" s="45">
        <f t="shared" si="184"/>
        <v>8.6863630158434096E-2</v>
      </c>
      <c r="ID18" s="45">
        <f t="shared" si="185"/>
        <v>0.1059428543749593</v>
      </c>
      <c r="IE18" s="45">
        <f t="shared" si="186"/>
        <v>1.407930838931741E-2</v>
      </c>
      <c r="IF18" s="45">
        <f t="shared" si="187"/>
        <v>2.7466392898565978E-2</v>
      </c>
      <c r="IG18" s="45"/>
      <c r="IH18" s="121">
        <f t="shared" si="188"/>
        <v>-8.688977262031263E-7</v>
      </c>
      <c r="II18" s="121">
        <f t="shared" si="189"/>
        <v>1.597330291128915E-12</v>
      </c>
      <c r="IJ18" s="121">
        <f t="shared" si="190"/>
        <v>2.7029592788152351E-5</v>
      </c>
      <c r="IK18" s="121">
        <f t="shared" si="191"/>
        <v>7.7172955485632845E-9</v>
      </c>
      <c r="IL18" s="45">
        <f t="shared" si="192"/>
        <v>2.1471759570671436</v>
      </c>
      <c r="IM18" s="119">
        <f t="shared" si="193"/>
        <v>0.10544680144412584</v>
      </c>
      <c r="IN18" s="122">
        <f t="shared" ca="1" si="194"/>
        <v>-24.885227986610619</v>
      </c>
      <c r="IO18" s="122"/>
      <c r="IP18" s="45">
        <f t="shared" si="195"/>
        <v>2.0693988600848492</v>
      </c>
      <c r="IQ18" s="122">
        <f t="shared" si="196"/>
        <v>1817.1730293066444</v>
      </c>
      <c r="IR18" s="121">
        <f t="shared" si="197"/>
        <v>1.2901318502081829E-5</v>
      </c>
    </row>
    <row r="19" spans="1:252" s="33" customFormat="1">
      <c r="A19" t="s">
        <v>233</v>
      </c>
      <c r="B19"/>
      <c r="C19" s="111">
        <v>3</v>
      </c>
      <c r="D19" s="111">
        <v>1160</v>
      </c>
      <c r="E19" s="125">
        <f t="shared" si="4"/>
        <v>87.905966197581861</v>
      </c>
      <c r="F19" s="125" t="str">
        <f t="shared" ca="1" si="5"/>
        <v>N</v>
      </c>
      <c r="G19" s="124" t="str">
        <f t="shared" ca="1" si="6"/>
        <v/>
      </c>
      <c r="H19" s="124" t="str">
        <f t="shared" ca="1" si="198"/>
        <v/>
      </c>
      <c r="I19" s="4">
        <f t="shared" ca="1" si="7"/>
        <v>3.089234980848397E-2</v>
      </c>
      <c r="J19" s="4">
        <f t="shared" ca="1" si="8"/>
        <v>0.11544770667791102</v>
      </c>
      <c r="K19" s="4">
        <f t="shared" ca="1" si="9"/>
        <v>1.6644930105170735E-2</v>
      </c>
      <c r="L19" s="4">
        <f ca="1">ABS(CH19-BZ19)</f>
        <v>7.3013411588429444E-2</v>
      </c>
      <c r="M19" s="4">
        <f t="shared" ca="1" si="199"/>
        <v>3.089234980848397E-2</v>
      </c>
      <c r="N19" s="4">
        <f t="shared" ca="1" si="200"/>
        <v>3.2105810543394037E-2</v>
      </c>
      <c r="O19" s="4">
        <f t="shared" si="201"/>
        <v>3.0404383662495964E-2</v>
      </c>
      <c r="P19">
        <v>47.225999999999999</v>
      </c>
      <c r="Q19">
        <v>1.8008999999999999</v>
      </c>
      <c r="R19">
        <v>15.643800000000001</v>
      </c>
      <c r="S19">
        <v>9.0440000000000005</v>
      </c>
      <c r="T19">
        <v>0.2213</v>
      </c>
      <c r="U19">
        <v>6.0696116504854301</v>
      </c>
      <c r="V19">
        <v>12.408099999999999</v>
      </c>
      <c r="W19">
        <v>3.8351999999999999</v>
      </c>
      <c r="X19">
        <v>1.1338999999999999</v>
      </c>
      <c r="Y19">
        <v>0.2</v>
      </c>
      <c r="Z19">
        <v>0.18940000000000001</v>
      </c>
      <c r="AA19" s="112">
        <v>0</v>
      </c>
      <c r="AB19" s="113">
        <f t="shared" ca="1" si="10"/>
        <v>11.177058418101126</v>
      </c>
      <c r="AD19">
        <v>51.0169</v>
      </c>
      <c r="AE19">
        <v>0.51039999999999996</v>
      </c>
      <c r="AF19">
        <v>4.2920999999999996</v>
      </c>
      <c r="AG19">
        <v>3.9184000000000001</v>
      </c>
      <c r="AH19">
        <v>0.1135</v>
      </c>
      <c r="AI19">
        <v>15.9773</v>
      </c>
      <c r="AJ19">
        <v>21.500299999999999</v>
      </c>
      <c r="AK19">
        <v>0.38279999999999997</v>
      </c>
      <c r="AL19">
        <v>0</v>
      </c>
      <c r="AM19">
        <v>0.96419999999999995</v>
      </c>
      <c r="AO19" s="114">
        <f t="shared" ca="1" si="11"/>
        <v>1474.4886096086248</v>
      </c>
      <c r="AP19" s="124">
        <f t="shared" ca="1" si="12"/>
        <v>1201.3386096086247</v>
      </c>
      <c r="AQ19" s="124">
        <f t="shared" ca="1" si="13"/>
        <v>5.3360182291439564</v>
      </c>
      <c r="AR19" s="111"/>
      <c r="AS19" s="115">
        <f t="shared" ca="1" si="14"/>
        <v>1466.006999547938</v>
      </c>
      <c r="AT19" s="115">
        <f t="shared" ca="1" si="15"/>
        <v>7.0066792067717714</v>
      </c>
      <c r="AU19" s="115"/>
      <c r="AV19" s="115">
        <f t="shared" ca="1" si="16"/>
        <v>1461.9452326094126</v>
      </c>
      <c r="AW19" s="115">
        <f t="shared" ca="1" si="17"/>
        <v>4.3765671512278512</v>
      </c>
      <c r="AX19" s="111"/>
      <c r="AY19" s="115">
        <f t="shared" ca="1" si="18"/>
        <v>1489.8925204533341</v>
      </c>
      <c r="AZ19" s="115">
        <f t="shared" ca="1" si="19"/>
        <v>1216.7425204533342</v>
      </c>
      <c r="BA19" s="115">
        <f t="shared" ca="1" si="20"/>
        <v>7.9330117747930764</v>
      </c>
      <c r="BB19" s="115"/>
      <c r="BC19" s="115">
        <f t="shared" ca="1" si="21"/>
        <v>1500.5879480047245</v>
      </c>
      <c r="BD19" s="115">
        <f t="shared" ca="1" si="22"/>
        <v>1227.4379480047246</v>
      </c>
      <c r="BE19" s="116">
        <f t="shared" ca="1" si="23"/>
        <v>8.3478037698685039</v>
      </c>
      <c r="BG19" s="116">
        <f t="shared" si="24"/>
        <v>1447.1331780855555</v>
      </c>
      <c r="BH19" s="116">
        <f t="shared" si="25"/>
        <v>1173.9831780855557</v>
      </c>
      <c r="BI19" s="116">
        <f t="shared" ca="1" si="26"/>
        <v>1466.006999547938</v>
      </c>
      <c r="BJ19" s="116">
        <f t="shared" ca="1" si="27"/>
        <v>1192.8569995479379</v>
      </c>
      <c r="BK19" s="116">
        <f t="shared" ca="1" si="28"/>
        <v>7.0066792067717714</v>
      </c>
      <c r="BL19" s="116"/>
      <c r="BM19" s="116">
        <f t="shared" ca="1" si="29"/>
        <v>1461.9452326094126</v>
      </c>
      <c r="BN19" s="116">
        <f t="shared" ca="1" si="30"/>
        <v>4.3765671512278512</v>
      </c>
      <c r="BO19" s="116">
        <f t="shared" ca="1" si="31"/>
        <v>1188.7952326094128</v>
      </c>
      <c r="BP19" s="116"/>
      <c r="BQ19" s="116">
        <f t="shared" ca="1" si="32"/>
        <v>5.3887023691091276</v>
      </c>
      <c r="BR19" s="116">
        <f t="shared" ca="1" si="33"/>
        <v>5.6870218592355535</v>
      </c>
      <c r="BS19" s="116">
        <f t="shared" ca="1" si="34"/>
        <v>1209.6690480272296</v>
      </c>
      <c r="BT19" s="116">
        <f t="shared" ca="1" si="35"/>
        <v>1214.6760084889738</v>
      </c>
      <c r="BU19" s="116">
        <f t="shared" ca="1" si="36"/>
        <v>1214.6760084889738</v>
      </c>
      <c r="BV19" s="116"/>
      <c r="BW19" s="116">
        <f t="shared" ca="1" si="37"/>
        <v>1164.6959210215</v>
      </c>
      <c r="BX19" s="111"/>
      <c r="BY19" s="117">
        <f t="shared" ca="1" si="38"/>
        <v>0.70049738868888323</v>
      </c>
      <c r="BZ19" s="117">
        <f t="shared" ca="1" si="39"/>
        <v>0.68552550982991389</v>
      </c>
      <c r="CA19" s="117">
        <f t="shared" ca="1" si="40"/>
        <v>0.10544153180075025</v>
      </c>
      <c r="CB19" s="117">
        <f t="shared" ca="1" si="41"/>
        <v>1.6819437457703857E-2</v>
      </c>
      <c r="CC19" s="117">
        <f t="shared" ca="1" si="42"/>
        <v>1.7809161626027845E-2</v>
      </c>
      <c r="CD19" s="117">
        <f t="shared" ca="1" si="202"/>
        <v>6.4261573500989863E-2</v>
      </c>
      <c r="CE19" s="117">
        <f t="shared" si="203"/>
        <v>4.4509356357526293E-2</v>
      </c>
      <c r="CF19" s="116">
        <f t="shared" ca="1" si="43"/>
        <v>0.93436657057291195</v>
      </c>
      <c r="CG19" s="134">
        <v>0.27</v>
      </c>
      <c r="CH19" s="117">
        <f t="shared" si="44"/>
        <v>0.75853892141834334</v>
      </c>
      <c r="CI19" s="117">
        <f t="shared" si="45"/>
        <v>0.12208646190592098</v>
      </c>
      <c r="CJ19" s="117">
        <f t="shared" si="46"/>
        <v>4.7711787266187827E-2</v>
      </c>
      <c r="CK19" s="117">
        <f t="shared" si="47"/>
        <v>2.7466392898565978E-2</v>
      </c>
      <c r="CL19" s="117">
        <f t="shared" si="48"/>
        <v>3.2155762957595826E-2</v>
      </c>
      <c r="CM19" s="117">
        <f t="shared" si="49"/>
        <v>1.4104972695030329E-2</v>
      </c>
      <c r="CN19" s="117">
        <f t="shared" si="50"/>
        <v>1.0020642991416444</v>
      </c>
      <c r="CO19" s="117">
        <f t="shared" si="204"/>
        <v>0.16459086548012594</v>
      </c>
      <c r="CP19" s="111"/>
      <c r="CQ19" s="116">
        <f t="shared" ca="1" si="51"/>
        <v>5.2315670784055328</v>
      </c>
      <c r="CR19" s="116">
        <f t="shared" ca="1" si="52"/>
        <v>4.4929498975140039</v>
      </c>
      <c r="CS19" s="116">
        <f t="shared" ca="1" si="53"/>
        <v>5.5091476062723936</v>
      </c>
      <c r="CT19" s="116">
        <f t="shared" ca="1" si="54"/>
        <v>1223.2736743655773</v>
      </c>
      <c r="CU19" s="118">
        <f t="shared" ca="1" si="205"/>
        <v>0.28003857215803696</v>
      </c>
      <c r="CW19" s="116">
        <f t="shared" si="55"/>
        <v>3.5046564869151884</v>
      </c>
      <c r="CX19" s="116">
        <f t="shared" si="56"/>
        <v>3.5415118271184154</v>
      </c>
      <c r="CY19" s="116">
        <f t="shared" ca="1" si="57"/>
        <v>969.07177706082359</v>
      </c>
      <c r="CZ19" s="119"/>
      <c r="DA19" s="33">
        <f t="shared" si="58"/>
        <v>0.78599567607511445</v>
      </c>
      <c r="DB19" s="33">
        <f t="shared" si="59"/>
        <v>2.2545406290530152E-2</v>
      </c>
      <c r="DC19" s="33">
        <f t="shared" si="60"/>
        <v>0.3068585047223939</v>
      </c>
      <c r="DD19" s="33">
        <f t="shared" si="61"/>
        <v>0.12587965437377516</v>
      </c>
      <c r="DE19" s="33">
        <f t="shared" si="62"/>
        <v>3.1196475770925111E-3</v>
      </c>
      <c r="DF19" s="33">
        <f t="shared" si="63"/>
        <v>0.15059426887598948</v>
      </c>
      <c r="DG19" s="33">
        <f t="shared" si="64"/>
        <v>0.22126739114152938</v>
      </c>
      <c r="DH19" s="33">
        <f t="shared" si="65"/>
        <v>0.12375824675817092</v>
      </c>
      <c r="DI19" s="33">
        <f t="shared" si="66"/>
        <v>2.4075332285872011E-2</v>
      </c>
      <c r="DJ19" s="33">
        <f t="shared" si="67"/>
        <v>2.6316101111723694E-3</v>
      </c>
      <c r="DK19" s="33">
        <f t="shared" si="68"/>
        <v>2.6687896742921156E-3</v>
      </c>
      <c r="DL19" s="33">
        <f t="shared" si="69"/>
        <v>1.7693945278859324</v>
      </c>
      <c r="DN19" s="33">
        <f t="shared" si="70"/>
        <v>0.4442173091911954</v>
      </c>
      <c r="DO19" s="33">
        <f t="shared" si="71"/>
        <v>1.2741876351040455E-2</v>
      </c>
      <c r="DP19" s="33">
        <f t="shared" si="72"/>
        <v>0.17342571138672366</v>
      </c>
      <c r="DQ19" s="33">
        <f t="shared" si="73"/>
        <v>7.114278494134138E-2</v>
      </c>
      <c r="DR19" s="33">
        <f t="shared" si="74"/>
        <v>1.7631158726481749E-3</v>
      </c>
      <c r="DS19" s="33">
        <f t="shared" si="75"/>
        <v>8.5110622024992408E-2</v>
      </c>
      <c r="DT19" s="33">
        <f t="shared" si="76"/>
        <v>0.12505260282787187</v>
      </c>
      <c r="DU19" s="33">
        <f t="shared" si="77"/>
        <v>6.994383943644096E-2</v>
      </c>
      <c r="DV19" s="33">
        <f t="shared" si="78"/>
        <v>1.3606537098674737E-2</v>
      </c>
      <c r="DW19" s="33">
        <f t="shared" si="79"/>
        <v>1.4872941391520012E-3</v>
      </c>
      <c r="DX19" s="33">
        <f t="shared" si="80"/>
        <v>1.5083067299189502E-3</v>
      </c>
      <c r="DY19" s="33">
        <f t="shared" si="81"/>
        <v>1.0000000000000002</v>
      </c>
      <c r="DZ19" s="33">
        <f t="shared" si="82"/>
        <v>54.469610408770336</v>
      </c>
      <c r="EA19" s="33">
        <f t="shared" si="83"/>
        <v>0.84908869704731516</v>
      </c>
      <c r="EB19" s="33">
        <f t="shared" si="84"/>
        <v>6.3896803657541171E-3</v>
      </c>
      <c r="EC19" s="33">
        <f t="shared" si="85"/>
        <v>4.2095507105658042E-2</v>
      </c>
      <c r="ED19" s="33">
        <f t="shared" si="86"/>
        <v>5.4538571174060219E-2</v>
      </c>
      <c r="EE19" s="33">
        <f t="shared" si="87"/>
        <v>1.6000000000000001E-3</v>
      </c>
      <c r="EF19" s="33">
        <f t="shared" si="88"/>
        <v>0.39641577594505811</v>
      </c>
      <c r="EG19" s="33">
        <f t="shared" si="89"/>
        <v>0.38340400945835579</v>
      </c>
      <c r="EH19" s="33">
        <f t="shared" si="90"/>
        <v>6.1762954812040862E-3</v>
      </c>
      <c r="EI19" s="33">
        <f t="shared" si="91"/>
        <v>0</v>
      </c>
      <c r="EJ19" s="33">
        <f t="shared" si="92"/>
        <v>6.3434961729809955E-3</v>
      </c>
      <c r="EK19" s="33">
        <f t="shared" si="93"/>
        <v>1.7460520327503866</v>
      </c>
      <c r="EM19" s="33">
        <f t="shared" si="94"/>
        <v>1.6981773940946303</v>
      </c>
      <c r="EN19" s="33">
        <f t="shared" si="95"/>
        <v>1.2779360731508234E-2</v>
      </c>
      <c r="EO19" s="33">
        <f t="shared" si="96"/>
        <v>0.12628652131697413</v>
      </c>
      <c r="EP19" s="33">
        <f t="shared" si="97"/>
        <v>5.4538571174060219E-2</v>
      </c>
      <c r="EQ19" s="33">
        <f t="shared" si="98"/>
        <v>1.6000000000000001E-3</v>
      </c>
      <c r="ER19" s="33">
        <f t="shared" si="99"/>
        <v>0.39641577594505811</v>
      </c>
      <c r="ES19" s="33">
        <f t="shared" si="100"/>
        <v>0.38340400945835579</v>
      </c>
      <c r="ET19" s="33">
        <f t="shared" si="101"/>
        <v>6.1762954812040862E-3</v>
      </c>
      <c r="EU19" s="33">
        <f t="shared" si="102"/>
        <v>0</v>
      </c>
      <c r="EV19" s="33">
        <f t="shared" si="103"/>
        <v>1.9030488518942987E-2</v>
      </c>
      <c r="EW19" s="33">
        <f t="shared" si="104"/>
        <v>2.6984084167207341</v>
      </c>
      <c r="EX19" s="33">
        <f t="shared" si="105"/>
        <v>2.2235329399437451</v>
      </c>
      <c r="EZ19" s="33">
        <f t="shared" si="106"/>
        <v>1.8879766868186205</v>
      </c>
      <c r="FA19" s="33">
        <f t="shared" si="107"/>
        <v>1.4207664768966077E-2</v>
      </c>
      <c r="FB19" s="33">
        <f t="shared" si="108"/>
        <v>0.11202331318137948</v>
      </c>
      <c r="FC19" s="33">
        <f t="shared" si="109"/>
        <v>7.5178180164753805E-2</v>
      </c>
      <c r="FD19" s="33">
        <f t="shared" si="110"/>
        <v>0.18720149334613329</v>
      </c>
      <c r="FE19" s="33">
        <f t="shared" si="111"/>
        <v>0.12126830950298931</v>
      </c>
      <c r="FF19" s="33">
        <f t="shared" si="112"/>
        <v>3.5576527039099925E-3</v>
      </c>
      <c r="FG19" s="33">
        <f t="shared" si="113"/>
        <v>0.88144353572719603</v>
      </c>
      <c r="FH19" s="33">
        <f t="shared" si="114"/>
        <v>0.85251144433715731</v>
      </c>
      <c r="FI19" s="33">
        <f t="shared" si="115"/>
        <v>2.7466392898565978E-2</v>
      </c>
      <c r="FJ19" s="33">
        <f t="shared" si="116"/>
        <v>0</v>
      </c>
      <c r="FK19" s="33">
        <f t="shared" si="117"/>
        <v>2.8209945390060658E-2</v>
      </c>
      <c r="FL19" s="33">
        <f t="shared" si="118"/>
        <v>4.0038431254935984</v>
      </c>
      <c r="FM19" s="33">
        <f t="shared" si="119"/>
        <v>7.6862509871988421E-3</v>
      </c>
      <c r="FN19" s="33">
        <f t="shared" si="120"/>
        <v>1.151830990318814E-2</v>
      </c>
      <c r="FO19" s="33">
        <f t="shared" si="121"/>
        <v>2.7466392898565978E-2</v>
      </c>
      <c r="FP19" s="33">
        <f t="shared" si="122"/>
        <v>4.7711787266187827E-2</v>
      </c>
      <c r="FQ19" s="33">
        <f t="shared" si="123"/>
        <v>3.2155762957595826E-2</v>
      </c>
      <c r="FR19" s="33">
        <f t="shared" si="124"/>
        <v>1.4104972695030329E-2</v>
      </c>
      <c r="FS19" s="119">
        <f t="shared" si="125"/>
        <v>0.75853892141834334</v>
      </c>
      <c r="FT19" s="33">
        <f t="shared" si="126"/>
        <v>0.12208646190592098</v>
      </c>
      <c r="FU19" s="33">
        <f t="shared" si="127"/>
        <v>1.0020642991416442</v>
      </c>
      <c r="FV19" s="33">
        <f t="shared" si="128"/>
        <v>0.75853892141834334</v>
      </c>
      <c r="FW19" s="33">
        <f t="shared" si="129"/>
        <v>2.4401593047102219</v>
      </c>
      <c r="FX19" s="33">
        <f t="shared" si="130"/>
        <v>-2.8416593233837513</v>
      </c>
      <c r="FY19" s="33">
        <f t="shared" si="131"/>
        <v>-2.8416593233837513</v>
      </c>
      <c r="FZ19" s="33">
        <f t="shared" si="132"/>
        <v>0.5446961040877033</v>
      </c>
      <c r="GA19" s="120">
        <f t="shared" ca="1" si="133"/>
        <v>1466.006999547938</v>
      </c>
      <c r="GB19" s="120">
        <f t="shared" ca="1" si="134"/>
        <v>7.0066792067717714</v>
      </c>
      <c r="GC19" s="33">
        <f t="shared" ca="1" si="135"/>
        <v>0.1466006999547938</v>
      </c>
      <c r="GD19" s="119">
        <f t="shared" ca="1" si="136"/>
        <v>0.48117650312137594</v>
      </c>
      <c r="GE19" s="119">
        <f t="shared" ca="1" si="137"/>
        <v>5.5267707599023792</v>
      </c>
      <c r="GF19" s="33">
        <f t="shared" ca="1" si="138"/>
        <v>174.82189300313337</v>
      </c>
      <c r="GG19" s="33">
        <f t="shared" si="139"/>
        <v>0.10544680144412584</v>
      </c>
      <c r="GH19" s="119">
        <f t="shared" si="140"/>
        <v>87.905966197581861</v>
      </c>
      <c r="GI19" s="119">
        <f t="shared" ca="1" si="141"/>
        <v>315.10500503846623</v>
      </c>
      <c r="GJ19" s="119">
        <f t="shared" ca="1" si="142"/>
        <v>1.6655718963198313E-3</v>
      </c>
      <c r="GK19" s="119">
        <f t="shared" si="143"/>
        <v>0.16459086548012594</v>
      </c>
      <c r="GL19" s="33">
        <f t="shared" si="144"/>
        <v>0.88353548993963327</v>
      </c>
      <c r="GM19" s="33">
        <f t="shared" si="145"/>
        <v>0.12528204131097936</v>
      </c>
      <c r="GN19" s="33">
        <f t="shared" si="146"/>
        <v>0.12920679223005219</v>
      </c>
      <c r="GO19" s="33">
        <f t="shared" si="147"/>
        <v>0.91061415506628007</v>
      </c>
      <c r="GP19" s="33">
        <f t="shared" si="148"/>
        <v>8.441143917670646E-2</v>
      </c>
      <c r="GQ19" s="33">
        <f t="shared" si="149"/>
        <v>0.11358205851579047</v>
      </c>
      <c r="GR19" s="33">
        <f t="shared" si="150"/>
        <v>0.87079320776994784</v>
      </c>
      <c r="GS19" s="33">
        <f t="shared" si="151"/>
        <v>0.32888705460583895</v>
      </c>
      <c r="GT19" s="33">
        <f t="shared" si="152"/>
        <v>-1.3228278796689441E-2</v>
      </c>
      <c r="GU19" s="33">
        <f t="shared" si="153"/>
        <v>2.7800451160538368E-2</v>
      </c>
      <c r="GV19" s="33">
        <f t="shared" si="154"/>
        <v>2.7800451160538368E-2</v>
      </c>
      <c r="GW19" s="33">
        <f t="shared" si="155"/>
        <v>8.5781607355252101E-2</v>
      </c>
      <c r="GX19" s="33">
        <f t="shared" si="156"/>
        <v>8.8664058899828369E-2</v>
      </c>
      <c r="GY19" s="33">
        <f t="shared" si="157"/>
        <v>0.79277947682736771</v>
      </c>
      <c r="GZ19" s="33">
        <f t="shared" si="158"/>
        <v>0.85251144433715731</v>
      </c>
      <c r="HA19" s="33">
        <f t="shared" si="159"/>
        <v>2.7466392898565978E-2</v>
      </c>
      <c r="HB19" s="33">
        <f t="shared" si="160"/>
        <v>438.02943367626335</v>
      </c>
      <c r="HC19" s="33">
        <f t="shared" si="161"/>
        <v>11.71395929449829</v>
      </c>
      <c r="HD19" s="33">
        <f t="shared" si="162"/>
        <v>2.1471759570671436</v>
      </c>
      <c r="HE19" s="33">
        <f t="shared" si="163"/>
        <v>8.8302611234386272E-6</v>
      </c>
      <c r="HF19" s="33">
        <f t="shared" si="164"/>
        <v>1817.1730293066444</v>
      </c>
      <c r="HG19" s="33">
        <f t="shared" ca="1" si="165"/>
        <v>-7.7194297804572647E-3</v>
      </c>
      <c r="HH19" s="119">
        <f t="shared" ca="1" si="166"/>
        <v>18.483772606272396</v>
      </c>
      <c r="HI19" s="44" t="e">
        <f>#REF!</f>
        <v>#REF!</v>
      </c>
      <c r="HJ19" s="44" t="e">
        <f>#REF!</f>
        <v>#REF!</v>
      </c>
      <c r="HK19" s="44">
        <f t="shared" si="167"/>
        <v>4.9691000000000001</v>
      </c>
      <c r="HL19" s="44">
        <f t="shared" si="168"/>
        <v>3.7044492539505498</v>
      </c>
      <c r="HM19" s="44" t="e">
        <f t="shared" si="169"/>
        <v>#REF!</v>
      </c>
      <c r="HN19" s="33">
        <f t="shared" si="170"/>
        <v>438.02943367626335</v>
      </c>
      <c r="HO19" s="33">
        <f t="shared" si="171"/>
        <v>11.71395929449829</v>
      </c>
      <c r="HP19" s="44">
        <f t="shared" si="172"/>
        <v>3.7890171394830929</v>
      </c>
      <c r="HQ19" s="44"/>
      <c r="HR19" s="45">
        <f t="shared" si="173"/>
        <v>0.11713971121970046</v>
      </c>
      <c r="HS19" s="45">
        <f t="shared" si="174"/>
        <v>0.88144353572719614</v>
      </c>
      <c r="HT19" s="45">
        <f t="shared" si="175"/>
        <v>7.6862509871988421E-3</v>
      </c>
      <c r="HU19" s="45">
        <f t="shared" si="176"/>
        <v>1.9780141911367136E-2</v>
      </c>
      <c r="HV19" s="45">
        <f t="shared" si="177"/>
        <v>0</v>
      </c>
      <c r="HW19" s="45">
        <f t="shared" si="178"/>
        <v>1.9780141911367136E-2</v>
      </c>
      <c r="HX19" s="45">
        <f t="shared" si="179"/>
        <v>0</v>
      </c>
      <c r="HY19" s="45">
        <f t="shared" si="180"/>
        <v>5.5398038253386669E-2</v>
      </c>
      <c r="HZ19" s="45">
        <f t="shared" si="181"/>
        <v>0.11202331318137948</v>
      </c>
      <c r="IA19" s="45">
        <f t="shared" si="182"/>
        <v>0.11730590471835725</v>
      </c>
      <c r="IB19" s="45">
        <f t="shared" si="183"/>
        <v>0.6536245009973437</v>
      </c>
      <c r="IC19" s="45">
        <f t="shared" si="184"/>
        <v>8.6863630158434096E-2</v>
      </c>
      <c r="ID19" s="45">
        <f t="shared" si="185"/>
        <v>0.1059428543749593</v>
      </c>
      <c r="IE19" s="45">
        <f t="shared" si="186"/>
        <v>1.407930838931741E-2</v>
      </c>
      <c r="IF19" s="45">
        <f t="shared" si="187"/>
        <v>2.7466392898565978E-2</v>
      </c>
      <c r="IG19" s="45"/>
      <c r="IH19" s="121">
        <f t="shared" si="188"/>
        <v>-8.688977262031263E-7</v>
      </c>
      <c r="II19" s="121">
        <f t="shared" si="189"/>
        <v>1.597330291128915E-12</v>
      </c>
      <c r="IJ19" s="121">
        <f t="shared" si="190"/>
        <v>2.7029592788152351E-5</v>
      </c>
      <c r="IK19" s="121">
        <f t="shared" si="191"/>
        <v>7.7172955485632845E-9</v>
      </c>
      <c r="IL19" s="45">
        <f t="shared" si="192"/>
        <v>2.1471759570671436</v>
      </c>
      <c r="IM19" s="119">
        <f t="shared" si="193"/>
        <v>0.10544680144412584</v>
      </c>
      <c r="IN19" s="122">
        <f t="shared" ca="1" si="194"/>
        <v>-24.884552293322088</v>
      </c>
      <c r="IO19" s="122"/>
      <c r="IP19" s="45">
        <f t="shared" si="195"/>
        <v>2.0693988600848492</v>
      </c>
      <c r="IQ19" s="122">
        <f t="shared" si="196"/>
        <v>1817.1730293066444</v>
      </c>
      <c r="IR19" s="121">
        <f t="shared" si="197"/>
        <v>1.2901318502081829E-5</v>
      </c>
    </row>
    <row r="20" spans="1:252" s="33" customFormat="1">
      <c r="A20" t="s">
        <v>233</v>
      </c>
      <c r="B20"/>
      <c r="C20" s="111">
        <v>3</v>
      </c>
      <c r="D20" s="111">
        <v>1160</v>
      </c>
      <c r="E20" s="125">
        <f t="shared" si="4"/>
        <v>87.905966197581861</v>
      </c>
      <c r="F20" s="125" t="str">
        <f t="shared" ca="1" si="5"/>
        <v>N</v>
      </c>
      <c r="G20" s="124" t="str">
        <f t="shared" ca="1" si="6"/>
        <v/>
      </c>
      <c r="H20" s="124" t="str">
        <f t="shared" ca="1" si="198"/>
        <v/>
      </c>
      <c r="I20" s="4">
        <f t="shared" ca="1" si="7"/>
        <v>3.1183214748757116E-2</v>
      </c>
      <c r="J20" s="4">
        <f t="shared" ca="1" si="8"/>
        <v>0.11556599069505386</v>
      </c>
      <c r="K20" s="4">
        <f t="shared" ca="1" si="9"/>
        <v>1.7038157864962669E-2</v>
      </c>
      <c r="L20" s="4">
        <f ca="1">ABS(CH20-BZ20)</f>
        <v>6.9500899732848676E-2</v>
      </c>
      <c r="M20" s="4">
        <f t="shared" ca="1" si="199"/>
        <v>3.1183214748757116E-2</v>
      </c>
      <c r="N20" s="4">
        <f t="shared" ca="1" si="200"/>
        <v>3.07200409263758E-2</v>
      </c>
      <c r="O20" s="4">
        <f t="shared" si="201"/>
        <v>3.0022410737714698E-2</v>
      </c>
      <c r="P20">
        <v>46.846899999999998</v>
      </c>
      <c r="Q20">
        <v>1.7202999999999999</v>
      </c>
      <c r="R20">
        <v>15.536</v>
      </c>
      <c r="S20">
        <v>9.2696000000000005</v>
      </c>
      <c r="T20">
        <v>0.20480000000000001</v>
      </c>
      <c r="U20">
        <v>6.21699029126213</v>
      </c>
      <c r="V20">
        <v>12.4458</v>
      </c>
      <c r="W20">
        <v>3.9009</v>
      </c>
      <c r="X20">
        <v>1.1745000000000001</v>
      </c>
      <c r="Y20">
        <v>0.2</v>
      </c>
      <c r="Z20">
        <v>0.2465</v>
      </c>
      <c r="AA20" s="112">
        <v>0</v>
      </c>
      <c r="AB20" s="113">
        <f t="shared" ca="1" si="10"/>
        <v>11.297267460909389</v>
      </c>
      <c r="AD20">
        <v>51.0169</v>
      </c>
      <c r="AE20">
        <v>0.51039999999999996</v>
      </c>
      <c r="AF20">
        <v>4.2920999999999996</v>
      </c>
      <c r="AG20">
        <v>3.9184000000000001</v>
      </c>
      <c r="AH20">
        <v>0.1135</v>
      </c>
      <c r="AI20">
        <v>15.9773</v>
      </c>
      <c r="AJ20">
        <v>21.500299999999999</v>
      </c>
      <c r="AK20">
        <v>0.38279999999999997</v>
      </c>
      <c r="AL20">
        <v>0</v>
      </c>
      <c r="AM20">
        <v>0.96419999999999995</v>
      </c>
      <c r="AO20" s="114">
        <f t="shared" ca="1" si="11"/>
        <v>1474.5417446197116</v>
      </c>
      <c r="AP20" s="124">
        <f t="shared" ca="1" si="12"/>
        <v>1201.3917446197115</v>
      </c>
      <c r="AQ20" s="124">
        <f t="shared" ca="1" si="13"/>
        <v>5.3932303439092877</v>
      </c>
      <c r="AR20" s="111"/>
      <c r="AS20" s="115">
        <f t="shared" ca="1" si="14"/>
        <v>1466.9998574182471</v>
      </c>
      <c r="AT20" s="115">
        <f t="shared" ca="1" si="15"/>
        <v>7.1336571822883812</v>
      </c>
      <c r="AU20" s="115"/>
      <c r="AV20" s="115">
        <f t="shared" ca="1" si="16"/>
        <v>1463.2455550034613</v>
      </c>
      <c r="AW20" s="115">
        <f t="shared" ca="1" si="17"/>
        <v>4.6503712583627834</v>
      </c>
      <c r="AX20" s="111"/>
      <c r="AY20" s="115">
        <f t="shared" ca="1" si="18"/>
        <v>1490.2137435919703</v>
      </c>
      <c r="AZ20" s="115">
        <f t="shared" ca="1" si="19"/>
        <v>1217.0637435919703</v>
      </c>
      <c r="BA20" s="115">
        <f t="shared" ca="1" si="20"/>
        <v>8.0347569777090513</v>
      </c>
      <c r="BB20" s="115"/>
      <c r="BC20" s="115">
        <f t="shared" ca="1" si="21"/>
        <v>1504.3916984965849</v>
      </c>
      <c r="BD20" s="115">
        <f t="shared" ca="1" si="22"/>
        <v>1231.2416984965848</v>
      </c>
      <c r="BE20" s="116">
        <f t="shared" ca="1" si="23"/>
        <v>8.5851065472909482</v>
      </c>
      <c r="BG20" s="116">
        <f t="shared" si="24"/>
        <v>1447.7870099115019</v>
      </c>
      <c r="BH20" s="116">
        <f t="shared" si="25"/>
        <v>1174.637009911502</v>
      </c>
      <c r="BI20" s="116">
        <f t="shared" ca="1" si="26"/>
        <v>1466.9998574182471</v>
      </c>
      <c r="BJ20" s="116">
        <f t="shared" ca="1" si="27"/>
        <v>1193.8498574182472</v>
      </c>
      <c r="BK20" s="116">
        <f t="shared" ca="1" si="28"/>
        <v>7.1336571822883812</v>
      </c>
      <c r="BL20" s="116"/>
      <c r="BM20" s="116">
        <f t="shared" ca="1" si="29"/>
        <v>1463.2455550034613</v>
      </c>
      <c r="BN20" s="116">
        <f t="shared" ca="1" si="30"/>
        <v>4.6503712583627834</v>
      </c>
      <c r="BO20" s="116">
        <f t="shared" ca="1" si="31"/>
        <v>1190.0955550034614</v>
      </c>
      <c r="BP20" s="116"/>
      <c r="BQ20" s="116">
        <f t="shared" ca="1" si="32"/>
        <v>5.4426272184608182</v>
      </c>
      <c r="BR20" s="116">
        <f t="shared" ca="1" si="33"/>
        <v>5.6344766919942213</v>
      </c>
      <c r="BS20" s="116">
        <f t="shared" ca="1" si="34"/>
        <v>1210.1091686679779</v>
      </c>
      <c r="BT20" s="116">
        <f t="shared" ca="1" si="35"/>
        <v>1217.395686411257</v>
      </c>
      <c r="BU20" s="116">
        <f t="shared" ca="1" si="36"/>
        <v>1217.395686411257</v>
      </c>
      <c r="BV20" s="116"/>
      <c r="BW20" s="116">
        <f t="shared" ca="1" si="37"/>
        <v>1168.4861581051696</v>
      </c>
      <c r="BX20" s="111"/>
      <c r="BY20" s="117">
        <f t="shared" ca="1" si="38"/>
        <v>0.70169758251292413</v>
      </c>
      <c r="BZ20" s="117">
        <f t="shared" ca="1" si="39"/>
        <v>0.68903802168549466</v>
      </c>
      <c r="CA20" s="117">
        <f t="shared" ca="1" si="40"/>
        <v>0.10504830404095832</v>
      </c>
      <c r="CB20" s="117">
        <f t="shared" ca="1" si="41"/>
        <v>1.6528572517430711E-2</v>
      </c>
      <c r="CC20" s="117">
        <f t="shared" ca="1" si="42"/>
        <v>1.8098798932007113E-2</v>
      </c>
      <c r="CD20" s="117">
        <f t="shared" ca="1" si="202"/>
        <v>6.2875803883971626E-2</v>
      </c>
      <c r="CE20" s="117">
        <f t="shared" si="203"/>
        <v>4.4127383432745027E-2</v>
      </c>
      <c r="CF20" s="116">
        <f t="shared" ca="1" si="43"/>
        <v>0.93571688449260748</v>
      </c>
      <c r="CG20" s="134">
        <v>0.27</v>
      </c>
      <c r="CH20" s="117">
        <f t="shared" si="44"/>
        <v>0.75853892141834334</v>
      </c>
      <c r="CI20" s="117">
        <f t="shared" si="45"/>
        <v>0.12208646190592098</v>
      </c>
      <c r="CJ20" s="117">
        <f t="shared" si="46"/>
        <v>4.7711787266187827E-2</v>
      </c>
      <c r="CK20" s="117">
        <f t="shared" si="47"/>
        <v>2.7466392898565978E-2</v>
      </c>
      <c r="CL20" s="117">
        <f t="shared" si="48"/>
        <v>3.2155762957595826E-2</v>
      </c>
      <c r="CM20" s="117">
        <f t="shared" si="49"/>
        <v>1.4104972695030329E-2</v>
      </c>
      <c r="CN20" s="117">
        <f t="shared" si="50"/>
        <v>1.0020642991416444</v>
      </c>
      <c r="CO20" s="117">
        <f t="shared" si="204"/>
        <v>0.16448434627887654</v>
      </c>
      <c r="CP20" s="111"/>
      <c r="CQ20" s="116">
        <f t="shared" ca="1" si="51"/>
        <v>5.2621261070812579</v>
      </c>
      <c r="CR20" s="116">
        <f t="shared" ca="1" si="52"/>
        <v>4.5253801318662088</v>
      </c>
      <c r="CS20" s="116">
        <f t="shared" ca="1" si="53"/>
        <v>5.6030393524356095</v>
      </c>
      <c r="CT20" s="116">
        <f t="shared" ca="1" si="54"/>
        <v>1224.3402851115156</v>
      </c>
      <c r="CU20" s="118">
        <f t="shared" ca="1" si="205"/>
        <v>0.28005033697393039</v>
      </c>
      <c r="CW20" s="116">
        <f t="shared" si="55"/>
        <v>3.5046564869151884</v>
      </c>
      <c r="CX20" s="116">
        <f t="shared" si="56"/>
        <v>3.5415118271184154</v>
      </c>
      <c r="CY20" s="116">
        <f t="shared" ca="1" si="57"/>
        <v>969.33609020542838</v>
      </c>
      <c r="CZ20" s="119"/>
      <c r="DA20" s="33">
        <f t="shared" si="58"/>
        <v>0.77968620754506579</v>
      </c>
      <c r="DB20" s="33">
        <f t="shared" si="59"/>
        <v>2.1536377612082304E-2</v>
      </c>
      <c r="DC20" s="33">
        <f t="shared" si="60"/>
        <v>0.30474397073390808</v>
      </c>
      <c r="DD20" s="33">
        <f t="shared" si="61"/>
        <v>0.12901968644218778</v>
      </c>
      <c r="DE20" s="33">
        <f t="shared" si="62"/>
        <v>2.88704845814978E-3</v>
      </c>
      <c r="DF20" s="33">
        <f t="shared" si="63"/>
        <v>0.15425090787264242</v>
      </c>
      <c r="DG20" s="33">
        <f t="shared" si="64"/>
        <v>0.22193967623320626</v>
      </c>
      <c r="DH20" s="33">
        <f t="shared" si="65"/>
        <v>0.12587832310673472</v>
      </c>
      <c r="DI20" s="33">
        <f t="shared" si="66"/>
        <v>2.4937364643933927E-2</v>
      </c>
      <c r="DJ20" s="33">
        <f t="shared" si="67"/>
        <v>2.6316101111723694E-3</v>
      </c>
      <c r="DK20" s="33">
        <f t="shared" si="68"/>
        <v>3.4733719889810263E-3</v>
      </c>
      <c r="DL20" s="33">
        <f t="shared" si="69"/>
        <v>1.7709845447480641</v>
      </c>
      <c r="DN20" s="33">
        <f t="shared" si="70"/>
        <v>0.44025579435871476</v>
      </c>
      <c r="DO20" s="33">
        <f t="shared" si="71"/>
        <v>1.2160680721889651E-2</v>
      </c>
      <c r="DP20" s="33">
        <f t="shared" si="72"/>
        <v>0.17207601931797784</v>
      </c>
      <c r="DQ20" s="33">
        <f t="shared" si="73"/>
        <v>7.2851955046587827E-2</v>
      </c>
      <c r="DR20" s="33">
        <f t="shared" si="74"/>
        <v>1.6301940447258304E-3</v>
      </c>
      <c r="DS20" s="33">
        <f t="shared" si="75"/>
        <v>8.7098957656113127E-2</v>
      </c>
      <c r="DT20" s="33">
        <f t="shared" si="76"/>
        <v>0.12531993962983953</v>
      </c>
      <c r="DU20" s="33">
        <f t="shared" si="77"/>
        <v>7.1078160156751599E-2</v>
      </c>
      <c r="DV20" s="33">
        <f t="shared" si="78"/>
        <v>1.4081074122237162E-2</v>
      </c>
      <c r="DW20" s="33">
        <f t="shared" si="79"/>
        <v>1.4859588238511341E-3</v>
      </c>
      <c r="DX20" s="33">
        <f t="shared" si="80"/>
        <v>1.9612661213117134E-3</v>
      </c>
      <c r="DY20" s="33">
        <f t="shared" si="81"/>
        <v>1.0000000000000002</v>
      </c>
      <c r="DZ20" s="33">
        <f t="shared" si="82"/>
        <v>54.453554646482715</v>
      </c>
      <c r="EA20" s="33">
        <f t="shared" si="83"/>
        <v>0.84908869704731516</v>
      </c>
      <c r="EB20" s="33">
        <f t="shared" si="84"/>
        <v>6.3896803657541171E-3</v>
      </c>
      <c r="EC20" s="33">
        <f t="shared" si="85"/>
        <v>4.2095507105658042E-2</v>
      </c>
      <c r="ED20" s="33">
        <f t="shared" si="86"/>
        <v>5.4538571174060219E-2</v>
      </c>
      <c r="EE20" s="33">
        <f t="shared" si="87"/>
        <v>1.6000000000000001E-3</v>
      </c>
      <c r="EF20" s="33">
        <f t="shared" si="88"/>
        <v>0.39641577594505811</v>
      </c>
      <c r="EG20" s="33">
        <f t="shared" si="89"/>
        <v>0.38340400945835579</v>
      </c>
      <c r="EH20" s="33">
        <f t="shared" si="90"/>
        <v>6.1762954812040862E-3</v>
      </c>
      <c r="EI20" s="33">
        <f t="shared" si="91"/>
        <v>0</v>
      </c>
      <c r="EJ20" s="33">
        <f t="shared" si="92"/>
        <v>6.3434961729809955E-3</v>
      </c>
      <c r="EK20" s="33">
        <f t="shared" si="93"/>
        <v>1.7460520327503866</v>
      </c>
      <c r="EM20" s="33">
        <f t="shared" si="94"/>
        <v>1.6981773940946303</v>
      </c>
      <c r="EN20" s="33">
        <f t="shared" si="95"/>
        <v>1.2779360731508234E-2</v>
      </c>
      <c r="EO20" s="33">
        <f t="shared" si="96"/>
        <v>0.12628652131697413</v>
      </c>
      <c r="EP20" s="33">
        <f t="shared" si="97"/>
        <v>5.4538571174060219E-2</v>
      </c>
      <c r="EQ20" s="33">
        <f t="shared" si="98"/>
        <v>1.6000000000000001E-3</v>
      </c>
      <c r="ER20" s="33">
        <f t="shared" si="99"/>
        <v>0.39641577594505811</v>
      </c>
      <c r="ES20" s="33">
        <f t="shared" si="100"/>
        <v>0.38340400945835579</v>
      </c>
      <c r="ET20" s="33">
        <f t="shared" si="101"/>
        <v>6.1762954812040862E-3</v>
      </c>
      <c r="EU20" s="33">
        <f t="shared" si="102"/>
        <v>0</v>
      </c>
      <c r="EV20" s="33">
        <f t="shared" si="103"/>
        <v>1.9030488518942987E-2</v>
      </c>
      <c r="EW20" s="33">
        <f t="shared" si="104"/>
        <v>2.6984084167207341</v>
      </c>
      <c r="EX20" s="33">
        <f t="shared" si="105"/>
        <v>2.2235329399437451</v>
      </c>
      <c r="EZ20" s="33">
        <f t="shared" si="106"/>
        <v>1.8879766868186205</v>
      </c>
      <c r="FA20" s="33">
        <f t="shared" si="107"/>
        <v>1.4207664768966077E-2</v>
      </c>
      <c r="FB20" s="33">
        <f t="shared" si="108"/>
        <v>0.11202331318137948</v>
      </c>
      <c r="FC20" s="33">
        <f t="shared" si="109"/>
        <v>7.5178180164753805E-2</v>
      </c>
      <c r="FD20" s="33">
        <f t="shared" si="110"/>
        <v>0.18720149334613329</v>
      </c>
      <c r="FE20" s="33">
        <f t="shared" si="111"/>
        <v>0.12126830950298931</v>
      </c>
      <c r="FF20" s="33">
        <f t="shared" si="112"/>
        <v>3.5576527039099925E-3</v>
      </c>
      <c r="FG20" s="33">
        <f t="shared" si="113"/>
        <v>0.88144353572719603</v>
      </c>
      <c r="FH20" s="33">
        <f t="shared" si="114"/>
        <v>0.85251144433715731</v>
      </c>
      <c r="FI20" s="33">
        <f t="shared" si="115"/>
        <v>2.7466392898565978E-2</v>
      </c>
      <c r="FJ20" s="33">
        <f t="shared" si="116"/>
        <v>0</v>
      </c>
      <c r="FK20" s="33">
        <f t="shared" si="117"/>
        <v>2.8209945390060658E-2</v>
      </c>
      <c r="FL20" s="33">
        <f t="shared" si="118"/>
        <v>4.0038431254935984</v>
      </c>
      <c r="FM20" s="33">
        <f t="shared" si="119"/>
        <v>7.6862509871988421E-3</v>
      </c>
      <c r="FN20" s="33">
        <f t="shared" si="120"/>
        <v>1.151830990318814E-2</v>
      </c>
      <c r="FO20" s="33">
        <f t="shared" si="121"/>
        <v>2.7466392898565978E-2</v>
      </c>
      <c r="FP20" s="33">
        <f t="shared" si="122"/>
        <v>4.7711787266187827E-2</v>
      </c>
      <c r="FQ20" s="33">
        <f t="shared" si="123"/>
        <v>3.2155762957595826E-2</v>
      </c>
      <c r="FR20" s="33">
        <f t="shared" si="124"/>
        <v>1.4104972695030329E-2</v>
      </c>
      <c r="FS20" s="119">
        <f t="shared" si="125"/>
        <v>0.75853892141834334</v>
      </c>
      <c r="FT20" s="33">
        <f t="shared" si="126"/>
        <v>0.12208646190592098</v>
      </c>
      <c r="FU20" s="33">
        <f t="shared" si="127"/>
        <v>1.0020642991416442</v>
      </c>
      <c r="FV20" s="33">
        <f t="shared" si="128"/>
        <v>0.75853892141834334</v>
      </c>
      <c r="FW20" s="33">
        <f t="shared" si="129"/>
        <v>2.4498007294588793</v>
      </c>
      <c r="FX20" s="33">
        <f t="shared" si="130"/>
        <v>-2.8244104441017379</v>
      </c>
      <c r="FY20" s="33">
        <f t="shared" si="131"/>
        <v>-2.8244104441017379</v>
      </c>
      <c r="FZ20" s="33">
        <f t="shared" si="132"/>
        <v>0.54453554646482716</v>
      </c>
      <c r="GA20" s="120">
        <f t="shared" ca="1" si="133"/>
        <v>1466.9998574182471</v>
      </c>
      <c r="GB20" s="120">
        <f t="shared" ca="1" si="134"/>
        <v>7.1336571822883812</v>
      </c>
      <c r="GC20" s="33">
        <f t="shared" ca="1" si="135"/>
        <v>0.14669998574182472</v>
      </c>
      <c r="GD20" s="119">
        <f t="shared" ca="1" si="136"/>
        <v>0.52533778934996944</v>
      </c>
      <c r="GE20" s="119">
        <f t="shared" ca="1" si="137"/>
        <v>5.5198763471208343</v>
      </c>
      <c r="GF20" s="33">
        <f t="shared" ca="1" si="138"/>
        <v>174.8218119873153</v>
      </c>
      <c r="GG20" s="33">
        <f t="shared" si="139"/>
        <v>0.10544680144412584</v>
      </c>
      <c r="GH20" s="119">
        <f t="shared" si="140"/>
        <v>87.905966197581861</v>
      </c>
      <c r="GI20" s="119">
        <f t="shared" ca="1" si="141"/>
        <v>315.10486844670203</v>
      </c>
      <c r="GJ20" s="119">
        <f t="shared" ca="1" si="142"/>
        <v>1.665576431518179E-3</v>
      </c>
      <c r="GK20" s="119">
        <f t="shared" si="143"/>
        <v>0.16448434627887654</v>
      </c>
      <c r="GL20" s="33">
        <f t="shared" si="144"/>
        <v>0.88353548993963327</v>
      </c>
      <c r="GM20" s="33">
        <f t="shared" si="145"/>
        <v>0.12528204131097936</v>
      </c>
      <c r="GN20" s="33">
        <f t="shared" si="146"/>
        <v>0.12920679223005219</v>
      </c>
      <c r="GO20" s="33">
        <f t="shared" si="147"/>
        <v>0.91061415506628007</v>
      </c>
      <c r="GP20" s="33">
        <f t="shared" si="148"/>
        <v>8.441143917670646E-2</v>
      </c>
      <c r="GQ20" s="33">
        <f t="shared" si="149"/>
        <v>0.11358205851579047</v>
      </c>
      <c r="GR20" s="33">
        <f t="shared" si="150"/>
        <v>0.87079320776994784</v>
      </c>
      <c r="GS20" s="33">
        <f t="shared" si="151"/>
        <v>0.32888705460583895</v>
      </c>
      <c r="GT20" s="33">
        <f t="shared" si="152"/>
        <v>-1.3228278796689441E-2</v>
      </c>
      <c r="GU20" s="33">
        <f t="shared" si="153"/>
        <v>2.7800451160538368E-2</v>
      </c>
      <c r="GV20" s="33">
        <f t="shared" si="154"/>
        <v>2.7800451160538368E-2</v>
      </c>
      <c r="GW20" s="33">
        <f t="shared" si="155"/>
        <v>8.5781607355252101E-2</v>
      </c>
      <c r="GX20" s="33">
        <f t="shared" si="156"/>
        <v>8.8664058899828369E-2</v>
      </c>
      <c r="GY20" s="33">
        <f t="shared" si="157"/>
        <v>0.79277947682736771</v>
      </c>
      <c r="GZ20" s="33">
        <f t="shared" si="158"/>
        <v>0.85251144433715731</v>
      </c>
      <c r="HA20" s="33">
        <f t="shared" si="159"/>
        <v>2.7466392898565978E-2</v>
      </c>
      <c r="HB20" s="33">
        <f t="shared" si="160"/>
        <v>438.02943367626335</v>
      </c>
      <c r="HC20" s="33">
        <f t="shared" si="161"/>
        <v>11.71395929449829</v>
      </c>
      <c r="HD20" s="33">
        <f t="shared" si="162"/>
        <v>2.1471759570671436</v>
      </c>
      <c r="HE20" s="33">
        <f t="shared" si="163"/>
        <v>8.8302611234386272E-6</v>
      </c>
      <c r="HF20" s="33">
        <f t="shared" si="164"/>
        <v>1817.1730293066444</v>
      </c>
      <c r="HG20" s="33">
        <f t="shared" ca="1" si="165"/>
        <v>-7.7193930996964297E-3</v>
      </c>
      <c r="HH20" s="119">
        <f t="shared" ca="1" si="166"/>
        <v>18.577664352435615</v>
      </c>
      <c r="HI20" s="44" t="e">
        <f>#REF!</f>
        <v>#REF!</v>
      </c>
      <c r="HJ20" s="44" t="e">
        <f>#REF!</f>
        <v>#REF!</v>
      </c>
      <c r="HK20" s="44">
        <f t="shared" si="167"/>
        <v>5.0754000000000001</v>
      </c>
      <c r="HL20" s="44">
        <f t="shared" si="168"/>
        <v>3.5483627942583311</v>
      </c>
      <c r="HM20" s="44" t="e">
        <f t="shared" si="169"/>
        <v>#REF!</v>
      </c>
      <c r="HN20" s="33">
        <f t="shared" si="170"/>
        <v>438.02943367626335</v>
      </c>
      <c r="HO20" s="33">
        <f t="shared" si="171"/>
        <v>11.71395929449829</v>
      </c>
      <c r="HP20" s="44">
        <f t="shared" si="172"/>
        <v>3.7890171394830929</v>
      </c>
      <c r="HQ20" s="44"/>
      <c r="HR20" s="45">
        <f t="shared" si="173"/>
        <v>0.11713971121970046</v>
      </c>
      <c r="HS20" s="45">
        <f t="shared" si="174"/>
        <v>0.88144353572719614</v>
      </c>
      <c r="HT20" s="45">
        <f t="shared" si="175"/>
        <v>7.6862509871988421E-3</v>
      </c>
      <c r="HU20" s="45">
        <f t="shared" si="176"/>
        <v>1.9780141911367136E-2</v>
      </c>
      <c r="HV20" s="45">
        <f t="shared" si="177"/>
        <v>0</v>
      </c>
      <c r="HW20" s="45">
        <f t="shared" si="178"/>
        <v>1.9780141911367136E-2</v>
      </c>
      <c r="HX20" s="45">
        <f t="shared" si="179"/>
        <v>0</v>
      </c>
      <c r="HY20" s="45">
        <f t="shared" si="180"/>
        <v>5.5398038253386669E-2</v>
      </c>
      <c r="HZ20" s="45">
        <f t="shared" si="181"/>
        <v>0.11202331318137948</v>
      </c>
      <c r="IA20" s="45">
        <f t="shared" si="182"/>
        <v>0.11730590471835725</v>
      </c>
      <c r="IB20" s="45">
        <f t="shared" si="183"/>
        <v>0.6536245009973437</v>
      </c>
      <c r="IC20" s="45">
        <f t="shared" si="184"/>
        <v>8.6863630158434096E-2</v>
      </c>
      <c r="ID20" s="45">
        <f t="shared" si="185"/>
        <v>0.1059428543749593</v>
      </c>
      <c r="IE20" s="45">
        <f t="shared" si="186"/>
        <v>1.407930838931741E-2</v>
      </c>
      <c r="IF20" s="45">
        <f t="shared" si="187"/>
        <v>2.7466392898565978E-2</v>
      </c>
      <c r="IG20" s="45"/>
      <c r="IH20" s="121">
        <f t="shared" si="188"/>
        <v>-8.688977262031263E-7</v>
      </c>
      <c r="II20" s="121">
        <f t="shared" si="189"/>
        <v>1.597330291128915E-12</v>
      </c>
      <c r="IJ20" s="121">
        <f t="shared" si="190"/>
        <v>2.7029592788152351E-5</v>
      </c>
      <c r="IK20" s="121">
        <f t="shared" si="191"/>
        <v>7.7172955485632845E-9</v>
      </c>
      <c r="IL20" s="45">
        <f t="shared" si="192"/>
        <v>2.1471759570671436</v>
      </c>
      <c r="IM20" s="119">
        <f t="shared" si="193"/>
        <v>0.10544680144412584</v>
      </c>
      <c r="IN20" s="122">
        <f t="shared" ca="1" si="194"/>
        <v>-24.884434009304947</v>
      </c>
      <c r="IO20" s="122"/>
      <c r="IP20" s="45">
        <f t="shared" si="195"/>
        <v>2.0693988600848492</v>
      </c>
      <c r="IQ20" s="122">
        <f t="shared" si="196"/>
        <v>1817.1730293066444</v>
      </c>
      <c r="IR20" s="121">
        <f t="shared" si="197"/>
        <v>1.2901318502081829E-5</v>
      </c>
    </row>
    <row r="21" spans="1:252" s="33" customFormat="1">
      <c r="A21" t="s">
        <v>233</v>
      </c>
      <c r="B21"/>
      <c r="C21" s="111">
        <v>3</v>
      </c>
      <c r="D21" s="111">
        <v>1160</v>
      </c>
      <c r="E21" s="125">
        <f t="shared" si="4"/>
        <v>87.905966197581861</v>
      </c>
      <c r="F21" s="125" t="str">
        <f t="shared" ca="1" si="5"/>
        <v>N</v>
      </c>
      <c r="G21" s="124" t="str">
        <f t="shared" ca="1" si="6"/>
        <v/>
      </c>
      <c r="H21" s="124" t="str">
        <f t="shared" ca="1" si="198"/>
        <v/>
      </c>
      <c r="I21" s="4">
        <f t="shared" ca="1" si="7"/>
        <v>3.119441900099678E-2</v>
      </c>
      <c r="J21" s="4">
        <f t="shared" ca="1" si="8"/>
        <v>0.12710529652532448</v>
      </c>
      <c r="K21" s="4">
        <f t="shared" ca="1" si="9"/>
        <v>1.9291407736876917E-2</v>
      </c>
      <c r="L21" s="4">
        <f ca="1">ABS(CH21-BZ21)</f>
        <v>6.8768184827987189E-2</v>
      </c>
      <c r="M21" s="4">
        <f t="shared" ca="1" si="199"/>
        <v>3.119441900099678E-2</v>
      </c>
      <c r="N21" s="4">
        <f t="shared" ca="1" si="200"/>
        <v>3.1810704788327565E-2</v>
      </c>
      <c r="O21" s="4">
        <f t="shared" si="201"/>
        <v>2.9777821377231107E-2</v>
      </c>
      <c r="P21">
        <v>46.683199999999999</v>
      </c>
      <c r="Q21">
        <v>1.7165999999999999</v>
      </c>
      <c r="R21">
        <v>15.633699999999999</v>
      </c>
      <c r="S21">
        <v>9.7187000000000001</v>
      </c>
      <c r="T21">
        <v>0.17269999999999999</v>
      </c>
      <c r="U21">
        <v>6.0137864077669896</v>
      </c>
      <c r="V21">
        <v>12.460900000000001</v>
      </c>
      <c r="W21">
        <v>3.9462000000000002</v>
      </c>
      <c r="X21">
        <v>1.1580999999999999</v>
      </c>
      <c r="Y21">
        <v>0.2</v>
      </c>
      <c r="Z21">
        <v>0.2581</v>
      </c>
      <c r="AA21" s="112">
        <v>0</v>
      </c>
      <c r="AB21" s="113">
        <f t="shared" ca="1" si="10"/>
        <v>11.109402075569641</v>
      </c>
      <c r="AD21">
        <v>51.0169</v>
      </c>
      <c r="AE21">
        <v>0.51039999999999996</v>
      </c>
      <c r="AF21">
        <v>4.2920999999999996</v>
      </c>
      <c r="AG21">
        <v>3.9184000000000001</v>
      </c>
      <c r="AH21">
        <v>0.1135</v>
      </c>
      <c r="AI21">
        <v>15.9773</v>
      </c>
      <c r="AJ21">
        <v>21.500299999999999</v>
      </c>
      <c r="AK21">
        <v>0.38279999999999997</v>
      </c>
      <c r="AL21">
        <v>0</v>
      </c>
      <c r="AM21">
        <v>0.96419999999999995</v>
      </c>
      <c r="AO21" s="114">
        <f t="shared" ca="1" si="11"/>
        <v>1469.1785247327334</v>
      </c>
      <c r="AP21" s="124">
        <f t="shared" ca="1" si="12"/>
        <v>1196.0285247327333</v>
      </c>
      <c r="AQ21" s="124">
        <f t="shared" ca="1" si="13"/>
        <v>5.4097474497848133</v>
      </c>
      <c r="AR21" s="111"/>
      <c r="AS21" s="115">
        <f t="shared" ca="1" si="14"/>
        <v>1460.3769350351952</v>
      </c>
      <c r="AT21" s="115">
        <f t="shared" ca="1" si="15"/>
        <v>6.9096902512466247</v>
      </c>
      <c r="AU21" s="115"/>
      <c r="AV21" s="115">
        <f t="shared" ca="1" si="16"/>
        <v>1456.4122561330489</v>
      </c>
      <c r="AW21" s="115">
        <f t="shared" ca="1" si="17"/>
        <v>4.3850394544579308</v>
      </c>
      <c r="AX21" s="111"/>
      <c r="AY21" s="115">
        <f t="shared" ca="1" si="18"/>
        <v>1483.215990250176</v>
      </c>
      <c r="AZ21" s="115">
        <f t="shared" ca="1" si="19"/>
        <v>1210.0659902501761</v>
      </c>
      <c r="BA21" s="115">
        <f t="shared" ca="1" si="20"/>
        <v>7.7956130080911361</v>
      </c>
      <c r="BB21" s="115"/>
      <c r="BC21" s="115">
        <f t="shared" ca="1" si="21"/>
        <v>1499.7398019678189</v>
      </c>
      <c r="BD21" s="115">
        <f t="shared" ca="1" si="22"/>
        <v>1226.5898019678189</v>
      </c>
      <c r="BE21" s="116">
        <f t="shared" ca="1" si="23"/>
        <v>8.4365686296210356</v>
      </c>
      <c r="BG21" s="116">
        <f t="shared" si="24"/>
        <v>1440.3514844020042</v>
      </c>
      <c r="BH21" s="116">
        <f t="shared" si="25"/>
        <v>1167.2014844020041</v>
      </c>
      <c r="BI21" s="116">
        <f t="shared" ca="1" si="26"/>
        <v>1460.3769350351952</v>
      </c>
      <c r="BJ21" s="116">
        <f t="shared" ca="1" si="27"/>
        <v>1187.2269350351953</v>
      </c>
      <c r="BK21" s="116">
        <f t="shared" ca="1" si="28"/>
        <v>6.9096902512466247</v>
      </c>
      <c r="BL21" s="116"/>
      <c r="BM21" s="116">
        <f t="shared" ca="1" si="29"/>
        <v>1456.4122561330489</v>
      </c>
      <c r="BN21" s="116">
        <f t="shared" ca="1" si="30"/>
        <v>4.3850394544579308</v>
      </c>
      <c r="BO21" s="116">
        <f t="shared" ca="1" si="31"/>
        <v>1183.262256133049</v>
      </c>
      <c r="BP21" s="116"/>
      <c r="BQ21" s="116">
        <f t="shared" ca="1" si="32"/>
        <v>5.3048383821400451</v>
      </c>
      <c r="BR21" s="116">
        <f t="shared" ca="1" si="33"/>
        <v>5.3202641927228154</v>
      </c>
      <c r="BS21" s="116">
        <f t="shared" ca="1" si="34"/>
        <v>1203.3145662436773</v>
      </c>
      <c r="BT21" s="116">
        <f t="shared" ca="1" si="35"/>
        <v>1212.0930637747256</v>
      </c>
      <c r="BU21" s="116">
        <f t="shared" ca="1" si="36"/>
        <v>1212.0930637747256</v>
      </c>
      <c r="BV21" s="116"/>
      <c r="BW21" s="116">
        <f t="shared" ca="1" si="37"/>
        <v>1164.8620045773514</v>
      </c>
      <c r="BX21" s="111"/>
      <c r="BY21" s="117">
        <f t="shared" ca="1" si="38"/>
        <v>0.70906489866373978</v>
      </c>
      <c r="BZ21" s="117">
        <f t="shared" ca="1" si="39"/>
        <v>0.68977073659035615</v>
      </c>
      <c r="CA21" s="117">
        <f t="shared" ca="1" si="40"/>
        <v>0.10279505416904407</v>
      </c>
      <c r="CB21" s="117">
        <f t="shared" ca="1" si="41"/>
        <v>1.6517368265191047E-2</v>
      </c>
      <c r="CC21" s="117">
        <f t="shared" ca="1" si="42"/>
        <v>1.8332660865620264E-2</v>
      </c>
      <c r="CD21" s="117">
        <f t="shared" ca="1" si="202"/>
        <v>6.3966467745923392E-2</v>
      </c>
      <c r="CE21" s="117">
        <f t="shared" si="203"/>
        <v>4.3882794072261436E-2</v>
      </c>
      <c r="CF21" s="116">
        <f t="shared" ca="1" si="43"/>
        <v>0.9352650817083964</v>
      </c>
      <c r="CG21" s="134">
        <v>0.27</v>
      </c>
      <c r="CH21" s="117">
        <f t="shared" si="44"/>
        <v>0.75853892141834334</v>
      </c>
      <c r="CI21" s="117">
        <f t="shared" si="45"/>
        <v>0.12208646190592098</v>
      </c>
      <c r="CJ21" s="117">
        <f t="shared" si="46"/>
        <v>4.7711787266187827E-2</v>
      </c>
      <c r="CK21" s="117">
        <f t="shared" si="47"/>
        <v>2.7466392898565978E-2</v>
      </c>
      <c r="CL21" s="117">
        <f t="shared" si="48"/>
        <v>3.2155762957595826E-2</v>
      </c>
      <c r="CM21" s="117">
        <f t="shared" si="49"/>
        <v>1.4104972695030329E-2</v>
      </c>
      <c r="CN21" s="117">
        <f t="shared" si="50"/>
        <v>1.0020642991416444</v>
      </c>
      <c r="CO21" s="117">
        <f t="shared" si="204"/>
        <v>0.15175576582436484</v>
      </c>
      <c r="CP21" s="111"/>
      <c r="CQ21" s="116">
        <f t="shared" ca="1" si="51"/>
        <v>5.0627832037457665</v>
      </c>
      <c r="CR21" s="116">
        <f t="shared" ca="1" si="52"/>
        <v>4.3111472203071433</v>
      </c>
      <c r="CS21" s="116">
        <f t="shared" ca="1" si="53"/>
        <v>5.1399852420144887</v>
      </c>
      <c r="CT21" s="116">
        <f t="shared" ca="1" si="54"/>
        <v>1222.4589703842016</v>
      </c>
      <c r="CU21" s="118">
        <f t="shared" ca="1" si="205"/>
        <v>0.27886106234968933</v>
      </c>
      <c r="CW21" s="116">
        <f t="shared" si="55"/>
        <v>3.5046564869151884</v>
      </c>
      <c r="CX21" s="116">
        <f t="shared" si="56"/>
        <v>3.5415118271184154</v>
      </c>
      <c r="CY21" s="116">
        <f t="shared" ca="1" si="57"/>
        <v>968.86988806611828</v>
      </c>
      <c r="CZ21" s="119"/>
      <c r="DA21" s="33">
        <f t="shared" si="58"/>
        <v>0.77696170214182403</v>
      </c>
      <c r="DB21" s="33">
        <f t="shared" si="59"/>
        <v>2.1490057437017079E-2</v>
      </c>
      <c r="DC21" s="33">
        <f t="shared" si="60"/>
        <v>0.30666038975686782</v>
      </c>
      <c r="DD21" s="33">
        <f t="shared" si="61"/>
        <v>0.13527052155709959</v>
      </c>
      <c r="DE21" s="33">
        <f t="shared" si="62"/>
        <v>2.4345374449339205E-3</v>
      </c>
      <c r="DF21" s="33">
        <f t="shared" si="63"/>
        <v>0.14920917834695441</v>
      </c>
      <c r="DG21" s="33">
        <f t="shared" si="64"/>
        <v>0.22220894691979301</v>
      </c>
      <c r="DH21" s="33">
        <f t="shared" si="65"/>
        <v>0.12734011090871247</v>
      </c>
      <c r="DI21" s="33">
        <f t="shared" si="66"/>
        <v>2.4589154528854726E-2</v>
      </c>
      <c r="DJ21" s="33">
        <f t="shared" si="67"/>
        <v>2.6316101111723694E-3</v>
      </c>
      <c r="DK21" s="33">
        <f t="shared" si="68"/>
        <v>3.6368247884624866E-3</v>
      </c>
      <c r="DL21" s="33">
        <f t="shared" si="69"/>
        <v>1.7724330339416916</v>
      </c>
      <c r="DN21" s="33">
        <f t="shared" si="70"/>
        <v>0.43835884756331167</v>
      </c>
      <c r="DO21" s="33">
        <f t="shared" si="71"/>
        <v>1.2124608955874406E-2</v>
      </c>
      <c r="DP21" s="33">
        <f t="shared" si="72"/>
        <v>0.1730166296183781</v>
      </c>
      <c r="DQ21" s="33">
        <f t="shared" si="73"/>
        <v>7.6319115569784421E-2</v>
      </c>
      <c r="DR21" s="33">
        <f t="shared" si="74"/>
        <v>1.373556799220664E-3</v>
      </c>
      <c r="DS21" s="33">
        <f t="shared" si="75"/>
        <v>8.4183252901312719E-2</v>
      </c>
      <c r="DT21" s="33">
        <f t="shared" si="76"/>
        <v>0.12536944565156594</v>
      </c>
      <c r="DU21" s="33">
        <f t="shared" si="77"/>
        <v>7.1844807939244054E-2</v>
      </c>
      <c r="DV21" s="33">
        <f t="shared" si="78"/>
        <v>1.387310778911134E-2</v>
      </c>
      <c r="DW21" s="33">
        <f t="shared" si="79"/>
        <v>1.4847444505815628E-3</v>
      </c>
      <c r="DX21" s="33">
        <f t="shared" si="80"/>
        <v>2.0518827616153134E-3</v>
      </c>
      <c r="DY21" s="33">
        <f t="shared" si="81"/>
        <v>1.0000000000000002</v>
      </c>
      <c r="DZ21" s="33">
        <f t="shared" si="82"/>
        <v>52.449850867136718</v>
      </c>
      <c r="EA21" s="33">
        <f t="shared" si="83"/>
        <v>0.84908869704731516</v>
      </c>
      <c r="EB21" s="33">
        <f t="shared" si="84"/>
        <v>6.3896803657541171E-3</v>
      </c>
      <c r="EC21" s="33">
        <f t="shared" si="85"/>
        <v>4.2095507105658042E-2</v>
      </c>
      <c r="ED21" s="33">
        <f t="shared" si="86"/>
        <v>5.4538571174060219E-2</v>
      </c>
      <c r="EE21" s="33">
        <f t="shared" si="87"/>
        <v>1.6000000000000001E-3</v>
      </c>
      <c r="EF21" s="33">
        <f t="shared" si="88"/>
        <v>0.39641577594505811</v>
      </c>
      <c r="EG21" s="33">
        <f t="shared" si="89"/>
        <v>0.38340400945835579</v>
      </c>
      <c r="EH21" s="33">
        <f t="shared" si="90"/>
        <v>6.1762954812040862E-3</v>
      </c>
      <c r="EI21" s="33">
        <f t="shared" si="91"/>
        <v>0</v>
      </c>
      <c r="EJ21" s="33">
        <f t="shared" si="92"/>
        <v>6.3434961729809955E-3</v>
      </c>
      <c r="EK21" s="33">
        <f t="shared" si="93"/>
        <v>1.7460520327503866</v>
      </c>
      <c r="EM21" s="33">
        <f t="shared" si="94"/>
        <v>1.6981773940946303</v>
      </c>
      <c r="EN21" s="33">
        <f t="shared" si="95"/>
        <v>1.2779360731508234E-2</v>
      </c>
      <c r="EO21" s="33">
        <f t="shared" si="96"/>
        <v>0.12628652131697413</v>
      </c>
      <c r="EP21" s="33">
        <f t="shared" si="97"/>
        <v>5.4538571174060219E-2</v>
      </c>
      <c r="EQ21" s="33">
        <f t="shared" si="98"/>
        <v>1.6000000000000001E-3</v>
      </c>
      <c r="ER21" s="33">
        <f t="shared" si="99"/>
        <v>0.39641577594505811</v>
      </c>
      <c r="ES21" s="33">
        <f t="shared" si="100"/>
        <v>0.38340400945835579</v>
      </c>
      <c r="ET21" s="33">
        <f t="shared" si="101"/>
        <v>6.1762954812040862E-3</v>
      </c>
      <c r="EU21" s="33">
        <f t="shared" si="102"/>
        <v>0</v>
      </c>
      <c r="EV21" s="33">
        <f t="shared" si="103"/>
        <v>1.9030488518942987E-2</v>
      </c>
      <c r="EW21" s="33">
        <f t="shared" si="104"/>
        <v>2.6984084167207341</v>
      </c>
      <c r="EX21" s="33">
        <f t="shared" si="105"/>
        <v>2.2235329399437451</v>
      </c>
      <c r="EZ21" s="33">
        <f t="shared" si="106"/>
        <v>1.8879766868186205</v>
      </c>
      <c r="FA21" s="33">
        <f t="shared" si="107"/>
        <v>1.4207664768966077E-2</v>
      </c>
      <c r="FB21" s="33">
        <f t="shared" si="108"/>
        <v>0.11202331318137948</v>
      </c>
      <c r="FC21" s="33">
        <f t="shared" si="109"/>
        <v>7.5178180164753805E-2</v>
      </c>
      <c r="FD21" s="33">
        <f t="shared" si="110"/>
        <v>0.18720149334613329</v>
      </c>
      <c r="FE21" s="33">
        <f t="shared" si="111"/>
        <v>0.12126830950298931</v>
      </c>
      <c r="FF21" s="33">
        <f t="shared" si="112"/>
        <v>3.5576527039099925E-3</v>
      </c>
      <c r="FG21" s="33">
        <f t="shared" si="113"/>
        <v>0.88144353572719603</v>
      </c>
      <c r="FH21" s="33">
        <f t="shared" si="114"/>
        <v>0.85251144433715731</v>
      </c>
      <c r="FI21" s="33">
        <f t="shared" si="115"/>
        <v>2.7466392898565978E-2</v>
      </c>
      <c r="FJ21" s="33">
        <f t="shared" si="116"/>
        <v>0</v>
      </c>
      <c r="FK21" s="33">
        <f t="shared" si="117"/>
        <v>2.8209945390060658E-2</v>
      </c>
      <c r="FL21" s="33">
        <f t="shared" si="118"/>
        <v>4.0038431254935984</v>
      </c>
      <c r="FM21" s="33">
        <f t="shared" si="119"/>
        <v>7.6862509871988421E-3</v>
      </c>
      <c r="FN21" s="33">
        <f t="shared" si="120"/>
        <v>1.151830990318814E-2</v>
      </c>
      <c r="FO21" s="33">
        <f t="shared" si="121"/>
        <v>2.7466392898565978E-2</v>
      </c>
      <c r="FP21" s="33">
        <f t="shared" si="122"/>
        <v>4.7711787266187827E-2</v>
      </c>
      <c r="FQ21" s="33">
        <f t="shared" si="123"/>
        <v>3.2155762957595826E-2</v>
      </c>
      <c r="FR21" s="33">
        <f t="shared" si="124"/>
        <v>1.4104972695030329E-2</v>
      </c>
      <c r="FS21" s="119">
        <f t="shared" si="125"/>
        <v>0.75853892141834334</v>
      </c>
      <c r="FT21" s="33">
        <f t="shared" si="126"/>
        <v>0.12208646190592098</v>
      </c>
      <c r="FU21" s="33">
        <f t="shared" si="127"/>
        <v>1.0020642991416442</v>
      </c>
      <c r="FV21" s="33">
        <f t="shared" si="128"/>
        <v>0.75853892141834334</v>
      </c>
      <c r="FW21" s="33">
        <f t="shared" si="129"/>
        <v>2.4422572323698013</v>
      </c>
      <c r="FX21" s="33">
        <f t="shared" si="130"/>
        <v>-2.8367533497717732</v>
      </c>
      <c r="FY21" s="33">
        <f t="shared" si="131"/>
        <v>-2.8367533497717732</v>
      </c>
      <c r="FZ21" s="33">
        <f t="shared" si="132"/>
        <v>0.52449850867136727</v>
      </c>
      <c r="GA21" s="120">
        <f t="shared" ca="1" si="133"/>
        <v>1460.3769350351952</v>
      </c>
      <c r="GB21" s="120">
        <f t="shared" ca="1" si="134"/>
        <v>6.9096902512466247</v>
      </c>
      <c r="GC21" s="33">
        <f t="shared" ca="1" si="135"/>
        <v>0.14603769350351953</v>
      </c>
      <c r="GD21" s="119">
        <f t="shared" ca="1" si="136"/>
        <v>0.4730314589311429</v>
      </c>
      <c r="GE21" s="119">
        <f t="shared" ca="1" si="137"/>
        <v>5.5145727337409127</v>
      </c>
      <c r="GF21" s="33">
        <f t="shared" ca="1" si="138"/>
        <v>174.81390863191348</v>
      </c>
      <c r="GG21" s="33">
        <f t="shared" si="139"/>
        <v>0.10544680144412584</v>
      </c>
      <c r="GH21" s="119">
        <f t="shared" si="140"/>
        <v>87.905966197581861</v>
      </c>
      <c r="GI21" s="119">
        <f t="shared" ca="1" si="141"/>
        <v>315.09154347203656</v>
      </c>
      <c r="GJ21" s="119">
        <f t="shared" ca="1" si="142"/>
        <v>1.6660189074467384E-3</v>
      </c>
      <c r="GK21" s="119">
        <f t="shared" si="143"/>
        <v>0.15175576582436484</v>
      </c>
      <c r="GL21" s="33">
        <f t="shared" si="144"/>
        <v>0.88353548993963327</v>
      </c>
      <c r="GM21" s="33">
        <f t="shared" si="145"/>
        <v>0.12528204131097936</v>
      </c>
      <c r="GN21" s="33">
        <f t="shared" si="146"/>
        <v>0.12920679223005219</v>
      </c>
      <c r="GO21" s="33">
        <f t="shared" si="147"/>
        <v>0.91061415506628007</v>
      </c>
      <c r="GP21" s="33">
        <f t="shared" si="148"/>
        <v>8.441143917670646E-2</v>
      </c>
      <c r="GQ21" s="33">
        <f t="shared" si="149"/>
        <v>0.11358205851579047</v>
      </c>
      <c r="GR21" s="33">
        <f t="shared" si="150"/>
        <v>0.87079320776994784</v>
      </c>
      <c r="GS21" s="33">
        <f t="shared" si="151"/>
        <v>0.32888705460583895</v>
      </c>
      <c r="GT21" s="33">
        <f t="shared" si="152"/>
        <v>-1.3228278796689441E-2</v>
      </c>
      <c r="GU21" s="33">
        <f t="shared" si="153"/>
        <v>2.7800451160538368E-2</v>
      </c>
      <c r="GV21" s="33">
        <f t="shared" si="154"/>
        <v>2.7800451160538368E-2</v>
      </c>
      <c r="GW21" s="33">
        <f t="shared" si="155"/>
        <v>8.5781607355252101E-2</v>
      </c>
      <c r="GX21" s="33">
        <f t="shared" si="156"/>
        <v>8.8664058899828369E-2</v>
      </c>
      <c r="GY21" s="33">
        <f t="shared" si="157"/>
        <v>0.79277947682736771</v>
      </c>
      <c r="GZ21" s="33">
        <f t="shared" si="158"/>
        <v>0.85251144433715731</v>
      </c>
      <c r="HA21" s="33">
        <f t="shared" si="159"/>
        <v>2.7466392898565978E-2</v>
      </c>
      <c r="HB21" s="33">
        <f t="shared" si="160"/>
        <v>438.02943367626335</v>
      </c>
      <c r="HC21" s="33">
        <f t="shared" si="161"/>
        <v>11.71395929449829</v>
      </c>
      <c r="HD21" s="33">
        <f t="shared" si="162"/>
        <v>2.1471759570671436</v>
      </c>
      <c r="HE21" s="33">
        <f t="shared" si="163"/>
        <v>8.8302611234386272E-6</v>
      </c>
      <c r="HF21" s="33">
        <f t="shared" si="164"/>
        <v>1817.1730293066444</v>
      </c>
      <c r="HG21" s="33">
        <f t="shared" ca="1" si="165"/>
        <v>-7.7158146738794051E-3</v>
      </c>
      <c r="HH21" s="119">
        <f t="shared" ca="1" si="166"/>
        <v>18.114610242014479</v>
      </c>
      <c r="HI21" s="44" t="e">
        <f>#REF!</f>
        <v>#REF!</v>
      </c>
      <c r="HJ21" s="44" t="e">
        <f>#REF!</f>
        <v>#REF!</v>
      </c>
      <c r="HK21" s="44">
        <f t="shared" si="167"/>
        <v>5.1043000000000003</v>
      </c>
      <c r="HL21" s="44">
        <f t="shared" si="168"/>
        <v>3.4802381676809446</v>
      </c>
      <c r="HM21" s="44" t="e">
        <f t="shared" si="169"/>
        <v>#REF!</v>
      </c>
      <c r="HN21" s="33">
        <f t="shared" si="170"/>
        <v>438.02943367626335</v>
      </c>
      <c r="HO21" s="33">
        <f t="shared" si="171"/>
        <v>11.71395929449829</v>
      </c>
      <c r="HP21" s="44">
        <f t="shared" si="172"/>
        <v>3.7890171394830929</v>
      </c>
      <c r="HQ21" s="44"/>
      <c r="HR21" s="45">
        <f t="shared" si="173"/>
        <v>0.11713971121970046</v>
      </c>
      <c r="HS21" s="45">
        <f t="shared" si="174"/>
        <v>0.88144353572719614</v>
      </c>
      <c r="HT21" s="45">
        <f t="shared" si="175"/>
        <v>7.6862509871988421E-3</v>
      </c>
      <c r="HU21" s="45">
        <f t="shared" si="176"/>
        <v>1.9780141911367136E-2</v>
      </c>
      <c r="HV21" s="45">
        <f t="shared" si="177"/>
        <v>0</v>
      </c>
      <c r="HW21" s="45">
        <f t="shared" si="178"/>
        <v>1.9780141911367136E-2</v>
      </c>
      <c r="HX21" s="45">
        <f t="shared" si="179"/>
        <v>0</v>
      </c>
      <c r="HY21" s="45">
        <f t="shared" si="180"/>
        <v>5.5398038253386669E-2</v>
      </c>
      <c r="HZ21" s="45">
        <f t="shared" si="181"/>
        <v>0.11202331318137948</v>
      </c>
      <c r="IA21" s="45">
        <f t="shared" si="182"/>
        <v>0.11730590471835725</v>
      </c>
      <c r="IB21" s="45">
        <f t="shared" si="183"/>
        <v>0.6536245009973437</v>
      </c>
      <c r="IC21" s="45">
        <f t="shared" si="184"/>
        <v>8.6863630158434096E-2</v>
      </c>
      <c r="ID21" s="45">
        <f t="shared" si="185"/>
        <v>0.1059428543749593</v>
      </c>
      <c r="IE21" s="45">
        <f t="shared" si="186"/>
        <v>1.407930838931741E-2</v>
      </c>
      <c r="IF21" s="45">
        <f t="shared" si="187"/>
        <v>2.7466392898565978E-2</v>
      </c>
      <c r="IG21" s="45"/>
      <c r="IH21" s="121">
        <f t="shared" si="188"/>
        <v>-8.688977262031263E-7</v>
      </c>
      <c r="II21" s="121">
        <f t="shared" si="189"/>
        <v>1.597330291128915E-12</v>
      </c>
      <c r="IJ21" s="121">
        <f t="shared" si="190"/>
        <v>2.7029592788152351E-5</v>
      </c>
      <c r="IK21" s="121">
        <f t="shared" si="191"/>
        <v>7.7172955485632845E-9</v>
      </c>
      <c r="IL21" s="45">
        <f t="shared" si="192"/>
        <v>2.1471759570671436</v>
      </c>
      <c r="IM21" s="119">
        <f t="shared" si="193"/>
        <v>0.10544680144412584</v>
      </c>
      <c r="IN21" s="122">
        <f t="shared" ca="1" si="194"/>
        <v>-24.872894703474675</v>
      </c>
      <c r="IO21" s="122"/>
      <c r="IP21" s="45">
        <f t="shared" si="195"/>
        <v>2.0693988600848492</v>
      </c>
      <c r="IQ21" s="122">
        <f t="shared" si="196"/>
        <v>1817.1730293066444</v>
      </c>
      <c r="IR21" s="121">
        <f t="shared" si="197"/>
        <v>1.2901318502081829E-5</v>
      </c>
    </row>
    <row r="22" spans="1:252" s="33" customFormat="1">
      <c r="A22" t="s">
        <v>233</v>
      </c>
      <c r="B22"/>
      <c r="C22" s="111">
        <v>3</v>
      </c>
      <c r="D22" s="111">
        <v>1160</v>
      </c>
      <c r="E22" s="125">
        <f t="shared" si="4"/>
        <v>87.905966197581861</v>
      </c>
      <c r="F22" s="125" t="str">
        <f t="shared" ca="1" si="5"/>
        <v>N</v>
      </c>
      <c r="G22" s="124" t="str">
        <f t="shared" ca="1" si="6"/>
        <v/>
      </c>
      <c r="H22" s="124" t="str">
        <f t="shared" ca="1" si="198"/>
        <v/>
      </c>
      <c r="I22" s="4">
        <f t="shared" ca="1" si="7"/>
        <v>3.1362407075334865E-2</v>
      </c>
      <c r="J22" s="4">
        <f t="shared" ca="1" si="8"/>
        <v>0.12001687922441012</v>
      </c>
      <c r="K22" s="4">
        <f t="shared" ca="1" si="9"/>
        <v>1.4678239176058108E-2</v>
      </c>
      <c r="L22" s="4">
        <f ca="1">ABS(CH22-BZ22)</f>
        <v>6.7079782917079389E-2</v>
      </c>
      <c r="M22" s="4">
        <f t="shared" ca="1" si="199"/>
        <v>3.1362407075334865E-2</v>
      </c>
      <c r="N22" s="4">
        <f t="shared" ca="1" si="200"/>
        <v>2.7948897779216532E-2</v>
      </c>
      <c r="O22" s="4">
        <f t="shared" si="201"/>
        <v>3.004508910532892E-2</v>
      </c>
      <c r="P22">
        <v>47.137099999999997</v>
      </c>
      <c r="Q22">
        <v>1.7511000000000001</v>
      </c>
      <c r="R22">
        <v>15.461600000000001</v>
      </c>
      <c r="S22">
        <v>9.4512</v>
      </c>
      <c r="T22">
        <v>0.20480000000000001</v>
      </c>
      <c r="U22">
        <v>6.1387378640776697</v>
      </c>
      <c r="V22">
        <v>12.288</v>
      </c>
      <c r="W22">
        <v>3.7118000000000002</v>
      </c>
      <c r="X22">
        <v>1.2131000000000001</v>
      </c>
      <c r="Y22">
        <v>0.2</v>
      </c>
      <c r="Z22">
        <v>0.29010000000000002</v>
      </c>
      <c r="AA22" s="112">
        <v>0</v>
      </c>
      <c r="AB22" s="113">
        <f t="shared" ca="1" si="10"/>
        <v>11.248776374754973</v>
      </c>
      <c r="AD22">
        <v>51.0169</v>
      </c>
      <c r="AE22">
        <v>0.51039999999999996</v>
      </c>
      <c r="AF22">
        <v>4.2920999999999996</v>
      </c>
      <c r="AG22">
        <v>3.9184000000000001</v>
      </c>
      <c r="AH22">
        <v>0.1135</v>
      </c>
      <c r="AI22">
        <v>15.9773</v>
      </c>
      <c r="AJ22">
        <v>21.500299999999999</v>
      </c>
      <c r="AK22">
        <v>0.38279999999999997</v>
      </c>
      <c r="AL22">
        <v>0</v>
      </c>
      <c r="AM22">
        <v>0.96419999999999995</v>
      </c>
      <c r="AO22" s="114">
        <f t="shared" ca="1" si="11"/>
        <v>1471.2019830409001</v>
      </c>
      <c r="AP22" s="124">
        <f t="shared" ca="1" si="12"/>
        <v>1198.0519830409003</v>
      </c>
      <c r="AQ22" s="124">
        <f t="shared" ca="1" si="13"/>
        <v>5.335192693118012</v>
      </c>
      <c r="AR22" s="111"/>
      <c r="AS22" s="115">
        <f t="shared" ca="1" si="14"/>
        <v>1466.8036624723738</v>
      </c>
      <c r="AT22" s="115">
        <f t="shared" ca="1" si="15"/>
        <v>7.0901970535140446</v>
      </c>
      <c r="AU22" s="115"/>
      <c r="AV22" s="115">
        <f t="shared" ca="1" si="16"/>
        <v>1463.5526512848248</v>
      </c>
      <c r="AW22" s="115">
        <f t="shared" ca="1" si="17"/>
        <v>4.6878211995600791</v>
      </c>
      <c r="AX22" s="111"/>
      <c r="AY22" s="115">
        <f t="shared" ca="1" si="18"/>
        <v>1485.9661077304379</v>
      </c>
      <c r="AZ22" s="115">
        <f t="shared" ca="1" si="19"/>
        <v>1212.816107730438</v>
      </c>
      <c r="BA22" s="115">
        <f t="shared" ca="1" si="20"/>
        <v>7.836475135007877</v>
      </c>
      <c r="BB22" s="115"/>
      <c r="BC22" s="115">
        <f t="shared" ca="1" si="21"/>
        <v>1502.0735873493525</v>
      </c>
      <c r="BD22" s="115">
        <f t="shared" ca="1" si="22"/>
        <v>1228.9235873493526</v>
      </c>
      <c r="BE22" s="116">
        <f t="shared" ca="1" si="23"/>
        <v>8.4637781136110828</v>
      </c>
      <c r="BG22" s="116">
        <f t="shared" si="24"/>
        <v>1448.7159452063668</v>
      </c>
      <c r="BH22" s="116">
        <f t="shared" si="25"/>
        <v>1175.5659452063669</v>
      </c>
      <c r="BI22" s="116">
        <f t="shared" ca="1" si="26"/>
        <v>1466.8036624723738</v>
      </c>
      <c r="BJ22" s="116">
        <f t="shared" ca="1" si="27"/>
        <v>1193.653662472374</v>
      </c>
      <c r="BK22" s="116">
        <f t="shared" ca="1" si="28"/>
        <v>7.0901970535140446</v>
      </c>
      <c r="BL22" s="116"/>
      <c r="BM22" s="116">
        <f t="shared" ca="1" si="29"/>
        <v>1463.5526512848248</v>
      </c>
      <c r="BN22" s="116">
        <f t="shared" ca="1" si="30"/>
        <v>4.6878211995600791</v>
      </c>
      <c r="BO22" s="116">
        <f t="shared" ca="1" si="31"/>
        <v>1190.402651284825</v>
      </c>
      <c r="BP22" s="116"/>
      <c r="BQ22" s="116">
        <f t="shared" ca="1" si="32"/>
        <v>5.4310020091184086</v>
      </c>
      <c r="BR22" s="116">
        <f t="shared" ca="1" si="33"/>
        <v>5.9200163336672915</v>
      </c>
      <c r="BS22" s="116">
        <f t="shared" ca="1" si="34"/>
        <v>1206.8255693578453</v>
      </c>
      <c r="BT22" s="116">
        <f t="shared" ca="1" si="35"/>
        <v>1215.8430760907108</v>
      </c>
      <c r="BU22" s="116">
        <f t="shared" ca="1" si="36"/>
        <v>1215.8430760907108</v>
      </c>
      <c r="BV22" s="116"/>
      <c r="BW22" s="116">
        <f t="shared" ca="1" si="37"/>
        <v>1169.881710686524</v>
      </c>
      <c r="BX22" s="111"/>
      <c r="BY22" s="117">
        <f t="shared" ca="1" si="38"/>
        <v>0.7082532651189164</v>
      </c>
      <c r="BZ22" s="117">
        <f t="shared" ca="1" si="39"/>
        <v>0.69145913850126395</v>
      </c>
      <c r="CA22" s="117">
        <f t="shared" ca="1" si="40"/>
        <v>0.10740822272986288</v>
      </c>
      <c r="CB22" s="117">
        <f t="shared" ca="1" si="41"/>
        <v>1.6349380190852962E-2</v>
      </c>
      <c r="CC22" s="117">
        <f t="shared" ca="1" si="42"/>
        <v>1.7202016532661388E-2</v>
      </c>
      <c r="CD22" s="117">
        <f t="shared" ca="1" si="202"/>
        <v>6.0104660736812358E-2</v>
      </c>
      <c r="CE22" s="117">
        <f t="shared" si="203"/>
        <v>4.4150061800359248E-2</v>
      </c>
      <c r="CF22" s="116">
        <f t="shared" ca="1" si="43"/>
        <v>0.93667348049181276</v>
      </c>
      <c r="CG22" s="134">
        <v>0.27</v>
      </c>
      <c r="CH22" s="117">
        <f t="shared" si="44"/>
        <v>0.75853892141834334</v>
      </c>
      <c r="CI22" s="117">
        <f t="shared" si="45"/>
        <v>0.12208646190592098</v>
      </c>
      <c r="CJ22" s="117">
        <f t="shared" si="46"/>
        <v>4.7711787266187827E-2</v>
      </c>
      <c r="CK22" s="117">
        <f t="shared" si="47"/>
        <v>2.7466392898565978E-2</v>
      </c>
      <c r="CL22" s="117">
        <f t="shared" si="48"/>
        <v>3.2155762957595826E-2</v>
      </c>
      <c r="CM22" s="117">
        <f t="shared" si="49"/>
        <v>1.4104972695030329E-2</v>
      </c>
      <c r="CN22" s="117">
        <f t="shared" si="50"/>
        <v>1.0020642991416444</v>
      </c>
      <c r="CO22" s="117">
        <f t="shared" si="204"/>
        <v>0.15929330130221764</v>
      </c>
      <c r="CP22" s="111"/>
      <c r="CQ22" s="116">
        <f t="shared" ca="1" si="51"/>
        <v>5.2560686304977935</v>
      </c>
      <c r="CR22" s="116">
        <f t="shared" ca="1" si="52"/>
        <v>4.5189629576726791</v>
      </c>
      <c r="CS22" s="116">
        <f t="shared" ca="1" si="53"/>
        <v>5.578716451271049</v>
      </c>
      <c r="CT22" s="116">
        <f t="shared" ca="1" si="54"/>
        <v>1223.9752214838904</v>
      </c>
      <c r="CU22" s="118">
        <f t="shared" ca="1" si="205"/>
        <v>0.27931018052662776</v>
      </c>
      <c r="CW22" s="116">
        <f t="shared" si="55"/>
        <v>3.5046564869151884</v>
      </c>
      <c r="CX22" s="116">
        <f t="shared" si="56"/>
        <v>3.5415118271184154</v>
      </c>
      <c r="CY22" s="116">
        <f t="shared" ca="1" si="57"/>
        <v>969.24562504204448</v>
      </c>
      <c r="CZ22" s="119"/>
      <c r="DA22" s="33">
        <f t="shared" si="58"/>
        <v>0.78451608822937102</v>
      </c>
      <c r="DB22" s="33">
        <f t="shared" si="59"/>
        <v>2.1921961772084709E-2</v>
      </c>
      <c r="DC22" s="33">
        <f t="shared" si="60"/>
        <v>0.30328458920567669</v>
      </c>
      <c r="DD22" s="33">
        <f t="shared" si="61"/>
        <v>0.13154730090860503</v>
      </c>
      <c r="DE22" s="33">
        <f t="shared" si="62"/>
        <v>2.88704845814978E-3</v>
      </c>
      <c r="DF22" s="33">
        <f t="shared" si="63"/>
        <v>0.15230937227889932</v>
      </c>
      <c r="DG22" s="33">
        <f t="shared" si="64"/>
        <v>0.21912570839589568</v>
      </c>
      <c r="DH22" s="33">
        <f t="shared" si="65"/>
        <v>0.11977624643225356</v>
      </c>
      <c r="DI22" s="33">
        <f t="shared" si="66"/>
        <v>2.5756932353815449E-2</v>
      </c>
      <c r="DJ22" s="33">
        <f t="shared" si="67"/>
        <v>2.6316101111723694E-3</v>
      </c>
      <c r="DK22" s="33">
        <f t="shared" si="68"/>
        <v>4.0877290628941005E-3</v>
      </c>
      <c r="DL22" s="33">
        <f t="shared" si="69"/>
        <v>1.7678445872088175</v>
      </c>
      <c r="DN22" s="33">
        <f t="shared" si="70"/>
        <v>0.4437698279055251</v>
      </c>
      <c r="DO22" s="33">
        <f t="shared" si="71"/>
        <v>1.2400389678312423E-2</v>
      </c>
      <c r="DP22" s="33">
        <f t="shared" si="72"/>
        <v>0.17155613757005708</v>
      </c>
      <c r="DQ22" s="33">
        <f t="shared" si="73"/>
        <v>7.4411122934906884E-2</v>
      </c>
      <c r="DR22" s="33">
        <f t="shared" si="74"/>
        <v>1.6330895142247944E-3</v>
      </c>
      <c r="DS22" s="33">
        <f t="shared" si="75"/>
        <v>8.6155408332230593E-2</v>
      </c>
      <c r="DT22" s="33">
        <f t="shared" si="76"/>
        <v>0.12395077597961533</v>
      </c>
      <c r="DU22" s="33">
        <f t="shared" si="77"/>
        <v>6.7752701396316575E-2</v>
      </c>
      <c r="DV22" s="33">
        <f t="shared" si="78"/>
        <v>1.4569681373678943E-2</v>
      </c>
      <c r="DW22" s="33">
        <f t="shared" si="79"/>
        <v>1.4885981099318907E-3</v>
      </c>
      <c r="DX22" s="33">
        <f t="shared" si="80"/>
        <v>2.3122672052004641E-3</v>
      </c>
      <c r="DY22" s="33">
        <f t="shared" si="81"/>
        <v>1.0000000000000002</v>
      </c>
      <c r="DZ22" s="33">
        <f t="shared" si="82"/>
        <v>53.657139910989457</v>
      </c>
      <c r="EA22" s="33">
        <f t="shared" si="83"/>
        <v>0.84908869704731516</v>
      </c>
      <c r="EB22" s="33">
        <f t="shared" si="84"/>
        <v>6.3896803657541171E-3</v>
      </c>
      <c r="EC22" s="33">
        <f t="shared" si="85"/>
        <v>4.2095507105658042E-2</v>
      </c>
      <c r="ED22" s="33">
        <f t="shared" si="86"/>
        <v>5.4538571174060219E-2</v>
      </c>
      <c r="EE22" s="33">
        <f t="shared" si="87"/>
        <v>1.6000000000000001E-3</v>
      </c>
      <c r="EF22" s="33">
        <f t="shared" si="88"/>
        <v>0.39641577594505811</v>
      </c>
      <c r="EG22" s="33">
        <f t="shared" si="89"/>
        <v>0.38340400945835579</v>
      </c>
      <c r="EH22" s="33">
        <f t="shared" si="90"/>
        <v>6.1762954812040862E-3</v>
      </c>
      <c r="EI22" s="33">
        <f t="shared" si="91"/>
        <v>0</v>
      </c>
      <c r="EJ22" s="33">
        <f t="shared" si="92"/>
        <v>6.3434961729809955E-3</v>
      </c>
      <c r="EK22" s="33">
        <f t="shared" si="93"/>
        <v>1.7460520327503866</v>
      </c>
      <c r="EM22" s="33">
        <f t="shared" si="94"/>
        <v>1.6981773940946303</v>
      </c>
      <c r="EN22" s="33">
        <f t="shared" si="95"/>
        <v>1.2779360731508234E-2</v>
      </c>
      <c r="EO22" s="33">
        <f t="shared" si="96"/>
        <v>0.12628652131697413</v>
      </c>
      <c r="EP22" s="33">
        <f t="shared" si="97"/>
        <v>5.4538571174060219E-2</v>
      </c>
      <c r="EQ22" s="33">
        <f t="shared" si="98"/>
        <v>1.6000000000000001E-3</v>
      </c>
      <c r="ER22" s="33">
        <f t="shared" si="99"/>
        <v>0.39641577594505811</v>
      </c>
      <c r="ES22" s="33">
        <f t="shared" si="100"/>
        <v>0.38340400945835579</v>
      </c>
      <c r="ET22" s="33">
        <f t="shared" si="101"/>
        <v>6.1762954812040862E-3</v>
      </c>
      <c r="EU22" s="33">
        <f t="shared" si="102"/>
        <v>0</v>
      </c>
      <c r="EV22" s="33">
        <f t="shared" si="103"/>
        <v>1.9030488518942987E-2</v>
      </c>
      <c r="EW22" s="33">
        <f t="shared" si="104"/>
        <v>2.6984084167207341</v>
      </c>
      <c r="EX22" s="33">
        <f t="shared" si="105"/>
        <v>2.2235329399437451</v>
      </c>
      <c r="EZ22" s="33">
        <f t="shared" si="106"/>
        <v>1.8879766868186205</v>
      </c>
      <c r="FA22" s="33">
        <f t="shared" si="107"/>
        <v>1.4207664768966077E-2</v>
      </c>
      <c r="FB22" s="33">
        <f t="shared" si="108"/>
        <v>0.11202331318137948</v>
      </c>
      <c r="FC22" s="33">
        <f t="shared" si="109"/>
        <v>7.5178180164753805E-2</v>
      </c>
      <c r="FD22" s="33">
        <f t="shared" si="110"/>
        <v>0.18720149334613329</v>
      </c>
      <c r="FE22" s="33">
        <f t="shared" si="111"/>
        <v>0.12126830950298931</v>
      </c>
      <c r="FF22" s="33">
        <f t="shared" si="112"/>
        <v>3.5576527039099925E-3</v>
      </c>
      <c r="FG22" s="33">
        <f t="shared" si="113"/>
        <v>0.88144353572719603</v>
      </c>
      <c r="FH22" s="33">
        <f t="shared" si="114"/>
        <v>0.85251144433715731</v>
      </c>
      <c r="FI22" s="33">
        <f t="shared" si="115"/>
        <v>2.7466392898565978E-2</v>
      </c>
      <c r="FJ22" s="33">
        <f t="shared" si="116"/>
        <v>0</v>
      </c>
      <c r="FK22" s="33">
        <f t="shared" si="117"/>
        <v>2.8209945390060658E-2</v>
      </c>
      <c r="FL22" s="33">
        <f t="shared" si="118"/>
        <v>4.0038431254935984</v>
      </c>
      <c r="FM22" s="33">
        <f t="shared" si="119"/>
        <v>7.6862509871988421E-3</v>
      </c>
      <c r="FN22" s="33">
        <f t="shared" si="120"/>
        <v>1.151830990318814E-2</v>
      </c>
      <c r="FO22" s="33">
        <f t="shared" si="121"/>
        <v>2.7466392898565978E-2</v>
      </c>
      <c r="FP22" s="33">
        <f t="shared" si="122"/>
        <v>4.7711787266187827E-2</v>
      </c>
      <c r="FQ22" s="33">
        <f t="shared" si="123"/>
        <v>3.2155762957595826E-2</v>
      </c>
      <c r="FR22" s="33">
        <f t="shared" si="124"/>
        <v>1.4104972695030329E-2</v>
      </c>
      <c r="FS22" s="119">
        <f t="shared" si="125"/>
        <v>0.75853892141834334</v>
      </c>
      <c r="FT22" s="33">
        <f t="shared" si="126"/>
        <v>0.12208646190592098</v>
      </c>
      <c r="FU22" s="33">
        <f t="shared" si="127"/>
        <v>1.0020642991416442</v>
      </c>
      <c r="FV22" s="33">
        <f t="shared" si="128"/>
        <v>0.75853892141834334</v>
      </c>
      <c r="FW22" s="33">
        <f t="shared" si="129"/>
        <v>2.4848420952804693</v>
      </c>
      <c r="FX22" s="33">
        <f t="shared" si="130"/>
        <v>-2.7806129074234964</v>
      </c>
      <c r="FY22" s="33">
        <f t="shared" si="131"/>
        <v>-2.7806129074234964</v>
      </c>
      <c r="FZ22" s="33">
        <f t="shared" si="132"/>
        <v>0.5365713991098946</v>
      </c>
      <c r="GA22" s="120">
        <f t="shared" ca="1" si="133"/>
        <v>1466.8036624723738</v>
      </c>
      <c r="GB22" s="120">
        <f t="shared" ca="1" si="134"/>
        <v>7.0901970535140446</v>
      </c>
      <c r="GC22" s="33">
        <f t="shared" ca="1" si="135"/>
        <v>0.14668036624723738</v>
      </c>
      <c r="GD22" s="119">
        <f t="shared" ca="1" si="136"/>
        <v>0.50633257174543744</v>
      </c>
      <c r="GE22" s="119">
        <f t="shared" ca="1" si="137"/>
        <v>5.5252959004339761</v>
      </c>
      <c r="GF22" s="33">
        <f t="shared" ca="1" si="138"/>
        <v>174.81876349012862</v>
      </c>
      <c r="GG22" s="33">
        <f t="shared" si="139"/>
        <v>0.10544680144412584</v>
      </c>
      <c r="GH22" s="119">
        <f t="shared" si="140"/>
        <v>87.905966197581861</v>
      </c>
      <c r="GI22" s="119">
        <f t="shared" ca="1" si="141"/>
        <v>315.09972871361941</v>
      </c>
      <c r="GJ22" s="119">
        <f t="shared" ca="1" si="142"/>
        <v>1.6657470918226931E-3</v>
      </c>
      <c r="GK22" s="119">
        <f t="shared" si="143"/>
        <v>0.15929330130221764</v>
      </c>
      <c r="GL22" s="33">
        <f t="shared" si="144"/>
        <v>0.88353548993963327</v>
      </c>
      <c r="GM22" s="33">
        <f t="shared" si="145"/>
        <v>0.12528204131097936</v>
      </c>
      <c r="GN22" s="33">
        <f t="shared" si="146"/>
        <v>0.12920679223005219</v>
      </c>
      <c r="GO22" s="33">
        <f t="shared" si="147"/>
        <v>0.91061415506628007</v>
      </c>
      <c r="GP22" s="33">
        <f t="shared" si="148"/>
        <v>8.441143917670646E-2</v>
      </c>
      <c r="GQ22" s="33">
        <f t="shared" si="149"/>
        <v>0.11358205851579047</v>
      </c>
      <c r="GR22" s="33">
        <f t="shared" si="150"/>
        <v>0.87079320776994784</v>
      </c>
      <c r="GS22" s="33">
        <f t="shared" si="151"/>
        <v>0.32888705460583895</v>
      </c>
      <c r="GT22" s="33">
        <f t="shared" si="152"/>
        <v>-1.3228278796689441E-2</v>
      </c>
      <c r="GU22" s="33">
        <f t="shared" si="153"/>
        <v>2.7800451160538368E-2</v>
      </c>
      <c r="GV22" s="33">
        <f t="shared" si="154"/>
        <v>2.7800451160538368E-2</v>
      </c>
      <c r="GW22" s="33">
        <f t="shared" si="155"/>
        <v>8.5781607355252101E-2</v>
      </c>
      <c r="GX22" s="33">
        <f t="shared" si="156"/>
        <v>8.8664058899828369E-2</v>
      </c>
      <c r="GY22" s="33">
        <f t="shared" si="157"/>
        <v>0.79277947682736771</v>
      </c>
      <c r="GZ22" s="33">
        <f t="shared" si="158"/>
        <v>0.85251144433715731</v>
      </c>
      <c r="HA22" s="33">
        <f t="shared" si="159"/>
        <v>2.7466392898565978E-2</v>
      </c>
      <c r="HB22" s="33">
        <f t="shared" si="160"/>
        <v>438.02943367626335</v>
      </c>
      <c r="HC22" s="33">
        <f t="shared" si="161"/>
        <v>11.71395929449829</v>
      </c>
      <c r="HD22" s="33">
        <f t="shared" si="162"/>
        <v>2.1471759570671436</v>
      </c>
      <c r="HE22" s="33">
        <f t="shared" si="163"/>
        <v>8.8302611234386272E-6</v>
      </c>
      <c r="HF22" s="33">
        <f t="shared" si="164"/>
        <v>1817.1730293066444</v>
      </c>
      <c r="HG22" s="33">
        <f t="shared" ca="1" si="165"/>
        <v>-7.7180128457054204E-3</v>
      </c>
      <c r="HH22" s="119">
        <f t="shared" ca="1" si="166"/>
        <v>18.553341451271038</v>
      </c>
      <c r="HI22" s="44" t="e">
        <f>#REF!</f>
        <v>#REF!</v>
      </c>
      <c r="HJ22" s="44" t="e">
        <f>#REF!</f>
        <v>#REF!</v>
      </c>
      <c r="HK22" s="44">
        <f t="shared" si="167"/>
        <v>4.9249000000000001</v>
      </c>
      <c r="HL22" s="44">
        <f t="shared" si="168"/>
        <v>3.6680562238418659</v>
      </c>
      <c r="HM22" s="44" t="e">
        <f t="shared" si="169"/>
        <v>#REF!</v>
      </c>
      <c r="HN22" s="33">
        <f t="shared" si="170"/>
        <v>438.02943367626335</v>
      </c>
      <c r="HO22" s="33">
        <f t="shared" si="171"/>
        <v>11.71395929449829</v>
      </c>
      <c r="HP22" s="44">
        <f t="shared" si="172"/>
        <v>3.7890171394830929</v>
      </c>
      <c r="HQ22" s="44"/>
      <c r="HR22" s="45">
        <f t="shared" si="173"/>
        <v>0.11713971121970046</v>
      </c>
      <c r="HS22" s="45">
        <f t="shared" si="174"/>
        <v>0.88144353572719614</v>
      </c>
      <c r="HT22" s="45">
        <f t="shared" si="175"/>
        <v>7.6862509871988421E-3</v>
      </c>
      <c r="HU22" s="45">
        <f t="shared" si="176"/>
        <v>1.9780141911367136E-2</v>
      </c>
      <c r="HV22" s="45">
        <f t="shared" si="177"/>
        <v>0</v>
      </c>
      <c r="HW22" s="45">
        <f t="shared" si="178"/>
        <v>1.9780141911367136E-2</v>
      </c>
      <c r="HX22" s="45">
        <f t="shared" si="179"/>
        <v>0</v>
      </c>
      <c r="HY22" s="45">
        <f t="shared" si="180"/>
        <v>5.5398038253386669E-2</v>
      </c>
      <c r="HZ22" s="45">
        <f t="shared" si="181"/>
        <v>0.11202331318137948</v>
      </c>
      <c r="IA22" s="45">
        <f t="shared" si="182"/>
        <v>0.11730590471835725</v>
      </c>
      <c r="IB22" s="45">
        <f t="shared" si="183"/>
        <v>0.6536245009973437</v>
      </c>
      <c r="IC22" s="45">
        <f t="shared" si="184"/>
        <v>8.6863630158434096E-2</v>
      </c>
      <c r="ID22" s="45">
        <f t="shared" si="185"/>
        <v>0.1059428543749593</v>
      </c>
      <c r="IE22" s="45">
        <f t="shared" si="186"/>
        <v>1.407930838931741E-2</v>
      </c>
      <c r="IF22" s="45">
        <f t="shared" si="187"/>
        <v>2.7466392898565978E-2</v>
      </c>
      <c r="IG22" s="45"/>
      <c r="IH22" s="121">
        <f t="shared" si="188"/>
        <v>-8.688977262031263E-7</v>
      </c>
      <c r="II22" s="121">
        <f t="shared" si="189"/>
        <v>1.597330291128915E-12</v>
      </c>
      <c r="IJ22" s="121">
        <f t="shared" si="190"/>
        <v>2.7029592788152351E-5</v>
      </c>
      <c r="IK22" s="121">
        <f t="shared" si="191"/>
        <v>7.7172955485632845E-9</v>
      </c>
      <c r="IL22" s="45">
        <f t="shared" si="192"/>
        <v>2.1471759570671436</v>
      </c>
      <c r="IM22" s="119">
        <f t="shared" si="193"/>
        <v>0.10544680144412584</v>
      </c>
      <c r="IN22" s="122">
        <f t="shared" ca="1" si="194"/>
        <v>-24.879983120775591</v>
      </c>
      <c r="IO22" s="122"/>
      <c r="IP22" s="45">
        <f t="shared" si="195"/>
        <v>2.0693988600848492</v>
      </c>
      <c r="IQ22" s="122">
        <f t="shared" si="196"/>
        <v>1817.1730293066444</v>
      </c>
      <c r="IR22" s="121">
        <f t="shared" si="197"/>
        <v>1.2901318502081829E-5</v>
      </c>
    </row>
    <row r="23" spans="1:252" s="33" customFormat="1">
      <c r="A23" t="s">
        <v>233</v>
      </c>
      <c r="B23"/>
      <c r="C23" s="111">
        <v>3</v>
      </c>
      <c r="D23" s="111">
        <v>1160</v>
      </c>
      <c r="E23" s="125">
        <f t="shared" si="4"/>
        <v>88.282327406698613</v>
      </c>
      <c r="F23" s="125" t="str">
        <f t="shared" ca="1" si="5"/>
        <v>N</v>
      </c>
      <c r="G23" s="124" t="str">
        <f t="shared" ca="1" si="6"/>
        <v/>
      </c>
      <c r="H23" s="124" t="str">
        <f t="shared" ca="1" si="198"/>
        <v/>
      </c>
      <c r="I23" s="4">
        <f t="shared" ca="1" si="7"/>
        <v>3.0471645365478944E-2</v>
      </c>
      <c r="J23" s="4">
        <f t="shared" ca="1" si="8"/>
        <v>0.13333121727766895</v>
      </c>
      <c r="K23" s="4">
        <f t="shared" ca="1" si="9"/>
        <v>1.2769064797815394E-2</v>
      </c>
      <c r="L23" s="4">
        <f ca="1">ABS(CH23-BZ23)</f>
        <v>6.6396397312309396E-2</v>
      </c>
      <c r="M23" s="4">
        <f t="shared" ca="1" si="199"/>
        <v>3.0471645365478944E-2</v>
      </c>
      <c r="N23" s="4">
        <f t="shared" ca="1" si="200"/>
        <v>2.8374357084339656E-2</v>
      </c>
      <c r="O23" s="4">
        <f t="shared" si="201"/>
        <v>2.8875534686157382E-2</v>
      </c>
      <c r="P23">
        <v>47.151899999999998</v>
      </c>
      <c r="Q23">
        <v>1.7168000000000001</v>
      </c>
      <c r="R23">
        <v>15.5321</v>
      </c>
      <c r="S23">
        <v>9.7208000000000006</v>
      </c>
      <c r="T23">
        <v>0.1888</v>
      </c>
      <c r="U23">
        <v>5.9395145631067896</v>
      </c>
      <c r="V23">
        <v>12.361700000000001</v>
      </c>
      <c r="W23">
        <v>3.7555999999999998</v>
      </c>
      <c r="X23">
        <v>1.1877</v>
      </c>
      <c r="Y23">
        <v>0.2</v>
      </c>
      <c r="Z23">
        <v>0.27660000000000001</v>
      </c>
      <c r="AA23" s="112">
        <v>0</v>
      </c>
      <c r="AB23" s="113">
        <f t="shared" ca="1" si="10"/>
        <v>11.023266147803563</v>
      </c>
      <c r="AD23">
        <v>51.020800000000001</v>
      </c>
      <c r="AE23">
        <v>0.51449999999999996</v>
      </c>
      <c r="AF23">
        <v>4.2767999999999997</v>
      </c>
      <c r="AG23">
        <v>3.7696999999999998</v>
      </c>
      <c r="AH23">
        <v>9.1700000000000004E-2</v>
      </c>
      <c r="AI23">
        <v>15.932600000000001</v>
      </c>
      <c r="AJ23">
        <v>21.671199999999999</v>
      </c>
      <c r="AK23">
        <v>0.38200000000000001</v>
      </c>
      <c r="AL23">
        <v>0</v>
      </c>
      <c r="AM23">
        <v>1.0513999999999999</v>
      </c>
      <c r="AO23" s="114">
        <f t="shared" ca="1" si="11"/>
        <v>1464.8481647734798</v>
      </c>
      <c r="AP23" s="124">
        <f t="shared" ca="1" si="12"/>
        <v>1191.6981647734797</v>
      </c>
      <c r="AQ23" s="124">
        <f t="shared" ca="1" si="13"/>
        <v>5.2292024573028604</v>
      </c>
      <c r="AR23" s="111"/>
      <c r="AS23" s="115">
        <f t="shared" ca="1" si="14"/>
        <v>1460.5962296725709</v>
      </c>
      <c r="AT23" s="115">
        <f t="shared" ca="1" si="15"/>
        <v>6.8280748179226221</v>
      </c>
      <c r="AU23" s="115"/>
      <c r="AV23" s="115">
        <f t="shared" ca="1" si="16"/>
        <v>1457.5066072272955</v>
      </c>
      <c r="AW23" s="115">
        <f t="shared" ca="1" si="17"/>
        <v>4.2971234894480563</v>
      </c>
      <c r="AX23" s="111"/>
      <c r="AY23" s="115">
        <f t="shared" ca="1" si="18"/>
        <v>1478.1976952359189</v>
      </c>
      <c r="AZ23" s="115">
        <f t="shared" ca="1" si="19"/>
        <v>1205.047695235919</v>
      </c>
      <c r="BA23" s="115">
        <f t="shared" ca="1" si="20"/>
        <v>7.512576682660586</v>
      </c>
      <c r="BB23" s="115"/>
      <c r="BC23" s="115">
        <f t="shared" ca="1" si="21"/>
        <v>1497.5109324422419</v>
      </c>
      <c r="BD23" s="115">
        <f t="shared" ca="1" si="22"/>
        <v>1224.3609324422418</v>
      </c>
      <c r="BE23" s="116">
        <f t="shared" ca="1" si="23"/>
        <v>8.2636474860704432</v>
      </c>
      <c r="BG23" s="116">
        <f t="shared" si="24"/>
        <v>1441.6896213620578</v>
      </c>
      <c r="BH23" s="116">
        <f t="shared" si="25"/>
        <v>1168.5396213620579</v>
      </c>
      <c r="BI23" s="116">
        <f t="shared" ca="1" si="26"/>
        <v>1460.5962296725709</v>
      </c>
      <c r="BJ23" s="116">
        <f t="shared" ca="1" si="27"/>
        <v>1187.446229672571</v>
      </c>
      <c r="BK23" s="116">
        <f t="shared" ca="1" si="28"/>
        <v>6.8280748179226221</v>
      </c>
      <c r="BL23" s="116"/>
      <c r="BM23" s="116">
        <f t="shared" ca="1" si="29"/>
        <v>1457.5066072272955</v>
      </c>
      <c r="BN23" s="116">
        <f t="shared" ca="1" si="30"/>
        <v>4.2971234894480563</v>
      </c>
      <c r="BO23" s="116">
        <f t="shared" ca="1" si="31"/>
        <v>1184.3566072272956</v>
      </c>
      <c r="BP23" s="116"/>
      <c r="BQ23" s="116">
        <f t="shared" ca="1" si="32"/>
        <v>5.2633271178019001</v>
      </c>
      <c r="BR23" s="116">
        <f t="shared" ca="1" si="33"/>
        <v>5.6533955498119299</v>
      </c>
      <c r="BS23" s="116">
        <f t="shared" ca="1" si="34"/>
        <v>1199.5379822381838</v>
      </c>
      <c r="BT23" s="116">
        <f t="shared" ca="1" si="35"/>
        <v>1210.7458214858361</v>
      </c>
      <c r="BU23" s="116">
        <f t="shared" ca="1" si="36"/>
        <v>1210.7458214858361</v>
      </c>
      <c r="BV23" s="116"/>
      <c r="BW23" s="116">
        <f t="shared" ca="1" si="37"/>
        <v>1164.6214220583188</v>
      </c>
      <c r="BX23" s="111"/>
      <c r="BY23" s="117">
        <f t="shared" ca="1" si="38"/>
        <v>0.72138218413083166</v>
      </c>
      <c r="BZ23" s="117">
        <f t="shared" ca="1" si="39"/>
        <v>0.69765037691599963</v>
      </c>
      <c r="CA23" s="117">
        <f t="shared" ca="1" si="40"/>
        <v>0.10283543937205872</v>
      </c>
      <c r="CB23" s="117">
        <f t="shared" ca="1" si="41"/>
        <v>1.5976747265612587E-2</v>
      </c>
      <c r="CC23" s="117">
        <f t="shared" ca="1" si="42"/>
        <v>1.7406469666056419E-2</v>
      </c>
      <c r="CD23" s="117">
        <f t="shared" ca="1" si="202"/>
        <v>6.145755230259016E-2</v>
      </c>
      <c r="CE23" s="117">
        <f t="shared" si="203"/>
        <v>4.4250134441825482E-2</v>
      </c>
      <c r="CF23" s="116">
        <f t="shared" ca="1" si="43"/>
        <v>0.93957671996414305</v>
      </c>
      <c r="CG23" s="134">
        <v>0.27</v>
      </c>
      <c r="CH23" s="117">
        <f t="shared" si="44"/>
        <v>0.76404677422830902</v>
      </c>
      <c r="CI23" s="117">
        <f t="shared" si="45"/>
        <v>0.11560450416987411</v>
      </c>
      <c r="CJ23" s="117">
        <f t="shared" si="46"/>
        <v>4.6448392631091531E-2</v>
      </c>
      <c r="CK23" s="117">
        <f t="shared" si="47"/>
        <v>2.7398310642569101E-2</v>
      </c>
      <c r="CL23" s="117">
        <f t="shared" si="48"/>
        <v>3.3083195218250504E-2</v>
      </c>
      <c r="CM23" s="117">
        <f t="shared" si="49"/>
        <v>1.53745997556681E-2</v>
      </c>
      <c r="CN23" s="117">
        <f t="shared" si="50"/>
        <v>1.0019557766457625</v>
      </c>
      <c r="CO23" s="117">
        <f t="shared" si="204"/>
        <v>0.14456697052881007</v>
      </c>
      <c r="CP23" s="111"/>
      <c r="CQ23" s="116">
        <f t="shared" ca="1" si="51"/>
        <v>4.9277872938610017</v>
      </c>
      <c r="CR23" s="116">
        <f t="shared" ca="1" si="52"/>
        <v>4.1891001805418711</v>
      </c>
      <c r="CS23" s="116">
        <f t="shared" ca="1" si="53"/>
        <v>5.1687930228433236</v>
      </c>
      <c r="CT23" s="116">
        <f t="shared" ca="1" si="54"/>
        <v>1220.5860201459582</v>
      </c>
      <c r="CU23" s="118">
        <f t="shared" ca="1" si="205"/>
        <v>0.27789818780647901</v>
      </c>
      <c r="CW23" s="116">
        <f t="shared" si="55"/>
        <v>3.4442813656603968</v>
      </c>
      <c r="CX23" s="116">
        <f t="shared" si="56"/>
        <v>3.4702442496061021</v>
      </c>
      <c r="CY23" s="116">
        <f t="shared" ca="1" si="57"/>
        <v>953.18498659774139</v>
      </c>
      <c r="CZ23" s="119"/>
      <c r="DA23" s="33">
        <f t="shared" si="58"/>
        <v>0.78476240881561399</v>
      </c>
      <c r="DB23" s="33">
        <f t="shared" si="59"/>
        <v>2.149256123026385E-2</v>
      </c>
      <c r="DC23" s="33">
        <f t="shared" si="60"/>
        <v>0.30466747089573465</v>
      </c>
      <c r="DD23" s="33">
        <f t="shared" si="61"/>
        <v>0.135299750579013</v>
      </c>
      <c r="DE23" s="33">
        <f t="shared" si="62"/>
        <v>2.6614977973568282E-3</v>
      </c>
      <c r="DF23" s="33">
        <f t="shared" si="63"/>
        <v>0.14736640573006396</v>
      </c>
      <c r="DG23" s="33">
        <f t="shared" si="64"/>
        <v>0.22043996333638866</v>
      </c>
      <c r="DH23" s="33">
        <f t="shared" si="65"/>
        <v>0.1211896306646294</v>
      </c>
      <c r="DI23" s="33">
        <f t="shared" si="66"/>
        <v>2.5217631321924498E-2</v>
      </c>
      <c r="DJ23" s="33">
        <f t="shared" si="67"/>
        <v>2.6316101111723694E-3</v>
      </c>
      <c r="DK23" s="33">
        <f t="shared" si="68"/>
        <v>3.8975038221182637E-3</v>
      </c>
      <c r="DL23" s="33">
        <f t="shared" si="69"/>
        <v>1.7696264343042796</v>
      </c>
      <c r="DN23" s="33">
        <f t="shared" si="70"/>
        <v>0.44346218704861273</v>
      </c>
      <c r="DO23" s="33">
        <f t="shared" si="71"/>
        <v>1.2145253265677822E-2</v>
      </c>
      <c r="DP23" s="33">
        <f t="shared" si="72"/>
        <v>0.17216485072201876</v>
      </c>
      <c r="DQ23" s="33">
        <f t="shared" si="73"/>
        <v>7.6456673542066228E-2</v>
      </c>
      <c r="DR23" s="33">
        <f t="shared" si="74"/>
        <v>1.503988494839129E-3</v>
      </c>
      <c r="DS23" s="33">
        <f t="shared" si="75"/>
        <v>8.3275431963130891E-2</v>
      </c>
      <c r="DT23" s="33">
        <f t="shared" si="76"/>
        <v>0.12456864288595101</v>
      </c>
      <c r="DU23" s="33">
        <f t="shared" si="77"/>
        <v>6.8483171541384974E-2</v>
      </c>
      <c r="DV23" s="33">
        <f t="shared" si="78"/>
        <v>1.4250256909073972E-2</v>
      </c>
      <c r="DW23" s="33">
        <f t="shared" si="79"/>
        <v>1.4870992318822219E-3</v>
      </c>
      <c r="DX23" s="33">
        <f t="shared" si="80"/>
        <v>2.2024443953622048E-3</v>
      </c>
      <c r="DY23" s="33">
        <f t="shared" si="81"/>
        <v>0.99999999999999989</v>
      </c>
      <c r="DZ23" s="33">
        <f t="shared" si="82"/>
        <v>52.134435779049689</v>
      </c>
      <c r="EA23" s="33">
        <f t="shared" si="83"/>
        <v>0.84915360585044686</v>
      </c>
      <c r="EB23" s="33">
        <f t="shared" si="84"/>
        <v>6.4410081273128788E-3</v>
      </c>
      <c r="EC23" s="33">
        <f t="shared" si="85"/>
        <v>4.1945449730779412E-2</v>
      </c>
      <c r="ED23" s="33">
        <f t="shared" si="86"/>
        <v>5.2468878050953141E-2</v>
      </c>
      <c r="EE23" s="33">
        <f t="shared" si="87"/>
        <v>1.2926872246696035E-3</v>
      </c>
      <c r="EF23" s="33">
        <f t="shared" si="88"/>
        <v>0.3953067158920614</v>
      </c>
      <c r="EG23" s="33">
        <f t="shared" si="89"/>
        <v>0.38645158299065219</v>
      </c>
      <c r="EH23" s="33">
        <f t="shared" si="90"/>
        <v>6.1633878626435766E-3</v>
      </c>
      <c r="EI23" s="33">
        <f t="shared" si="91"/>
        <v>0</v>
      </c>
      <c r="EJ23" s="33">
        <f t="shared" si="92"/>
        <v>6.9171871772165721E-3</v>
      </c>
      <c r="EK23" s="33">
        <f t="shared" si="93"/>
        <v>1.7461405029067354</v>
      </c>
      <c r="EM23" s="33">
        <f t="shared" si="94"/>
        <v>1.6983072117008937</v>
      </c>
      <c r="EN23" s="33">
        <f t="shared" si="95"/>
        <v>1.2882016254625758E-2</v>
      </c>
      <c r="EO23" s="33">
        <f t="shared" si="96"/>
        <v>0.12583634919233824</v>
      </c>
      <c r="EP23" s="33">
        <f t="shared" si="97"/>
        <v>5.2468878050953141E-2</v>
      </c>
      <c r="EQ23" s="33">
        <f t="shared" si="98"/>
        <v>1.2926872246696035E-3</v>
      </c>
      <c r="ER23" s="33">
        <f t="shared" si="99"/>
        <v>0.3953067158920614</v>
      </c>
      <c r="ES23" s="33">
        <f t="shared" si="100"/>
        <v>0.38645158299065219</v>
      </c>
      <c r="ET23" s="33">
        <f t="shared" si="101"/>
        <v>6.1633878626435766E-3</v>
      </c>
      <c r="EU23" s="33">
        <f t="shared" si="102"/>
        <v>0</v>
      </c>
      <c r="EV23" s="33">
        <f t="shared" si="103"/>
        <v>2.0751561531649716E-2</v>
      </c>
      <c r="EW23" s="33">
        <f t="shared" si="104"/>
        <v>2.6994603907004877</v>
      </c>
      <c r="EX23" s="33">
        <f t="shared" si="105"/>
        <v>2.2226664338805318</v>
      </c>
      <c r="EZ23" s="33">
        <f t="shared" si="106"/>
        <v>1.8873852169324075</v>
      </c>
      <c r="FA23" s="33">
        <f t="shared" si="107"/>
        <v>1.4316212564930039E-2</v>
      </c>
      <c r="FB23" s="33">
        <f t="shared" si="108"/>
        <v>0.11261478306759254</v>
      </c>
      <c r="FC23" s="33">
        <f t="shared" si="109"/>
        <v>7.3846703273660635E-2</v>
      </c>
      <c r="FD23" s="33">
        <f t="shared" si="110"/>
        <v>0.18646148634125317</v>
      </c>
      <c r="FE23" s="33">
        <f t="shared" si="111"/>
        <v>0.11662081406722452</v>
      </c>
      <c r="FF23" s="33">
        <f t="shared" si="112"/>
        <v>2.8732125037793095E-3</v>
      </c>
      <c r="FG23" s="33">
        <f t="shared" si="113"/>
        <v>0.87863496850083267</v>
      </c>
      <c r="FH23" s="33">
        <f t="shared" si="114"/>
        <v>0.85895296183331926</v>
      </c>
      <c r="FI23" s="33">
        <f t="shared" si="115"/>
        <v>2.7398310642569101E-2</v>
      </c>
      <c r="FJ23" s="33">
        <f t="shared" si="116"/>
        <v>0</v>
      </c>
      <c r="FK23" s="33">
        <f t="shared" si="117"/>
        <v>3.07491995113362E-2</v>
      </c>
      <c r="FL23" s="33">
        <f t="shared" si="118"/>
        <v>4.0033923828976521</v>
      </c>
      <c r="FM23" s="33">
        <f t="shared" si="119"/>
        <v>6.7847657953047161E-3</v>
      </c>
      <c r="FN23" s="33">
        <f t="shared" si="120"/>
        <v>1.0168524810540092E-2</v>
      </c>
      <c r="FO23" s="33">
        <f t="shared" si="121"/>
        <v>2.7398310642569101E-2</v>
      </c>
      <c r="FP23" s="33">
        <f t="shared" si="122"/>
        <v>4.6448392631091531E-2</v>
      </c>
      <c r="FQ23" s="33">
        <f t="shared" si="123"/>
        <v>3.3083195218250504E-2</v>
      </c>
      <c r="FR23" s="33">
        <f t="shared" si="124"/>
        <v>1.53745997556681E-2</v>
      </c>
      <c r="FS23" s="119">
        <f t="shared" si="125"/>
        <v>0.76404677422830902</v>
      </c>
      <c r="FT23" s="33">
        <f t="shared" si="126"/>
        <v>0.11560450416987411</v>
      </c>
      <c r="FU23" s="33">
        <f t="shared" si="127"/>
        <v>1.0019557766457625</v>
      </c>
      <c r="FV23" s="33">
        <f t="shared" si="128"/>
        <v>0.76404677422830902</v>
      </c>
      <c r="FW23" s="33">
        <f t="shared" si="129"/>
        <v>2.4694816210708153</v>
      </c>
      <c r="FX23" s="33">
        <f t="shared" si="130"/>
        <v>-2.8048331665719903</v>
      </c>
      <c r="FY23" s="33">
        <f t="shared" si="131"/>
        <v>-2.8048331665719899</v>
      </c>
      <c r="FZ23" s="33">
        <f t="shared" si="132"/>
        <v>0.52134435779049693</v>
      </c>
      <c r="GA23" s="120">
        <f t="shared" ca="1" si="133"/>
        <v>1460.5962296725709</v>
      </c>
      <c r="GB23" s="120">
        <f t="shared" ca="1" si="134"/>
        <v>6.8280748179226221</v>
      </c>
      <c r="GC23" s="33">
        <f t="shared" ca="1" si="135"/>
        <v>0.14605962296725708</v>
      </c>
      <c r="GD23" s="119">
        <f t="shared" ca="1" si="136"/>
        <v>0.44772459701537665</v>
      </c>
      <c r="GE23" s="119">
        <f t="shared" ca="1" si="137"/>
        <v>5.5208623715160545</v>
      </c>
      <c r="GF23" s="33">
        <f t="shared" ca="1" si="138"/>
        <v>174.67815415929758</v>
      </c>
      <c r="GG23" s="33">
        <f t="shared" si="139"/>
        <v>9.9748976927799313E-2</v>
      </c>
      <c r="GH23" s="119">
        <f t="shared" si="140"/>
        <v>88.282327406698613</v>
      </c>
      <c r="GI23" s="119">
        <f t="shared" ca="1" si="141"/>
        <v>314.99703529720216</v>
      </c>
      <c r="GJ23" s="119">
        <f t="shared" ca="1" si="142"/>
        <v>1.6662576743451979E-3</v>
      </c>
      <c r="GK23" s="119">
        <f t="shared" si="143"/>
        <v>0.14456697052881007</v>
      </c>
      <c r="GL23" s="33">
        <f t="shared" si="144"/>
        <v>0.88922448497966766</v>
      </c>
      <c r="GM23" s="33">
        <f t="shared" si="145"/>
        <v>0.12569688114523159</v>
      </c>
      <c r="GN23" s="33">
        <f t="shared" si="146"/>
        <v>0.12943217682374988</v>
      </c>
      <c r="GO23" s="33">
        <f t="shared" si="147"/>
        <v>0.91183708416140941</v>
      </c>
      <c r="GP23" s="33">
        <f t="shared" si="148"/>
        <v>7.6633932611343103E-2</v>
      </c>
      <c r="GQ23" s="33">
        <f t="shared" si="149"/>
        <v>0.10983604827191981</v>
      </c>
      <c r="GR23" s="33">
        <f t="shared" si="150"/>
        <v>0.87056782317625014</v>
      </c>
      <c r="GS23" s="33">
        <f t="shared" si="151"/>
        <v>0.31999728385092818</v>
      </c>
      <c r="GT23" s="33">
        <f t="shared" si="152"/>
        <v>-1.2167144815120001E-2</v>
      </c>
      <c r="GU23" s="33">
        <f t="shared" si="153"/>
        <v>2.6328600686688221E-2</v>
      </c>
      <c r="GV23" s="33">
        <f t="shared" si="154"/>
        <v>2.6328600686688221E-2</v>
      </c>
      <c r="GW23" s="33">
        <f t="shared" si="155"/>
        <v>8.3507447585231598E-2</v>
      </c>
      <c r="GX23" s="33">
        <f t="shared" si="156"/>
        <v>8.4446914333644124E-2</v>
      </c>
      <c r="GY23" s="33">
        <f t="shared" si="157"/>
        <v>0.79418805416718852</v>
      </c>
      <c r="GZ23" s="33">
        <f t="shared" si="158"/>
        <v>0.85895296183331926</v>
      </c>
      <c r="HA23" s="33">
        <f t="shared" si="159"/>
        <v>2.7398310642569101E-2</v>
      </c>
      <c r="HB23" s="33">
        <f t="shared" si="160"/>
        <v>438.09338295055159</v>
      </c>
      <c r="HC23" s="33">
        <f t="shared" si="161"/>
        <v>11.713592708717712</v>
      </c>
      <c r="HD23" s="33">
        <f t="shared" si="162"/>
        <v>2.1467978595054649</v>
      </c>
      <c r="HE23" s="33">
        <f t="shared" si="163"/>
        <v>8.8287061972162232E-6</v>
      </c>
      <c r="HF23" s="33">
        <f t="shared" si="164"/>
        <v>1816.9071234094497</v>
      </c>
      <c r="HG23" s="33">
        <f t="shared" ca="1" si="165"/>
        <v>-7.7122847111095382E-3</v>
      </c>
      <c r="HH23" s="119">
        <f t="shared" ca="1" si="166"/>
        <v>18.143418022843328</v>
      </c>
      <c r="HI23" s="44" t="e">
        <f>#REF!</f>
        <v>#REF!</v>
      </c>
      <c r="HJ23" s="44" t="e">
        <f>#REF!</f>
        <v>#REF!</v>
      </c>
      <c r="HK23" s="44">
        <f t="shared" si="167"/>
        <v>4.9432999999999998</v>
      </c>
      <c r="HL23" s="44">
        <f t="shared" si="168"/>
        <v>3.6741237991074769</v>
      </c>
      <c r="HM23" s="44" t="e">
        <f t="shared" si="169"/>
        <v>#REF!</v>
      </c>
      <c r="HN23" s="33">
        <f t="shared" si="170"/>
        <v>438.09338295055159</v>
      </c>
      <c r="HO23" s="33">
        <f t="shared" si="171"/>
        <v>11.713592708717712</v>
      </c>
      <c r="HP23" s="44">
        <f t="shared" si="172"/>
        <v>3.7103010835790258</v>
      </c>
      <c r="HQ23" s="44"/>
      <c r="HR23" s="45">
        <f t="shared" si="173"/>
        <v>0.11270926077569912</v>
      </c>
      <c r="HS23" s="45">
        <f t="shared" si="174"/>
        <v>0.87863496850083267</v>
      </c>
      <c r="HT23" s="45">
        <f t="shared" si="175"/>
        <v>6.7847657953047161E-3</v>
      </c>
      <c r="HU23" s="45">
        <f t="shared" si="176"/>
        <v>2.0613544847264385E-2</v>
      </c>
      <c r="HV23" s="45">
        <f t="shared" si="177"/>
        <v>0</v>
      </c>
      <c r="HW23" s="45">
        <f t="shared" si="178"/>
        <v>2.0613544847264385E-2</v>
      </c>
      <c r="HX23" s="45">
        <f t="shared" si="179"/>
        <v>0</v>
      </c>
      <c r="HY23" s="45">
        <f t="shared" si="180"/>
        <v>5.3233158426396254E-2</v>
      </c>
      <c r="HZ23" s="45">
        <f t="shared" si="181"/>
        <v>0.11261478306759254</v>
      </c>
      <c r="IA23" s="45">
        <f t="shared" si="182"/>
        <v>0.11369336447134278</v>
      </c>
      <c r="IB23" s="45">
        <f t="shared" si="183"/>
        <v>0.66148448018843675</v>
      </c>
      <c r="IC23" s="45">
        <f t="shared" si="184"/>
        <v>8.4853698577289943E-2</v>
      </c>
      <c r="ID23" s="45">
        <f t="shared" si="185"/>
        <v>0.10072762132400846</v>
      </c>
      <c r="IE23" s="45">
        <f t="shared" si="186"/>
        <v>1.2921106200103148E-2</v>
      </c>
      <c r="IF23" s="45">
        <f t="shared" si="187"/>
        <v>2.7398310642569101E-2</v>
      </c>
      <c r="IG23" s="45"/>
      <c r="IH23" s="121">
        <f t="shared" si="188"/>
        <v>-8.6929794859875282E-7</v>
      </c>
      <c r="II23" s="121">
        <f t="shared" si="189"/>
        <v>1.6063132470992506E-12</v>
      </c>
      <c r="IJ23" s="121">
        <f t="shared" si="190"/>
        <v>2.7035308475200676E-5</v>
      </c>
      <c r="IK23" s="121">
        <f t="shared" si="191"/>
        <v>7.7210726904478971E-9</v>
      </c>
      <c r="IL23" s="45">
        <f t="shared" si="192"/>
        <v>2.1467978595054649</v>
      </c>
      <c r="IM23" s="119">
        <f t="shared" si="193"/>
        <v>9.9748976927799313E-2</v>
      </c>
      <c r="IN23" s="122">
        <f t="shared" ca="1" si="194"/>
        <v>-24.866668782722332</v>
      </c>
      <c r="IO23" s="122"/>
      <c r="IP23" s="45">
        <f t="shared" si="195"/>
        <v>2.0693783276152793</v>
      </c>
      <c r="IQ23" s="122">
        <f t="shared" si="196"/>
        <v>1816.9071234094497</v>
      </c>
      <c r="IR23" s="121">
        <f t="shared" si="197"/>
        <v>1.2903391737045034E-5</v>
      </c>
    </row>
    <row r="24" spans="1:252" s="33" customFormat="1">
      <c r="A24" t="s">
        <v>233</v>
      </c>
      <c r="B24"/>
      <c r="C24" s="111">
        <v>3</v>
      </c>
      <c r="D24" s="111">
        <v>1160</v>
      </c>
      <c r="E24" s="125">
        <f t="shared" si="4"/>
        <v>88.282327406698613</v>
      </c>
      <c r="F24" s="125" t="str">
        <f t="shared" ca="1" si="5"/>
        <v>N</v>
      </c>
      <c r="G24" s="124" t="str">
        <f t="shared" ca="1" si="6"/>
        <v/>
      </c>
      <c r="H24" s="124" t="str">
        <f t="shared" ca="1" si="198"/>
        <v/>
      </c>
      <c r="I24" s="4">
        <f t="shared" ca="1" si="7"/>
        <v>3.0361035152166749E-2</v>
      </c>
      <c r="J24" s="4">
        <f t="shared" ca="1" si="8"/>
        <v>0.12784023580992979</v>
      </c>
      <c r="K24" s="4">
        <f t="shared" ca="1" si="9"/>
        <v>1.2809399704108174E-2</v>
      </c>
      <c r="L24" s="4">
        <f ca="1">ABS(CH24-BZ24)</f>
        <v>7.1449694639235228E-2</v>
      </c>
      <c r="M24" s="4">
        <f t="shared" ca="1" si="199"/>
        <v>3.0361035152166749E-2</v>
      </c>
      <c r="N24" s="4">
        <f t="shared" ca="1" si="200"/>
        <v>2.938751574182958E-2</v>
      </c>
      <c r="O24" s="4">
        <f t="shared" si="201"/>
        <v>2.9152518266162504E-2</v>
      </c>
      <c r="P24">
        <v>46.727699999999999</v>
      </c>
      <c r="Q24">
        <v>1.7707999999999999</v>
      </c>
      <c r="R24">
        <v>15.4931</v>
      </c>
      <c r="S24">
        <v>9.5434999999999999</v>
      </c>
      <c r="T24">
        <v>0.20960000000000001</v>
      </c>
      <c r="U24">
        <v>6.0983495145631004</v>
      </c>
      <c r="V24">
        <v>12.369899999999999</v>
      </c>
      <c r="W24">
        <v>3.7058</v>
      </c>
      <c r="X24">
        <v>1.2644</v>
      </c>
      <c r="Y24">
        <v>0.2</v>
      </c>
      <c r="Z24">
        <v>0.18870000000000001</v>
      </c>
      <c r="AA24" s="112">
        <v>0</v>
      </c>
      <c r="AB24" s="113">
        <f t="shared" ca="1" si="10"/>
        <v>11.236946821206207</v>
      </c>
      <c r="AD24">
        <v>51.020800000000001</v>
      </c>
      <c r="AE24">
        <v>0.51449999999999996</v>
      </c>
      <c r="AF24">
        <v>4.2767999999999997</v>
      </c>
      <c r="AG24">
        <v>3.7696999999999998</v>
      </c>
      <c r="AH24">
        <v>9.1700000000000004E-2</v>
      </c>
      <c r="AI24">
        <v>15.932600000000001</v>
      </c>
      <c r="AJ24">
        <v>21.671199999999999</v>
      </c>
      <c r="AK24">
        <v>0.38200000000000001</v>
      </c>
      <c r="AL24">
        <v>0</v>
      </c>
      <c r="AM24">
        <v>1.0513999999999999</v>
      </c>
      <c r="AO24" s="114">
        <f t="shared" ca="1" si="11"/>
        <v>1469.9431187368511</v>
      </c>
      <c r="AP24" s="124">
        <f t="shared" ca="1" si="12"/>
        <v>1196.7931187368513</v>
      </c>
      <c r="AQ24" s="124">
        <f t="shared" ca="1" si="13"/>
        <v>5.4256716627811628</v>
      </c>
      <c r="AR24" s="111"/>
      <c r="AS24" s="115">
        <f t="shared" ca="1" si="14"/>
        <v>1465.1099343601747</v>
      </c>
      <c r="AT24" s="115">
        <f t="shared" ca="1" si="15"/>
        <v>7.0697945934066979</v>
      </c>
      <c r="AU24" s="115"/>
      <c r="AV24" s="115">
        <f t="shared" ca="1" si="16"/>
        <v>1461.2173837251939</v>
      </c>
      <c r="AW24" s="115">
        <f t="shared" ca="1" si="17"/>
        <v>4.6426654404223431</v>
      </c>
      <c r="AX24" s="111"/>
      <c r="AY24" s="115">
        <f t="shared" ca="1" si="18"/>
        <v>1483.9489605725291</v>
      </c>
      <c r="AZ24" s="115">
        <f t="shared" ca="1" si="19"/>
        <v>1210.7989605725293</v>
      </c>
      <c r="BA24" s="115">
        <f t="shared" ca="1" si="20"/>
        <v>7.8037489227952488</v>
      </c>
      <c r="BB24" s="115"/>
      <c r="BC24" s="115">
        <f t="shared" ca="1" si="21"/>
        <v>1502.5776619641786</v>
      </c>
      <c r="BD24" s="115">
        <f t="shared" ca="1" si="22"/>
        <v>1229.4276619641787</v>
      </c>
      <c r="BE24" s="116">
        <f t="shared" ca="1" si="23"/>
        <v>8.529509154941513</v>
      </c>
      <c r="BG24" s="116">
        <f t="shared" si="24"/>
        <v>1446.1992877945393</v>
      </c>
      <c r="BH24" s="116">
        <f t="shared" si="25"/>
        <v>1173.0492877945394</v>
      </c>
      <c r="BI24" s="116">
        <f t="shared" ca="1" si="26"/>
        <v>1465.1099343601747</v>
      </c>
      <c r="BJ24" s="116">
        <f t="shared" ca="1" si="27"/>
        <v>1191.9599343601749</v>
      </c>
      <c r="BK24" s="116">
        <f t="shared" ca="1" si="28"/>
        <v>7.0697945934066979</v>
      </c>
      <c r="BL24" s="116"/>
      <c r="BM24" s="116">
        <f t="shared" ca="1" si="29"/>
        <v>1461.2173837251939</v>
      </c>
      <c r="BN24" s="116">
        <f t="shared" ca="1" si="30"/>
        <v>4.6426654404223431</v>
      </c>
      <c r="BO24" s="116">
        <f t="shared" ca="1" si="31"/>
        <v>1188.0673837251938</v>
      </c>
      <c r="BP24" s="116"/>
      <c r="BQ24" s="116">
        <f t="shared" ca="1" si="32"/>
        <v>5.3790320018799331</v>
      </c>
      <c r="BR24" s="116">
        <f t="shared" ca="1" si="33"/>
        <v>5.8224650539648533</v>
      </c>
      <c r="BS24" s="116">
        <f t="shared" ca="1" si="34"/>
        <v>1204.9017874307228</v>
      </c>
      <c r="BT24" s="116">
        <f t="shared" ca="1" si="35"/>
        <v>1215.5284372920123</v>
      </c>
      <c r="BU24" s="116">
        <f t="shared" ca="1" si="36"/>
        <v>1215.5284372920123</v>
      </c>
      <c r="BV24" s="116"/>
      <c r="BW24" s="116">
        <f t="shared" ca="1" si="37"/>
        <v>1169.0763935948248</v>
      </c>
      <c r="BX24" s="111"/>
      <c r="BY24" s="117">
        <f t="shared" ca="1" si="38"/>
        <v>0.71376449964549882</v>
      </c>
      <c r="BZ24" s="117">
        <f t="shared" ca="1" si="39"/>
        <v>0.69259707958907379</v>
      </c>
      <c r="CA24" s="117">
        <f t="shared" ca="1" si="40"/>
        <v>0.10279510446576594</v>
      </c>
      <c r="CB24" s="117">
        <f t="shared" ca="1" si="41"/>
        <v>1.6087357478924782E-2</v>
      </c>
      <c r="CC24" s="117">
        <f t="shared" ca="1" si="42"/>
        <v>1.7254838760278085E-2</v>
      </c>
      <c r="CD24" s="117">
        <f t="shared" ca="1" si="202"/>
        <v>6.2470710960080084E-2</v>
      </c>
      <c r="CE24" s="117">
        <f t="shared" si="203"/>
        <v>4.4527118021830604E-2</v>
      </c>
      <c r="CF24" s="116">
        <f t="shared" ca="1" si="43"/>
        <v>0.93573220927595324</v>
      </c>
      <c r="CG24" s="134">
        <v>0.27</v>
      </c>
      <c r="CH24" s="117">
        <f t="shared" si="44"/>
        <v>0.76404677422830902</v>
      </c>
      <c r="CI24" s="117">
        <f t="shared" si="45"/>
        <v>0.11560450416987411</v>
      </c>
      <c r="CJ24" s="117">
        <f t="shared" si="46"/>
        <v>4.6448392631091531E-2</v>
      </c>
      <c r="CK24" s="117">
        <f t="shared" si="47"/>
        <v>2.7398310642569101E-2</v>
      </c>
      <c r="CL24" s="117">
        <f t="shared" si="48"/>
        <v>3.3083195218250504E-2</v>
      </c>
      <c r="CM24" s="117">
        <f t="shared" si="49"/>
        <v>1.53745997556681E-2</v>
      </c>
      <c r="CN24" s="117">
        <f t="shared" si="50"/>
        <v>1.0019557766457625</v>
      </c>
      <c r="CO24" s="117">
        <f t="shared" si="204"/>
        <v>0.15119059292580231</v>
      </c>
      <c r="CP24" s="111"/>
      <c r="CQ24" s="116">
        <f t="shared" ca="1" si="51"/>
        <v>5.0627343064129491</v>
      </c>
      <c r="CR24" s="116">
        <f t="shared" ca="1" si="52"/>
        <v>4.3346821341452397</v>
      </c>
      <c r="CS24" s="116">
        <f t="shared" ca="1" si="53"/>
        <v>5.4291726255270643</v>
      </c>
      <c r="CT24" s="116">
        <f t="shared" ca="1" si="54"/>
        <v>1222.6148454423205</v>
      </c>
      <c r="CU24" s="118">
        <f t="shared" ca="1" si="205"/>
        <v>0.27903082873573209</v>
      </c>
      <c r="CW24" s="116">
        <f t="shared" si="55"/>
        <v>3.4442813656603968</v>
      </c>
      <c r="CX24" s="116">
        <f t="shared" si="56"/>
        <v>3.4702442496061021</v>
      </c>
      <c r="CY24" s="116">
        <f t="shared" ca="1" si="57"/>
        <v>953.68185630766322</v>
      </c>
      <c r="CZ24" s="119"/>
      <c r="DA24" s="33">
        <f t="shared" si="58"/>
        <v>0.77770232822883845</v>
      </c>
      <c r="DB24" s="33">
        <f t="shared" si="59"/>
        <v>2.2168585406891442E-2</v>
      </c>
      <c r="DC24" s="33">
        <f t="shared" si="60"/>
        <v>0.30390247251400043</v>
      </c>
      <c r="DD24" s="33">
        <f t="shared" si="61"/>
        <v>0.13283198601460894</v>
      </c>
      <c r="DE24" s="33">
        <f t="shared" si="62"/>
        <v>2.9547136563876654E-3</v>
      </c>
      <c r="DF24" s="33">
        <f t="shared" si="63"/>
        <v>0.15130728939180585</v>
      </c>
      <c r="DG24" s="33">
        <f t="shared" si="64"/>
        <v>0.2205861898019523</v>
      </c>
      <c r="DH24" s="33">
        <f t="shared" si="65"/>
        <v>0.1195826321538459</v>
      </c>
      <c r="DI24" s="33">
        <f t="shared" si="66"/>
        <v>2.6846150579642448E-2</v>
      </c>
      <c r="DJ24" s="33">
        <f t="shared" si="67"/>
        <v>2.6316101111723694E-3</v>
      </c>
      <c r="DK24" s="33">
        <f t="shared" si="68"/>
        <v>2.658926143288924E-3</v>
      </c>
      <c r="DL24" s="33">
        <f t="shared" si="69"/>
        <v>1.7631728840024348</v>
      </c>
      <c r="DN24" s="33">
        <f t="shared" si="70"/>
        <v>0.44108115278147875</v>
      </c>
      <c r="DO24" s="33">
        <f t="shared" si="71"/>
        <v>1.257312065539957E-2</v>
      </c>
      <c r="DP24" s="33">
        <f t="shared" si="72"/>
        <v>0.17236113104469725</v>
      </c>
      <c r="DQ24" s="33">
        <f t="shared" si="73"/>
        <v>7.5336903839558766E-2</v>
      </c>
      <c r="DR24" s="33">
        <f t="shared" si="74"/>
        <v>1.6757934988657556E-3</v>
      </c>
      <c r="DS24" s="33">
        <f t="shared" si="75"/>
        <v>8.5815345032039927E-2</v>
      </c>
      <c r="DT24" s="33">
        <f t="shared" si="76"/>
        <v>0.12510752167491235</v>
      </c>
      <c r="DU24" s="33">
        <f t="shared" si="77"/>
        <v>6.7822408816990837E-2</v>
      </c>
      <c r="DV24" s="33">
        <f t="shared" si="78"/>
        <v>1.5226045513302811E-2</v>
      </c>
      <c r="DW24" s="33">
        <f t="shared" si="79"/>
        <v>1.4925422997650499E-3</v>
      </c>
      <c r="DX24" s="33">
        <f t="shared" si="80"/>
        <v>1.5080348429889149E-3</v>
      </c>
      <c r="DY24" s="33">
        <f t="shared" si="81"/>
        <v>1</v>
      </c>
      <c r="DZ24" s="33">
        <f t="shared" si="82"/>
        <v>53.251099896480532</v>
      </c>
      <c r="EA24" s="33">
        <f t="shared" si="83"/>
        <v>0.84915360585044686</v>
      </c>
      <c r="EB24" s="33">
        <f t="shared" si="84"/>
        <v>6.4410081273128788E-3</v>
      </c>
      <c r="EC24" s="33">
        <f t="shared" si="85"/>
        <v>4.1945449730779412E-2</v>
      </c>
      <c r="ED24" s="33">
        <f t="shared" si="86"/>
        <v>5.2468878050953141E-2</v>
      </c>
      <c r="EE24" s="33">
        <f t="shared" si="87"/>
        <v>1.2926872246696035E-3</v>
      </c>
      <c r="EF24" s="33">
        <f t="shared" si="88"/>
        <v>0.3953067158920614</v>
      </c>
      <c r="EG24" s="33">
        <f t="shared" si="89"/>
        <v>0.38645158299065219</v>
      </c>
      <c r="EH24" s="33">
        <f t="shared" si="90"/>
        <v>6.1633878626435766E-3</v>
      </c>
      <c r="EI24" s="33">
        <f t="shared" si="91"/>
        <v>0</v>
      </c>
      <c r="EJ24" s="33">
        <f t="shared" si="92"/>
        <v>6.9171871772165721E-3</v>
      </c>
      <c r="EK24" s="33">
        <f t="shared" si="93"/>
        <v>1.7461405029067354</v>
      </c>
      <c r="EM24" s="33">
        <f t="shared" si="94"/>
        <v>1.6983072117008937</v>
      </c>
      <c r="EN24" s="33">
        <f t="shared" si="95"/>
        <v>1.2882016254625758E-2</v>
      </c>
      <c r="EO24" s="33">
        <f t="shared" si="96"/>
        <v>0.12583634919233824</v>
      </c>
      <c r="EP24" s="33">
        <f t="shared" si="97"/>
        <v>5.2468878050953141E-2</v>
      </c>
      <c r="EQ24" s="33">
        <f t="shared" si="98"/>
        <v>1.2926872246696035E-3</v>
      </c>
      <c r="ER24" s="33">
        <f t="shared" si="99"/>
        <v>0.3953067158920614</v>
      </c>
      <c r="ES24" s="33">
        <f t="shared" si="100"/>
        <v>0.38645158299065219</v>
      </c>
      <c r="ET24" s="33">
        <f t="shared" si="101"/>
        <v>6.1633878626435766E-3</v>
      </c>
      <c r="EU24" s="33">
        <f t="shared" si="102"/>
        <v>0</v>
      </c>
      <c r="EV24" s="33">
        <f t="shared" si="103"/>
        <v>2.0751561531649716E-2</v>
      </c>
      <c r="EW24" s="33">
        <f t="shared" si="104"/>
        <v>2.6994603907004877</v>
      </c>
      <c r="EX24" s="33">
        <f t="shared" si="105"/>
        <v>2.2226664338805318</v>
      </c>
      <c r="EZ24" s="33">
        <f t="shared" si="106"/>
        <v>1.8873852169324075</v>
      </c>
      <c r="FA24" s="33">
        <f t="shared" si="107"/>
        <v>1.4316212564930039E-2</v>
      </c>
      <c r="FB24" s="33">
        <f t="shared" si="108"/>
        <v>0.11261478306759254</v>
      </c>
      <c r="FC24" s="33">
        <f t="shared" si="109"/>
        <v>7.3846703273660635E-2</v>
      </c>
      <c r="FD24" s="33">
        <f t="shared" si="110"/>
        <v>0.18646148634125317</v>
      </c>
      <c r="FE24" s="33">
        <f t="shared" si="111"/>
        <v>0.11662081406722452</v>
      </c>
      <c r="FF24" s="33">
        <f t="shared" si="112"/>
        <v>2.8732125037793095E-3</v>
      </c>
      <c r="FG24" s="33">
        <f t="shared" si="113"/>
        <v>0.87863496850083267</v>
      </c>
      <c r="FH24" s="33">
        <f t="shared" si="114"/>
        <v>0.85895296183331926</v>
      </c>
      <c r="FI24" s="33">
        <f t="shared" si="115"/>
        <v>2.7398310642569101E-2</v>
      </c>
      <c r="FJ24" s="33">
        <f t="shared" si="116"/>
        <v>0</v>
      </c>
      <c r="FK24" s="33">
        <f t="shared" si="117"/>
        <v>3.07491995113362E-2</v>
      </c>
      <c r="FL24" s="33">
        <f t="shared" si="118"/>
        <v>4.0033923828976521</v>
      </c>
      <c r="FM24" s="33">
        <f t="shared" si="119"/>
        <v>6.7847657953047161E-3</v>
      </c>
      <c r="FN24" s="33">
        <f t="shared" si="120"/>
        <v>1.0168524810540092E-2</v>
      </c>
      <c r="FO24" s="33">
        <f t="shared" si="121"/>
        <v>2.7398310642569101E-2</v>
      </c>
      <c r="FP24" s="33">
        <f t="shared" si="122"/>
        <v>4.6448392631091531E-2</v>
      </c>
      <c r="FQ24" s="33">
        <f t="shared" si="123"/>
        <v>3.3083195218250504E-2</v>
      </c>
      <c r="FR24" s="33">
        <f t="shared" si="124"/>
        <v>1.53745997556681E-2</v>
      </c>
      <c r="FS24" s="119">
        <f t="shared" si="125"/>
        <v>0.76404677422830902</v>
      </c>
      <c r="FT24" s="33">
        <f t="shared" si="126"/>
        <v>0.11560450416987411</v>
      </c>
      <c r="FU24" s="33">
        <f t="shared" si="127"/>
        <v>1.0019557766457625</v>
      </c>
      <c r="FV24" s="33">
        <f t="shared" si="128"/>
        <v>0.76404677422830902</v>
      </c>
      <c r="FW24" s="33">
        <f t="shared" si="129"/>
        <v>2.4888049075027032</v>
      </c>
      <c r="FX24" s="33">
        <f t="shared" si="130"/>
        <v>-2.7831090784148591</v>
      </c>
      <c r="FY24" s="33">
        <f t="shared" si="131"/>
        <v>-2.7831090784148591</v>
      </c>
      <c r="FZ24" s="33">
        <f t="shared" si="132"/>
        <v>0.53251099896480525</v>
      </c>
      <c r="GA24" s="120">
        <f t="shared" ca="1" si="133"/>
        <v>1465.1099343601747</v>
      </c>
      <c r="GB24" s="120">
        <f t="shared" ca="1" si="134"/>
        <v>7.0697945934066979</v>
      </c>
      <c r="GC24" s="33">
        <f t="shared" ca="1" si="135"/>
        <v>0.14651099343601748</v>
      </c>
      <c r="GD24" s="119">
        <f t="shared" ca="1" si="136"/>
        <v>0.52517966474771849</v>
      </c>
      <c r="GE24" s="119">
        <f t="shared" ca="1" si="137"/>
        <v>5.5197855034115957</v>
      </c>
      <c r="GF24" s="33">
        <f t="shared" ca="1" si="138"/>
        <v>174.68191480896357</v>
      </c>
      <c r="GG24" s="33">
        <f t="shared" si="139"/>
        <v>9.9748976927799313E-2</v>
      </c>
      <c r="GH24" s="119">
        <f t="shared" si="140"/>
        <v>88.282327406698613</v>
      </c>
      <c r="GI24" s="119">
        <f t="shared" ca="1" si="141"/>
        <v>315.00337571756279</v>
      </c>
      <c r="GJ24" s="119">
        <f t="shared" ca="1" si="142"/>
        <v>1.6660470914884431E-3</v>
      </c>
      <c r="GK24" s="119">
        <f t="shared" si="143"/>
        <v>0.15119059292580231</v>
      </c>
      <c r="GL24" s="33">
        <f t="shared" si="144"/>
        <v>0.88922448497966766</v>
      </c>
      <c r="GM24" s="33">
        <f t="shared" si="145"/>
        <v>0.12569688114523159</v>
      </c>
      <c r="GN24" s="33">
        <f t="shared" si="146"/>
        <v>0.12943217682374988</v>
      </c>
      <c r="GO24" s="33">
        <f t="shared" si="147"/>
        <v>0.91183708416140941</v>
      </c>
      <c r="GP24" s="33">
        <f t="shared" si="148"/>
        <v>7.6633932611343103E-2</v>
      </c>
      <c r="GQ24" s="33">
        <f t="shared" si="149"/>
        <v>0.10983604827191981</v>
      </c>
      <c r="GR24" s="33">
        <f t="shared" si="150"/>
        <v>0.87056782317625014</v>
      </c>
      <c r="GS24" s="33">
        <f t="shared" si="151"/>
        <v>0.31999728385092818</v>
      </c>
      <c r="GT24" s="33">
        <f t="shared" si="152"/>
        <v>-1.2167144815120001E-2</v>
      </c>
      <c r="GU24" s="33">
        <f t="shared" si="153"/>
        <v>2.6328600686688221E-2</v>
      </c>
      <c r="GV24" s="33">
        <f t="shared" si="154"/>
        <v>2.6328600686688221E-2</v>
      </c>
      <c r="GW24" s="33">
        <f t="shared" si="155"/>
        <v>8.3507447585231598E-2</v>
      </c>
      <c r="GX24" s="33">
        <f t="shared" si="156"/>
        <v>8.4446914333644124E-2</v>
      </c>
      <c r="GY24" s="33">
        <f t="shared" si="157"/>
        <v>0.79418805416718852</v>
      </c>
      <c r="GZ24" s="33">
        <f t="shared" si="158"/>
        <v>0.85895296183331926</v>
      </c>
      <c r="HA24" s="33">
        <f t="shared" si="159"/>
        <v>2.7398310642569101E-2</v>
      </c>
      <c r="HB24" s="33">
        <f t="shared" si="160"/>
        <v>438.09338295055159</v>
      </c>
      <c r="HC24" s="33">
        <f t="shared" si="161"/>
        <v>11.713592708717712</v>
      </c>
      <c r="HD24" s="33">
        <f t="shared" si="162"/>
        <v>2.1467978595054649</v>
      </c>
      <c r="HE24" s="33">
        <f t="shared" si="163"/>
        <v>8.8287061972162232E-6</v>
      </c>
      <c r="HF24" s="33">
        <f t="shared" si="164"/>
        <v>1816.9071234094497</v>
      </c>
      <c r="HG24" s="33">
        <f t="shared" ca="1" si="165"/>
        <v>-7.7139871533874541E-3</v>
      </c>
      <c r="HH24" s="119">
        <f t="shared" ca="1" si="166"/>
        <v>18.403797625527051</v>
      </c>
      <c r="HI24" s="44" t="e">
        <f>#REF!</f>
        <v>#REF!</v>
      </c>
      <c r="HJ24" s="44" t="e">
        <f>#REF!</f>
        <v>#REF!</v>
      </c>
      <c r="HK24" s="44">
        <f t="shared" si="167"/>
        <v>4.9702000000000002</v>
      </c>
      <c r="HL24" s="44">
        <f t="shared" si="168"/>
        <v>3.4988004936409638</v>
      </c>
      <c r="HM24" s="44" t="e">
        <f t="shared" si="169"/>
        <v>#REF!</v>
      </c>
      <c r="HN24" s="33">
        <f t="shared" si="170"/>
        <v>438.09338295055159</v>
      </c>
      <c r="HO24" s="33">
        <f t="shared" si="171"/>
        <v>11.713592708717712</v>
      </c>
      <c r="HP24" s="44">
        <f t="shared" si="172"/>
        <v>3.7103010835790258</v>
      </c>
      <c r="HQ24" s="44"/>
      <c r="HR24" s="45">
        <f t="shared" si="173"/>
        <v>0.11270926077569912</v>
      </c>
      <c r="HS24" s="45">
        <f t="shared" si="174"/>
        <v>0.87863496850083267</v>
      </c>
      <c r="HT24" s="45">
        <f t="shared" si="175"/>
        <v>6.7847657953047161E-3</v>
      </c>
      <c r="HU24" s="45">
        <f t="shared" si="176"/>
        <v>2.0613544847264385E-2</v>
      </c>
      <c r="HV24" s="45">
        <f t="shared" si="177"/>
        <v>0</v>
      </c>
      <c r="HW24" s="45">
        <f t="shared" si="178"/>
        <v>2.0613544847264385E-2</v>
      </c>
      <c r="HX24" s="45">
        <f t="shared" si="179"/>
        <v>0</v>
      </c>
      <c r="HY24" s="45">
        <f t="shared" si="180"/>
        <v>5.3233158426396254E-2</v>
      </c>
      <c r="HZ24" s="45">
        <f t="shared" si="181"/>
        <v>0.11261478306759254</v>
      </c>
      <c r="IA24" s="45">
        <f t="shared" si="182"/>
        <v>0.11369336447134278</v>
      </c>
      <c r="IB24" s="45">
        <f t="shared" si="183"/>
        <v>0.66148448018843675</v>
      </c>
      <c r="IC24" s="45">
        <f t="shared" si="184"/>
        <v>8.4853698577289943E-2</v>
      </c>
      <c r="ID24" s="45">
        <f t="shared" si="185"/>
        <v>0.10072762132400846</v>
      </c>
      <c r="IE24" s="45">
        <f t="shared" si="186"/>
        <v>1.2921106200103148E-2</v>
      </c>
      <c r="IF24" s="45">
        <f t="shared" si="187"/>
        <v>2.7398310642569101E-2</v>
      </c>
      <c r="IG24" s="45"/>
      <c r="IH24" s="121">
        <f t="shared" si="188"/>
        <v>-8.6929794859875282E-7</v>
      </c>
      <c r="II24" s="121">
        <f t="shared" si="189"/>
        <v>1.6063132470992506E-12</v>
      </c>
      <c r="IJ24" s="121">
        <f t="shared" si="190"/>
        <v>2.7035308475200676E-5</v>
      </c>
      <c r="IK24" s="121">
        <f t="shared" si="191"/>
        <v>7.7210726904478971E-9</v>
      </c>
      <c r="IL24" s="45">
        <f t="shared" si="192"/>
        <v>2.1467978595054649</v>
      </c>
      <c r="IM24" s="119">
        <f t="shared" si="193"/>
        <v>9.9748976927799313E-2</v>
      </c>
      <c r="IN24" s="122">
        <f t="shared" ca="1" si="194"/>
        <v>-24.872159764190069</v>
      </c>
      <c r="IO24" s="122"/>
      <c r="IP24" s="45">
        <f t="shared" si="195"/>
        <v>2.0693783276152793</v>
      </c>
      <c r="IQ24" s="122">
        <f t="shared" si="196"/>
        <v>1816.9071234094497</v>
      </c>
      <c r="IR24" s="121">
        <f t="shared" si="197"/>
        <v>1.2903391737045034E-5</v>
      </c>
    </row>
    <row r="25" spans="1:252" s="33" customFormat="1">
      <c r="A25" t="s">
        <v>233</v>
      </c>
      <c r="B25"/>
      <c r="C25" s="111">
        <v>3</v>
      </c>
      <c r="D25" s="111">
        <v>1160</v>
      </c>
      <c r="E25" s="125">
        <f t="shared" ref="E25:E45" si="206">GH25</f>
        <v>88.282327406698613</v>
      </c>
      <c r="F25" s="125" t="str">
        <f t="shared" ref="F25:F45" ca="1" si="207">IF(AND(I25&lt;I$13,J25&lt;J$13,K25&lt;K$13,L25&lt;L$13),"Y","N")</f>
        <v>N</v>
      </c>
      <c r="G25" s="124" t="str">
        <f t="shared" ref="G25:G45" ca="1" si="208">IF(F25="Y",AQ25,"")</f>
        <v/>
      </c>
      <c r="H25" s="124" t="str">
        <f t="shared" ref="H25:H45" ca="1" si="209">IF(F25="Y",AP25,"")</f>
        <v/>
      </c>
      <c r="I25" s="4">
        <f t="shared" ref="I25:I45" ca="1" si="210">ABS(CJ25-CB25)</f>
        <v>3.0254888463274662E-2</v>
      </c>
      <c r="J25" s="4">
        <f t="shared" ref="J25:J45" ca="1" si="211">ABS(CO25-CU25)</f>
        <v>0.12763967022630482</v>
      </c>
      <c r="K25" s="4">
        <f t="shared" ref="K25:K45" ca="1" si="212">ABS(CI25-CA25)</f>
        <v>9.6749027608127453E-3</v>
      </c>
      <c r="L25" s="4">
        <f t="shared" ref="L25:L45" ca="1" si="213">ABS(CH25-BZ25)</f>
        <v>7.2277290491358559E-2</v>
      </c>
      <c r="M25" s="4">
        <f t="shared" ca="1" si="199"/>
        <v>3.0254888463274662E-2</v>
      </c>
      <c r="N25" s="4">
        <f t="shared" ca="1" si="200"/>
        <v>2.660451381349755E-2</v>
      </c>
      <c r="O25" s="4">
        <f t="shared" si="201"/>
        <v>2.8394946392017929E-2</v>
      </c>
      <c r="P25">
        <v>47.526499999999999</v>
      </c>
      <c r="Q25">
        <v>1.8483000000000001</v>
      </c>
      <c r="R25">
        <v>15.715199999999999</v>
      </c>
      <c r="S25">
        <v>9.6929999999999996</v>
      </c>
      <c r="T25">
        <v>0.1678</v>
      </c>
      <c r="U25">
        <v>6.1845631067961104</v>
      </c>
      <c r="V25">
        <v>12.362500000000001</v>
      </c>
      <c r="W25">
        <v>3.5106999999999999</v>
      </c>
      <c r="X25">
        <v>1.2065999999999999</v>
      </c>
      <c r="Y25">
        <v>0.2</v>
      </c>
      <c r="Z25">
        <v>0.20549999999999999</v>
      </c>
      <c r="AA25" s="112">
        <v>0</v>
      </c>
      <c r="AB25" s="113">
        <f t="shared" ref="AB25:AB45" ca="1" si="214">0.7996+15.347*(AT25/10)^0.5-0.00233*(AS25-273.15)+0.06248*(X25+W25)</f>
        <v>11.281478106927279</v>
      </c>
      <c r="AD25">
        <v>51.020800000000001</v>
      </c>
      <c r="AE25">
        <v>0.51449999999999996</v>
      </c>
      <c r="AF25">
        <v>4.2767999999999997</v>
      </c>
      <c r="AG25">
        <v>3.7696999999999998</v>
      </c>
      <c r="AH25">
        <v>9.1700000000000004E-2</v>
      </c>
      <c r="AI25">
        <v>15.932600000000001</v>
      </c>
      <c r="AJ25">
        <v>21.671199999999999</v>
      </c>
      <c r="AK25">
        <v>0.38200000000000001</v>
      </c>
      <c r="AL25">
        <v>0</v>
      </c>
      <c r="AM25">
        <v>1.0513999999999999</v>
      </c>
      <c r="AO25" s="114">
        <f t="shared" ref="AO25:AO45" ca="1" si="215">10^4/(7.53-0.14*FX25+0.07*AA25-14.9*DT25*DN25-0.08*LN(DO25)-3.62*(DU25+DV25)-1.1*DS25/(DS25+DQ25)-0.18*LN(FT25)-0.027*AQ25)</f>
        <v>1468.016086509587</v>
      </c>
      <c r="AP25" s="124">
        <f t="shared" ref="AP25:AP45" ca="1" si="216">AO25-273.15</f>
        <v>1194.8660865095871</v>
      </c>
      <c r="AQ25" s="124">
        <f t="shared" ref="AQ25:AQ45" ca="1" si="217">-26.2712+39.16138*AO25*FW25/10^4-4.21676*LN(FV25)+78.43463*DP25+393.8126*(DU25+DV25)^2</f>
        <v>5.4006129994592786</v>
      </c>
      <c r="AR25" s="111"/>
      <c r="AS25" s="115">
        <f t="shared" ref="AS25:AS45" ca="1" si="218">BI25</f>
        <v>1467.6257764674501</v>
      </c>
      <c r="AT25" s="115">
        <f t="shared" ref="AT25:AT45" ca="1" si="219">BK25</f>
        <v>7.1425128676931564</v>
      </c>
      <c r="AU25" s="115"/>
      <c r="AV25" s="115">
        <f t="shared" ref="AV25:AV45" ca="1" si="220">BM25</f>
        <v>1463.6728888849566</v>
      </c>
      <c r="AW25" s="115">
        <f t="shared" ref="AW25:AW45" ca="1" si="221">BN25</f>
        <v>4.7727549801682727</v>
      </c>
      <c r="AX25" s="111"/>
      <c r="AY25" s="115">
        <f t="shared" ref="AY25:AY45" ca="1" si="222">10^4/(7.53-0.14*FX25+0.07*AA25-14.9*DT25*DN25-0.08*LN(DO25)-3.62*(DU25+DV25)-1.1*DS25/(DS25+DQ25)-0.18*LN(FT25)-0.027*BA25)</f>
        <v>1481.40875026873</v>
      </c>
      <c r="AZ25" s="115">
        <f t="shared" ref="AZ25:AZ45" ca="1" si="223">AY25-273.15</f>
        <v>1208.2587502687302</v>
      </c>
      <c r="BA25" s="115">
        <f t="shared" ref="BA25:BA45" ca="1" si="224">IF(ABS(FO25)&gt;0,-54.3+299*(AY25)/10^4+36.4*(AY25)*FW25/10^4+367*DU25*DP25,0)</f>
        <v>7.6814669710470387</v>
      </c>
      <c r="BB25" s="115"/>
      <c r="BC25" s="115">
        <f t="shared" ref="BC25:BC45" ca="1" si="225">10^4/(6.39+0.076*AA25-5.55*DT25*DN25-0.386*LN(DS25)-0.046*BE25+2.2*10^-4*(BE25^2))</f>
        <v>1503.0115574703379</v>
      </c>
      <c r="BD25" s="115">
        <f t="shared" ref="BD25:BD45" ca="1" si="226">BC25-273.15</f>
        <v>1229.8615574703381</v>
      </c>
      <c r="BE25" s="116">
        <f t="shared" ref="BE25:BE45" ca="1" si="227">-54.3+299*(BC25)/10^4+36.4*(BC25)*FW25/10^4+367*DU25*DP25</f>
        <v>8.5261991567955295</v>
      </c>
      <c r="BG25" s="116">
        <f t="shared" ref="BG25:BG45" si="228">IF(ABS(FO25)&gt;0,10^4/(6.73-0.26*FX25-0.86*LN(FZ25)+0.52*LN(DT25)),0)</f>
        <v>1449.9949621089975</v>
      </c>
      <c r="BH25" s="116">
        <f t="shared" ref="BH25:BH45" si="229">IF(BG25&gt;0,BG25-273.15,0)</f>
        <v>1176.8449621089976</v>
      </c>
      <c r="BI25" s="116">
        <f t="shared" ref="BI25:BI45" ca="1" si="230">IF(ABS(FO25)&gt;0,10^4/(6.59-0.16*FX25-0.65*LN(FZ25)+0.23*LN(DT25)-0.02*BK25),0)</f>
        <v>1467.6257764674501</v>
      </c>
      <c r="BJ25" s="116">
        <f t="shared" ref="BJ25:BJ45" ca="1" si="231">IF(BI25&gt;0,BI25-273.15,0)</f>
        <v>1194.47577646745</v>
      </c>
      <c r="BK25" s="116">
        <f t="shared" ref="BK25:BK45" ca="1" si="232">IF(ABS(FO25)&gt;0,-54.3+299*(BI25)/10^4+36.4*(BI25)*FW25/10^4+367*DU25*DP25,0)</f>
        <v>7.1425128676931564</v>
      </c>
      <c r="BL25" s="116"/>
      <c r="BM25" s="116">
        <f t="shared" ref="BM25:BM45" ca="1" si="233">IF(ABS(FO25)&gt;0,10^4/(4.6-0.437*FY25-0.654*LN(FZ25)-0.326*LN(DU25)-0.92*LN(DN25)+0.274*LN(FO25)-0.00632*BN25),0)</f>
        <v>1463.6728888849566</v>
      </c>
      <c r="BN25" s="116">
        <f t="shared" ref="BN25:BN45" ca="1" si="234">IF(ABS(FO25)&gt;0,-88.3+0.00282*(BM25)*FW25+0.0219*(BM25)-25.1*LN(DT25*DN25)+12.4*LN(DT25)+7.03*FZ25,0)</f>
        <v>4.7727549801682727</v>
      </c>
      <c r="BO25" s="116">
        <f t="shared" ref="BO25:BO45" ca="1" si="235">BM25-273.15</f>
        <v>1190.5228888849565</v>
      </c>
      <c r="BP25" s="116"/>
      <c r="BQ25" s="116">
        <f t="shared" ref="BQ25:BQ45" ca="1" si="236">-48.7+271.3*AS25/10^4+31.96*(AS25/10^4)*FW25-8.2*LN(DQ25)+4.6*LN(DS25)-0.96*LN(DV25)-2.2*LN(FV25)-31*FZ25+56.2*(DU25+DV25)+0.76*AA25</f>
        <v>5.4075260205125018</v>
      </c>
      <c r="BR25" s="116">
        <f t="shared" ref="BR25:BR45" ca="1" si="237">-40.73+358*AS25/10^4+21.7*(AS25/10^4)*FW25-106*DT25-166*(DU25+DV25)^2-50.2*DN25*(DQ25+DS25)-3.2*LN(FV25)-2.2*LN(FT25)+0.86*LN(FD25)+0.4*AA25</f>
        <v>6.2483429602259877</v>
      </c>
      <c r="BS25" s="116">
        <f t="shared" ref="BS25:BS45" ca="1" si="238">-273.15+10^4/(7.53+0.07*AA25-1.1*FZ25-14.9*DT25*DN25-0.08*LN(DO25)-3.62*(DU25+DV25)-0.18*LN(FT25)-0.026*AT25-0.14*FY25)</f>
        <v>1203.5130377763467</v>
      </c>
      <c r="BT25" s="116">
        <f t="shared" ref="BT25:BT45" ca="1" si="239">-273.15+10^4/(6.39+0.076*AA25-5.55*DT25*DN25-0.386*LN(DS25)-0.046*GB25+2.2*10^-4*AT25^2)</f>
        <v>1216.6770230604238</v>
      </c>
      <c r="BU25" s="116">
        <f t="shared" ref="BU25:BU45" ca="1" si="240">-273.15+10^4/(6.39+0.076*AA25-5.55*(DT25*DN25)-0.386*LN(DS25)-0.046*AT25+0.00022*AT25^2)</f>
        <v>1216.6770230604238</v>
      </c>
      <c r="BV25" s="116"/>
      <c r="BW25" s="116">
        <f t="shared" ref="BW25:BW45" ca="1" si="241">10^4/(3.12-0.0259*BN25-0.37*LN(DS25/(DS25+DQ25))+0.47*LN(DT25*(DS25+DQ25)*DN25^2)-0.78*LN((DS25+DQ25)^2*DN25^2)-0.34*LN(DT25*DP25^2*DN25))-273.15</f>
        <v>1173.9651501501044</v>
      </c>
      <c r="BX25" s="111"/>
      <c r="BY25" s="117">
        <f t="shared" ref="BY25:BY45" ca="1" si="242">EXP(-9.8+0.24*LN(DT25*(DQ25+DS25)*DN25^2)+17558/AO25+8.7*LN(AO25/1670)-4.61*10^3*(FT25^2/AO25))</f>
        <v>0.71928132965002256</v>
      </c>
      <c r="BZ25" s="117">
        <f t="shared" ref="BZ25:BZ45" ca="1" si="243">EXP(-2.18-3.16*DO25-0.365*LN(DP25)+0.05*LN(DS25)-3858.2*(FT25^2/AO25)+(2107.4/AO25)-17.64*AQ25/AO25)</f>
        <v>0.69176948373695046</v>
      </c>
      <c r="CA25" s="117">
        <f t="shared" ref="CA25:CA45" ca="1" si="244">EXP(0.018-9.61*DT25+7.46*DS25*DN25-0.34*LN(DP25)-3.78*(DU25+DV25)-3737.3*(FS25^2/AO25)-46.8*(AQ25/AO25))</f>
        <v>0.10592960140906137</v>
      </c>
      <c r="CB25" s="117">
        <f t="shared" ref="CB25:CB45" ca="1" si="245">EXP(2.58+0.12*AQ25/AO25-9*10^-7*AQ25^2/AO25+0.78*LN(DT25*DP25^2*DN25)-4.3*10^3*(FS25^2/AO25))</f>
        <v>1.6193504167816869E-2</v>
      </c>
      <c r="CC25" s="117">
        <f t="shared" ref="CC25:CC45" ca="1" si="246">EXP(-1.06+0.23*AQ25/AO25-6*10^-7*AQ25^2/AO25+1.02*LN(DU25*DP25*DN25^2)-0.8*LN(DP25)-2.2*LN(DN25))</f>
        <v>1.618840939842655E-2</v>
      </c>
      <c r="CD25" s="117">
        <f t="shared" ref="CD25:CD45" ca="1" si="247">EXP(5.1+0.52*LN(DT25*DO25*DP25^2)+2.04*10^3*FS25^2/AY25-6.2*DN25+42.5*DU25*DP25-45.1*(DQ25+DS25)*DP25)</f>
        <v>5.9687709031748054E-2</v>
      </c>
      <c r="CE25" s="117">
        <f t="shared" ref="CE25:CE45" si="248">EXP(12.8)*DT25*DW25^2*DN25</f>
        <v>4.376954614768603E-2</v>
      </c>
      <c r="CF25" s="116">
        <f t="shared" ref="CF25:CF45" ca="1" si="249">SUM(BZ25:CE25)</f>
        <v>0.93353825389168932</v>
      </c>
      <c r="CG25" s="134">
        <v>0.27</v>
      </c>
      <c r="CH25" s="117">
        <f t="shared" ref="CH25:CH45" si="250">FS25</f>
        <v>0.76404677422830902</v>
      </c>
      <c r="CI25" s="117">
        <f t="shared" ref="CI25:CI45" si="251">FT25</f>
        <v>0.11560450416987411</v>
      </c>
      <c r="CJ25" s="117">
        <f t="shared" ref="CJ25:CJ45" si="252">FP25</f>
        <v>4.6448392631091531E-2</v>
      </c>
      <c r="CK25" s="117">
        <f t="shared" ref="CK25:CK45" si="253">FO25</f>
        <v>2.7398310642569101E-2</v>
      </c>
      <c r="CL25" s="117">
        <f t="shared" ref="CL25:CL45" si="254">FQ25</f>
        <v>3.3083195218250504E-2</v>
      </c>
      <c r="CM25" s="117">
        <f t="shared" ref="CM25:CM45" si="255">FR25</f>
        <v>1.53745997556681E-2</v>
      </c>
      <c r="CN25" s="117">
        <f t="shared" ref="CN25:CN45" si="256">SUM(CH25:CM25)</f>
        <v>1.0019557766457625</v>
      </c>
      <c r="CO25" s="117">
        <f t="shared" ref="CO25:CO45" si="257">(FE25/FG25)/($Q$8*DQ25/DS25)</f>
        <v>0.15096315000182683</v>
      </c>
      <c r="CP25" s="111"/>
      <c r="CQ25" s="116">
        <f t="shared" ref="CQ25:CQ45" ca="1" si="258">3205-5.62*FG25+83.2*FI25+68.2*FV25+2.52*LN(FC25)-51.1*FV25^2+34.8*FT25^2+0.384*(AS25)-518*LN(AS25)</f>
        <v>5.1400867023821775</v>
      </c>
      <c r="CR25" s="116">
        <f t="shared" ref="CR25:CR45" ca="1" si="259">1458+0.197*(AS25)-241*LN(AS25)+0.453*AA25+55.5*FC25+8.05*FE25-277*FJ25+18*FO25+44.1*FS25+2.2*LN(FO25)-27.7*FD25^2+97.3*GV25^2+30.7*GX25^2-27.6*FS25^2</f>
        <v>4.4168200861373208</v>
      </c>
      <c r="CS25" s="116">
        <f t="shared" ref="CS25:CS45" ca="1" si="260">-57.9+0.0475*(AS25)-40.6*DQ25-47.7*FP25+0.67*AA25-153*DT25*DN25+6.89*(FD25/DP25)</f>
        <v>5.4865717817709605</v>
      </c>
      <c r="CT25" s="116">
        <f t="shared" ref="CT25:CT45" ca="1" si="261">-273.15+(93100+544*AT25)/(61.1+36.6*FA25+10.9*FE25-0.95*(FD25+FK25-FI25-FJ25)+0.395*(LN(GG25))^2)</f>
        <v>1223.2251913442424</v>
      </c>
      <c r="CU25" s="118">
        <f t="shared" ca="1" si="205"/>
        <v>0.27860282022813165</v>
      </c>
      <c r="CW25" s="116">
        <f t="shared" ref="CW25:CW45" si="262">698.443+4.985*FB25-26.826*GW25-3.764*FM25+53.989*FC25+3.948*FA25+14.651*FK25-700.431*FH25-666.629*FI25-682.848*GX25-691.138*GV25-688.384*FF25-6.267*GX25^2-4.144*GV25^2</f>
        <v>3.4442813656603968</v>
      </c>
      <c r="CX25" s="116">
        <f t="shared" ref="CX25:CX45" si="263">771.48+4.956*FB25-28.756*GW25-5.345*FM25+56.904*FC25+1.848*FA25+14.827*FK25-773.74*FH25-736.57*FI25-754.81*GX25-763.2*GV25-759.66*FF25-1.185*GX25^2-1.876*GV25^2</f>
        <v>3.4702442496061021</v>
      </c>
      <c r="CY25" s="116">
        <f t="shared" ref="CY25:CY45" ca="1" si="264">-273.15+(23166+39.28*AT25)/(13.25+15.35*FA25+4.5*FE25-1.55*(FD25-FK25-FI25-FJ25)+(LN(IM25))^2)</f>
        <v>953.83133314619806</v>
      </c>
      <c r="CZ25" s="119"/>
      <c r="DA25" s="33">
        <f t="shared" ref="DA25:DA45" si="265">P25/DA$10</f>
        <v>0.79099698257281847</v>
      </c>
      <c r="DB25" s="33">
        <f t="shared" ref="DB25:DB45" si="266">Q25/DB$10</f>
        <v>2.3138805290014372E-2</v>
      </c>
      <c r="DC25" s="33">
        <f t="shared" ref="DC25:DC45" si="267">R25*2/DC$10</f>
        <v>0.30825904022126105</v>
      </c>
      <c r="DD25" s="33">
        <f t="shared" ref="DD25:DD45" si="268">S25/DD$10</f>
        <v>0.13491281400320684</v>
      </c>
      <c r="DE25" s="33">
        <f t="shared" ref="DE25:DE45" si="269">T25/DE$10</f>
        <v>2.3654625550660795E-3</v>
      </c>
      <c r="DF25" s="33">
        <f t="shared" ref="DF25:DF45" si="270">U25/DF$10</f>
        <v>0.15344635093925502</v>
      </c>
      <c r="DG25" s="33">
        <f t="shared" ref="DG25:DG45" si="271">V25/DG$10</f>
        <v>0.22045422933302902</v>
      </c>
      <c r="DH25" s="33">
        <f t="shared" ref="DH25:DH45" si="272">W25*2/DH$10</f>
        <v>0.11328694120095709</v>
      </c>
      <c r="DI25" s="33">
        <f t="shared" ref="DI25:DI45" si="273">X25*2/DI$10</f>
        <v>2.561892224722918E-2</v>
      </c>
      <c r="DJ25" s="33">
        <f t="shared" ref="DJ25:DJ45" si="274">Y25*2/DJ$10</f>
        <v>2.6316101111723694E-3</v>
      </c>
      <c r="DK25" s="33">
        <f t="shared" ref="DK25:DK45" si="275">Z25*2/DK$10</f>
        <v>2.895650887365521E-3</v>
      </c>
      <c r="DL25" s="33">
        <f t="shared" ref="DL25:DL45" si="276">SUM(DA25:DK25)</f>
        <v>1.7780068093613746</v>
      </c>
      <c r="DN25" s="33">
        <f t="shared" ref="DN25:DN45" si="277">(DA25/$DL25)</f>
        <v>0.44487848888325077</v>
      </c>
      <c r="DO25" s="33">
        <f t="shared" ref="DO25:DO45" si="278">(DB25/$DL25)</f>
        <v>1.3013901391258102E-2</v>
      </c>
      <c r="DP25" s="33">
        <f t="shared" ref="DP25:DP45" si="279">(DC25/$DL25)</f>
        <v>0.17337337438655911</v>
      </c>
      <c r="DQ25" s="33">
        <f t="shared" ref="DQ25:DQ45" si="280">(DD25/$DL25)</f>
        <v>7.5878682405982972E-2</v>
      </c>
      <c r="DR25" s="33">
        <f t="shared" ref="DR25:DR45" si="281">(DE25/$DL25)</f>
        <v>1.33040129127273E-3</v>
      </c>
      <c r="DS25" s="33">
        <f t="shared" ref="DS25:DS45" si="282">(DF25/$DL25)</f>
        <v>8.6302454035240714E-2</v>
      </c>
      <c r="DT25" s="33">
        <f t="shared" ref="DT25:DT45" si="283">(DG25/$DL25)</f>
        <v>0.12398953039567485</v>
      </c>
      <c r="DU25" s="33">
        <f t="shared" ref="DU25:DU45" si="284">(DH25/$DL25)</f>
        <v>6.3715695915499637E-2</v>
      </c>
      <c r="DV25" s="33">
        <f t="shared" ref="DV25:DV45" si="285">(DI25/$DL25)</f>
        <v>1.4408787476146392E-2</v>
      </c>
      <c r="DW25" s="33">
        <f t="shared" ref="DW25:DW45" si="286">(DJ25/$DL25)</f>
        <v>1.480090007145469E-3</v>
      </c>
      <c r="DX25" s="33">
        <f t="shared" ref="DX25:DX45" si="287">(DK25/$DL25)</f>
        <v>1.628593811969473E-3</v>
      </c>
      <c r="DY25" s="33">
        <f t="shared" ref="DY25:DY45" si="288">SUM(DN25:DX25)</f>
        <v>1.0000000000000002</v>
      </c>
      <c r="DZ25" s="33">
        <f t="shared" ref="DZ25:DZ45" si="289">100*DS25/(DS25+DQ25*$Q$8)</f>
        <v>53.213620232904042</v>
      </c>
      <c r="EA25" s="33">
        <f t="shared" ref="EA25:EA45" si="290">AD25/DA$10</f>
        <v>0.84915360585044686</v>
      </c>
      <c r="EB25" s="33">
        <f t="shared" ref="EB25:EB45" si="291">AE25/DB$10</f>
        <v>6.4410081273128788E-3</v>
      </c>
      <c r="EC25" s="33">
        <f t="shared" ref="EC25:EC45" si="292">AF25/DC$10</f>
        <v>4.1945449730779412E-2</v>
      </c>
      <c r="ED25" s="33">
        <f t="shared" ref="ED25:ED45" si="293">AG25/DD$10</f>
        <v>5.2468878050953141E-2</v>
      </c>
      <c r="EE25" s="33">
        <f t="shared" ref="EE25:EE45" si="294">AH25/DE$10</f>
        <v>1.2926872246696035E-3</v>
      </c>
      <c r="EF25" s="33">
        <f t="shared" ref="EF25:EF45" si="295">AI25/DF$10</f>
        <v>0.3953067158920614</v>
      </c>
      <c r="EG25" s="33">
        <f t="shared" ref="EG25:EG45" si="296">AJ25/DG$10</f>
        <v>0.38645158299065219</v>
      </c>
      <c r="EH25" s="33">
        <f t="shared" ref="EH25:EH45" si="297">AK25/DH$10</f>
        <v>6.1633878626435766E-3</v>
      </c>
      <c r="EI25" s="33">
        <f t="shared" ref="EI25:EI45" si="298">AL25/DI$10</f>
        <v>0</v>
      </c>
      <c r="EJ25" s="33">
        <f t="shared" ref="EJ25:EJ45" si="299">AM25/DJ$10</f>
        <v>6.9171871772165721E-3</v>
      </c>
      <c r="EK25" s="33">
        <f t="shared" ref="EK25:EK45" si="300">SUM(EA25:EJ25)</f>
        <v>1.7461405029067354</v>
      </c>
      <c r="EM25" s="33">
        <f t="shared" ref="EM25:EM45" si="301">EA25*2</f>
        <v>1.6983072117008937</v>
      </c>
      <c r="EN25" s="33">
        <f t="shared" ref="EN25:EN45" si="302">EB25*2</f>
        <v>1.2882016254625758E-2</v>
      </c>
      <c r="EO25" s="33">
        <f t="shared" ref="EO25:EO45" si="303">EC25*3</f>
        <v>0.12583634919233824</v>
      </c>
      <c r="EP25" s="33">
        <f t="shared" ref="EP25:EP45" si="304">ED25</f>
        <v>5.2468878050953141E-2</v>
      </c>
      <c r="EQ25" s="33">
        <f t="shared" ref="EQ25:EQ45" si="305">EE25</f>
        <v>1.2926872246696035E-3</v>
      </c>
      <c r="ER25" s="33">
        <f t="shared" ref="ER25:ER45" si="306">EF25</f>
        <v>0.3953067158920614</v>
      </c>
      <c r="ES25" s="33">
        <f t="shared" ref="ES25:ES45" si="307">EG25</f>
        <v>0.38645158299065219</v>
      </c>
      <c r="ET25" s="33">
        <f t="shared" ref="ET25:ET45" si="308">EH25</f>
        <v>6.1633878626435766E-3</v>
      </c>
      <c r="EU25" s="33">
        <f t="shared" ref="EU25:EU45" si="309">EI25</f>
        <v>0</v>
      </c>
      <c r="EV25" s="33">
        <f t="shared" ref="EV25:EV45" si="310">EJ25*3</f>
        <v>2.0751561531649716E-2</v>
      </c>
      <c r="EW25" s="33">
        <f t="shared" ref="EW25:EW45" si="311">SUM(EM25:EV25)</f>
        <v>2.6994603907004877</v>
      </c>
      <c r="EX25" s="33">
        <f t="shared" ref="EX25:EX45" si="312">6/EW25</f>
        <v>2.2226664338805318</v>
      </c>
      <c r="EZ25" s="33">
        <f t="shared" ref="EZ25:EZ45" si="313">EA25*$EX25</f>
        <v>1.8873852169324075</v>
      </c>
      <c r="FA25" s="33">
        <f t="shared" ref="FA25:FA45" si="314">EB25*$EX25</f>
        <v>1.4316212564930039E-2</v>
      </c>
      <c r="FB25" s="33">
        <f t="shared" ref="FB25:FB45" si="315">2-EZ25</f>
        <v>0.11261478306759254</v>
      </c>
      <c r="FC25" s="33">
        <f t="shared" ref="FC25:FC45" si="316">IF(FD25-FB25&lt;0,0,FD25-FB25)</f>
        <v>7.3846703273660635E-2</v>
      </c>
      <c r="FD25" s="33">
        <f t="shared" ref="FD25:FD45" si="317">EC25*$EX25*2</f>
        <v>0.18646148634125317</v>
      </c>
      <c r="FE25" s="33">
        <f t="shared" ref="FE25:FE45" si="318">ED25*$EX25</f>
        <v>0.11662081406722452</v>
      </c>
      <c r="FF25" s="33">
        <f t="shared" ref="FF25:FF45" si="319">EE25*$EX25</f>
        <v>2.8732125037793095E-3</v>
      </c>
      <c r="FG25" s="33">
        <f t="shared" ref="FG25:FG45" si="320">EF25*$EX25</f>
        <v>0.87863496850083267</v>
      </c>
      <c r="FH25" s="33">
        <f t="shared" ref="FH25:FH45" si="321">EG25*$EX25</f>
        <v>0.85895296183331926</v>
      </c>
      <c r="FI25" s="33">
        <f t="shared" ref="FI25:FI45" si="322">EH25*$EX25*2</f>
        <v>2.7398310642569101E-2</v>
      </c>
      <c r="FJ25" s="33">
        <f t="shared" ref="FJ25:FJ45" si="323">EI25*$EX25*2</f>
        <v>0</v>
      </c>
      <c r="FK25" s="33">
        <f t="shared" ref="FK25:FK45" si="324">EJ25*$EX25*2</f>
        <v>3.07491995113362E-2</v>
      </c>
      <c r="FL25" s="33">
        <f t="shared" ref="FL25:FL45" si="325">EZ25+FA25+FD25+FE25+FF25+FG25+FH25+FI25+FJ25+FK25</f>
        <v>4.0033923828976521</v>
      </c>
      <c r="FM25" s="33">
        <f t="shared" ref="FM25:FM45" si="326">IF(FI25+FB25-FC25-2*FA25-FK25&gt;0,FI25+FB25-FC25-2*FA25-FK25,0)</f>
        <v>6.7847657953047161E-3</v>
      </c>
      <c r="FN25" s="33">
        <f t="shared" ref="FN25:FN45" si="327">12-48/FL25</f>
        <v>1.0168524810540092E-2</v>
      </c>
      <c r="FO25" s="33">
        <f t="shared" ref="FO25:FO45" si="328">IF(FI25&lt;FC25,FI25,FC25)</f>
        <v>2.7398310642569101E-2</v>
      </c>
      <c r="FP25" s="33">
        <f t="shared" ref="FP25:FP45" si="329">IF(FC25&gt;FI25,FC25-FI25,0)</f>
        <v>4.6448392631091531E-2</v>
      </c>
      <c r="FQ25" s="33">
        <f t="shared" ref="FQ25:FQ45" si="330">IF(FB25&gt;FP25,(FB25-FP25)/2,0)</f>
        <v>3.3083195218250504E-2</v>
      </c>
      <c r="FR25" s="33">
        <f t="shared" ref="FR25:FR45" si="331">FK25/2</f>
        <v>1.53745997556681E-2</v>
      </c>
      <c r="FS25" s="119">
        <f t="shared" ref="FS25:FS45" si="332">IF(FH25-FQ25-FP25-FR25&gt;0,FH25-FQ25-FP25-FR25,0)</f>
        <v>0.76404677422830902</v>
      </c>
      <c r="FT25" s="33">
        <f t="shared" ref="FT25:FT45" si="333">((FE25+FG25)-FS25)/2</f>
        <v>0.11560450416987411</v>
      </c>
      <c r="FU25" s="33">
        <f t="shared" ref="FU25:FU45" si="334">SUM(FO25:FT25)</f>
        <v>1.0019557766457625</v>
      </c>
      <c r="FV25" s="33">
        <f t="shared" ref="FV25:FV45" si="335">FH25-FP25-FQ25-FR25</f>
        <v>0.76404677422830902</v>
      </c>
      <c r="FW25" s="33">
        <f t="shared" ref="FW25:FW45" si="336">LN(FO25/(DN25^2*DU25*DP25))</f>
        <v>2.5282663824511715</v>
      </c>
      <c r="FX25" s="33">
        <f t="shared" ref="FX25:FX45" si="337">LN(FO25*DT25*(DQ25+DS25)/(FS25*DU25*DP25))</f>
        <v>-2.7291151256976773</v>
      </c>
      <c r="FY25" s="33">
        <f t="shared" ref="FY25:FY45" si="338">LN((FO25*DT25*(DQ25+DS25))/(DU25*DP25*FV25))</f>
        <v>-2.7291151256976773</v>
      </c>
      <c r="FZ25" s="33">
        <f t="shared" ref="FZ25:FZ45" si="339">DS25/(DS25+DQ25)</f>
        <v>0.53213620232904046</v>
      </c>
      <c r="GA25" s="120">
        <f t="shared" ref="GA25:GA45" ca="1" si="340">AS25</f>
        <v>1467.6257764674501</v>
      </c>
      <c r="GB25" s="120">
        <f t="shared" ref="GB25:GB45" ca="1" si="341">AT25</f>
        <v>7.1425128676931564</v>
      </c>
      <c r="GC25" s="33">
        <f t="shared" ref="GC25:GC45" ca="1" si="342">(GA25)/10^4</f>
        <v>0.14676257764674502</v>
      </c>
      <c r="GD25" s="119">
        <f t="shared" ref="GD25:GD45" ca="1" si="343">LN(ABS(BQ25-GB25))</f>
        <v>0.55099983249438411</v>
      </c>
      <c r="GE25" s="119">
        <f t="shared" ref="GE25:GE45" ca="1" si="344">LN(ABS(BT25-GA25))</f>
        <v>5.5252487485931923</v>
      </c>
      <c r="GF25" s="33">
        <f t="shared" ref="GF25:GF45" ca="1" si="345">1458+0.45*AA25+0.197*(J25+273.15)-241*LN(J25+273.15)+55.5*FC25+8.05*FE25-276.6*FJ25+18.01*FO25+44.09*FV25+2.17*LN(FO25)+97.3*GV25^2+30.38*GX25^2-27.59*FV25^2-17.7*FD25^2</f>
        <v>174.68205217366094</v>
      </c>
      <c r="GG25" s="33">
        <f t="shared" ref="GG25:GG45" si="346">(1-FH25-FI25-FJ25)*(1-0.5*(FD25+FK25+FI25+FJ25))</f>
        <v>9.9748976927799313E-2</v>
      </c>
      <c r="GH25" s="119">
        <f t="shared" ref="GH25:GH45" si="347">100*EF25/(EF25+ED25)</f>
        <v>88.282327406698613</v>
      </c>
      <c r="GI25" s="119">
        <f t="shared" ref="GI25:GI45" ca="1" si="348">2446.5+0.309*(J25+273.15)-400*LN(J25+273.15)-5.98*FG25-20.5*FI25+112*FO25+61.5*FP25+71.1*FV25+1.66*LN(FV25)-43.5*FV25^2+43*FT25^2-26.2*FD25^2</f>
        <v>315.00360731311673</v>
      </c>
      <c r="GJ25" s="119">
        <f t="shared" ref="GJ25:GJ45" ca="1" si="349">EXP(-0.107-1719/(J25+273.15))</f>
        <v>1.6660394000061628E-3</v>
      </c>
      <c r="GK25" s="119">
        <f t="shared" ref="GK25:GK45" si="350">(FE25/FG25)/(DQ25/DS25)</f>
        <v>0.15096315000182683</v>
      </c>
      <c r="GL25" s="33">
        <f t="shared" ref="GL25:GL45" si="351">FH25+FI25+FF25</f>
        <v>0.88922448497966766</v>
      </c>
      <c r="GM25" s="33">
        <f t="shared" ref="GM25:GM45" si="352">FC25+FA25+FK25+FM25</f>
        <v>0.12569688114523159</v>
      </c>
      <c r="GN25" s="33">
        <f t="shared" ref="GN25:GN45" si="353">EXP(0.238*GM25+0.289*GL25-2.3315)</f>
        <v>0.12943217682374988</v>
      </c>
      <c r="GO25" s="33">
        <f t="shared" ref="GO25:GO45" si="354">1-FA25-FC25</f>
        <v>0.91183708416140941</v>
      </c>
      <c r="GP25" s="33">
        <f t="shared" ref="GP25:GP45" si="355">(FE25-FM25)+FG25-GO25</f>
        <v>7.6633932611343103E-2</v>
      </c>
      <c r="GQ25" s="33">
        <f t="shared" ref="GQ25:GQ45" si="356">FE25-FM25</f>
        <v>0.10983604827191981</v>
      </c>
      <c r="GR25" s="33">
        <f t="shared" ref="GR25:GR45" si="357">1-GN25</f>
        <v>0.87056782317625014</v>
      </c>
      <c r="GS25" s="33">
        <f t="shared" ref="GS25:GS45" si="358">(GN25*FG25)-(GN25*(1-GL25))+GQ25+(1-GL25)</f>
        <v>0.31999728385092818</v>
      </c>
      <c r="GT25" s="33">
        <f t="shared" ref="GT25:GT45" si="359">-GQ25*(1-GL25)</f>
        <v>-1.2167144815120001E-2</v>
      </c>
      <c r="GU25" s="33">
        <f t="shared" ref="GU25:GU45" si="360">(-GS25+SQRT(GS25^2-4*GR25*GT25))/2*GR25</f>
        <v>2.6328600686688221E-2</v>
      </c>
      <c r="GV25" s="33">
        <f t="shared" ref="GV25:GV45" si="361">GU25</f>
        <v>2.6328600686688221E-2</v>
      </c>
      <c r="GW25" s="33">
        <f t="shared" ref="GW25:GW45" si="362">GQ25-GV25</f>
        <v>8.3507447585231598E-2</v>
      </c>
      <c r="GX25" s="33">
        <f t="shared" ref="GX25:GX45" si="363">1-GL25-GV25</f>
        <v>8.4446914333644124E-2</v>
      </c>
      <c r="GY25" s="33">
        <f t="shared" ref="GY25:GY45" si="364">FG25-GX25</f>
        <v>0.79418805416718852</v>
      </c>
      <c r="GZ25" s="33">
        <f t="shared" ref="GZ25:GZ45" si="365">IF(1-GL25&gt;0,FH25,1-FI25-FJ25-FF25)</f>
        <v>0.85895296183331926</v>
      </c>
      <c r="HA25" s="33">
        <f t="shared" ref="HA25:HA45" si="366">IF(1-GL25&gt;0,FI25,IF(FH25&gt;0,FI25,1-FF25))</f>
        <v>2.7398310642569101E-2</v>
      </c>
      <c r="HB25" s="33">
        <f t="shared" ref="HB25:HB45" si="367">11.864*GW25+9.107*FM25-18.375*FC25+11.794*FA25-1.4925*FK25+439.97*FH25+419.68*FI25+431.72*GX25+432.56*GV25+428.03*FF25-28.652*GX25^2-12.741*GV25^2</f>
        <v>438.09338295055159</v>
      </c>
      <c r="HC25" s="33">
        <f t="shared" ref="HC25:HC45" si="368">-0.3085*FB25+0.813*GW25-0.4173*FM25-2.209*FC25-1.0864*FA25-0.8001*FK25+11.931*FH25+11.288*FI25+11.432*GX25+11.885*GV25+12.038*FF25+2.4355*GX25^2-1.661*GV25^2</f>
        <v>11.713592708717712</v>
      </c>
      <c r="HD25" s="33">
        <f t="shared" ref="HD25:HD45" si="369">3*(FM25+FC25+FK25)+2*(GW25+GY25)+4*FA25</f>
        <v>2.1467978595054649</v>
      </c>
      <c r="HE25" s="33">
        <f t="shared" ref="HE25:HE45" si="370">32.9*(0.75*HD25/6)*(10^-6)</f>
        <v>8.8287061972162232E-6</v>
      </c>
      <c r="HF25" s="33">
        <f t="shared" ref="HF25:HF45" si="371">7500*HD25/((1.4133+0.05601*HC25)^3)</f>
        <v>1816.9071234094497</v>
      </c>
      <c r="HG25" s="33">
        <f t="shared" ref="HG25:HG45" ca="1" si="372">HC25*((2+3*HE25*(J25-25))/(2-3*HE25*(J25-25))-1)</f>
        <v>-7.7140493374090041E-3</v>
      </c>
      <c r="HH25" s="119">
        <f t="shared" ref="HH25:HH45" ca="1" si="373">-57.9+0.0475*(GA25+273.15)-40.6*DQ25-47.7*FP25+0.67*AA25-153*DN25*DT25+6.89*((FB25+FC25)/DP25)</f>
        <v>18.461196781770962</v>
      </c>
      <c r="HI25" s="44" t="e">
        <f>#REF!</f>
        <v>#REF!</v>
      </c>
      <c r="HJ25" s="44" t="e">
        <f>#REF!</f>
        <v>#REF!</v>
      </c>
      <c r="HK25" s="44">
        <f t="shared" ref="HK25:HK45" si="374">W25+X25</f>
        <v>4.7172999999999998</v>
      </c>
      <c r="HL25" s="44">
        <f t="shared" ref="HL25:HL45" si="375">6*10^-5*(P25^3)-0.0166*(P25^2)+1.5751*P25-39.978</f>
        <v>3.8265188105040764</v>
      </c>
      <c r="HM25" s="44" t="e">
        <f t="shared" ref="HM25:HM45" si="376">IF(HK25&gt;HL25,HJ25,HI25)</f>
        <v>#REF!</v>
      </c>
      <c r="HN25" s="33">
        <f t="shared" ref="HN25:HN45" si="377">HB25</f>
        <v>438.09338295055159</v>
      </c>
      <c r="HO25" s="33">
        <f t="shared" ref="HO25:HO45" si="378">HC25</f>
        <v>11.713592708717712</v>
      </c>
      <c r="HP25" s="44">
        <f t="shared" ref="HP25:HP45" si="379">771.475-(1.323*HN25)-(16.064*HO25)</f>
        <v>3.7103010835790258</v>
      </c>
      <c r="HQ25" s="44"/>
      <c r="HR25" s="45">
        <f t="shared" ref="HR25:HR45" si="380">GV25+GW25+FF25</f>
        <v>0.11270926077569912</v>
      </c>
      <c r="HS25" s="45">
        <f t="shared" ref="HS25:HS45" si="381">GX25+GY25</f>
        <v>0.87863496850083267</v>
      </c>
      <c r="HT25" s="45">
        <f t="shared" ref="HT25:HT45" si="382">IF(FI25&gt;FM25,FM25,FI25)</f>
        <v>6.7847657953047161E-3</v>
      </c>
      <c r="HU25" s="45">
        <f t="shared" ref="HU25:HU45" si="383">FI25-HT25</f>
        <v>2.0613544847264385E-2</v>
      </c>
      <c r="HV25" s="45">
        <f t="shared" ref="HV25:HV45" si="384">FM25-HT25</f>
        <v>0</v>
      </c>
      <c r="HW25" s="45">
        <f t="shared" ref="HW25:HW45" si="385">IF(HU25&gt;FC25,FC25,HU25)</f>
        <v>2.0613544847264385E-2</v>
      </c>
      <c r="HX25" s="45">
        <f t="shared" ref="HX25:HX45" si="386">HU25-HW25</f>
        <v>0</v>
      </c>
      <c r="HY25" s="45">
        <f t="shared" ref="HY25:HY45" si="387">FC25-HW25</f>
        <v>5.3233158426396254E-2</v>
      </c>
      <c r="HZ25" s="45">
        <f t="shared" ref="HZ25:HZ45" si="388">HY25+FK25+2*FA25</f>
        <v>0.11261478306759254</v>
      </c>
      <c r="IA25" s="45">
        <f t="shared" ref="IA25:IA45" si="389">HR25/(HR25+HS25)</f>
        <v>0.11369336447134278</v>
      </c>
      <c r="IB25" s="45">
        <f t="shared" ref="IB25:IB45" si="390">(FH25-HZ25-HV25)*(1-IA25)</f>
        <v>0.66148448018843675</v>
      </c>
      <c r="IC25" s="45">
        <f t="shared" ref="IC25:IC45" si="391">(FH25-HZ25-HV25)*IA25</f>
        <v>8.4853698577289943E-2</v>
      </c>
      <c r="ID25" s="45">
        <f t="shared" ref="ID25:ID45" si="392">(1-HT25-HW25-HV25-HZ25-IB25-IC25)*(1-IA25)</f>
        <v>0.10072762132400846</v>
      </c>
      <c r="IE25" s="45">
        <f t="shared" ref="IE25:IE45" si="393">(1-HT25-HW25-HV25-HZ25-IB25-IC25)*IA25</f>
        <v>1.2921106200103148E-2</v>
      </c>
      <c r="IF25" s="45">
        <f t="shared" ref="IF25:IF45" si="394">HW25+HT25</f>
        <v>2.7398310642569101E-2</v>
      </c>
      <c r="IG25" s="45"/>
      <c r="IH25" s="121">
        <f t="shared" ref="IH25:IH45" si="395">(-0.000000872*IB25)-(0.000000749*ID25)-(0.000000993*IC25)-(0.00000087*(HZ25+HV25))-(0.00000086*IF25)-(0.00000087*IE25)</f>
        <v>-8.6929794859875282E-7</v>
      </c>
      <c r="II25" s="121">
        <f t="shared" ref="II25:II45" si="396">(0.000000000001707*IB25)+(0.000000000000447*ID25)+(0.0000000000014835*IC25)+(0.000000000002171*(HZ25+HV25))+(0.000000000002149*IF25)+(0.0000000000002235*IE25)</f>
        <v>1.6063132470992506E-12</v>
      </c>
      <c r="IJ25" s="121">
        <f t="shared" ref="IJ25:IJ45" si="397">(0.000027795*IB25)+(0.000024656*ID25)+(0.000031371*IC25)+(0.00002225*(HZ25+HV25))+(0.000023118*IF25)+(0.000028232*IE25)</f>
        <v>2.7035308475200676E-5</v>
      </c>
      <c r="IK25" s="121">
        <f t="shared" ref="IK25:IK45" si="398">(0.0000000083082*IB25)+(0.000000007467*ID25)+(0.0000000083672*IC25)+(0.0000000052863*(HZ25+HV25))+(0.0000000025785*IF25)+(0.000000007526*IE25)</f>
        <v>7.7210726904478971E-9</v>
      </c>
      <c r="IL25" s="45">
        <f t="shared" ref="IL25:IL45" si="399">HD25</f>
        <v>2.1467978595054649</v>
      </c>
      <c r="IM25" s="119">
        <f t="shared" ref="IM25:IM45" si="400">(1-FH25-FI25-FJ25)*(1-0.5*(FD25+FK25+FI25+FJ25))</f>
        <v>9.9748976927799313E-2</v>
      </c>
      <c r="IN25" s="122">
        <f t="shared" ref="IN25:IN45" ca="1" si="401">J25-25</f>
        <v>-24.872360329773695</v>
      </c>
      <c r="IO25" s="122"/>
      <c r="IP25" s="45">
        <f t="shared" ref="IP25:IP45" si="402">1.4133+(0.05601*HO25)</f>
        <v>2.0693783276152793</v>
      </c>
      <c r="IQ25" s="122">
        <f t="shared" ref="IQ25:IQ45" si="403">(7500*IL25)/IP25^3</f>
        <v>1816.9071234094497</v>
      </c>
      <c r="IR25" s="121">
        <f t="shared" ref="IR25:IR45" si="404">0.0000329*(0.75-IL25/6)</f>
        <v>1.2903391737045034E-5</v>
      </c>
    </row>
    <row r="26" spans="1:252" s="33" customFormat="1">
      <c r="A26" t="s">
        <v>233</v>
      </c>
      <c r="B26"/>
      <c r="C26" s="111">
        <v>3</v>
      </c>
      <c r="D26" s="111">
        <v>1160</v>
      </c>
      <c r="E26" s="125">
        <f t="shared" si="206"/>
        <v>88.282327406698613</v>
      </c>
      <c r="F26" s="125" t="str">
        <f t="shared" ca="1" si="207"/>
        <v>N</v>
      </c>
      <c r="G26" s="124" t="str">
        <f t="shared" ca="1" si="208"/>
        <v/>
      </c>
      <c r="H26" s="124" t="str">
        <f t="shared" ca="1" si="209"/>
        <v/>
      </c>
      <c r="I26" s="4">
        <f t="shared" ca="1" si="210"/>
        <v>3.0701588936263936E-2</v>
      </c>
      <c r="J26" s="4">
        <f t="shared" ca="1" si="211"/>
        <v>0.11995646770756963</v>
      </c>
      <c r="K26" s="4">
        <f t="shared" ca="1" si="212"/>
        <v>1.0802434024293608E-2</v>
      </c>
      <c r="L26" s="4">
        <f t="shared" ca="1" si="213"/>
        <v>6.617250153163412E-2</v>
      </c>
      <c r="M26" s="4">
        <f t="shared" ca="1" si="199"/>
        <v>3.0701588936263936E-2</v>
      </c>
      <c r="N26" s="4">
        <f t="shared" ca="1" si="200"/>
        <v>2.892606597716698E-2</v>
      </c>
      <c r="O26" s="4">
        <f t="shared" si="201"/>
        <v>2.7749351002834849E-2</v>
      </c>
      <c r="P26">
        <v>47.291600000000003</v>
      </c>
      <c r="Q26">
        <v>1.7306999999999999</v>
      </c>
      <c r="R26">
        <v>15.525</v>
      </c>
      <c r="S26">
        <v>9.3999000000000006</v>
      </c>
      <c r="T26">
        <v>0.1588</v>
      </c>
      <c r="U26">
        <v>6.3227184466019404</v>
      </c>
      <c r="V26">
        <v>12.3696</v>
      </c>
      <c r="W26">
        <v>3.9281000000000001</v>
      </c>
      <c r="X26">
        <v>1.2284999999999999</v>
      </c>
      <c r="Y26">
        <v>0.2</v>
      </c>
      <c r="Z26">
        <v>0.24060000000000001</v>
      </c>
      <c r="AA26" s="112">
        <v>0</v>
      </c>
      <c r="AB26" s="113">
        <f t="shared" ca="1" si="214"/>
        <v>11.284708095770542</v>
      </c>
      <c r="AD26">
        <v>51.020800000000001</v>
      </c>
      <c r="AE26">
        <v>0.51449999999999996</v>
      </c>
      <c r="AF26">
        <v>4.2767999999999997</v>
      </c>
      <c r="AG26">
        <v>3.7696999999999998</v>
      </c>
      <c r="AH26">
        <v>9.1700000000000004E-2</v>
      </c>
      <c r="AI26">
        <v>15.932600000000001</v>
      </c>
      <c r="AJ26">
        <v>21.671199999999999</v>
      </c>
      <c r="AK26">
        <v>0.38200000000000001</v>
      </c>
      <c r="AL26">
        <v>0</v>
      </c>
      <c r="AM26">
        <v>1.0513999999999999</v>
      </c>
      <c r="AO26" s="114">
        <f t="shared" ca="1" si="215"/>
        <v>1470.2741516814301</v>
      </c>
      <c r="AP26" s="124">
        <f t="shared" ca="1" si="216"/>
        <v>1197.1241516814302</v>
      </c>
      <c r="AQ26" s="124">
        <f t="shared" ca="1" si="217"/>
        <v>5.2551197265769884</v>
      </c>
      <c r="AR26" s="111"/>
      <c r="AS26" s="115">
        <f t="shared" ca="1" si="218"/>
        <v>1467.5108628261185</v>
      </c>
      <c r="AT26" s="115">
        <f t="shared" ca="1" si="219"/>
        <v>7.11557110692842</v>
      </c>
      <c r="AU26" s="115"/>
      <c r="AV26" s="115">
        <f t="shared" ca="1" si="220"/>
        <v>1463.6923123488646</v>
      </c>
      <c r="AW26" s="115">
        <f t="shared" ca="1" si="221"/>
        <v>4.7523700775909461</v>
      </c>
      <c r="AX26" s="111"/>
      <c r="AY26" s="115">
        <f t="shared" ca="1" si="222"/>
        <v>1485.3195319110669</v>
      </c>
      <c r="AZ26" s="115">
        <f t="shared" ca="1" si="223"/>
        <v>1212.1695319110668</v>
      </c>
      <c r="BA26" s="115">
        <f t="shared" ca="1" si="224"/>
        <v>7.8067702307265678</v>
      </c>
      <c r="BB26" s="115"/>
      <c r="BC26" s="115">
        <f t="shared" ca="1" si="225"/>
        <v>1504.1617857147924</v>
      </c>
      <c r="BD26" s="115">
        <f t="shared" ca="1" si="226"/>
        <v>1231.0117857147925</v>
      </c>
      <c r="BE26" s="116">
        <f t="shared" ca="1" si="227"/>
        <v>8.5380853704146276</v>
      </c>
      <c r="BG26" s="116">
        <f t="shared" si="228"/>
        <v>1449.0553346759514</v>
      </c>
      <c r="BH26" s="116">
        <f t="shared" si="229"/>
        <v>1175.9053346759515</v>
      </c>
      <c r="BI26" s="116">
        <f t="shared" ca="1" si="230"/>
        <v>1467.5108628261185</v>
      </c>
      <c r="BJ26" s="116">
        <f t="shared" ca="1" si="231"/>
        <v>1194.3608628261186</v>
      </c>
      <c r="BK26" s="116">
        <f t="shared" ca="1" si="232"/>
        <v>7.11557110692842</v>
      </c>
      <c r="BL26" s="116"/>
      <c r="BM26" s="116">
        <f t="shared" ca="1" si="233"/>
        <v>1463.6923123488646</v>
      </c>
      <c r="BN26" s="116">
        <f t="shared" ca="1" si="234"/>
        <v>4.7523700775909461</v>
      </c>
      <c r="BO26" s="116">
        <f t="shared" ca="1" si="235"/>
        <v>1190.5423123488645</v>
      </c>
      <c r="BP26" s="116"/>
      <c r="BQ26" s="116">
        <f t="shared" ca="1" si="236"/>
        <v>5.3984947624910316</v>
      </c>
      <c r="BR26" s="116">
        <f t="shared" ca="1" si="237"/>
        <v>5.85419886188589</v>
      </c>
      <c r="BS26" s="116">
        <f t="shared" ca="1" si="238"/>
        <v>1206.5041597329728</v>
      </c>
      <c r="BT26" s="116">
        <f t="shared" ca="1" si="239"/>
        <v>1217.4389103037483</v>
      </c>
      <c r="BU26" s="116">
        <f t="shared" ca="1" si="240"/>
        <v>1217.4389103037483</v>
      </c>
      <c r="BV26" s="116"/>
      <c r="BW26" s="116">
        <f t="shared" ca="1" si="241"/>
        <v>1171.058966293177</v>
      </c>
      <c r="BX26" s="111"/>
      <c r="BY26" s="117">
        <f t="shared" ca="1" si="242"/>
        <v>0.71195980345719911</v>
      </c>
      <c r="BZ26" s="117">
        <f t="shared" ca="1" si="243"/>
        <v>0.6978742726966749</v>
      </c>
      <c r="CA26" s="117">
        <f t="shared" ca="1" si="244"/>
        <v>0.1048020701455805</v>
      </c>
      <c r="CB26" s="117">
        <f t="shared" ca="1" si="245"/>
        <v>1.5746803694827595E-2</v>
      </c>
      <c r="CC26" s="117">
        <f t="shared" ca="1" si="246"/>
        <v>1.8068013666393469E-2</v>
      </c>
      <c r="CD26" s="117">
        <f t="shared" ca="1" si="247"/>
        <v>6.2009261195417484E-2</v>
      </c>
      <c r="CE26" s="117">
        <f t="shared" si="248"/>
        <v>4.3123950758502949E-2</v>
      </c>
      <c r="CF26" s="116">
        <f t="shared" ca="1" si="249"/>
        <v>0.94162437215739692</v>
      </c>
      <c r="CG26" s="134">
        <v>0.27</v>
      </c>
      <c r="CH26" s="117">
        <f t="shared" si="250"/>
        <v>0.76404677422830902</v>
      </c>
      <c r="CI26" s="117">
        <f t="shared" si="251"/>
        <v>0.11560450416987411</v>
      </c>
      <c r="CJ26" s="117">
        <f t="shared" si="252"/>
        <v>4.6448392631091531E-2</v>
      </c>
      <c r="CK26" s="117">
        <f t="shared" si="253"/>
        <v>2.7398310642569101E-2</v>
      </c>
      <c r="CL26" s="117">
        <f t="shared" si="254"/>
        <v>3.3083195218250504E-2</v>
      </c>
      <c r="CM26" s="117">
        <f t="shared" si="255"/>
        <v>1.53745997556681E-2</v>
      </c>
      <c r="CN26" s="117">
        <f t="shared" si="256"/>
        <v>1.0019557766457625</v>
      </c>
      <c r="CO26" s="117">
        <f t="shared" si="257"/>
        <v>0.15914783907557273</v>
      </c>
      <c r="CP26" s="111"/>
      <c r="CQ26" s="116">
        <f t="shared" ca="1" si="258"/>
        <v>5.1365203378163642</v>
      </c>
      <c r="CR26" s="116">
        <f t="shared" ca="1" si="259"/>
        <v>4.4130528983376536</v>
      </c>
      <c r="CS26" s="116">
        <f t="shared" ca="1" si="260"/>
        <v>5.7733441805440853</v>
      </c>
      <c r="CT26" s="116">
        <f t="shared" ca="1" si="261"/>
        <v>1222.9990612079778</v>
      </c>
      <c r="CU26" s="118">
        <f t="shared" ca="1" si="205"/>
        <v>0.27910430678314235</v>
      </c>
      <c r="CW26" s="116">
        <f t="shared" si="262"/>
        <v>3.4442813656603968</v>
      </c>
      <c r="CX26" s="116">
        <f t="shared" si="263"/>
        <v>3.4702442496061021</v>
      </c>
      <c r="CY26" s="116">
        <f t="shared" ca="1" si="264"/>
        <v>953.77595271723169</v>
      </c>
      <c r="CZ26" s="119"/>
      <c r="DA26" s="33">
        <f t="shared" si="265"/>
        <v>0.78708747543035373</v>
      </c>
      <c r="DB26" s="33">
        <f t="shared" si="266"/>
        <v>2.1666574860914285E-2</v>
      </c>
      <c r="DC26" s="33">
        <f t="shared" si="267"/>
        <v>0.30452820195957281</v>
      </c>
      <c r="DD26" s="33">
        <f t="shared" si="268"/>
        <v>0.13083327765900588</v>
      </c>
      <c r="DE26" s="33">
        <f t="shared" si="269"/>
        <v>2.2385903083700438E-3</v>
      </c>
      <c r="DF26" s="33">
        <f t="shared" si="270"/>
        <v>0.15687414889198054</v>
      </c>
      <c r="DG26" s="33">
        <f t="shared" si="271"/>
        <v>0.22058084005321218</v>
      </c>
      <c r="DH26" s="33">
        <f t="shared" si="272"/>
        <v>0.12675604116884939</v>
      </c>
      <c r="DI26" s="33">
        <f t="shared" si="273"/>
        <v>2.6083910144804448E-2</v>
      </c>
      <c r="DJ26" s="33">
        <f t="shared" si="274"/>
        <v>2.6316101111723694E-3</v>
      </c>
      <c r="DK26" s="33">
        <f t="shared" si="275"/>
        <v>3.3902365133826979E-3</v>
      </c>
      <c r="DL26" s="33">
        <f t="shared" si="276"/>
        <v>1.782670907101618</v>
      </c>
      <c r="DN26" s="33">
        <f t="shared" si="277"/>
        <v>0.44152146775652024</v>
      </c>
      <c r="DO26" s="33">
        <f t="shared" si="278"/>
        <v>1.2153995880339578E-2</v>
      </c>
      <c r="DP26" s="33">
        <f t="shared" si="279"/>
        <v>0.17082693207502583</v>
      </c>
      <c r="DQ26" s="33">
        <f t="shared" si="280"/>
        <v>7.3391716405874996E-2</v>
      </c>
      <c r="DR26" s="33">
        <f t="shared" si="281"/>
        <v>1.255750738654107E-3</v>
      </c>
      <c r="DS26" s="33">
        <f t="shared" si="282"/>
        <v>8.7999500225780153E-2</v>
      </c>
      <c r="DT26" s="33">
        <f t="shared" si="283"/>
        <v>0.12373615296827098</v>
      </c>
      <c r="DU26" s="33">
        <f t="shared" si="284"/>
        <v>7.1104565999193639E-2</v>
      </c>
      <c r="DV26" s="33">
        <f t="shared" si="285"/>
        <v>1.4631926757145189E-2</v>
      </c>
      <c r="DW26" s="33">
        <f t="shared" si="286"/>
        <v>1.4762175680821605E-3</v>
      </c>
      <c r="DX26" s="33">
        <f t="shared" si="287"/>
        <v>1.9017736251133218E-3</v>
      </c>
      <c r="DY26" s="33">
        <f t="shared" si="288"/>
        <v>1.0000000000000002</v>
      </c>
      <c r="DZ26" s="33">
        <f t="shared" si="289"/>
        <v>54.525582037479971</v>
      </c>
      <c r="EA26" s="33">
        <f t="shared" si="290"/>
        <v>0.84915360585044686</v>
      </c>
      <c r="EB26" s="33">
        <f t="shared" si="291"/>
        <v>6.4410081273128788E-3</v>
      </c>
      <c r="EC26" s="33">
        <f t="shared" si="292"/>
        <v>4.1945449730779412E-2</v>
      </c>
      <c r="ED26" s="33">
        <f t="shared" si="293"/>
        <v>5.2468878050953141E-2</v>
      </c>
      <c r="EE26" s="33">
        <f t="shared" si="294"/>
        <v>1.2926872246696035E-3</v>
      </c>
      <c r="EF26" s="33">
        <f t="shared" si="295"/>
        <v>0.3953067158920614</v>
      </c>
      <c r="EG26" s="33">
        <f t="shared" si="296"/>
        <v>0.38645158299065219</v>
      </c>
      <c r="EH26" s="33">
        <f t="shared" si="297"/>
        <v>6.1633878626435766E-3</v>
      </c>
      <c r="EI26" s="33">
        <f t="shared" si="298"/>
        <v>0</v>
      </c>
      <c r="EJ26" s="33">
        <f t="shared" si="299"/>
        <v>6.9171871772165721E-3</v>
      </c>
      <c r="EK26" s="33">
        <f t="shared" si="300"/>
        <v>1.7461405029067354</v>
      </c>
      <c r="EM26" s="33">
        <f t="shared" si="301"/>
        <v>1.6983072117008937</v>
      </c>
      <c r="EN26" s="33">
        <f t="shared" si="302"/>
        <v>1.2882016254625758E-2</v>
      </c>
      <c r="EO26" s="33">
        <f t="shared" si="303"/>
        <v>0.12583634919233824</v>
      </c>
      <c r="EP26" s="33">
        <f t="shared" si="304"/>
        <v>5.2468878050953141E-2</v>
      </c>
      <c r="EQ26" s="33">
        <f t="shared" si="305"/>
        <v>1.2926872246696035E-3</v>
      </c>
      <c r="ER26" s="33">
        <f t="shared" si="306"/>
        <v>0.3953067158920614</v>
      </c>
      <c r="ES26" s="33">
        <f t="shared" si="307"/>
        <v>0.38645158299065219</v>
      </c>
      <c r="ET26" s="33">
        <f t="shared" si="308"/>
        <v>6.1633878626435766E-3</v>
      </c>
      <c r="EU26" s="33">
        <f t="shared" si="309"/>
        <v>0</v>
      </c>
      <c r="EV26" s="33">
        <f t="shared" si="310"/>
        <v>2.0751561531649716E-2</v>
      </c>
      <c r="EW26" s="33">
        <f t="shared" si="311"/>
        <v>2.6994603907004877</v>
      </c>
      <c r="EX26" s="33">
        <f t="shared" si="312"/>
        <v>2.2226664338805318</v>
      </c>
      <c r="EZ26" s="33">
        <f t="shared" si="313"/>
        <v>1.8873852169324075</v>
      </c>
      <c r="FA26" s="33">
        <f t="shared" si="314"/>
        <v>1.4316212564930039E-2</v>
      </c>
      <c r="FB26" s="33">
        <f t="shared" si="315"/>
        <v>0.11261478306759254</v>
      </c>
      <c r="FC26" s="33">
        <f t="shared" si="316"/>
        <v>7.3846703273660635E-2</v>
      </c>
      <c r="FD26" s="33">
        <f t="shared" si="317"/>
        <v>0.18646148634125317</v>
      </c>
      <c r="FE26" s="33">
        <f t="shared" si="318"/>
        <v>0.11662081406722452</v>
      </c>
      <c r="FF26" s="33">
        <f t="shared" si="319"/>
        <v>2.8732125037793095E-3</v>
      </c>
      <c r="FG26" s="33">
        <f t="shared" si="320"/>
        <v>0.87863496850083267</v>
      </c>
      <c r="FH26" s="33">
        <f t="shared" si="321"/>
        <v>0.85895296183331926</v>
      </c>
      <c r="FI26" s="33">
        <f t="shared" si="322"/>
        <v>2.7398310642569101E-2</v>
      </c>
      <c r="FJ26" s="33">
        <f t="shared" si="323"/>
        <v>0</v>
      </c>
      <c r="FK26" s="33">
        <f t="shared" si="324"/>
        <v>3.07491995113362E-2</v>
      </c>
      <c r="FL26" s="33">
        <f t="shared" si="325"/>
        <v>4.0033923828976521</v>
      </c>
      <c r="FM26" s="33">
        <f t="shared" si="326"/>
        <v>6.7847657953047161E-3</v>
      </c>
      <c r="FN26" s="33">
        <f t="shared" si="327"/>
        <v>1.0168524810540092E-2</v>
      </c>
      <c r="FO26" s="33">
        <f t="shared" si="328"/>
        <v>2.7398310642569101E-2</v>
      </c>
      <c r="FP26" s="33">
        <f t="shared" si="329"/>
        <v>4.6448392631091531E-2</v>
      </c>
      <c r="FQ26" s="33">
        <f t="shared" si="330"/>
        <v>3.3083195218250504E-2</v>
      </c>
      <c r="FR26" s="33">
        <f t="shared" si="331"/>
        <v>1.53745997556681E-2</v>
      </c>
      <c r="FS26" s="119">
        <f t="shared" si="332"/>
        <v>0.76404677422830902</v>
      </c>
      <c r="FT26" s="33">
        <f t="shared" si="333"/>
        <v>0.11560450416987411</v>
      </c>
      <c r="FU26" s="33">
        <f t="shared" si="334"/>
        <v>1.0019557766457625</v>
      </c>
      <c r="FV26" s="33">
        <f t="shared" si="335"/>
        <v>0.76404677422830902</v>
      </c>
      <c r="FW26" s="33">
        <f t="shared" si="336"/>
        <v>2.4484914011478307</v>
      </c>
      <c r="FX26" s="33">
        <f t="shared" si="337"/>
        <v>-2.8309673245400835</v>
      </c>
      <c r="FY26" s="33">
        <f t="shared" si="338"/>
        <v>-2.8309673245400835</v>
      </c>
      <c r="FZ26" s="33">
        <f t="shared" si="339"/>
        <v>0.54525582037479969</v>
      </c>
      <c r="GA26" s="120">
        <f t="shared" ca="1" si="340"/>
        <v>1467.5108628261185</v>
      </c>
      <c r="GB26" s="120">
        <f t="shared" ca="1" si="341"/>
        <v>7.11557110692842</v>
      </c>
      <c r="GC26" s="33">
        <f t="shared" ca="1" si="342"/>
        <v>0.14675108628261185</v>
      </c>
      <c r="GD26" s="119">
        <f t="shared" ca="1" si="343"/>
        <v>0.54062304478089163</v>
      </c>
      <c r="GE26" s="119">
        <f t="shared" ca="1" si="344"/>
        <v>5.521748686542348</v>
      </c>
      <c r="GF26" s="33">
        <f t="shared" ca="1" si="345"/>
        <v>174.68731439449729</v>
      </c>
      <c r="GG26" s="33">
        <f t="shared" si="346"/>
        <v>9.9748976927799313E-2</v>
      </c>
      <c r="GH26" s="119">
        <f t="shared" si="347"/>
        <v>88.282327406698613</v>
      </c>
      <c r="GI26" s="119">
        <f t="shared" ca="1" si="348"/>
        <v>315.01247936409015</v>
      </c>
      <c r="GJ26" s="119">
        <f t="shared" ca="1" si="349"/>
        <v>1.6657447753856169E-3</v>
      </c>
      <c r="GK26" s="119">
        <f t="shared" si="350"/>
        <v>0.15914783907557273</v>
      </c>
      <c r="GL26" s="33">
        <f t="shared" si="351"/>
        <v>0.88922448497966766</v>
      </c>
      <c r="GM26" s="33">
        <f t="shared" si="352"/>
        <v>0.12569688114523159</v>
      </c>
      <c r="GN26" s="33">
        <f t="shared" si="353"/>
        <v>0.12943217682374988</v>
      </c>
      <c r="GO26" s="33">
        <f t="shared" si="354"/>
        <v>0.91183708416140941</v>
      </c>
      <c r="GP26" s="33">
        <f t="shared" si="355"/>
        <v>7.6633932611343103E-2</v>
      </c>
      <c r="GQ26" s="33">
        <f t="shared" si="356"/>
        <v>0.10983604827191981</v>
      </c>
      <c r="GR26" s="33">
        <f t="shared" si="357"/>
        <v>0.87056782317625014</v>
      </c>
      <c r="GS26" s="33">
        <f t="shared" si="358"/>
        <v>0.31999728385092818</v>
      </c>
      <c r="GT26" s="33">
        <f t="shared" si="359"/>
        <v>-1.2167144815120001E-2</v>
      </c>
      <c r="GU26" s="33">
        <f t="shared" si="360"/>
        <v>2.6328600686688221E-2</v>
      </c>
      <c r="GV26" s="33">
        <f t="shared" si="361"/>
        <v>2.6328600686688221E-2</v>
      </c>
      <c r="GW26" s="33">
        <f t="shared" si="362"/>
        <v>8.3507447585231598E-2</v>
      </c>
      <c r="GX26" s="33">
        <f t="shared" si="363"/>
        <v>8.4446914333644124E-2</v>
      </c>
      <c r="GY26" s="33">
        <f t="shared" si="364"/>
        <v>0.79418805416718852</v>
      </c>
      <c r="GZ26" s="33">
        <f t="shared" si="365"/>
        <v>0.85895296183331926</v>
      </c>
      <c r="HA26" s="33">
        <f t="shared" si="366"/>
        <v>2.7398310642569101E-2</v>
      </c>
      <c r="HB26" s="33">
        <f t="shared" si="367"/>
        <v>438.09338295055159</v>
      </c>
      <c r="HC26" s="33">
        <f t="shared" si="368"/>
        <v>11.713592708717712</v>
      </c>
      <c r="HD26" s="33">
        <f t="shared" si="369"/>
        <v>2.1467978595054649</v>
      </c>
      <c r="HE26" s="33">
        <f t="shared" si="370"/>
        <v>8.8287061972162232E-6</v>
      </c>
      <c r="HF26" s="33">
        <f t="shared" si="371"/>
        <v>1816.9071234094497</v>
      </c>
      <c r="HG26" s="33">
        <f t="shared" ca="1" si="372"/>
        <v>-7.7164314628145516E-3</v>
      </c>
      <c r="HH26" s="119">
        <f t="shared" ca="1" si="373"/>
        <v>18.747969180544072</v>
      </c>
      <c r="HI26" s="44" t="e">
        <f>#REF!</f>
        <v>#REF!</v>
      </c>
      <c r="HJ26" s="44" t="e">
        <f>#REF!</f>
        <v>#REF!</v>
      </c>
      <c r="HK26" s="44">
        <f t="shared" si="374"/>
        <v>5.1566000000000001</v>
      </c>
      <c r="HL26" s="44">
        <f t="shared" si="375"/>
        <v>3.7312218509362722</v>
      </c>
      <c r="HM26" s="44" t="e">
        <f t="shared" si="376"/>
        <v>#REF!</v>
      </c>
      <c r="HN26" s="33">
        <f t="shared" si="377"/>
        <v>438.09338295055159</v>
      </c>
      <c r="HO26" s="33">
        <f t="shared" si="378"/>
        <v>11.713592708717712</v>
      </c>
      <c r="HP26" s="44">
        <f t="shared" si="379"/>
        <v>3.7103010835790258</v>
      </c>
      <c r="HQ26" s="44"/>
      <c r="HR26" s="45">
        <f t="shared" si="380"/>
        <v>0.11270926077569912</v>
      </c>
      <c r="HS26" s="45">
        <f t="shared" si="381"/>
        <v>0.87863496850083267</v>
      </c>
      <c r="HT26" s="45">
        <f t="shared" si="382"/>
        <v>6.7847657953047161E-3</v>
      </c>
      <c r="HU26" s="45">
        <f t="shared" si="383"/>
        <v>2.0613544847264385E-2</v>
      </c>
      <c r="HV26" s="45">
        <f t="shared" si="384"/>
        <v>0</v>
      </c>
      <c r="HW26" s="45">
        <f t="shared" si="385"/>
        <v>2.0613544847264385E-2</v>
      </c>
      <c r="HX26" s="45">
        <f t="shared" si="386"/>
        <v>0</v>
      </c>
      <c r="HY26" s="45">
        <f t="shared" si="387"/>
        <v>5.3233158426396254E-2</v>
      </c>
      <c r="HZ26" s="45">
        <f t="shared" si="388"/>
        <v>0.11261478306759254</v>
      </c>
      <c r="IA26" s="45">
        <f t="shared" si="389"/>
        <v>0.11369336447134278</v>
      </c>
      <c r="IB26" s="45">
        <f t="shared" si="390"/>
        <v>0.66148448018843675</v>
      </c>
      <c r="IC26" s="45">
        <f t="shared" si="391"/>
        <v>8.4853698577289943E-2</v>
      </c>
      <c r="ID26" s="45">
        <f t="shared" si="392"/>
        <v>0.10072762132400846</v>
      </c>
      <c r="IE26" s="45">
        <f t="shared" si="393"/>
        <v>1.2921106200103148E-2</v>
      </c>
      <c r="IF26" s="45">
        <f t="shared" si="394"/>
        <v>2.7398310642569101E-2</v>
      </c>
      <c r="IG26" s="45"/>
      <c r="IH26" s="121">
        <f t="shared" si="395"/>
        <v>-8.6929794859875282E-7</v>
      </c>
      <c r="II26" s="121">
        <f t="shared" si="396"/>
        <v>1.6063132470992506E-12</v>
      </c>
      <c r="IJ26" s="121">
        <f t="shared" si="397"/>
        <v>2.7035308475200676E-5</v>
      </c>
      <c r="IK26" s="121">
        <f t="shared" si="398"/>
        <v>7.7210726904478971E-9</v>
      </c>
      <c r="IL26" s="45">
        <f t="shared" si="399"/>
        <v>2.1467978595054649</v>
      </c>
      <c r="IM26" s="119">
        <f t="shared" si="400"/>
        <v>9.9748976927799313E-2</v>
      </c>
      <c r="IN26" s="122">
        <f t="shared" ca="1" si="401"/>
        <v>-24.880043532292429</v>
      </c>
      <c r="IO26" s="122"/>
      <c r="IP26" s="45">
        <f t="shared" si="402"/>
        <v>2.0693783276152793</v>
      </c>
      <c r="IQ26" s="122">
        <f t="shared" si="403"/>
        <v>1816.9071234094497</v>
      </c>
      <c r="IR26" s="121">
        <f t="shared" si="404"/>
        <v>1.2903391737045034E-5</v>
      </c>
    </row>
    <row r="27" spans="1:252" s="33" customFormat="1">
      <c r="A27" t="s">
        <v>233</v>
      </c>
      <c r="B27"/>
      <c r="C27" s="111">
        <v>3</v>
      </c>
      <c r="D27" s="111">
        <v>1160</v>
      </c>
      <c r="E27" s="125">
        <f t="shared" si="206"/>
        <v>88.282327406698613</v>
      </c>
      <c r="F27" s="125" t="str">
        <f t="shared" ca="1" si="207"/>
        <v>N</v>
      </c>
      <c r="G27" s="124" t="str">
        <f t="shared" ca="1" si="208"/>
        <v/>
      </c>
      <c r="H27" s="124" t="str">
        <f t="shared" ca="1" si="209"/>
        <v/>
      </c>
      <c r="I27" s="4">
        <f t="shared" ca="1" si="210"/>
        <v>3.0089375525383096E-2</v>
      </c>
      <c r="J27" s="4">
        <f t="shared" ca="1" si="211"/>
        <v>0.12061844372883512</v>
      </c>
      <c r="K27" s="4">
        <f t="shared" ca="1" si="212"/>
        <v>1.2473513282982268E-2</v>
      </c>
      <c r="L27" s="4">
        <f t="shared" ca="1" si="213"/>
        <v>7.3381538296112492E-2</v>
      </c>
      <c r="M27" s="4">
        <f t="shared" ca="1" si="199"/>
        <v>3.0089375525383096E-2</v>
      </c>
      <c r="N27" s="4">
        <f t="shared" ca="1" si="200"/>
        <v>3.2036958462688357E-2</v>
      </c>
      <c r="O27" s="4">
        <f t="shared" si="201"/>
        <v>2.9134756601858193E-2</v>
      </c>
      <c r="P27">
        <v>47.225999999999999</v>
      </c>
      <c r="Q27">
        <v>1.8008999999999999</v>
      </c>
      <c r="R27">
        <v>15.643800000000001</v>
      </c>
      <c r="S27">
        <v>9.0440000000000005</v>
      </c>
      <c r="T27">
        <v>0.2213</v>
      </c>
      <c r="U27">
        <v>6.0696116504854301</v>
      </c>
      <c r="V27">
        <v>12.408099999999999</v>
      </c>
      <c r="W27">
        <v>3.8351999999999999</v>
      </c>
      <c r="X27">
        <v>1.1338999999999999</v>
      </c>
      <c r="Y27">
        <v>0.2</v>
      </c>
      <c r="Z27">
        <v>0.18940000000000001</v>
      </c>
      <c r="AA27" s="112">
        <v>0</v>
      </c>
      <c r="AB27" s="113">
        <f t="shared" ca="1" si="214"/>
        <v>11.149305152664761</v>
      </c>
      <c r="AD27">
        <v>51.020800000000001</v>
      </c>
      <c r="AE27">
        <v>0.51449999999999996</v>
      </c>
      <c r="AF27">
        <v>4.2767999999999997</v>
      </c>
      <c r="AG27">
        <v>3.7696999999999998</v>
      </c>
      <c r="AH27">
        <v>9.1700000000000004E-2</v>
      </c>
      <c r="AI27">
        <v>15.932600000000001</v>
      </c>
      <c r="AJ27">
        <v>21.671199999999999</v>
      </c>
      <c r="AK27">
        <v>0.38200000000000001</v>
      </c>
      <c r="AL27">
        <v>0</v>
      </c>
      <c r="AM27">
        <v>1.0513999999999999</v>
      </c>
      <c r="AO27" s="114">
        <f t="shared" ca="1" si="215"/>
        <v>1471.6406198162406</v>
      </c>
      <c r="AP27" s="124">
        <f t="shared" ca="1" si="216"/>
        <v>1198.4906198162407</v>
      </c>
      <c r="AQ27" s="124">
        <f t="shared" ca="1" si="217"/>
        <v>5.2639918814678399</v>
      </c>
      <c r="AR27" s="111"/>
      <c r="AS27" s="115">
        <f t="shared" ca="1" si="218"/>
        <v>1465.5379191695147</v>
      </c>
      <c r="AT27" s="115">
        <f t="shared" ca="1" si="219"/>
        <v>6.9752478087580094</v>
      </c>
      <c r="AU27" s="115"/>
      <c r="AV27" s="115">
        <f t="shared" ca="1" si="220"/>
        <v>1461.1382985939281</v>
      </c>
      <c r="AW27" s="115">
        <f t="shared" ca="1" si="221"/>
        <v>4.3431164464798879</v>
      </c>
      <c r="AX27" s="111"/>
      <c r="AY27" s="115">
        <f t="shared" ca="1" si="222"/>
        <v>1486.5640811370345</v>
      </c>
      <c r="AZ27" s="115">
        <f t="shared" ca="1" si="223"/>
        <v>1213.4140811370344</v>
      </c>
      <c r="BA27" s="115">
        <f t="shared" ca="1" si="224"/>
        <v>7.7904982571093555</v>
      </c>
      <c r="BB27" s="115"/>
      <c r="BC27" s="115">
        <f t="shared" ca="1" si="225"/>
        <v>1500.3830182499423</v>
      </c>
      <c r="BD27" s="115">
        <f t="shared" ca="1" si="226"/>
        <v>1227.2330182499422</v>
      </c>
      <c r="BE27" s="116">
        <f t="shared" ca="1" si="227"/>
        <v>8.3263019237243157</v>
      </c>
      <c r="BG27" s="116">
        <f t="shared" si="228"/>
        <v>1446.6043050099431</v>
      </c>
      <c r="BH27" s="116">
        <f t="shared" si="229"/>
        <v>1173.4543050099433</v>
      </c>
      <c r="BI27" s="116">
        <f t="shared" ca="1" si="230"/>
        <v>1465.5379191695147</v>
      </c>
      <c r="BJ27" s="116">
        <f t="shared" ca="1" si="231"/>
        <v>1192.3879191695146</v>
      </c>
      <c r="BK27" s="116">
        <f t="shared" ca="1" si="232"/>
        <v>6.9752478087580094</v>
      </c>
      <c r="BL27" s="116"/>
      <c r="BM27" s="116">
        <f t="shared" ca="1" si="233"/>
        <v>1461.1382985939281</v>
      </c>
      <c r="BN27" s="116">
        <f t="shared" ca="1" si="234"/>
        <v>4.3431164464798879</v>
      </c>
      <c r="BO27" s="116">
        <f t="shared" ca="1" si="235"/>
        <v>1187.988298593928</v>
      </c>
      <c r="BP27" s="116"/>
      <c r="BQ27" s="116">
        <f t="shared" ca="1" si="236"/>
        <v>5.3447766826315988</v>
      </c>
      <c r="BR27" s="116">
        <f t="shared" ca="1" si="237"/>
        <v>5.753314272964225</v>
      </c>
      <c r="BS27" s="116">
        <f t="shared" ca="1" si="238"/>
        <v>1207.0358054138428</v>
      </c>
      <c r="BT27" s="116">
        <f t="shared" ca="1" si="239"/>
        <v>1214.3774147020813</v>
      </c>
      <c r="BU27" s="116">
        <f t="shared" ca="1" si="240"/>
        <v>1214.3774147020813</v>
      </c>
      <c r="BV27" s="116"/>
      <c r="BW27" s="116">
        <f t="shared" ca="1" si="241"/>
        <v>1164.5168292475123</v>
      </c>
      <c r="BX27" s="111"/>
      <c r="BY27" s="117">
        <f t="shared" ca="1" si="242"/>
        <v>0.70821736938371949</v>
      </c>
      <c r="BZ27" s="117">
        <f t="shared" ca="1" si="243"/>
        <v>0.69066523593219653</v>
      </c>
      <c r="CA27" s="117">
        <f t="shared" ca="1" si="244"/>
        <v>0.10313099088689184</v>
      </c>
      <c r="CB27" s="117">
        <f t="shared" ca="1" si="245"/>
        <v>1.6359017105708435E-2</v>
      </c>
      <c r="CC27" s="117">
        <f t="shared" ca="1" si="246"/>
        <v>1.7808989843585855E-2</v>
      </c>
      <c r="CD27" s="117">
        <f t="shared" ca="1" si="247"/>
        <v>6.5120153680938861E-2</v>
      </c>
      <c r="CE27" s="117">
        <f t="shared" si="248"/>
        <v>4.4509356357526293E-2</v>
      </c>
      <c r="CF27" s="116">
        <f t="shared" ca="1" si="249"/>
        <v>0.93759374380684768</v>
      </c>
      <c r="CG27" s="134">
        <v>0.27</v>
      </c>
      <c r="CH27" s="117">
        <f t="shared" si="250"/>
        <v>0.76404677422830902</v>
      </c>
      <c r="CI27" s="117">
        <f t="shared" si="251"/>
        <v>0.11560450416987411</v>
      </c>
      <c r="CJ27" s="117">
        <f t="shared" si="252"/>
        <v>4.6448392631091531E-2</v>
      </c>
      <c r="CK27" s="117">
        <f t="shared" si="253"/>
        <v>2.7398310642569101E-2</v>
      </c>
      <c r="CL27" s="117">
        <f t="shared" si="254"/>
        <v>3.3083195218250504E-2</v>
      </c>
      <c r="CM27" s="117">
        <f t="shared" si="255"/>
        <v>1.53745997556681E-2</v>
      </c>
      <c r="CN27" s="117">
        <f t="shared" si="256"/>
        <v>1.0019557766457625</v>
      </c>
      <c r="CO27" s="117">
        <f t="shared" si="257"/>
        <v>0.15878902703014414</v>
      </c>
      <c r="CP27" s="111"/>
      <c r="CQ27" s="116">
        <f t="shared" ca="1" si="258"/>
        <v>5.0757855077890781</v>
      </c>
      <c r="CR27" s="116">
        <f t="shared" ca="1" si="259"/>
        <v>4.348605012890701</v>
      </c>
      <c r="CS27" s="116">
        <f t="shared" ca="1" si="260"/>
        <v>5.5177306024785491</v>
      </c>
      <c r="CT27" s="116">
        <f t="shared" ca="1" si="261"/>
        <v>1221.8212864213392</v>
      </c>
      <c r="CU27" s="118">
        <f t="shared" ca="1" si="205"/>
        <v>0.27940747075897926</v>
      </c>
      <c r="CW27" s="116">
        <f t="shared" si="262"/>
        <v>3.4442813656603968</v>
      </c>
      <c r="CX27" s="116">
        <f t="shared" si="263"/>
        <v>3.4702442496061021</v>
      </c>
      <c r="CY27" s="116">
        <f t="shared" ca="1" si="264"/>
        <v>953.4875096375639</v>
      </c>
      <c r="CZ27" s="119"/>
      <c r="DA27" s="33">
        <f t="shared" si="265"/>
        <v>0.78599567607511445</v>
      </c>
      <c r="DB27" s="33">
        <f t="shared" si="266"/>
        <v>2.2545406290530152E-2</v>
      </c>
      <c r="DC27" s="33">
        <f t="shared" si="267"/>
        <v>0.3068585047223939</v>
      </c>
      <c r="DD27" s="33">
        <f t="shared" si="268"/>
        <v>0.12587965437377516</v>
      </c>
      <c r="DE27" s="33">
        <f t="shared" si="269"/>
        <v>3.1196475770925111E-3</v>
      </c>
      <c r="DF27" s="33">
        <f t="shared" si="270"/>
        <v>0.15059426887598948</v>
      </c>
      <c r="DG27" s="33">
        <f t="shared" si="271"/>
        <v>0.22126739114152938</v>
      </c>
      <c r="DH27" s="33">
        <f t="shared" si="272"/>
        <v>0.12375824675817092</v>
      </c>
      <c r="DI27" s="33">
        <f t="shared" si="273"/>
        <v>2.4075332285872011E-2</v>
      </c>
      <c r="DJ27" s="33">
        <f t="shared" si="274"/>
        <v>2.6316101111723694E-3</v>
      </c>
      <c r="DK27" s="33">
        <f t="shared" si="275"/>
        <v>2.6687896742921156E-3</v>
      </c>
      <c r="DL27" s="33">
        <f t="shared" si="276"/>
        <v>1.7693945278859324</v>
      </c>
      <c r="DN27" s="33">
        <f t="shared" si="277"/>
        <v>0.4442173091911954</v>
      </c>
      <c r="DO27" s="33">
        <f t="shared" si="278"/>
        <v>1.2741876351040455E-2</v>
      </c>
      <c r="DP27" s="33">
        <f t="shared" si="279"/>
        <v>0.17342571138672366</v>
      </c>
      <c r="DQ27" s="33">
        <f t="shared" si="280"/>
        <v>7.114278494134138E-2</v>
      </c>
      <c r="DR27" s="33">
        <f t="shared" si="281"/>
        <v>1.7631158726481749E-3</v>
      </c>
      <c r="DS27" s="33">
        <f t="shared" si="282"/>
        <v>8.5110622024992408E-2</v>
      </c>
      <c r="DT27" s="33">
        <f t="shared" si="283"/>
        <v>0.12505260282787187</v>
      </c>
      <c r="DU27" s="33">
        <f t="shared" si="284"/>
        <v>6.994383943644096E-2</v>
      </c>
      <c r="DV27" s="33">
        <f t="shared" si="285"/>
        <v>1.3606537098674737E-2</v>
      </c>
      <c r="DW27" s="33">
        <f t="shared" si="286"/>
        <v>1.4872941391520012E-3</v>
      </c>
      <c r="DX27" s="33">
        <f t="shared" si="287"/>
        <v>1.5083067299189502E-3</v>
      </c>
      <c r="DY27" s="33">
        <f t="shared" si="288"/>
        <v>1.0000000000000002</v>
      </c>
      <c r="DZ27" s="33">
        <f t="shared" si="289"/>
        <v>54.469610408770336</v>
      </c>
      <c r="EA27" s="33">
        <f t="shared" si="290"/>
        <v>0.84915360585044686</v>
      </c>
      <c r="EB27" s="33">
        <f t="shared" si="291"/>
        <v>6.4410081273128788E-3</v>
      </c>
      <c r="EC27" s="33">
        <f t="shared" si="292"/>
        <v>4.1945449730779412E-2</v>
      </c>
      <c r="ED27" s="33">
        <f t="shared" si="293"/>
        <v>5.2468878050953141E-2</v>
      </c>
      <c r="EE27" s="33">
        <f t="shared" si="294"/>
        <v>1.2926872246696035E-3</v>
      </c>
      <c r="EF27" s="33">
        <f t="shared" si="295"/>
        <v>0.3953067158920614</v>
      </c>
      <c r="EG27" s="33">
        <f t="shared" si="296"/>
        <v>0.38645158299065219</v>
      </c>
      <c r="EH27" s="33">
        <f t="shared" si="297"/>
        <v>6.1633878626435766E-3</v>
      </c>
      <c r="EI27" s="33">
        <f t="shared" si="298"/>
        <v>0</v>
      </c>
      <c r="EJ27" s="33">
        <f t="shared" si="299"/>
        <v>6.9171871772165721E-3</v>
      </c>
      <c r="EK27" s="33">
        <f t="shared" si="300"/>
        <v>1.7461405029067354</v>
      </c>
      <c r="EM27" s="33">
        <f t="shared" si="301"/>
        <v>1.6983072117008937</v>
      </c>
      <c r="EN27" s="33">
        <f t="shared" si="302"/>
        <v>1.2882016254625758E-2</v>
      </c>
      <c r="EO27" s="33">
        <f t="shared" si="303"/>
        <v>0.12583634919233824</v>
      </c>
      <c r="EP27" s="33">
        <f t="shared" si="304"/>
        <v>5.2468878050953141E-2</v>
      </c>
      <c r="EQ27" s="33">
        <f t="shared" si="305"/>
        <v>1.2926872246696035E-3</v>
      </c>
      <c r="ER27" s="33">
        <f t="shared" si="306"/>
        <v>0.3953067158920614</v>
      </c>
      <c r="ES27" s="33">
        <f t="shared" si="307"/>
        <v>0.38645158299065219</v>
      </c>
      <c r="ET27" s="33">
        <f t="shared" si="308"/>
        <v>6.1633878626435766E-3</v>
      </c>
      <c r="EU27" s="33">
        <f t="shared" si="309"/>
        <v>0</v>
      </c>
      <c r="EV27" s="33">
        <f t="shared" si="310"/>
        <v>2.0751561531649716E-2</v>
      </c>
      <c r="EW27" s="33">
        <f t="shared" si="311"/>
        <v>2.6994603907004877</v>
      </c>
      <c r="EX27" s="33">
        <f t="shared" si="312"/>
        <v>2.2226664338805318</v>
      </c>
      <c r="EZ27" s="33">
        <f t="shared" si="313"/>
        <v>1.8873852169324075</v>
      </c>
      <c r="FA27" s="33">
        <f t="shared" si="314"/>
        <v>1.4316212564930039E-2</v>
      </c>
      <c r="FB27" s="33">
        <f t="shared" si="315"/>
        <v>0.11261478306759254</v>
      </c>
      <c r="FC27" s="33">
        <f t="shared" si="316"/>
        <v>7.3846703273660635E-2</v>
      </c>
      <c r="FD27" s="33">
        <f t="shared" si="317"/>
        <v>0.18646148634125317</v>
      </c>
      <c r="FE27" s="33">
        <f t="shared" si="318"/>
        <v>0.11662081406722452</v>
      </c>
      <c r="FF27" s="33">
        <f t="shared" si="319"/>
        <v>2.8732125037793095E-3</v>
      </c>
      <c r="FG27" s="33">
        <f t="shared" si="320"/>
        <v>0.87863496850083267</v>
      </c>
      <c r="FH27" s="33">
        <f t="shared" si="321"/>
        <v>0.85895296183331926</v>
      </c>
      <c r="FI27" s="33">
        <f t="shared" si="322"/>
        <v>2.7398310642569101E-2</v>
      </c>
      <c r="FJ27" s="33">
        <f t="shared" si="323"/>
        <v>0</v>
      </c>
      <c r="FK27" s="33">
        <f t="shared" si="324"/>
        <v>3.07491995113362E-2</v>
      </c>
      <c r="FL27" s="33">
        <f t="shared" si="325"/>
        <v>4.0033923828976521</v>
      </c>
      <c r="FM27" s="33">
        <f t="shared" si="326"/>
        <v>6.7847657953047161E-3</v>
      </c>
      <c r="FN27" s="33">
        <f t="shared" si="327"/>
        <v>1.0168524810540092E-2</v>
      </c>
      <c r="FO27" s="33">
        <f t="shared" si="328"/>
        <v>2.7398310642569101E-2</v>
      </c>
      <c r="FP27" s="33">
        <f t="shared" si="329"/>
        <v>4.6448392631091531E-2</v>
      </c>
      <c r="FQ27" s="33">
        <f t="shared" si="330"/>
        <v>3.3083195218250504E-2</v>
      </c>
      <c r="FR27" s="33">
        <f t="shared" si="331"/>
        <v>1.53745997556681E-2</v>
      </c>
      <c r="FS27" s="119">
        <f t="shared" si="332"/>
        <v>0.76404677422830902</v>
      </c>
      <c r="FT27" s="33">
        <f t="shared" si="333"/>
        <v>0.11560450416987411</v>
      </c>
      <c r="FU27" s="33">
        <f t="shared" si="334"/>
        <v>1.0019557766457625</v>
      </c>
      <c r="FV27" s="33">
        <f t="shared" si="335"/>
        <v>0.76404677422830902</v>
      </c>
      <c r="FW27" s="33">
        <f t="shared" si="336"/>
        <v>2.437677479910362</v>
      </c>
      <c r="FX27" s="33">
        <f t="shared" si="337"/>
        <v>-2.8513760471463923</v>
      </c>
      <c r="FY27" s="33">
        <f t="shared" si="338"/>
        <v>-2.8513760471463923</v>
      </c>
      <c r="FZ27" s="33">
        <f t="shared" si="339"/>
        <v>0.5446961040877033</v>
      </c>
      <c r="GA27" s="120">
        <f t="shared" ca="1" si="340"/>
        <v>1465.5379191695147</v>
      </c>
      <c r="GB27" s="120">
        <f t="shared" ca="1" si="341"/>
        <v>6.9752478087580094</v>
      </c>
      <c r="GC27" s="33">
        <f t="shared" ca="1" si="342"/>
        <v>0.14655379191695148</v>
      </c>
      <c r="GD27" s="119">
        <f t="shared" ca="1" si="343"/>
        <v>0.4888690074896469</v>
      </c>
      <c r="GE27" s="119">
        <f t="shared" ca="1" si="344"/>
        <v>5.5260921947939527</v>
      </c>
      <c r="GF27" s="33">
        <f t="shared" ca="1" si="345"/>
        <v>174.68686100001409</v>
      </c>
      <c r="GG27" s="33">
        <f t="shared" si="346"/>
        <v>9.9748976927799313E-2</v>
      </c>
      <c r="GH27" s="119">
        <f t="shared" si="347"/>
        <v>88.282327406698613</v>
      </c>
      <c r="GI27" s="119">
        <f t="shared" ca="1" si="348"/>
        <v>315.01171494578591</v>
      </c>
      <c r="GJ27" s="119">
        <f t="shared" ca="1" si="349"/>
        <v>1.6657701585099127E-3</v>
      </c>
      <c r="GK27" s="119">
        <f t="shared" si="350"/>
        <v>0.15878902703014414</v>
      </c>
      <c r="GL27" s="33">
        <f t="shared" si="351"/>
        <v>0.88922448497966766</v>
      </c>
      <c r="GM27" s="33">
        <f t="shared" si="352"/>
        <v>0.12569688114523159</v>
      </c>
      <c r="GN27" s="33">
        <f t="shared" si="353"/>
        <v>0.12943217682374988</v>
      </c>
      <c r="GO27" s="33">
        <f t="shared" si="354"/>
        <v>0.91183708416140941</v>
      </c>
      <c r="GP27" s="33">
        <f t="shared" si="355"/>
        <v>7.6633932611343103E-2</v>
      </c>
      <c r="GQ27" s="33">
        <f t="shared" si="356"/>
        <v>0.10983604827191981</v>
      </c>
      <c r="GR27" s="33">
        <f t="shared" si="357"/>
        <v>0.87056782317625014</v>
      </c>
      <c r="GS27" s="33">
        <f t="shared" si="358"/>
        <v>0.31999728385092818</v>
      </c>
      <c r="GT27" s="33">
        <f t="shared" si="359"/>
        <v>-1.2167144815120001E-2</v>
      </c>
      <c r="GU27" s="33">
        <f t="shared" si="360"/>
        <v>2.6328600686688221E-2</v>
      </c>
      <c r="GV27" s="33">
        <f t="shared" si="361"/>
        <v>2.6328600686688221E-2</v>
      </c>
      <c r="GW27" s="33">
        <f t="shared" si="362"/>
        <v>8.3507447585231598E-2</v>
      </c>
      <c r="GX27" s="33">
        <f t="shared" si="363"/>
        <v>8.4446914333644124E-2</v>
      </c>
      <c r="GY27" s="33">
        <f t="shared" si="364"/>
        <v>0.79418805416718852</v>
      </c>
      <c r="GZ27" s="33">
        <f t="shared" si="365"/>
        <v>0.85895296183331926</v>
      </c>
      <c r="HA27" s="33">
        <f t="shared" si="366"/>
        <v>2.7398310642569101E-2</v>
      </c>
      <c r="HB27" s="33">
        <f t="shared" si="367"/>
        <v>438.09338295055159</v>
      </c>
      <c r="HC27" s="33">
        <f t="shared" si="368"/>
        <v>11.713592708717712</v>
      </c>
      <c r="HD27" s="33">
        <f t="shared" si="369"/>
        <v>2.1467978595054649</v>
      </c>
      <c r="HE27" s="33">
        <f t="shared" si="370"/>
        <v>8.8287061972162232E-6</v>
      </c>
      <c r="HF27" s="33">
        <f t="shared" si="371"/>
        <v>1816.9071234094497</v>
      </c>
      <c r="HG27" s="33">
        <f t="shared" ca="1" si="372"/>
        <v>-7.7162262216079313E-3</v>
      </c>
      <c r="HH27" s="119">
        <f t="shared" ca="1" si="373"/>
        <v>18.49235560247855</v>
      </c>
      <c r="HI27" s="44" t="e">
        <f>#REF!</f>
        <v>#REF!</v>
      </c>
      <c r="HJ27" s="44" t="e">
        <f>#REF!</f>
        <v>#REF!</v>
      </c>
      <c r="HK27" s="44">
        <f t="shared" si="374"/>
        <v>4.9691000000000001</v>
      </c>
      <c r="HL27" s="44">
        <f t="shared" si="375"/>
        <v>3.7044492539505498</v>
      </c>
      <c r="HM27" s="44" t="e">
        <f t="shared" si="376"/>
        <v>#REF!</v>
      </c>
      <c r="HN27" s="33">
        <f t="shared" si="377"/>
        <v>438.09338295055159</v>
      </c>
      <c r="HO27" s="33">
        <f t="shared" si="378"/>
        <v>11.713592708717712</v>
      </c>
      <c r="HP27" s="44">
        <f t="shared" si="379"/>
        <v>3.7103010835790258</v>
      </c>
      <c r="HQ27" s="44"/>
      <c r="HR27" s="45">
        <f t="shared" si="380"/>
        <v>0.11270926077569912</v>
      </c>
      <c r="HS27" s="45">
        <f t="shared" si="381"/>
        <v>0.87863496850083267</v>
      </c>
      <c r="HT27" s="45">
        <f t="shared" si="382"/>
        <v>6.7847657953047161E-3</v>
      </c>
      <c r="HU27" s="45">
        <f t="shared" si="383"/>
        <v>2.0613544847264385E-2</v>
      </c>
      <c r="HV27" s="45">
        <f t="shared" si="384"/>
        <v>0</v>
      </c>
      <c r="HW27" s="45">
        <f t="shared" si="385"/>
        <v>2.0613544847264385E-2</v>
      </c>
      <c r="HX27" s="45">
        <f t="shared" si="386"/>
        <v>0</v>
      </c>
      <c r="HY27" s="45">
        <f t="shared" si="387"/>
        <v>5.3233158426396254E-2</v>
      </c>
      <c r="HZ27" s="45">
        <f t="shared" si="388"/>
        <v>0.11261478306759254</v>
      </c>
      <c r="IA27" s="45">
        <f t="shared" si="389"/>
        <v>0.11369336447134278</v>
      </c>
      <c r="IB27" s="45">
        <f t="shared" si="390"/>
        <v>0.66148448018843675</v>
      </c>
      <c r="IC27" s="45">
        <f t="shared" si="391"/>
        <v>8.4853698577289943E-2</v>
      </c>
      <c r="ID27" s="45">
        <f t="shared" si="392"/>
        <v>0.10072762132400846</v>
      </c>
      <c r="IE27" s="45">
        <f t="shared" si="393"/>
        <v>1.2921106200103148E-2</v>
      </c>
      <c r="IF27" s="45">
        <f t="shared" si="394"/>
        <v>2.7398310642569101E-2</v>
      </c>
      <c r="IG27" s="45"/>
      <c r="IH27" s="121">
        <f t="shared" si="395"/>
        <v>-8.6929794859875282E-7</v>
      </c>
      <c r="II27" s="121">
        <f t="shared" si="396"/>
        <v>1.6063132470992506E-12</v>
      </c>
      <c r="IJ27" s="121">
        <f t="shared" si="397"/>
        <v>2.7035308475200676E-5</v>
      </c>
      <c r="IK27" s="121">
        <f t="shared" si="398"/>
        <v>7.7210726904478971E-9</v>
      </c>
      <c r="IL27" s="45">
        <f t="shared" si="399"/>
        <v>2.1467978595054649</v>
      </c>
      <c r="IM27" s="119">
        <f t="shared" si="400"/>
        <v>9.9748976927799313E-2</v>
      </c>
      <c r="IN27" s="122">
        <f t="shared" ca="1" si="401"/>
        <v>-24.879381556271166</v>
      </c>
      <c r="IO27" s="122"/>
      <c r="IP27" s="45">
        <f t="shared" si="402"/>
        <v>2.0693783276152793</v>
      </c>
      <c r="IQ27" s="122">
        <f t="shared" si="403"/>
        <v>1816.9071234094497</v>
      </c>
      <c r="IR27" s="121">
        <f t="shared" si="404"/>
        <v>1.2903391737045034E-5</v>
      </c>
    </row>
    <row r="28" spans="1:252" s="33" customFormat="1">
      <c r="A28" t="s">
        <v>233</v>
      </c>
      <c r="B28"/>
      <c r="C28" s="111">
        <v>3</v>
      </c>
      <c r="D28" s="111">
        <v>1160</v>
      </c>
      <c r="E28" s="125">
        <f t="shared" si="206"/>
        <v>88.282327406698613</v>
      </c>
      <c r="F28" s="125" t="str">
        <f t="shared" ca="1" si="207"/>
        <v>N</v>
      </c>
      <c r="G28" s="124" t="str">
        <f t="shared" ca="1" si="208"/>
        <v/>
      </c>
      <c r="H28" s="124" t="str">
        <f t="shared" ca="1" si="209"/>
        <v/>
      </c>
      <c r="I28" s="4">
        <f t="shared" ca="1" si="210"/>
        <v>3.0372276773120446E-2</v>
      </c>
      <c r="J28" s="4">
        <f t="shared" ca="1" si="211"/>
        <v>0.12073279527948136</v>
      </c>
      <c r="K28" s="4">
        <f t="shared" ca="1" si="212"/>
        <v>1.2858112873481597E-2</v>
      </c>
      <c r="L28" s="4">
        <f t="shared" ca="1" si="213"/>
        <v>6.984233498197856E-2</v>
      </c>
      <c r="M28" s="4">
        <f t="shared" ca="1" si="199"/>
        <v>3.0372276773120446E-2</v>
      </c>
      <c r="N28" s="4">
        <f t="shared" ca="1" si="200"/>
        <v>3.0632563033093051E-2</v>
      </c>
      <c r="O28" s="4">
        <f t="shared" si="201"/>
        <v>2.8752783677076926E-2</v>
      </c>
      <c r="P28">
        <v>46.846899999999998</v>
      </c>
      <c r="Q28">
        <v>1.7202999999999999</v>
      </c>
      <c r="R28">
        <v>15.536</v>
      </c>
      <c r="S28">
        <v>9.2696000000000005</v>
      </c>
      <c r="T28">
        <v>0.20480000000000001</v>
      </c>
      <c r="U28">
        <v>6.21699029126213</v>
      </c>
      <c r="V28">
        <v>12.4458</v>
      </c>
      <c r="W28">
        <v>3.9009</v>
      </c>
      <c r="X28">
        <v>1.1745000000000001</v>
      </c>
      <c r="Y28">
        <v>0.2</v>
      </c>
      <c r="Z28">
        <v>0.2465</v>
      </c>
      <c r="AA28" s="112">
        <v>0</v>
      </c>
      <c r="AB28" s="113">
        <f t="shared" ca="1" si="214"/>
        <v>11.269719981366066</v>
      </c>
      <c r="AD28">
        <v>51.020800000000001</v>
      </c>
      <c r="AE28">
        <v>0.51449999999999996</v>
      </c>
      <c r="AF28">
        <v>4.2767999999999997</v>
      </c>
      <c r="AG28">
        <v>3.7696999999999998</v>
      </c>
      <c r="AH28">
        <v>9.1700000000000004E-2</v>
      </c>
      <c r="AI28">
        <v>15.932600000000001</v>
      </c>
      <c r="AJ28">
        <v>21.671199999999999</v>
      </c>
      <c r="AK28">
        <v>0.38200000000000001</v>
      </c>
      <c r="AL28">
        <v>0</v>
      </c>
      <c r="AM28">
        <v>1.0513999999999999</v>
      </c>
      <c r="AO28" s="114">
        <f t="shared" ca="1" si="215"/>
        <v>1471.692868214968</v>
      </c>
      <c r="AP28" s="124">
        <f t="shared" ca="1" si="216"/>
        <v>1198.5428682149682</v>
      </c>
      <c r="AQ28" s="124">
        <f t="shared" ca="1" si="217"/>
        <v>5.3210874505006966</v>
      </c>
      <c r="AR28" s="111"/>
      <c r="AS28" s="115">
        <f t="shared" ca="1" si="218"/>
        <v>1466.5298829034371</v>
      </c>
      <c r="AT28" s="115">
        <f t="shared" ca="1" si="219"/>
        <v>7.1021656528174635</v>
      </c>
      <c r="AU28" s="115"/>
      <c r="AV28" s="115">
        <f t="shared" ca="1" si="220"/>
        <v>1462.4370834854842</v>
      </c>
      <c r="AW28" s="115">
        <f t="shared" ca="1" si="221"/>
        <v>4.6168452311221078</v>
      </c>
      <c r="AX28" s="111"/>
      <c r="AY28" s="115">
        <f t="shared" ca="1" si="222"/>
        <v>1486.882508167985</v>
      </c>
      <c r="AZ28" s="115">
        <f t="shared" ca="1" si="223"/>
        <v>1213.7325081679851</v>
      </c>
      <c r="BA28" s="115">
        <f t="shared" ca="1" si="224"/>
        <v>7.8920152352599473</v>
      </c>
      <c r="BB28" s="115"/>
      <c r="BC28" s="115">
        <f t="shared" ca="1" si="225"/>
        <v>1504.1852917698272</v>
      </c>
      <c r="BD28" s="115">
        <f t="shared" ca="1" si="226"/>
        <v>1231.0352917698274</v>
      </c>
      <c r="BE28" s="116">
        <f t="shared" ca="1" si="227"/>
        <v>8.5635058280147582</v>
      </c>
      <c r="BG28" s="116">
        <f t="shared" si="228"/>
        <v>1447.257658913157</v>
      </c>
      <c r="BH28" s="116">
        <f t="shared" si="229"/>
        <v>1174.1076589131571</v>
      </c>
      <c r="BI28" s="116">
        <f t="shared" ca="1" si="230"/>
        <v>1466.5298829034371</v>
      </c>
      <c r="BJ28" s="116">
        <f t="shared" ca="1" si="231"/>
        <v>1193.3798829034372</v>
      </c>
      <c r="BK28" s="116">
        <f t="shared" ca="1" si="232"/>
        <v>7.1021656528174635</v>
      </c>
      <c r="BL28" s="116"/>
      <c r="BM28" s="116">
        <f t="shared" ca="1" si="233"/>
        <v>1462.4370834854842</v>
      </c>
      <c r="BN28" s="116">
        <f t="shared" ca="1" si="234"/>
        <v>4.6168452311221078</v>
      </c>
      <c r="BO28" s="116">
        <f t="shared" ca="1" si="235"/>
        <v>1189.2870834854843</v>
      </c>
      <c r="BP28" s="116"/>
      <c r="BQ28" s="116">
        <f t="shared" ca="1" si="236"/>
        <v>5.3986479509570033</v>
      </c>
      <c r="BR28" s="116">
        <f t="shared" ca="1" si="237"/>
        <v>5.7007171860218948</v>
      </c>
      <c r="BS28" s="116">
        <f t="shared" ca="1" si="238"/>
        <v>1207.4740213077562</v>
      </c>
      <c r="BT28" s="116">
        <f t="shared" ca="1" si="239"/>
        <v>1217.0958175400233</v>
      </c>
      <c r="BU28" s="116">
        <f t="shared" ca="1" si="240"/>
        <v>1217.0958175400233</v>
      </c>
      <c r="BV28" s="116"/>
      <c r="BW28" s="116">
        <f t="shared" ca="1" si="241"/>
        <v>1168.3057156080499</v>
      </c>
      <c r="BX28" s="111"/>
      <c r="BY28" s="117">
        <f t="shared" ca="1" si="242"/>
        <v>0.70943128503941899</v>
      </c>
      <c r="BZ28" s="117">
        <f t="shared" ca="1" si="243"/>
        <v>0.69420443924633046</v>
      </c>
      <c r="CA28" s="117">
        <f t="shared" ca="1" si="244"/>
        <v>0.10274639129639251</v>
      </c>
      <c r="CB28" s="117">
        <f t="shared" ca="1" si="245"/>
        <v>1.6076115857971085E-2</v>
      </c>
      <c r="CC28" s="117">
        <f t="shared" ca="1" si="246"/>
        <v>1.8098624353086158E-2</v>
      </c>
      <c r="CD28" s="117">
        <f t="shared" ca="1" si="247"/>
        <v>6.3715758251343554E-2</v>
      </c>
      <c r="CE28" s="117">
        <f t="shared" si="248"/>
        <v>4.4127383432745027E-2</v>
      </c>
      <c r="CF28" s="116">
        <f t="shared" ca="1" si="249"/>
        <v>0.93896871243786884</v>
      </c>
      <c r="CG28" s="134">
        <v>0.27</v>
      </c>
      <c r="CH28" s="117">
        <f t="shared" si="250"/>
        <v>0.76404677422830902</v>
      </c>
      <c r="CI28" s="117">
        <f t="shared" si="251"/>
        <v>0.11560450416987411</v>
      </c>
      <c r="CJ28" s="117">
        <f t="shared" si="252"/>
        <v>4.6448392631091531E-2</v>
      </c>
      <c r="CK28" s="117">
        <f t="shared" si="253"/>
        <v>2.7398310642569101E-2</v>
      </c>
      <c r="CL28" s="117">
        <f t="shared" si="254"/>
        <v>3.3083195218250504E-2</v>
      </c>
      <c r="CM28" s="117">
        <f t="shared" si="255"/>
        <v>1.53745997556681E-2</v>
      </c>
      <c r="CN28" s="117">
        <f t="shared" si="256"/>
        <v>1.0019557766457625</v>
      </c>
      <c r="CO28" s="117">
        <f t="shared" si="257"/>
        <v>0.15868626263749644</v>
      </c>
      <c r="CP28" s="111"/>
      <c r="CQ28" s="116">
        <f t="shared" ca="1" si="258"/>
        <v>5.1062047987779806</v>
      </c>
      <c r="CR28" s="116">
        <f t="shared" ca="1" si="259"/>
        <v>4.3809538324426995</v>
      </c>
      <c r="CS28" s="116">
        <f t="shared" ca="1" si="260"/>
        <v>5.6113492789633641</v>
      </c>
      <c r="CT28" s="116">
        <f t="shared" ca="1" si="261"/>
        <v>1222.8865452818191</v>
      </c>
      <c r="CU28" s="118">
        <f t="shared" ca="1" si="205"/>
        <v>0.2794190579169778</v>
      </c>
      <c r="CW28" s="116">
        <f t="shared" si="262"/>
        <v>3.4442813656603968</v>
      </c>
      <c r="CX28" s="116">
        <f t="shared" si="263"/>
        <v>3.4702442496061021</v>
      </c>
      <c r="CY28" s="116">
        <f t="shared" ca="1" si="264"/>
        <v>953.74839699043139</v>
      </c>
      <c r="CZ28" s="119"/>
      <c r="DA28" s="33">
        <f t="shared" si="265"/>
        <v>0.77968620754506579</v>
      </c>
      <c r="DB28" s="33">
        <f t="shared" si="266"/>
        <v>2.1536377612082304E-2</v>
      </c>
      <c r="DC28" s="33">
        <f t="shared" si="267"/>
        <v>0.30474397073390808</v>
      </c>
      <c r="DD28" s="33">
        <f t="shared" si="268"/>
        <v>0.12901968644218778</v>
      </c>
      <c r="DE28" s="33">
        <f t="shared" si="269"/>
        <v>2.88704845814978E-3</v>
      </c>
      <c r="DF28" s="33">
        <f t="shared" si="270"/>
        <v>0.15425090787264242</v>
      </c>
      <c r="DG28" s="33">
        <f t="shared" si="271"/>
        <v>0.22193967623320626</v>
      </c>
      <c r="DH28" s="33">
        <f t="shared" si="272"/>
        <v>0.12587832310673472</v>
      </c>
      <c r="DI28" s="33">
        <f t="shared" si="273"/>
        <v>2.4937364643933927E-2</v>
      </c>
      <c r="DJ28" s="33">
        <f t="shared" si="274"/>
        <v>2.6316101111723694E-3</v>
      </c>
      <c r="DK28" s="33">
        <f t="shared" si="275"/>
        <v>3.4733719889810263E-3</v>
      </c>
      <c r="DL28" s="33">
        <f t="shared" si="276"/>
        <v>1.7709845447480641</v>
      </c>
      <c r="DN28" s="33">
        <f t="shared" si="277"/>
        <v>0.44025579435871476</v>
      </c>
      <c r="DO28" s="33">
        <f t="shared" si="278"/>
        <v>1.2160680721889651E-2</v>
      </c>
      <c r="DP28" s="33">
        <f t="shared" si="279"/>
        <v>0.17207601931797784</v>
      </c>
      <c r="DQ28" s="33">
        <f t="shared" si="280"/>
        <v>7.2851955046587827E-2</v>
      </c>
      <c r="DR28" s="33">
        <f t="shared" si="281"/>
        <v>1.6301940447258304E-3</v>
      </c>
      <c r="DS28" s="33">
        <f t="shared" si="282"/>
        <v>8.7098957656113127E-2</v>
      </c>
      <c r="DT28" s="33">
        <f t="shared" si="283"/>
        <v>0.12531993962983953</v>
      </c>
      <c r="DU28" s="33">
        <f t="shared" si="284"/>
        <v>7.1078160156751599E-2</v>
      </c>
      <c r="DV28" s="33">
        <f t="shared" si="285"/>
        <v>1.4081074122237162E-2</v>
      </c>
      <c r="DW28" s="33">
        <f t="shared" si="286"/>
        <v>1.4859588238511341E-3</v>
      </c>
      <c r="DX28" s="33">
        <f t="shared" si="287"/>
        <v>1.9612661213117134E-3</v>
      </c>
      <c r="DY28" s="33">
        <f t="shared" si="288"/>
        <v>1.0000000000000002</v>
      </c>
      <c r="DZ28" s="33">
        <f t="shared" si="289"/>
        <v>54.453554646482715</v>
      </c>
      <c r="EA28" s="33">
        <f t="shared" si="290"/>
        <v>0.84915360585044686</v>
      </c>
      <c r="EB28" s="33">
        <f t="shared" si="291"/>
        <v>6.4410081273128788E-3</v>
      </c>
      <c r="EC28" s="33">
        <f t="shared" si="292"/>
        <v>4.1945449730779412E-2</v>
      </c>
      <c r="ED28" s="33">
        <f t="shared" si="293"/>
        <v>5.2468878050953141E-2</v>
      </c>
      <c r="EE28" s="33">
        <f t="shared" si="294"/>
        <v>1.2926872246696035E-3</v>
      </c>
      <c r="EF28" s="33">
        <f t="shared" si="295"/>
        <v>0.3953067158920614</v>
      </c>
      <c r="EG28" s="33">
        <f t="shared" si="296"/>
        <v>0.38645158299065219</v>
      </c>
      <c r="EH28" s="33">
        <f t="shared" si="297"/>
        <v>6.1633878626435766E-3</v>
      </c>
      <c r="EI28" s="33">
        <f t="shared" si="298"/>
        <v>0</v>
      </c>
      <c r="EJ28" s="33">
        <f t="shared" si="299"/>
        <v>6.9171871772165721E-3</v>
      </c>
      <c r="EK28" s="33">
        <f t="shared" si="300"/>
        <v>1.7461405029067354</v>
      </c>
      <c r="EM28" s="33">
        <f t="shared" si="301"/>
        <v>1.6983072117008937</v>
      </c>
      <c r="EN28" s="33">
        <f t="shared" si="302"/>
        <v>1.2882016254625758E-2</v>
      </c>
      <c r="EO28" s="33">
        <f t="shared" si="303"/>
        <v>0.12583634919233824</v>
      </c>
      <c r="EP28" s="33">
        <f t="shared" si="304"/>
        <v>5.2468878050953141E-2</v>
      </c>
      <c r="EQ28" s="33">
        <f t="shared" si="305"/>
        <v>1.2926872246696035E-3</v>
      </c>
      <c r="ER28" s="33">
        <f t="shared" si="306"/>
        <v>0.3953067158920614</v>
      </c>
      <c r="ES28" s="33">
        <f t="shared" si="307"/>
        <v>0.38645158299065219</v>
      </c>
      <c r="ET28" s="33">
        <f t="shared" si="308"/>
        <v>6.1633878626435766E-3</v>
      </c>
      <c r="EU28" s="33">
        <f t="shared" si="309"/>
        <v>0</v>
      </c>
      <c r="EV28" s="33">
        <f t="shared" si="310"/>
        <v>2.0751561531649716E-2</v>
      </c>
      <c r="EW28" s="33">
        <f t="shared" si="311"/>
        <v>2.6994603907004877</v>
      </c>
      <c r="EX28" s="33">
        <f t="shared" si="312"/>
        <v>2.2226664338805318</v>
      </c>
      <c r="EZ28" s="33">
        <f t="shared" si="313"/>
        <v>1.8873852169324075</v>
      </c>
      <c r="FA28" s="33">
        <f t="shared" si="314"/>
        <v>1.4316212564930039E-2</v>
      </c>
      <c r="FB28" s="33">
        <f t="shared" si="315"/>
        <v>0.11261478306759254</v>
      </c>
      <c r="FC28" s="33">
        <f t="shared" si="316"/>
        <v>7.3846703273660635E-2</v>
      </c>
      <c r="FD28" s="33">
        <f t="shared" si="317"/>
        <v>0.18646148634125317</v>
      </c>
      <c r="FE28" s="33">
        <f t="shared" si="318"/>
        <v>0.11662081406722452</v>
      </c>
      <c r="FF28" s="33">
        <f t="shared" si="319"/>
        <v>2.8732125037793095E-3</v>
      </c>
      <c r="FG28" s="33">
        <f t="shared" si="320"/>
        <v>0.87863496850083267</v>
      </c>
      <c r="FH28" s="33">
        <f t="shared" si="321"/>
        <v>0.85895296183331926</v>
      </c>
      <c r="FI28" s="33">
        <f t="shared" si="322"/>
        <v>2.7398310642569101E-2</v>
      </c>
      <c r="FJ28" s="33">
        <f t="shared" si="323"/>
        <v>0</v>
      </c>
      <c r="FK28" s="33">
        <f t="shared" si="324"/>
        <v>3.07491995113362E-2</v>
      </c>
      <c r="FL28" s="33">
        <f t="shared" si="325"/>
        <v>4.0033923828976521</v>
      </c>
      <c r="FM28" s="33">
        <f t="shared" si="326"/>
        <v>6.7847657953047161E-3</v>
      </c>
      <c r="FN28" s="33">
        <f t="shared" si="327"/>
        <v>1.0168524810540092E-2</v>
      </c>
      <c r="FO28" s="33">
        <f t="shared" si="328"/>
        <v>2.7398310642569101E-2</v>
      </c>
      <c r="FP28" s="33">
        <f t="shared" si="329"/>
        <v>4.6448392631091531E-2</v>
      </c>
      <c r="FQ28" s="33">
        <f t="shared" si="330"/>
        <v>3.3083195218250504E-2</v>
      </c>
      <c r="FR28" s="33">
        <f t="shared" si="331"/>
        <v>1.53745997556681E-2</v>
      </c>
      <c r="FS28" s="119">
        <f t="shared" si="332"/>
        <v>0.76404677422830902</v>
      </c>
      <c r="FT28" s="33">
        <f t="shared" si="333"/>
        <v>0.11560450416987411</v>
      </c>
      <c r="FU28" s="33">
        <f t="shared" si="334"/>
        <v>1.0019557766457625</v>
      </c>
      <c r="FV28" s="33">
        <f t="shared" si="335"/>
        <v>0.76404677422830902</v>
      </c>
      <c r="FW28" s="33">
        <f t="shared" si="336"/>
        <v>2.4473189046590194</v>
      </c>
      <c r="FX28" s="33">
        <f t="shared" si="337"/>
        <v>-2.8341271678643789</v>
      </c>
      <c r="FY28" s="33">
        <f t="shared" si="338"/>
        <v>-2.8341271678643789</v>
      </c>
      <c r="FZ28" s="33">
        <f t="shared" si="339"/>
        <v>0.54453554646482716</v>
      </c>
      <c r="GA28" s="120">
        <f t="shared" ca="1" si="340"/>
        <v>1466.5298829034371</v>
      </c>
      <c r="GB28" s="120">
        <f t="shared" ca="1" si="341"/>
        <v>7.1021656528174635</v>
      </c>
      <c r="GC28" s="33">
        <f t="shared" ca="1" si="342"/>
        <v>0.14665298829034371</v>
      </c>
      <c r="GD28" s="119">
        <f t="shared" ca="1" si="343"/>
        <v>0.53269534952979503</v>
      </c>
      <c r="GE28" s="119">
        <f t="shared" ca="1" si="344"/>
        <v>5.5191946131863689</v>
      </c>
      <c r="GF28" s="33">
        <f t="shared" ca="1" si="345"/>
        <v>174.68678267955269</v>
      </c>
      <c r="GG28" s="33">
        <f t="shared" si="346"/>
        <v>9.9748976927799313E-2</v>
      </c>
      <c r="GH28" s="119">
        <f t="shared" si="347"/>
        <v>88.282327406698613</v>
      </c>
      <c r="GI28" s="119">
        <f t="shared" ca="1" si="348"/>
        <v>315.01158289831244</v>
      </c>
      <c r="GJ28" s="119">
        <f t="shared" ca="1" si="349"/>
        <v>1.6657745432870337E-3</v>
      </c>
      <c r="GK28" s="119">
        <f t="shared" si="350"/>
        <v>0.15868626263749644</v>
      </c>
      <c r="GL28" s="33">
        <f t="shared" si="351"/>
        <v>0.88922448497966766</v>
      </c>
      <c r="GM28" s="33">
        <f t="shared" si="352"/>
        <v>0.12569688114523159</v>
      </c>
      <c r="GN28" s="33">
        <f t="shared" si="353"/>
        <v>0.12943217682374988</v>
      </c>
      <c r="GO28" s="33">
        <f t="shared" si="354"/>
        <v>0.91183708416140941</v>
      </c>
      <c r="GP28" s="33">
        <f t="shared" si="355"/>
        <v>7.6633932611343103E-2</v>
      </c>
      <c r="GQ28" s="33">
        <f t="shared" si="356"/>
        <v>0.10983604827191981</v>
      </c>
      <c r="GR28" s="33">
        <f t="shared" si="357"/>
        <v>0.87056782317625014</v>
      </c>
      <c r="GS28" s="33">
        <f t="shared" si="358"/>
        <v>0.31999728385092818</v>
      </c>
      <c r="GT28" s="33">
        <f t="shared" si="359"/>
        <v>-1.2167144815120001E-2</v>
      </c>
      <c r="GU28" s="33">
        <f t="shared" si="360"/>
        <v>2.6328600686688221E-2</v>
      </c>
      <c r="GV28" s="33">
        <f t="shared" si="361"/>
        <v>2.6328600686688221E-2</v>
      </c>
      <c r="GW28" s="33">
        <f t="shared" si="362"/>
        <v>8.3507447585231598E-2</v>
      </c>
      <c r="GX28" s="33">
        <f t="shared" si="363"/>
        <v>8.4446914333644124E-2</v>
      </c>
      <c r="GY28" s="33">
        <f t="shared" si="364"/>
        <v>0.79418805416718852</v>
      </c>
      <c r="GZ28" s="33">
        <f t="shared" si="365"/>
        <v>0.85895296183331926</v>
      </c>
      <c r="HA28" s="33">
        <f t="shared" si="366"/>
        <v>2.7398310642569101E-2</v>
      </c>
      <c r="HB28" s="33">
        <f t="shared" si="367"/>
        <v>438.09338295055159</v>
      </c>
      <c r="HC28" s="33">
        <f t="shared" si="368"/>
        <v>11.713592708717712</v>
      </c>
      <c r="HD28" s="33">
        <f t="shared" si="369"/>
        <v>2.1467978595054649</v>
      </c>
      <c r="HE28" s="33">
        <f t="shared" si="370"/>
        <v>8.8287061972162232E-6</v>
      </c>
      <c r="HF28" s="33">
        <f t="shared" si="371"/>
        <v>1816.9071234094497</v>
      </c>
      <c r="HG28" s="33">
        <f t="shared" ca="1" si="372"/>
        <v>-7.7161907676802158E-3</v>
      </c>
      <c r="HH28" s="119">
        <f t="shared" ca="1" si="373"/>
        <v>18.585974278963366</v>
      </c>
      <c r="HI28" s="44" t="e">
        <f>#REF!</f>
        <v>#REF!</v>
      </c>
      <c r="HJ28" s="44" t="e">
        <f>#REF!</f>
        <v>#REF!</v>
      </c>
      <c r="HK28" s="44">
        <f t="shared" si="374"/>
        <v>5.0754000000000001</v>
      </c>
      <c r="HL28" s="44">
        <f t="shared" si="375"/>
        <v>3.5483627942583311</v>
      </c>
      <c r="HM28" s="44" t="e">
        <f t="shared" si="376"/>
        <v>#REF!</v>
      </c>
      <c r="HN28" s="33">
        <f t="shared" si="377"/>
        <v>438.09338295055159</v>
      </c>
      <c r="HO28" s="33">
        <f t="shared" si="378"/>
        <v>11.713592708717712</v>
      </c>
      <c r="HP28" s="44">
        <f t="shared" si="379"/>
        <v>3.7103010835790258</v>
      </c>
      <c r="HQ28" s="44"/>
      <c r="HR28" s="45">
        <f t="shared" si="380"/>
        <v>0.11270926077569912</v>
      </c>
      <c r="HS28" s="45">
        <f t="shared" si="381"/>
        <v>0.87863496850083267</v>
      </c>
      <c r="HT28" s="45">
        <f t="shared" si="382"/>
        <v>6.7847657953047161E-3</v>
      </c>
      <c r="HU28" s="45">
        <f t="shared" si="383"/>
        <v>2.0613544847264385E-2</v>
      </c>
      <c r="HV28" s="45">
        <f t="shared" si="384"/>
        <v>0</v>
      </c>
      <c r="HW28" s="45">
        <f t="shared" si="385"/>
        <v>2.0613544847264385E-2</v>
      </c>
      <c r="HX28" s="45">
        <f t="shared" si="386"/>
        <v>0</v>
      </c>
      <c r="HY28" s="45">
        <f t="shared" si="387"/>
        <v>5.3233158426396254E-2</v>
      </c>
      <c r="HZ28" s="45">
        <f t="shared" si="388"/>
        <v>0.11261478306759254</v>
      </c>
      <c r="IA28" s="45">
        <f t="shared" si="389"/>
        <v>0.11369336447134278</v>
      </c>
      <c r="IB28" s="45">
        <f t="shared" si="390"/>
        <v>0.66148448018843675</v>
      </c>
      <c r="IC28" s="45">
        <f t="shared" si="391"/>
        <v>8.4853698577289943E-2</v>
      </c>
      <c r="ID28" s="45">
        <f t="shared" si="392"/>
        <v>0.10072762132400846</v>
      </c>
      <c r="IE28" s="45">
        <f t="shared" si="393"/>
        <v>1.2921106200103148E-2</v>
      </c>
      <c r="IF28" s="45">
        <f t="shared" si="394"/>
        <v>2.7398310642569101E-2</v>
      </c>
      <c r="IG28" s="45"/>
      <c r="IH28" s="121">
        <f t="shared" si="395"/>
        <v>-8.6929794859875282E-7</v>
      </c>
      <c r="II28" s="121">
        <f t="shared" si="396"/>
        <v>1.6063132470992506E-12</v>
      </c>
      <c r="IJ28" s="121">
        <f t="shared" si="397"/>
        <v>2.7035308475200676E-5</v>
      </c>
      <c r="IK28" s="121">
        <f t="shared" si="398"/>
        <v>7.7210726904478971E-9</v>
      </c>
      <c r="IL28" s="45">
        <f t="shared" si="399"/>
        <v>2.1467978595054649</v>
      </c>
      <c r="IM28" s="119">
        <f t="shared" si="400"/>
        <v>9.9748976927799313E-2</v>
      </c>
      <c r="IN28" s="122">
        <f t="shared" ca="1" si="401"/>
        <v>-24.87926720472052</v>
      </c>
      <c r="IO28" s="122"/>
      <c r="IP28" s="45">
        <f t="shared" si="402"/>
        <v>2.0693783276152793</v>
      </c>
      <c r="IQ28" s="122">
        <f t="shared" si="403"/>
        <v>1816.9071234094497</v>
      </c>
      <c r="IR28" s="121">
        <f t="shared" si="404"/>
        <v>1.2903391737045034E-5</v>
      </c>
    </row>
    <row r="29" spans="1:252" s="33" customFormat="1">
      <c r="A29" t="s">
        <v>233</v>
      </c>
      <c r="B29"/>
      <c r="C29" s="111">
        <v>3</v>
      </c>
      <c r="D29" s="111">
        <v>1160</v>
      </c>
      <c r="E29" s="125">
        <f t="shared" si="206"/>
        <v>88.282327406698613</v>
      </c>
      <c r="F29" s="125" t="str">
        <f t="shared" ca="1" si="207"/>
        <v>N</v>
      </c>
      <c r="G29" s="124" t="str">
        <f t="shared" ca="1" si="208"/>
        <v/>
      </c>
      <c r="H29" s="124" t="str">
        <f t="shared" ca="1" si="209"/>
        <v/>
      </c>
      <c r="I29" s="4">
        <f t="shared" ca="1" si="210"/>
        <v>3.038456984335387E-2</v>
      </c>
      <c r="J29" s="4">
        <f t="shared" ca="1" si="211"/>
        <v>0.13182655495197082</v>
      </c>
      <c r="K29" s="4">
        <f t="shared" ca="1" si="212"/>
        <v>1.5069950720823067E-2</v>
      </c>
      <c r="L29" s="4">
        <f t="shared" ca="1" si="213"/>
        <v>6.9096230067767883E-2</v>
      </c>
      <c r="M29" s="4">
        <f t="shared" ca="1" si="199"/>
        <v>3.038456984335387E-2</v>
      </c>
      <c r="N29" s="4">
        <f t="shared" ca="1" si="200"/>
        <v>3.174093913813663E-2</v>
      </c>
      <c r="O29" s="4">
        <f t="shared" si="201"/>
        <v>2.8508194316593335E-2</v>
      </c>
      <c r="P29">
        <v>46.683199999999999</v>
      </c>
      <c r="Q29">
        <v>1.7165999999999999</v>
      </c>
      <c r="R29">
        <v>15.633699999999999</v>
      </c>
      <c r="S29">
        <v>9.7187000000000001</v>
      </c>
      <c r="T29">
        <v>0.17269999999999999</v>
      </c>
      <c r="U29">
        <v>6.0137864077669896</v>
      </c>
      <c r="V29">
        <v>12.460900000000001</v>
      </c>
      <c r="W29">
        <v>3.9462000000000002</v>
      </c>
      <c r="X29">
        <v>1.1580999999999999</v>
      </c>
      <c r="Y29">
        <v>0.2</v>
      </c>
      <c r="Z29">
        <v>0.2581</v>
      </c>
      <c r="AA29" s="112">
        <v>0</v>
      </c>
      <c r="AB29" s="113">
        <f t="shared" ca="1" si="214"/>
        <v>11.081642971558345</v>
      </c>
      <c r="AD29">
        <v>51.020800000000001</v>
      </c>
      <c r="AE29">
        <v>0.51449999999999996</v>
      </c>
      <c r="AF29">
        <v>4.2767999999999997</v>
      </c>
      <c r="AG29">
        <v>3.7696999999999998</v>
      </c>
      <c r="AH29">
        <v>9.1700000000000004E-2</v>
      </c>
      <c r="AI29">
        <v>15.932600000000001</v>
      </c>
      <c r="AJ29">
        <v>21.671199999999999</v>
      </c>
      <c r="AK29">
        <v>0.38200000000000001</v>
      </c>
      <c r="AL29">
        <v>0</v>
      </c>
      <c r="AM29">
        <v>1.0513999999999999</v>
      </c>
      <c r="AO29" s="114">
        <f t="shared" ca="1" si="215"/>
        <v>1466.3523660232152</v>
      </c>
      <c r="AP29" s="124">
        <f t="shared" ca="1" si="216"/>
        <v>1193.2023660232153</v>
      </c>
      <c r="AQ29" s="124">
        <f t="shared" ca="1" si="217"/>
        <v>5.3379578982965157</v>
      </c>
      <c r="AR29" s="111"/>
      <c r="AS29" s="115">
        <f t="shared" ca="1" si="218"/>
        <v>1459.9124036105725</v>
      </c>
      <c r="AT29" s="115">
        <f t="shared" ca="1" si="219"/>
        <v>6.8784825442235373</v>
      </c>
      <c r="AU29" s="115"/>
      <c r="AV29" s="115">
        <f t="shared" ca="1" si="220"/>
        <v>1455.6117084243454</v>
      </c>
      <c r="AW29" s="115">
        <f t="shared" ca="1" si="221"/>
        <v>4.3518064986325191</v>
      </c>
      <c r="AX29" s="111"/>
      <c r="AY29" s="115">
        <f t="shared" ca="1" si="222"/>
        <v>1479.9263968083776</v>
      </c>
      <c r="AZ29" s="115">
        <f t="shared" ca="1" si="223"/>
        <v>1206.7763968083777</v>
      </c>
      <c r="BA29" s="115">
        <f t="shared" ca="1" si="224"/>
        <v>7.6546408610549541</v>
      </c>
      <c r="BB29" s="115"/>
      <c r="BC29" s="115">
        <f t="shared" ca="1" si="225"/>
        <v>1499.5356301873389</v>
      </c>
      <c r="BD29" s="115">
        <f t="shared" ca="1" si="226"/>
        <v>1226.3856301873388</v>
      </c>
      <c r="BE29" s="116">
        <f t="shared" ca="1" si="227"/>
        <v>8.4151022753937177</v>
      </c>
      <c r="BG29" s="116">
        <f t="shared" si="228"/>
        <v>1439.8275557253187</v>
      </c>
      <c r="BH29" s="116">
        <f t="shared" si="229"/>
        <v>1166.6775557253186</v>
      </c>
      <c r="BI29" s="116">
        <f t="shared" ca="1" si="230"/>
        <v>1459.9124036105725</v>
      </c>
      <c r="BJ29" s="116">
        <f t="shared" ca="1" si="231"/>
        <v>1186.7624036105726</v>
      </c>
      <c r="BK29" s="116">
        <f t="shared" ca="1" si="232"/>
        <v>6.8784825442235373</v>
      </c>
      <c r="BL29" s="116"/>
      <c r="BM29" s="116">
        <f t="shared" ca="1" si="233"/>
        <v>1455.6117084243454</v>
      </c>
      <c r="BN29" s="116">
        <f t="shared" ca="1" si="234"/>
        <v>4.3518064986325191</v>
      </c>
      <c r="BO29" s="116">
        <f t="shared" ca="1" si="235"/>
        <v>1182.4617084243455</v>
      </c>
      <c r="BP29" s="116"/>
      <c r="BQ29" s="116">
        <f t="shared" ca="1" si="236"/>
        <v>5.2611130913509543</v>
      </c>
      <c r="BR29" s="116">
        <f t="shared" ca="1" si="237"/>
        <v>5.3867717281404959</v>
      </c>
      <c r="BS29" s="116">
        <f t="shared" ca="1" si="238"/>
        <v>1200.7050878026339</v>
      </c>
      <c r="BT29" s="116">
        <f t="shared" ca="1" si="239"/>
        <v>1211.7973296425134</v>
      </c>
      <c r="BU29" s="116">
        <f t="shared" ca="1" si="240"/>
        <v>1211.7973296425134</v>
      </c>
      <c r="BV29" s="116"/>
      <c r="BW29" s="116">
        <f t="shared" ca="1" si="241"/>
        <v>1164.6840373615364</v>
      </c>
      <c r="BX29" s="111"/>
      <c r="BY29" s="117">
        <f t="shared" ca="1" si="242"/>
        <v>0.71693299380300701</v>
      </c>
      <c r="BZ29" s="117">
        <f t="shared" ca="1" si="243"/>
        <v>0.69495054416054114</v>
      </c>
      <c r="CA29" s="117">
        <f t="shared" ca="1" si="244"/>
        <v>0.10053455344905105</v>
      </c>
      <c r="CB29" s="117">
        <f t="shared" ca="1" si="245"/>
        <v>1.6063822787737662E-2</v>
      </c>
      <c r="CC29" s="117">
        <f t="shared" ca="1" si="246"/>
        <v>1.8332484363816456E-2</v>
      </c>
      <c r="CD29" s="117">
        <f t="shared" ca="1" si="247"/>
        <v>6.4824134356387134E-2</v>
      </c>
      <c r="CE29" s="117">
        <f t="shared" si="248"/>
        <v>4.3882794072261436E-2</v>
      </c>
      <c r="CF29" s="116">
        <f t="shared" ca="1" si="249"/>
        <v>0.93858833318979484</v>
      </c>
      <c r="CG29" s="134">
        <v>0.27</v>
      </c>
      <c r="CH29" s="117">
        <f t="shared" si="250"/>
        <v>0.76404677422830902</v>
      </c>
      <c r="CI29" s="117">
        <f t="shared" si="251"/>
        <v>0.11560450416987411</v>
      </c>
      <c r="CJ29" s="117">
        <f t="shared" si="252"/>
        <v>4.6448392631091531E-2</v>
      </c>
      <c r="CK29" s="117">
        <f t="shared" si="253"/>
        <v>2.7398310642569101E-2</v>
      </c>
      <c r="CL29" s="117">
        <f t="shared" si="254"/>
        <v>3.3083195218250504E-2</v>
      </c>
      <c r="CM29" s="117">
        <f t="shared" si="255"/>
        <v>1.53745997556681E-2</v>
      </c>
      <c r="CN29" s="117">
        <f t="shared" si="256"/>
        <v>1.0019557766457625</v>
      </c>
      <c r="CO29" s="117">
        <f t="shared" si="257"/>
        <v>0.14640636545152003</v>
      </c>
      <c r="CP29" s="111"/>
      <c r="CQ29" s="116">
        <f t="shared" ca="1" si="258"/>
        <v>4.9077735761939039</v>
      </c>
      <c r="CR29" s="116">
        <f t="shared" ca="1" si="259"/>
        <v>4.167244927262189</v>
      </c>
      <c r="CS29" s="116">
        <f t="shared" ca="1" si="260"/>
        <v>5.1487148008762151</v>
      </c>
      <c r="CT29" s="116">
        <f t="shared" ca="1" si="261"/>
        <v>1221.0091070450198</v>
      </c>
      <c r="CU29" s="118">
        <f t="shared" ca="1" si="205"/>
        <v>0.27823292040349085</v>
      </c>
      <c r="CW29" s="116">
        <f t="shared" si="262"/>
        <v>3.4442813656603968</v>
      </c>
      <c r="CX29" s="116">
        <f t="shared" si="263"/>
        <v>3.4702442496061021</v>
      </c>
      <c r="CY29" s="116">
        <f t="shared" ca="1" si="264"/>
        <v>953.28860274703959</v>
      </c>
      <c r="CZ29" s="119"/>
      <c r="DA29" s="33">
        <f t="shared" si="265"/>
        <v>0.77696170214182403</v>
      </c>
      <c r="DB29" s="33">
        <f t="shared" si="266"/>
        <v>2.1490057437017079E-2</v>
      </c>
      <c r="DC29" s="33">
        <f t="shared" si="267"/>
        <v>0.30666038975686782</v>
      </c>
      <c r="DD29" s="33">
        <f t="shared" si="268"/>
        <v>0.13527052155709959</v>
      </c>
      <c r="DE29" s="33">
        <f t="shared" si="269"/>
        <v>2.4345374449339205E-3</v>
      </c>
      <c r="DF29" s="33">
        <f t="shared" si="270"/>
        <v>0.14920917834695441</v>
      </c>
      <c r="DG29" s="33">
        <f t="shared" si="271"/>
        <v>0.22220894691979301</v>
      </c>
      <c r="DH29" s="33">
        <f t="shared" si="272"/>
        <v>0.12734011090871247</v>
      </c>
      <c r="DI29" s="33">
        <f t="shared" si="273"/>
        <v>2.4589154528854726E-2</v>
      </c>
      <c r="DJ29" s="33">
        <f t="shared" si="274"/>
        <v>2.6316101111723694E-3</v>
      </c>
      <c r="DK29" s="33">
        <f t="shared" si="275"/>
        <v>3.6368247884624866E-3</v>
      </c>
      <c r="DL29" s="33">
        <f t="shared" si="276"/>
        <v>1.7724330339416916</v>
      </c>
      <c r="DN29" s="33">
        <f t="shared" si="277"/>
        <v>0.43835884756331167</v>
      </c>
      <c r="DO29" s="33">
        <f t="shared" si="278"/>
        <v>1.2124608955874406E-2</v>
      </c>
      <c r="DP29" s="33">
        <f t="shared" si="279"/>
        <v>0.1730166296183781</v>
      </c>
      <c r="DQ29" s="33">
        <f t="shared" si="280"/>
        <v>7.6319115569784421E-2</v>
      </c>
      <c r="DR29" s="33">
        <f t="shared" si="281"/>
        <v>1.373556799220664E-3</v>
      </c>
      <c r="DS29" s="33">
        <f t="shared" si="282"/>
        <v>8.4183252901312719E-2</v>
      </c>
      <c r="DT29" s="33">
        <f t="shared" si="283"/>
        <v>0.12536944565156594</v>
      </c>
      <c r="DU29" s="33">
        <f t="shared" si="284"/>
        <v>7.1844807939244054E-2</v>
      </c>
      <c r="DV29" s="33">
        <f t="shared" si="285"/>
        <v>1.387310778911134E-2</v>
      </c>
      <c r="DW29" s="33">
        <f t="shared" si="286"/>
        <v>1.4847444505815628E-3</v>
      </c>
      <c r="DX29" s="33">
        <f t="shared" si="287"/>
        <v>2.0518827616153134E-3</v>
      </c>
      <c r="DY29" s="33">
        <f t="shared" si="288"/>
        <v>1.0000000000000002</v>
      </c>
      <c r="DZ29" s="33">
        <f t="shared" si="289"/>
        <v>52.449850867136718</v>
      </c>
      <c r="EA29" s="33">
        <f t="shared" si="290"/>
        <v>0.84915360585044686</v>
      </c>
      <c r="EB29" s="33">
        <f t="shared" si="291"/>
        <v>6.4410081273128788E-3</v>
      </c>
      <c r="EC29" s="33">
        <f t="shared" si="292"/>
        <v>4.1945449730779412E-2</v>
      </c>
      <c r="ED29" s="33">
        <f t="shared" si="293"/>
        <v>5.2468878050953141E-2</v>
      </c>
      <c r="EE29" s="33">
        <f t="shared" si="294"/>
        <v>1.2926872246696035E-3</v>
      </c>
      <c r="EF29" s="33">
        <f t="shared" si="295"/>
        <v>0.3953067158920614</v>
      </c>
      <c r="EG29" s="33">
        <f t="shared" si="296"/>
        <v>0.38645158299065219</v>
      </c>
      <c r="EH29" s="33">
        <f t="shared" si="297"/>
        <v>6.1633878626435766E-3</v>
      </c>
      <c r="EI29" s="33">
        <f t="shared" si="298"/>
        <v>0</v>
      </c>
      <c r="EJ29" s="33">
        <f t="shared" si="299"/>
        <v>6.9171871772165721E-3</v>
      </c>
      <c r="EK29" s="33">
        <f t="shared" si="300"/>
        <v>1.7461405029067354</v>
      </c>
      <c r="EM29" s="33">
        <f t="shared" si="301"/>
        <v>1.6983072117008937</v>
      </c>
      <c r="EN29" s="33">
        <f t="shared" si="302"/>
        <v>1.2882016254625758E-2</v>
      </c>
      <c r="EO29" s="33">
        <f t="shared" si="303"/>
        <v>0.12583634919233824</v>
      </c>
      <c r="EP29" s="33">
        <f t="shared" si="304"/>
        <v>5.2468878050953141E-2</v>
      </c>
      <c r="EQ29" s="33">
        <f t="shared" si="305"/>
        <v>1.2926872246696035E-3</v>
      </c>
      <c r="ER29" s="33">
        <f t="shared" si="306"/>
        <v>0.3953067158920614</v>
      </c>
      <c r="ES29" s="33">
        <f t="shared" si="307"/>
        <v>0.38645158299065219</v>
      </c>
      <c r="ET29" s="33">
        <f t="shared" si="308"/>
        <v>6.1633878626435766E-3</v>
      </c>
      <c r="EU29" s="33">
        <f t="shared" si="309"/>
        <v>0</v>
      </c>
      <c r="EV29" s="33">
        <f t="shared" si="310"/>
        <v>2.0751561531649716E-2</v>
      </c>
      <c r="EW29" s="33">
        <f t="shared" si="311"/>
        <v>2.6994603907004877</v>
      </c>
      <c r="EX29" s="33">
        <f t="shared" si="312"/>
        <v>2.2226664338805318</v>
      </c>
      <c r="EZ29" s="33">
        <f t="shared" si="313"/>
        <v>1.8873852169324075</v>
      </c>
      <c r="FA29" s="33">
        <f t="shared" si="314"/>
        <v>1.4316212564930039E-2</v>
      </c>
      <c r="FB29" s="33">
        <f t="shared" si="315"/>
        <v>0.11261478306759254</v>
      </c>
      <c r="FC29" s="33">
        <f t="shared" si="316"/>
        <v>7.3846703273660635E-2</v>
      </c>
      <c r="FD29" s="33">
        <f t="shared" si="317"/>
        <v>0.18646148634125317</v>
      </c>
      <c r="FE29" s="33">
        <f t="shared" si="318"/>
        <v>0.11662081406722452</v>
      </c>
      <c r="FF29" s="33">
        <f t="shared" si="319"/>
        <v>2.8732125037793095E-3</v>
      </c>
      <c r="FG29" s="33">
        <f t="shared" si="320"/>
        <v>0.87863496850083267</v>
      </c>
      <c r="FH29" s="33">
        <f t="shared" si="321"/>
        <v>0.85895296183331926</v>
      </c>
      <c r="FI29" s="33">
        <f t="shared" si="322"/>
        <v>2.7398310642569101E-2</v>
      </c>
      <c r="FJ29" s="33">
        <f t="shared" si="323"/>
        <v>0</v>
      </c>
      <c r="FK29" s="33">
        <f t="shared" si="324"/>
        <v>3.07491995113362E-2</v>
      </c>
      <c r="FL29" s="33">
        <f t="shared" si="325"/>
        <v>4.0033923828976521</v>
      </c>
      <c r="FM29" s="33">
        <f t="shared" si="326"/>
        <v>6.7847657953047161E-3</v>
      </c>
      <c r="FN29" s="33">
        <f t="shared" si="327"/>
        <v>1.0168524810540092E-2</v>
      </c>
      <c r="FO29" s="33">
        <f t="shared" si="328"/>
        <v>2.7398310642569101E-2</v>
      </c>
      <c r="FP29" s="33">
        <f t="shared" si="329"/>
        <v>4.6448392631091531E-2</v>
      </c>
      <c r="FQ29" s="33">
        <f t="shared" si="330"/>
        <v>3.3083195218250504E-2</v>
      </c>
      <c r="FR29" s="33">
        <f t="shared" si="331"/>
        <v>1.53745997556681E-2</v>
      </c>
      <c r="FS29" s="119">
        <f t="shared" si="332"/>
        <v>0.76404677422830902</v>
      </c>
      <c r="FT29" s="33">
        <f t="shared" si="333"/>
        <v>0.11560450416987411</v>
      </c>
      <c r="FU29" s="33">
        <f t="shared" si="334"/>
        <v>1.0019557766457625</v>
      </c>
      <c r="FV29" s="33">
        <f t="shared" si="335"/>
        <v>0.76404677422830902</v>
      </c>
      <c r="FW29" s="33">
        <f t="shared" si="336"/>
        <v>2.4397754075699418</v>
      </c>
      <c r="FX29" s="33">
        <f t="shared" si="337"/>
        <v>-2.8464700735344142</v>
      </c>
      <c r="FY29" s="33">
        <f t="shared" si="338"/>
        <v>-2.8464700735344146</v>
      </c>
      <c r="FZ29" s="33">
        <f t="shared" si="339"/>
        <v>0.52449850867136727</v>
      </c>
      <c r="GA29" s="120">
        <f t="shared" ca="1" si="340"/>
        <v>1459.9124036105725</v>
      </c>
      <c r="GB29" s="120">
        <f t="shared" ca="1" si="341"/>
        <v>6.8784825442235373</v>
      </c>
      <c r="GC29" s="33">
        <f t="shared" ca="1" si="342"/>
        <v>0.14599124036105726</v>
      </c>
      <c r="GD29" s="119">
        <f t="shared" ca="1" si="343"/>
        <v>0.48080103493797122</v>
      </c>
      <c r="GE29" s="119">
        <f t="shared" ca="1" si="344"/>
        <v>5.5138926464823115</v>
      </c>
      <c r="GF29" s="33">
        <f t="shared" ca="1" si="345"/>
        <v>174.67918465899342</v>
      </c>
      <c r="GG29" s="33">
        <f t="shared" si="346"/>
        <v>9.9748976927799313E-2</v>
      </c>
      <c r="GH29" s="119">
        <f t="shared" si="347"/>
        <v>88.282327406698613</v>
      </c>
      <c r="GI29" s="119">
        <f t="shared" ca="1" si="348"/>
        <v>314.99877271035882</v>
      </c>
      <c r="GJ29" s="119">
        <f t="shared" ca="1" si="349"/>
        <v>1.6661999677207056E-3</v>
      </c>
      <c r="GK29" s="119">
        <f t="shared" si="350"/>
        <v>0.14640636545152003</v>
      </c>
      <c r="GL29" s="33">
        <f t="shared" si="351"/>
        <v>0.88922448497966766</v>
      </c>
      <c r="GM29" s="33">
        <f t="shared" si="352"/>
        <v>0.12569688114523159</v>
      </c>
      <c r="GN29" s="33">
        <f t="shared" si="353"/>
        <v>0.12943217682374988</v>
      </c>
      <c r="GO29" s="33">
        <f t="shared" si="354"/>
        <v>0.91183708416140941</v>
      </c>
      <c r="GP29" s="33">
        <f t="shared" si="355"/>
        <v>7.6633932611343103E-2</v>
      </c>
      <c r="GQ29" s="33">
        <f t="shared" si="356"/>
        <v>0.10983604827191981</v>
      </c>
      <c r="GR29" s="33">
        <f t="shared" si="357"/>
        <v>0.87056782317625014</v>
      </c>
      <c r="GS29" s="33">
        <f t="shared" si="358"/>
        <v>0.31999728385092818</v>
      </c>
      <c r="GT29" s="33">
        <f t="shared" si="359"/>
        <v>-1.2167144815120001E-2</v>
      </c>
      <c r="GU29" s="33">
        <f t="shared" si="360"/>
        <v>2.6328600686688221E-2</v>
      </c>
      <c r="GV29" s="33">
        <f t="shared" si="361"/>
        <v>2.6328600686688221E-2</v>
      </c>
      <c r="GW29" s="33">
        <f t="shared" si="362"/>
        <v>8.3507447585231598E-2</v>
      </c>
      <c r="GX29" s="33">
        <f t="shared" si="363"/>
        <v>8.4446914333644124E-2</v>
      </c>
      <c r="GY29" s="33">
        <f t="shared" si="364"/>
        <v>0.79418805416718852</v>
      </c>
      <c r="GZ29" s="33">
        <f t="shared" si="365"/>
        <v>0.85895296183331926</v>
      </c>
      <c r="HA29" s="33">
        <f t="shared" si="366"/>
        <v>2.7398310642569101E-2</v>
      </c>
      <c r="HB29" s="33">
        <f t="shared" si="367"/>
        <v>438.09338295055159</v>
      </c>
      <c r="HC29" s="33">
        <f t="shared" si="368"/>
        <v>11.713592708717712</v>
      </c>
      <c r="HD29" s="33">
        <f t="shared" si="369"/>
        <v>2.1467978595054649</v>
      </c>
      <c r="HE29" s="33">
        <f t="shared" si="370"/>
        <v>8.8287061972162232E-6</v>
      </c>
      <c r="HF29" s="33">
        <f t="shared" si="371"/>
        <v>1816.9071234094497</v>
      </c>
      <c r="HG29" s="33">
        <f t="shared" ca="1" si="372"/>
        <v>-7.7127512216809977E-3</v>
      </c>
      <c r="HH29" s="119">
        <f t="shared" ca="1" si="373"/>
        <v>18.123339800876202</v>
      </c>
      <c r="HI29" s="44" t="e">
        <f>#REF!</f>
        <v>#REF!</v>
      </c>
      <c r="HJ29" s="44" t="e">
        <f>#REF!</f>
        <v>#REF!</v>
      </c>
      <c r="HK29" s="44">
        <f t="shared" si="374"/>
        <v>5.1043000000000003</v>
      </c>
      <c r="HL29" s="44">
        <f t="shared" si="375"/>
        <v>3.4802381676809446</v>
      </c>
      <c r="HM29" s="44" t="e">
        <f t="shared" si="376"/>
        <v>#REF!</v>
      </c>
      <c r="HN29" s="33">
        <f t="shared" si="377"/>
        <v>438.09338295055159</v>
      </c>
      <c r="HO29" s="33">
        <f t="shared" si="378"/>
        <v>11.713592708717712</v>
      </c>
      <c r="HP29" s="44">
        <f t="shared" si="379"/>
        <v>3.7103010835790258</v>
      </c>
      <c r="HQ29" s="44"/>
      <c r="HR29" s="45">
        <f t="shared" si="380"/>
        <v>0.11270926077569912</v>
      </c>
      <c r="HS29" s="45">
        <f t="shared" si="381"/>
        <v>0.87863496850083267</v>
      </c>
      <c r="HT29" s="45">
        <f t="shared" si="382"/>
        <v>6.7847657953047161E-3</v>
      </c>
      <c r="HU29" s="45">
        <f t="shared" si="383"/>
        <v>2.0613544847264385E-2</v>
      </c>
      <c r="HV29" s="45">
        <f t="shared" si="384"/>
        <v>0</v>
      </c>
      <c r="HW29" s="45">
        <f t="shared" si="385"/>
        <v>2.0613544847264385E-2</v>
      </c>
      <c r="HX29" s="45">
        <f t="shared" si="386"/>
        <v>0</v>
      </c>
      <c r="HY29" s="45">
        <f t="shared" si="387"/>
        <v>5.3233158426396254E-2</v>
      </c>
      <c r="HZ29" s="45">
        <f t="shared" si="388"/>
        <v>0.11261478306759254</v>
      </c>
      <c r="IA29" s="45">
        <f t="shared" si="389"/>
        <v>0.11369336447134278</v>
      </c>
      <c r="IB29" s="45">
        <f t="shared" si="390"/>
        <v>0.66148448018843675</v>
      </c>
      <c r="IC29" s="45">
        <f t="shared" si="391"/>
        <v>8.4853698577289943E-2</v>
      </c>
      <c r="ID29" s="45">
        <f t="shared" si="392"/>
        <v>0.10072762132400846</v>
      </c>
      <c r="IE29" s="45">
        <f t="shared" si="393"/>
        <v>1.2921106200103148E-2</v>
      </c>
      <c r="IF29" s="45">
        <f t="shared" si="394"/>
        <v>2.7398310642569101E-2</v>
      </c>
      <c r="IG29" s="45"/>
      <c r="IH29" s="121">
        <f t="shared" si="395"/>
        <v>-8.6929794859875282E-7</v>
      </c>
      <c r="II29" s="121">
        <f t="shared" si="396"/>
        <v>1.6063132470992506E-12</v>
      </c>
      <c r="IJ29" s="121">
        <f t="shared" si="397"/>
        <v>2.7035308475200676E-5</v>
      </c>
      <c r="IK29" s="121">
        <f t="shared" si="398"/>
        <v>7.7210726904478971E-9</v>
      </c>
      <c r="IL29" s="45">
        <f t="shared" si="399"/>
        <v>2.1467978595054649</v>
      </c>
      <c r="IM29" s="119">
        <f t="shared" si="400"/>
        <v>9.9748976927799313E-2</v>
      </c>
      <c r="IN29" s="122">
        <f t="shared" ca="1" si="401"/>
        <v>-24.868173445048029</v>
      </c>
      <c r="IO29" s="122"/>
      <c r="IP29" s="45">
        <f t="shared" si="402"/>
        <v>2.0693783276152793</v>
      </c>
      <c r="IQ29" s="122">
        <f t="shared" si="403"/>
        <v>1816.9071234094497</v>
      </c>
      <c r="IR29" s="121">
        <f t="shared" si="404"/>
        <v>1.2903391737045034E-5</v>
      </c>
    </row>
    <row r="30" spans="1:252" s="33" customFormat="1">
      <c r="A30" t="s">
        <v>233</v>
      </c>
      <c r="B30"/>
      <c r="C30" s="111">
        <v>3</v>
      </c>
      <c r="D30" s="111">
        <v>1160</v>
      </c>
      <c r="E30" s="125">
        <f t="shared" si="206"/>
        <v>88.282327406698613</v>
      </c>
      <c r="F30" s="125" t="str">
        <f t="shared" ca="1" si="207"/>
        <v>N</v>
      </c>
      <c r="G30" s="124" t="str">
        <f t="shared" ca="1" si="208"/>
        <v/>
      </c>
      <c r="H30" s="124" t="str">
        <f t="shared" ca="1" si="209"/>
        <v/>
      </c>
      <c r="I30" s="4">
        <f t="shared" ca="1" si="210"/>
        <v>3.0547473954920794E-2</v>
      </c>
      <c r="J30" s="4">
        <f t="shared" ca="1" si="211"/>
        <v>0.12500204772833554</v>
      </c>
      <c r="K30" s="4">
        <f t="shared" ca="1" si="212"/>
        <v>1.0553397446646087E-2</v>
      </c>
      <c r="L30" s="4">
        <f t="shared" ca="1" si="213"/>
        <v>6.739140544260358E-2</v>
      </c>
      <c r="M30" s="4">
        <f t="shared" ca="1" si="199"/>
        <v>3.0547473954920794E-2</v>
      </c>
      <c r="N30" s="4">
        <f t="shared" ca="1" si="200"/>
        <v>2.7826309703848667E-2</v>
      </c>
      <c r="O30" s="4">
        <f t="shared" si="201"/>
        <v>2.8775462044691148E-2</v>
      </c>
      <c r="P30">
        <v>47.137099999999997</v>
      </c>
      <c r="Q30">
        <v>1.7511000000000001</v>
      </c>
      <c r="R30">
        <v>15.461600000000001</v>
      </c>
      <c r="S30">
        <v>9.4512</v>
      </c>
      <c r="T30">
        <v>0.20480000000000001</v>
      </c>
      <c r="U30">
        <v>6.1387378640776697</v>
      </c>
      <c r="V30">
        <v>12.288</v>
      </c>
      <c r="W30">
        <v>3.7118000000000002</v>
      </c>
      <c r="X30">
        <v>1.2131000000000001</v>
      </c>
      <c r="Y30">
        <v>0.2</v>
      </c>
      <c r="Z30">
        <v>0.29010000000000002</v>
      </c>
      <c r="AA30" s="112">
        <v>0</v>
      </c>
      <c r="AB30" s="113">
        <f t="shared" ca="1" si="214"/>
        <v>11.221082950220749</v>
      </c>
      <c r="AD30">
        <v>51.020800000000001</v>
      </c>
      <c r="AE30">
        <v>0.51449999999999996</v>
      </c>
      <c r="AF30">
        <v>4.2767999999999997</v>
      </c>
      <c r="AG30">
        <v>3.7696999999999998</v>
      </c>
      <c r="AH30">
        <v>9.1700000000000004E-2</v>
      </c>
      <c r="AI30">
        <v>15.932600000000001</v>
      </c>
      <c r="AJ30">
        <v>21.671199999999999</v>
      </c>
      <c r="AK30">
        <v>0.38200000000000001</v>
      </c>
      <c r="AL30">
        <v>0</v>
      </c>
      <c r="AM30">
        <v>1.0513999999999999</v>
      </c>
      <c r="AO30" s="114">
        <f t="shared" ca="1" si="215"/>
        <v>1468.3645451664477</v>
      </c>
      <c r="AP30" s="124">
        <f t="shared" ca="1" si="216"/>
        <v>1195.2145451664478</v>
      </c>
      <c r="AQ30" s="124">
        <f t="shared" ca="1" si="217"/>
        <v>5.2628025141414767</v>
      </c>
      <c r="AR30" s="111"/>
      <c r="AS30" s="115">
        <f t="shared" ca="1" si="218"/>
        <v>1466.3335384427876</v>
      </c>
      <c r="AT30" s="115">
        <f t="shared" ca="1" si="219"/>
        <v>7.0586415294431983</v>
      </c>
      <c r="AU30" s="115"/>
      <c r="AV30" s="115">
        <f t="shared" ca="1" si="220"/>
        <v>1462.7437112236703</v>
      </c>
      <c r="AW30" s="115">
        <f t="shared" ca="1" si="221"/>
        <v>4.6541995915644661</v>
      </c>
      <c r="AX30" s="111"/>
      <c r="AY30" s="115">
        <f t="shared" ca="1" si="222"/>
        <v>1482.6565239879558</v>
      </c>
      <c r="AZ30" s="115">
        <f t="shared" ca="1" si="223"/>
        <v>1209.5065239879559</v>
      </c>
      <c r="BA30" s="115">
        <f t="shared" ca="1" si="224"/>
        <v>7.6941898894028817</v>
      </c>
      <c r="BB30" s="115"/>
      <c r="BC30" s="115">
        <f t="shared" ca="1" si="225"/>
        <v>1501.8676961781684</v>
      </c>
      <c r="BD30" s="115">
        <f t="shared" ca="1" si="226"/>
        <v>1228.7176961781684</v>
      </c>
      <c r="BE30" s="116">
        <f t="shared" ca="1" si="227"/>
        <v>8.4421920820536567</v>
      </c>
      <c r="BG30" s="116">
        <f t="shared" si="228"/>
        <v>1448.1859148255367</v>
      </c>
      <c r="BH30" s="116">
        <f t="shared" si="229"/>
        <v>1175.0359148255366</v>
      </c>
      <c r="BI30" s="116">
        <f t="shared" ca="1" si="230"/>
        <v>1466.3335384427876</v>
      </c>
      <c r="BJ30" s="116">
        <f t="shared" ca="1" si="231"/>
        <v>1193.1835384427877</v>
      </c>
      <c r="BK30" s="116">
        <f t="shared" ca="1" si="232"/>
        <v>7.0586415294431983</v>
      </c>
      <c r="BL30" s="116"/>
      <c r="BM30" s="116">
        <f t="shared" ca="1" si="233"/>
        <v>1462.7437112236703</v>
      </c>
      <c r="BN30" s="116">
        <f t="shared" ca="1" si="234"/>
        <v>4.6541995915644661</v>
      </c>
      <c r="BO30" s="116">
        <f t="shared" ca="1" si="235"/>
        <v>1189.5937112236702</v>
      </c>
      <c r="BP30" s="116"/>
      <c r="BQ30" s="116">
        <f t="shared" ca="1" si="236"/>
        <v>5.3869664218035496</v>
      </c>
      <c r="BR30" s="116">
        <f t="shared" ca="1" si="237"/>
        <v>5.9862159895399749</v>
      </c>
      <c r="BS30" s="116">
        <f t="shared" ca="1" si="238"/>
        <v>1204.20170285328</v>
      </c>
      <c r="BT30" s="116">
        <f t="shared" ca="1" si="239"/>
        <v>1215.5430897342117</v>
      </c>
      <c r="BU30" s="116">
        <f t="shared" ca="1" si="240"/>
        <v>1215.5430897342117</v>
      </c>
      <c r="BV30" s="116"/>
      <c r="BW30" s="116">
        <f t="shared" ca="1" si="241"/>
        <v>1169.7004033306293</v>
      </c>
      <c r="BX30" s="111"/>
      <c r="BY30" s="117">
        <f t="shared" ca="1" si="242"/>
        <v>0.71609656992301074</v>
      </c>
      <c r="BZ30" s="117">
        <f t="shared" ca="1" si="243"/>
        <v>0.69665536878570544</v>
      </c>
      <c r="CA30" s="117">
        <f t="shared" ca="1" si="244"/>
        <v>0.10505110672322802</v>
      </c>
      <c r="CB30" s="117">
        <f t="shared" ca="1" si="245"/>
        <v>1.5900918676170737E-2</v>
      </c>
      <c r="CC30" s="117">
        <f t="shared" ca="1" si="246"/>
        <v>1.7201849210714774E-2</v>
      </c>
      <c r="CD30" s="117">
        <f t="shared" ca="1" si="247"/>
        <v>6.0909504922099171E-2</v>
      </c>
      <c r="CE30" s="117">
        <f t="shared" si="248"/>
        <v>4.4150061800359248E-2</v>
      </c>
      <c r="CF30" s="116">
        <f t="shared" ca="1" si="249"/>
        <v>0.93986881011827739</v>
      </c>
      <c r="CG30" s="134">
        <v>0.27</v>
      </c>
      <c r="CH30" s="117">
        <f t="shared" si="250"/>
        <v>0.76404677422830902</v>
      </c>
      <c r="CI30" s="117">
        <f t="shared" si="251"/>
        <v>0.11560450416987411</v>
      </c>
      <c r="CJ30" s="117">
        <f t="shared" si="252"/>
        <v>4.6448392631091531E-2</v>
      </c>
      <c r="CK30" s="117">
        <f t="shared" si="253"/>
        <v>2.7398310642569101E-2</v>
      </c>
      <c r="CL30" s="117">
        <f t="shared" si="254"/>
        <v>3.3083195218250504E-2</v>
      </c>
      <c r="CM30" s="117">
        <f t="shared" si="255"/>
        <v>1.53745997556681E-2</v>
      </c>
      <c r="CN30" s="117">
        <f t="shared" si="256"/>
        <v>1.0019557766457625</v>
      </c>
      <c r="CO30" s="117">
        <f t="shared" si="257"/>
        <v>0.15367820232558979</v>
      </c>
      <c r="CP30" s="111"/>
      <c r="CQ30" s="116">
        <f t="shared" ca="1" si="258"/>
        <v>5.1001649303007071</v>
      </c>
      <c r="CR30" s="116">
        <f t="shared" ca="1" si="259"/>
        <v>4.3745421077938573</v>
      </c>
      <c r="CS30" s="116">
        <f t="shared" ca="1" si="260"/>
        <v>5.5869294848047586</v>
      </c>
      <c r="CT30" s="116">
        <f t="shared" ca="1" si="261"/>
        <v>1222.5212344903171</v>
      </c>
      <c r="CU30" s="118">
        <f t="shared" ca="1" si="205"/>
        <v>0.27868025005392533</v>
      </c>
      <c r="CW30" s="116">
        <f t="shared" si="262"/>
        <v>3.4442813656603968</v>
      </c>
      <c r="CX30" s="116">
        <f t="shared" si="263"/>
        <v>3.4702442496061021</v>
      </c>
      <c r="CY30" s="116">
        <f t="shared" ca="1" si="264"/>
        <v>953.65893050589455</v>
      </c>
      <c r="CZ30" s="119"/>
      <c r="DA30" s="33">
        <f t="shared" si="265"/>
        <v>0.78451608822937102</v>
      </c>
      <c r="DB30" s="33">
        <f t="shared" si="266"/>
        <v>2.1921961772084709E-2</v>
      </c>
      <c r="DC30" s="33">
        <f t="shared" si="267"/>
        <v>0.30328458920567669</v>
      </c>
      <c r="DD30" s="33">
        <f t="shared" si="268"/>
        <v>0.13154730090860503</v>
      </c>
      <c r="DE30" s="33">
        <f t="shared" si="269"/>
        <v>2.88704845814978E-3</v>
      </c>
      <c r="DF30" s="33">
        <f t="shared" si="270"/>
        <v>0.15230937227889932</v>
      </c>
      <c r="DG30" s="33">
        <f t="shared" si="271"/>
        <v>0.21912570839589568</v>
      </c>
      <c r="DH30" s="33">
        <f t="shared" si="272"/>
        <v>0.11977624643225356</v>
      </c>
      <c r="DI30" s="33">
        <f t="shared" si="273"/>
        <v>2.5756932353815449E-2</v>
      </c>
      <c r="DJ30" s="33">
        <f t="shared" si="274"/>
        <v>2.6316101111723694E-3</v>
      </c>
      <c r="DK30" s="33">
        <f t="shared" si="275"/>
        <v>4.0877290628941005E-3</v>
      </c>
      <c r="DL30" s="33">
        <f t="shared" si="276"/>
        <v>1.7678445872088175</v>
      </c>
      <c r="DN30" s="33">
        <f t="shared" si="277"/>
        <v>0.4437698279055251</v>
      </c>
      <c r="DO30" s="33">
        <f t="shared" si="278"/>
        <v>1.2400389678312423E-2</v>
      </c>
      <c r="DP30" s="33">
        <f t="shared" si="279"/>
        <v>0.17155613757005708</v>
      </c>
      <c r="DQ30" s="33">
        <f t="shared" si="280"/>
        <v>7.4411122934906884E-2</v>
      </c>
      <c r="DR30" s="33">
        <f t="shared" si="281"/>
        <v>1.6330895142247944E-3</v>
      </c>
      <c r="DS30" s="33">
        <f t="shared" si="282"/>
        <v>8.6155408332230593E-2</v>
      </c>
      <c r="DT30" s="33">
        <f t="shared" si="283"/>
        <v>0.12395077597961533</v>
      </c>
      <c r="DU30" s="33">
        <f t="shared" si="284"/>
        <v>6.7752701396316575E-2</v>
      </c>
      <c r="DV30" s="33">
        <f t="shared" si="285"/>
        <v>1.4569681373678943E-2</v>
      </c>
      <c r="DW30" s="33">
        <f t="shared" si="286"/>
        <v>1.4885981099318907E-3</v>
      </c>
      <c r="DX30" s="33">
        <f t="shared" si="287"/>
        <v>2.3122672052004641E-3</v>
      </c>
      <c r="DY30" s="33">
        <f t="shared" si="288"/>
        <v>1.0000000000000002</v>
      </c>
      <c r="DZ30" s="33">
        <f t="shared" si="289"/>
        <v>53.657139910989457</v>
      </c>
      <c r="EA30" s="33">
        <f t="shared" si="290"/>
        <v>0.84915360585044686</v>
      </c>
      <c r="EB30" s="33">
        <f t="shared" si="291"/>
        <v>6.4410081273128788E-3</v>
      </c>
      <c r="EC30" s="33">
        <f t="shared" si="292"/>
        <v>4.1945449730779412E-2</v>
      </c>
      <c r="ED30" s="33">
        <f t="shared" si="293"/>
        <v>5.2468878050953141E-2</v>
      </c>
      <c r="EE30" s="33">
        <f t="shared" si="294"/>
        <v>1.2926872246696035E-3</v>
      </c>
      <c r="EF30" s="33">
        <f t="shared" si="295"/>
        <v>0.3953067158920614</v>
      </c>
      <c r="EG30" s="33">
        <f t="shared" si="296"/>
        <v>0.38645158299065219</v>
      </c>
      <c r="EH30" s="33">
        <f t="shared" si="297"/>
        <v>6.1633878626435766E-3</v>
      </c>
      <c r="EI30" s="33">
        <f t="shared" si="298"/>
        <v>0</v>
      </c>
      <c r="EJ30" s="33">
        <f t="shared" si="299"/>
        <v>6.9171871772165721E-3</v>
      </c>
      <c r="EK30" s="33">
        <f t="shared" si="300"/>
        <v>1.7461405029067354</v>
      </c>
      <c r="EM30" s="33">
        <f t="shared" si="301"/>
        <v>1.6983072117008937</v>
      </c>
      <c r="EN30" s="33">
        <f t="shared" si="302"/>
        <v>1.2882016254625758E-2</v>
      </c>
      <c r="EO30" s="33">
        <f t="shared" si="303"/>
        <v>0.12583634919233824</v>
      </c>
      <c r="EP30" s="33">
        <f t="shared" si="304"/>
        <v>5.2468878050953141E-2</v>
      </c>
      <c r="EQ30" s="33">
        <f t="shared" si="305"/>
        <v>1.2926872246696035E-3</v>
      </c>
      <c r="ER30" s="33">
        <f t="shared" si="306"/>
        <v>0.3953067158920614</v>
      </c>
      <c r="ES30" s="33">
        <f t="shared" si="307"/>
        <v>0.38645158299065219</v>
      </c>
      <c r="ET30" s="33">
        <f t="shared" si="308"/>
        <v>6.1633878626435766E-3</v>
      </c>
      <c r="EU30" s="33">
        <f t="shared" si="309"/>
        <v>0</v>
      </c>
      <c r="EV30" s="33">
        <f t="shared" si="310"/>
        <v>2.0751561531649716E-2</v>
      </c>
      <c r="EW30" s="33">
        <f t="shared" si="311"/>
        <v>2.6994603907004877</v>
      </c>
      <c r="EX30" s="33">
        <f t="shared" si="312"/>
        <v>2.2226664338805318</v>
      </c>
      <c r="EZ30" s="33">
        <f t="shared" si="313"/>
        <v>1.8873852169324075</v>
      </c>
      <c r="FA30" s="33">
        <f t="shared" si="314"/>
        <v>1.4316212564930039E-2</v>
      </c>
      <c r="FB30" s="33">
        <f t="shared" si="315"/>
        <v>0.11261478306759254</v>
      </c>
      <c r="FC30" s="33">
        <f t="shared" si="316"/>
        <v>7.3846703273660635E-2</v>
      </c>
      <c r="FD30" s="33">
        <f t="shared" si="317"/>
        <v>0.18646148634125317</v>
      </c>
      <c r="FE30" s="33">
        <f t="shared" si="318"/>
        <v>0.11662081406722452</v>
      </c>
      <c r="FF30" s="33">
        <f t="shared" si="319"/>
        <v>2.8732125037793095E-3</v>
      </c>
      <c r="FG30" s="33">
        <f t="shared" si="320"/>
        <v>0.87863496850083267</v>
      </c>
      <c r="FH30" s="33">
        <f t="shared" si="321"/>
        <v>0.85895296183331926</v>
      </c>
      <c r="FI30" s="33">
        <f t="shared" si="322"/>
        <v>2.7398310642569101E-2</v>
      </c>
      <c r="FJ30" s="33">
        <f t="shared" si="323"/>
        <v>0</v>
      </c>
      <c r="FK30" s="33">
        <f t="shared" si="324"/>
        <v>3.07491995113362E-2</v>
      </c>
      <c r="FL30" s="33">
        <f t="shared" si="325"/>
        <v>4.0033923828976521</v>
      </c>
      <c r="FM30" s="33">
        <f t="shared" si="326"/>
        <v>6.7847657953047161E-3</v>
      </c>
      <c r="FN30" s="33">
        <f t="shared" si="327"/>
        <v>1.0168524810540092E-2</v>
      </c>
      <c r="FO30" s="33">
        <f t="shared" si="328"/>
        <v>2.7398310642569101E-2</v>
      </c>
      <c r="FP30" s="33">
        <f t="shared" si="329"/>
        <v>4.6448392631091531E-2</v>
      </c>
      <c r="FQ30" s="33">
        <f t="shared" si="330"/>
        <v>3.3083195218250504E-2</v>
      </c>
      <c r="FR30" s="33">
        <f t="shared" si="331"/>
        <v>1.53745997556681E-2</v>
      </c>
      <c r="FS30" s="119">
        <f t="shared" si="332"/>
        <v>0.76404677422830902</v>
      </c>
      <c r="FT30" s="33">
        <f t="shared" si="333"/>
        <v>0.11560450416987411</v>
      </c>
      <c r="FU30" s="33">
        <f t="shared" si="334"/>
        <v>1.0019557766457625</v>
      </c>
      <c r="FV30" s="33">
        <f t="shared" si="335"/>
        <v>0.76404677422830902</v>
      </c>
      <c r="FW30" s="33">
        <f t="shared" si="336"/>
        <v>2.4823602704806098</v>
      </c>
      <c r="FX30" s="33">
        <f t="shared" si="337"/>
        <v>-2.7903296311861374</v>
      </c>
      <c r="FY30" s="33">
        <f t="shared" si="338"/>
        <v>-2.7903296311861374</v>
      </c>
      <c r="FZ30" s="33">
        <f t="shared" si="339"/>
        <v>0.5365713991098946</v>
      </c>
      <c r="GA30" s="120">
        <f t="shared" ca="1" si="340"/>
        <v>1466.3335384427876</v>
      </c>
      <c r="GB30" s="120">
        <f t="shared" ca="1" si="341"/>
        <v>7.0586415294431983</v>
      </c>
      <c r="GC30" s="33">
        <f t="shared" ca="1" si="342"/>
        <v>0.14663335384427875</v>
      </c>
      <c r="GD30" s="119">
        <f t="shared" ca="1" si="343"/>
        <v>0.5138261821685236</v>
      </c>
      <c r="GE30" s="119">
        <f t="shared" ca="1" si="344"/>
        <v>5.5246177247344397</v>
      </c>
      <c r="GF30" s="33">
        <f t="shared" ca="1" si="345"/>
        <v>174.68385865826721</v>
      </c>
      <c r="GG30" s="33">
        <f t="shared" si="346"/>
        <v>9.9748976927799313E-2</v>
      </c>
      <c r="GH30" s="119">
        <f t="shared" si="347"/>
        <v>88.282327406698613</v>
      </c>
      <c r="GI30" s="119">
        <f t="shared" ca="1" si="348"/>
        <v>315.00665302840969</v>
      </c>
      <c r="GJ30" s="119">
        <f t="shared" ca="1" si="349"/>
        <v>1.6659382521703049E-3</v>
      </c>
      <c r="GK30" s="119">
        <f t="shared" si="350"/>
        <v>0.15367820232558979</v>
      </c>
      <c r="GL30" s="33">
        <f t="shared" si="351"/>
        <v>0.88922448497966766</v>
      </c>
      <c r="GM30" s="33">
        <f t="shared" si="352"/>
        <v>0.12569688114523159</v>
      </c>
      <c r="GN30" s="33">
        <f t="shared" si="353"/>
        <v>0.12943217682374988</v>
      </c>
      <c r="GO30" s="33">
        <f t="shared" si="354"/>
        <v>0.91183708416140941</v>
      </c>
      <c r="GP30" s="33">
        <f t="shared" si="355"/>
        <v>7.6633932611343103E-2</v>
      </c>
      <c r="GQ30" s="33">
        <f t="shared" si="356"/>
        <v>0.10983604827191981</v>
      </c>
      <c r="GR30" s="33">
        <f t="shared" si="357"/>
        <v>0.87056782317625014</v>
      </c>
      <c r="GS30" s="33">
        <f t="shared" si="358"/>
        <v>0.31999728385092818</v>
      </c>
      <c r="GT30" s="33">
        <f t="shared" si="359"/>
        <v>-1.2167144815120001E-2</v>
      </c>
      <c r="GU30" s="33">
        <f t="shared" si="360"/>
        <v>2.6328600686688221E-2</v>
      </c>
      <c r="GV30" s="33">
        <f t="shared" si="361"/>
        <v>2.6328600686688221E-2</v>
      </c>
      <c r="GW30" s="33">
        <f t="shared" si="362"/>
        <v>8.3507447585231598E-2</v>
      </c>
      <c r="GX30" s="33">
        <f t="shared" si="363"/>
        <v>8.4446914333644124E-2</v>
      </c>
      <c r="GY30" s="33">
        <f t="shared" si="364"/>
        <v>0.79418805416718852</v>
      </c>
      <c r="GZ30" s="33">
        <f t="shared" si="365"/>
        <v>0.85895296183331926</v>
      </c>
      <c r="HA30" s="33">
        <f t="shared" si="366"/>
        <v>2.7398310642569101E-2</v>
      </c>
      <c r="HB30" s="33">
        <f t="shared" si="367"/>
        <v>438.09338295055159</v>
      </c>
      <c r="HC30" s="33">
        <f t="shared" si="368"/>
        <v>11.713592708717712</v>
      </c>
      <c r="HD30" s="33">
        <f t="shared" si="369"/>
        <v>2.1467978595054649</v>
      </c>
      <c r="HE30" s="33">
        <f t="shared" si="370"/>
        <v>8.8287061972162232E-6</v>
      </c>
      <c r="HF30" s="33">
        <f t="shared" si="371"/>
        <v>1816.9071234094497</v>
      </c>
      <c r="HG30" s="33">
        <f t="shared" ca="1" si="372"/>
        <v>-7.7148671146286809E-3</v>
      </c>
      <c r="HH30" s="119">
        <f t="shared" ca="1" si="373"/>
        <v>18.561554484804745</v>
      </c>
      <c r="HI30" s="44" t="e">
        <f>#REF!</f>
        <v>#REF!</v>
      </c>
      <c r="HJ30" s="44" t="e">
        <f>#REF!</f>
        <v>#REF!</v>
      </c>
      <c r="HK30" s="44">
        <f t="shared" si="374"/>
        <v>4.9249000000000001</v>
      </c>
      <c r="HL30" s="44">
        <f t="shared" si="375"/>
        <v>3.6680562238418659</v>
      </c>
      <c r="HM30" s="44" t="e">
        <f t="shared" si="376"/>
        <v>#REF!</v>
      </c>
      <c r="HN30" s="33">
        <f t="shared" si="377"/>
        <v>438.09338295055159</v>
      </c>
      <c r="HO30" s="33">
        <f t="shared" si="378"/>
        <v>11.713592708717712</v>
      </c>
      <c r="HP30" s="44">
        <f t="shared" si="379"/>
        <v>3.7103010835790258</v>
      </c>
      <c r="HQ30" s="44"/>
      <c r="HR30" s="45">
        <f t="shared" si="380"/>
        <v>0.11270926077569912</v>
      </c>
      <c r="HS30" s="45">
        <f t="shared" si="381"/>
        <v>0.87863496850083267</v>
      </c>
      <c r="HT30" s="45">
        <f t="shared" si="382"/>
        <v>6.7847657953047161E-3</v>
      </c>
      <c r="HU30" s="45">
        <f t="shared" si="383"/>
        <v>2.0613544847264385E-2</v>
      </c>
      <c r="HV30" s="45">
        <f t="shared" si="384"/>
        <v>0</v>
      </c>
      <c r="HW30" s="45">
        <f t="shared" si="385"/>
        <v>2.0613544847264385E-2</v>
      </c>
      <c r="HX30" s="45">
        <f t="shared" si="386"/>
        <v>0</v>
      </c>
      <c r="HY30" s="45">
        <f t="shared" si="387"/>
        <v>5.3233158426396254E-2</v>
      </c>
      <c r="HZ30" s="45">
        <f t="shared" si="388"/>
        <v>0.11261478306759254</v>
      </c>
      <c r="IA30" s="45">
        <f t="shared" si="389"/>
        <v>0.11369336447134278</v>
      </c>
      <c r="IB30" s="45">
        <f t="shared" si="390"/>
        <v>0.66148448018843675</v>
      </c>
      <c r="IC30" s="45">
        <f t="shared" si="391"/>
        <v>8.4853698577289943E-2</v>
      </c>
      <c r="ID30" s="45">
        <f t="shared" si="392"/>
        <v>0.10072762132400846</v>
      </c>
      <c r="IE30" s="45">
        <f t="shared" si="393"/>
        <v>1.2921106200103148E-2</v>
      </c>
      <c r="IF30" s="45">
        <f t="shared" si="394"/>
        <v>2.7398310642569101E-2</v>
      </c>
      <c r="IG30" s="45"/>
      <c r="IH30" s="121">
        <f t="shared" si="395"/>
        <v>-8.6929794859875282E-7</v>
      </c>
      <c r="II30" s="121">
        <f t="shared" si="396"/>
        <v>1.6063132470992506E-12</v>
      </c>
      <c r="IJ30" s="121">
        <f t="shared" si="397"/>
        <v>2.7035308475200676E-5</v>
      </c>
      <c r="IK30" s="121">
        <f t="shared" si="398"/>
        <v>7.7210726904478971E-9</v>
      </c>
      <c r="IL30" s="45">
        <f t="shared" si="399"/>
        <v>2.1467978595054649</v>
      </c>
      <c r="IM30" s="119">
        <f t="shared" si="400"/>
        <v>9.9748976927799313E-2</v>
      </c>
      <c r="IN30" s="122">
        <f t="shared" ca="1" si="401"/>
        <v>-24.874997952271663</v>
      </c>
      <c r="IO30" s="122"/>
      <c r="IP30" s="45">
        <f t="shared" si="402"/>
        <v>2.0693783276152793</v>
      </c>
      <c r="IQ30" s="122">
        <f t="shared" si="403"/>
        <v>1816.9071234094497</v>
      </c>
      <c r="IR30" s="121">
        <f t="shared" si="404"/>
        <v>1.2903391737045034E-5</v>
      </c>
    </row>
    <row r="31" spans="1:252" s="33" customFormat="1">
      <c r="A31" t="s">
        <v>233</v>
      </c>
      <c r="B31"/>
      <c r="C31" s="111">
        <v>3</v>
      </c>
      <c r="D31" s="111">
        <v>1160</v>
      </c>
      <c r="E31" s="125">
        <f t="shared" si="206"/>
        <v>88.459321829622084</v>
      </c>
      <c r="F31" s="125" t="str">
        <f t="shared" ca="1" si="207"/>
        <v>N</v>
      </c>
      <c r="G31" s="124" t="str">
        <f t="shared" ca="1" si="208"/>
        <v/>
      </c>
      <c r="H31" s="124" t="str">
        <f t="shared" ca="1" si="209"/>
        <v/>
      </c>
      <c r="I31" s="4">
        <f t="shared" ca="1" si="210"/>
        <v>3.4939994904020902E-2</v>
      </c>
      <c r="J31" s="4">
        <f t="shared" ca="1" si="211"/>
        <v>0.13561587482693058</v>
      </c>
      <c r="K31" s="4">
        <f t="shared" ca="1" si="212"/>
        <v>8.9743400544974455E-3</v>
      </c>
      <c r="L31" s="4">
        <f t="shared" ca="1" si="213"/>
        <v>5.834816507470908E-2</v>
      </c>
      <c r="M31" s="4">
        <f t="shared" ca="1" si="199"/>
        <v>3.4939994904020902E-2</v>
      </c>
      <c r="N31" s="4">
        <f t="shared" ca="1" si="200"/>
        <v>2.9779514798110654E-2</v>
      </c>
      <c r="O31" s="4">
        <f t="shared" si="201"/>
        <v>2.6940523813009844E-2</v>
      </c>
      <c r="P31">
        <v>47.151899999999998</v>
      </c>
      <c r="Q31">
        <v>1.7168000000000001</v>
      </c>
      <c r="R31">
        <v>15.5321</v>
      </c>
      <c r="S31">
        <v>9.7208000000000006</v>
      </c>
      <c r="T31">
        <v>0.1888</v>
      </c>
      <c r="U31">
        <v>5.9395145631067896</v>
      </c>
      <c r="V31">
        <v>12.361700000000001</v>
      </c>
      <c r="W31">
        <v>3.7555999999999998</v>
      </c>
      <c r="X31">
        <v>1.1877</v>
      </c>
      <c r="Y31">
        <v>0.2</v>
      </c>
      <c r="Z31">
        <v>0.27660000000000001</v>
      </c>
      <c r="AA31" s="112">
        <v>0</v>
      </c>
      <c r="AB31" s="113">
        <f t="shared" ca="1" si="214"/>
        <v>10.930916431143665</v>
      </c>
      <c r="AD31">
        <v>51.298999999999999</v>
      </c>
      <c r="AE31">
        <v>0.4869</v>
      </c>
      <c r="AF31">
        <v>4.4177</v>
      </c>
      <c r="AG31">
        <v>3.7014</v>
      </c>
      <c r="AH31">
        <v>9.8299999999999998E-2</v>
      </c>
      <c r="AI31">
        <v>15.915699999999999</v>
      </c>
      <c r="AJ31">
        <v>21.745000000000001</v>
      </c>
      <c r="AK31">
        <v>0.37869999999999998</v>
      </c>
      <c r="AL31">
        <v>0</v>
      </c>
      <c r="AM31">
        <v>1.1904999999999999</v>
      </c>
      <c r="AO31" s="114">
        <f t="shared" ca="1" si="215"/>
        <v>1464.0222977916983</v>
      </c>
      <c r="AP31" s="124">
        <f t="shared" ca="1" si="216"/>
        <v>1190.8722977916982</v>
      </c>
      <c r="AQ31" s="124">
        <f t="shared" ca="1" si="217"/>
        <v>5.1755249750676979</v>
      </c>
      <c r="AR31" s="111"/>
      <c r="AS31" s="115">
        <f t="shared" ca="1" si="218"/>
        <v>1459.9738184374044</v>
      </c>
      <c r="AT31" s="115">
        <f t="shared" ca="1" si="219"/>
        <v>6.727439817108011</v>
      </c>
      <c r="AU31" s="115"/>
      <c r="AV31" s="115">
        <f t="shared" ca="1" si="220"/>
        <v>1457.7480343391385</v>
      </c>
      <c r="AW31" s="115">
        <f t="shared" ca="1" si="221"/>
        <v>4.2449699644593455</v>
      </c>
      <c r="AX31" s="111"/>
      <c r="AY31" s="115">
        <f t="shared" ca="1" si="222"/>
        <v>1476.9261172500599</v>
      </c>
      <c r="AZ31" s="115">
        <f t="shared" ca="1" si="223"/>
        <v>1203.77611725006</v>
      </c>
      <c r="BA31" s="115">
        <f t="shared" ca="1" si="224"/>
        <v>7.3858088341323951</v>
      </c>
      <c r="BB31" s="115"/>
      <c r="BC31" s="115">
        <f t="shared" ca="1" si="225"/>
        <v>1496.3309655840505</v>
      </c>
      <c r="BD31" s="115">
        <f t="shared" ca="1" si="226"/>
        <v>1223.1809655840507</v>
      </c>
      <c r="BE31" s="116">
        <f t="shared" ca="1" si="227"/>
        <v>8.1394264446017921</v>
      </c>
      <c r="BG31" s="116">
        <f t="shared" si="228"/>
        <v>1441.3836548437937</v>
      </c>
      <c r="BH31" s="116">
        <f t="shared" si="229"/>
        <v>1168.2336548437938</v>
      </c>
      <c r="BI31" s="116">
        <f t="shared" ca="1" si="230"/>
        <v>1459.9738184374044</v>
      </c>
      <c r="BJ31" s="116">
        <f t="shared" ca="1" si="231"/>
        <v>1186.8238184374045</v>
      </c>
      <c r="BK31" s="116">
        <f t="shared" ca="1" si="232"/>
        <v>6.727439817108011</v>
      </c>
      <c r="BL31" s="116"/>
      <c r="BM31" s="116">
        <f t="shared" ca="1" si="233"/>
        <v>1457.7480343391385</v>
      </c>
      <c r="BN31" s="116">
        <f t="shared" ca="1" si="234"/>
        <v>4.2449699644593455</v>
      </c>
      <c r="BO31" s="116">
        <f t="shared" ca="1" si="235"/>
        <v>1184.5980343391384</v>
      </c>
      <c r="BP31" s="116"/>
      <c r="BQ31" s="116">
        <f t="shared" ca="1" si="236"/>
        <v>5.1936030628341996</v>
      </c>
      <c r="BR31" s="116">
        <f t="shared" ca="1" si="237"/>
        <v>5.6527473098281567</v>
      </c>
      <c r="BS31" s="116">
        <f t="shared" ca="1" si="238"/>
        <v>1198.4504370235204</v>
      </c>
      <c r="BT31" s="116">
        <f t="shared" ca="1" si="239"/>
        <v>1209.7931897555982</v>
      </c>
      <c r="BU31" s="116">
        <f t="shared" ca="1" si="240"/>
        <v>1209.7931897555982</v>
      </c>
      <c r="BV31" s="116"/>
      <c r="BW31" s="116">
        <f t="shared" ca="1" si="241"/>
        <v>1164.3422456028843</v>
      </c>
      <c r="BX31" s="111"/>
      <c r="BY31" s="117">
        <f t="shared" ca="1" si="242"/>
        <v>0.72324360814771915</v>
      </c>
      <c r="BZ31" s="117">
        <f t="shared" ca="1" si="243"/>
        <v>0.69906590105004573</v>
      </c>
      <c r="CA31" s="117">
        <f t="shared" ca="1" si="244"/>
        <v>0.1056014885276446</v>
      </c>
      <c r="CB31" s="117">
        <f t="shared" ca="1" si="245"/>
        <v>1.6441409926011532E-2</v>
      </c>
      <c r="CC31" s="117">
        <f t="shared" ca="1" si="246"/>
        <v>1.7406330947061815E-2</v>
      </c>
      <c r="CD31" s="117">
        <f t="shared" ca="1" si="247"/>
        <v>6.0648907676918433E-2</v>
      </c>
      <c r="CE31" s="117">
        <f t="shared" si="248"/>
        <v>4.4250134441825482E-2</v>
      </c>
      <c r="CF31" s="116">
        <f t="shared" ca="1" si="249"/>
        <v>0.94341417256950755</v>
      </c>
      <c r="CG31" s="134">
        <v>0.27</v>
      </c>
      <c r="CH31" s="117">
        <f t="shared" si="250"/>
        <v>0.75741406612475481</v>
      </c>
      <c r="CI31" s="117">
        <f t="shared" si="251"/>
        <v>0.11457582858214205</v>
      </c>
      <c r="CJ31" s="117">
        <f t="shared" si="252"/>
        <v>5.1381404830032437E-2</v>
      </c>
      <c r="CK31" s="117">
        <f t="shared" si="253"/>
        <v>2.7007089310701744E-2</v>
      </c>
      <c r="CL31" s="117">
        <f t="shared" si="254"/>
        <v>3.0869392878807779E-2</v>
      </c>
      <c r="CM31" s="117">
        <f t="shared" si="255"/>
        <v>1.7309610628815638E-2</v>
      </c>
      <c r="CN31" s="117">
        <f t="shared" si="256"/>
        <v>0.99855739235525443</v>
      </c>
      <c r="CO31" s="117">
        <f t="shared" si="257"/>
        <v>0.1420984104712755</v>
      </c>
      <c r="CP31" s="111"/>
      <c r="CQ31" s="116">
        <f t="shared" ca="1" si="258"/>
        <v>5.1158071020076932</v>
      </c>
      <c r="CR31" s="116">
        <f t="shared" ca="1" si="259"/>
        <v>4.3048998178525135</v>
      </c>
      <c r="CS31" s="116">
        <f t="shared" ca="1" si="260"/>
        <v>5.1059115924874368</v>
      </c>
      <c r="CT31" s="116">
        <f t="shared" ca="1" si="261"/>
        <v>1222.014093582744</v>
      </c>
      <c r="CU31" s="118">
        <f t="shared" ca="1" si="205"/>
        <v>0.27771428529820608</v>
      </c>
      <c r="CW31" s="116">
        <f t="shared" si="262"/>
        <v>3.7113591227101286</v>
      </c>
      <c r="CX31" s="116">
        <f t="shared" si="263"/>
        <v>3.7609946056014563</v>
      </c>
      <c r="CY31" s="116">
        <f t="shared" ca="1" si="264"/>
        <v>959.44694987634546</v>
      </c>
      <c r="CZ31" s="119"/>
      <c r="DA31" s="33">
        <f t="shared" si="265"/>
        <v>0.78476240881561399</v>
      </c>
      <c r="DB31" s="33">
        <f t="shared" si="266"/>
        <v>2.149256123026385E-2</v>
      </c>
      <c r="DC31" s="33">
        <f t="shared" si="267"/>
        <v>0.30466747089573465</v>
      </c>
      <c r="DD31" s="33">
        <f t="shared" si="268"/>
        <v>0.135299750579013</v>
      </c>
      <c r="DE31" s="33">
        <f t="shared" si="269"/>
        <v>2.6614977973568282E-3</v>
      </c>
      <c r="DF31" s="33">
        <f t="shared" si="270"/>
        <v>0.14736640573006396</v>
      </c>
      <c r="DG31" s="33">
        <f t="shared" si="271"/>
        <v>0.22043996333638866</v>
      </c>
      <c r="DH31" s="33">
        <f t="shared" si="272"/>
        <v>0.1211896306646294</v>
      </c>
      <c r="DI31" s="33">
        <f t="shared" si="273"/>
        <v>2.5217631321924498E-2</v>
      </c>
      <c r="DJ31" s="33">
        <f t="shared" si="274"/>
        <v>2.6316101111723694E-3</v>
      </c>
      <c r="DK31" s="33">
        <f t="shared" si="275"/>
        <v>3.8975038221182637E-3</v>
      </c>
      <c r="DL31" s="33">
        <f t="shared" si="276"/>
        <v>1.7696264343042796</v>
      </c>
      <c r="DN31" s="33">
        <f t="shared" si="277"/>
        <v>0.44346218704861273</v>
      </c>
      <c r="DO31" s="33">
        <f t="shared" si="278"/>
        <v>1.2145253265677822E-2</v>
      </c>
      <c r="DP31" s="33">
        <f t="shared" si="279"/>
        <v>0.17216485072201876</v>
      </c>
      <c r="DQ31" s="33">
        <f t="shared" si="280"/>
        <v>7.6456673542066228E-2</v>
      </c>
      <c r="DR31" s="33">
        <f t="shared" si="281"/>
        <v>1.503988494839129E-3</v>
      </c>
      <c r="DS31" s="33">
        <f t="shared" si="282"/>
        <v>8.3275431963130891E-2</v>
      </c>
      <c r="DT31" s="33">
        <f t="shared" si="283"/>
        <v>0.12456864288595101</v>
      </c>
      <c r="DU31" s="33">
        <f t="shared" si="284"/>
        <v>6.8483171541384974E-2</v>
      </c>
      <c r="DV31" s="33">
        <f t="shared" si="285"/>
        <v>1.4250256909073972E-2</v>
      </c>
      <c r="DW31" s="33">
        <f t="shared" si="286"/>
        <v>1.4870992318822219E-3</v>
      </c>
      <c r="DX31" s="33">
        <f t="shared" si="287"/>
        <v>2.2024443953622048E-3</v>
      </c>
      <c r="DY31" s="33">
        <f t="shared" si="288"/>
        <v>0.99999999999999989</v>
      </c>
      <c r="DZ31" s="33">
        <f t="shared" si="289"/>
        <v>52.134435779049689</v>
      </c>
      <c r="EA31" s="33">
        <f t="shared" si="290"/>
        <v>0.85378376714050097</v>
      </c>
      <c r="EB31" s="33">
        <f t="shared" si="291"/>
        <v>6.0954846592587769E-3</v>
      </c>
      <c r="EC31" s="33">
        <f t="shared" si="292"/>
        <v>4.3327350653681311E-2</v>
      </c>
      <c r="ED31" s="33">
        <f t="shared" si="293"/>
        <v>5.1518238909673969E-2</v>
      </c>
      <c r="EE31" s="33">
        <f t="shared" si="294"/>
        <v>1.385726872246696E-3</v>
      </c>
      <c r="EF31" s="33">
        <f t="shared" si="295"/>
        <v>0.39488740683399326</v>
      </c>
      <c r="EG31" s="33">
        <f t="shared" si="296"/>
        <v>0.38776762118072527</v>
      </c>
      <c r="EH31" s="33">
        <f t="shared" si="297"/>
        <v>6.1101439360814721E-3</v>
      </c>
      <c r="EI31" s="33">
        <f t="shared" si="298"/>
        <v>0</v>
      </c>
      <c r="EJ31" s="33">
        <f t="shared" si="299"/>
        <v>7.8323295933767634E-3</v>
      </c>
      <c r="EK31" s="33">
        <f t="shared" si="300"/>
        <v>1.7527080697795387</v>
      </c>
      <c r="EM31" s="33">
        <f t="shared" si="301"/>
        <v>1.7075675342810019</v>
      </c>
      <c r="EN31" s="33">
        <f t="shared" si="302"/>
        <v>1.2190969318517554E-2</v>
      </c>
      <c r="EO31" s="33">
        <f t="shared" si="303"/>
        <v>0.12998205196104393</v>
      </c>
      <c r="EP31" s="33">
        <f t="shared" si="304"/>
        <v>5.1518238909673969E-2</v>
      </c>
      <c r="EQ31" s="33">
        <f t="shared" si="305"/>
        <v>1.385726872246696E-3</v>
      </c>
      <c r="ER31" s="33">
        <f t="shared" si="306"/>
        <v>0.39488740683399326</v>
      </c>
      <c r="ES31" s="33">
        <f t="shared" si="307"/>
        <v>0.38776762118072527</v>
      </c>
      <c r="ET31" s="33">
        <f t="shared" si="308"/>
        <v>6.1101439360814721E-3</v>
      </c>
      <c r="EU31" s="33">
        <f t="shared" si="309"/>
        <v>0</v>
      </c>
      <c r="EV31" s="33">
        <f t="shared" si="310"/>
        <v>2.349698878013029E-2</v>
      </c>
      <c r="EW31" s="33">
        <f t="shared" si="311"/>
        <v>2.7149066820734147</v>
      </c>
      <c r="EX31" s="33">
        <f t="shared" si="312"/>
        <v>2.2100207125416591</v>
      </c>
      <c r="EZ31" s="33">
        <f t="shared" si="313"/>
        <v>1.886879809412352</v>
      </c>
      <c r="FA31" s="33">
        <f t="shared" si="314"/>
        <v>1.3471147349941833E-2</v>
      </c>
      <c r="FB31" s="33">
        <f t="shared" si="315"/>
        <v>0.113120190587648</v>
      </c>
      <c r="FC31" s="33">
        <f t="shared" si="316"/>
        <v>7.8388494140734177E-2</v>
      </c>
      <c r="FD31" s="33">
        <f t="shared" si="317"/>
        <v>0.19150868472838217</v>
      </c>
      <c r="FE31" s="33">
        <f t="shared" si="318"/>
        <v>0.1138563750640491</v>
      </c>
      <c r="FF31" s="33">
        <f t="shared" si="319"/>
        <v>3.0624850895907677E-3</v>
      </c>
      <c r="FG31" s="33">
        <f t="shared" si="320"/>
        <v>0.8727093482249898</v>
      </c>
      <c r="FH31" s="33">
        <f t="shared" si="321"/>
        <v>0.8569744744624106</v>
      </c>
      <c r="FI31" s="33">
        <f t="shared" si="322"/>
        <v>2.7007089310701744E-2</v>
      </c>
      <c r="FJ31" s="33">
        <f t="shared" si="323"/>
        <v>0</v>
      </c>
      <c r="FK31" s="33">
        <f t="shared" si="324"/>
        <v>3.4619221257631276E-2</v>
      </c>
      <c r="FL31" s="33">
        <f t="shared" si="325"/>
        <v>4.0000886349000488</v>
      </c>
      <c r="FM31" s="33">
        <f t="shared" si="326"/>
        <v>1.7726980010062537E-4</v>
      </c>
      <c r="FN31" s="33">
        <f t="shared" si="327"/>
        <v>2.6589880816807465E-4</v>
      </c>
      <c r="FO31" s="33">
        <f t="shared" si="328"/>
        <v>2.7007089310701744E-2</v>
      </c>
      <c r="FP31" s="33">
        <f t="shared" si="329"/>
        <v>5.1381404830032437E-2</v>
      </c>
      <c r="FQ31" s="33">
        <f t="shared" si="330"/>
        <v>3.0869392878807779E-2</v>
      </c>
      <c r="FR31" s="33">
        <f t="shared" si="331"/>
        <v>1.7309610628815638E-2</v>
      </c>
      <c r="FS31" s="119">
        <f t="shared" si="332"/>
        <v>0.75741406612475481</v>
      </c>
      <c r="FT31" s="33">
        <f t="shared" si="333"/>
        <v>0.11457582858214205</v>
      </c>
      <c r="FU31" s="33">
        <f t="shared" si="334"/>
        <v>0.99855739235525443</v>
      </c>
      <c r="FV31" s="33">
        <f t="shared" si="335"/>
        <v>0.75741406612475481</v>
      </c>
      <c r="FW31" s="33">
        <f t="shared" si="336"/>
        <v>2.4550996635609095</v>
      </c>
      <c r="FX31" s="33">
        <f t="shared" si="337"/>
        <v>-2.8104962008660226</v>
      </c>
      <c r="FY31" s="33">
        <f t="shared" si="338"/>
        <v>-2.8104962008660226</v>
      </c>
      <c r="FZ31" s="33">
        <f t="shared" si="339"/>
        <v>0.52134435779049693</v>
      </c>
      <c r="GA31" s="120">
        <f t="shared" ca="1" si="340"/>
        <v>1459.9738184374044</v>
      </c>
      <c r="GB31" s="120">
        <f t="shared" ca="1" si="341"/>
        <v>6.727439817108011</v>
      </c>
      <c r="GC31" s="33">
        <f t="shared" ca="1" si="342"/>
        <v>0.14599738184374045</v>
      </c>
      <c r="GD31" s="119">
        <f t="shared" ca="1" si="343"/>
        <v>0.42777227894703701</v>
      </c>
      <c r="GE31" s="119">
        <f t="shared" ca="1" si="344"/>
        <v>5.5221831717013616</v>
      </c>
      <c r="GF31" s="33">
        <f t="shared" ca="1" si="345"/>
        <v>174.83168864008286</v>
      </c>
      <c r="GG31" s="33">
        <f t="shared" si="346"/>
        <v>0.10133427307257493</v>
      </c>
      <c r="GH31" s="119">
        <f t="shared" si="347"/>
        <v>88.459321829622084</v>
      </c>
      <c r="GI31" s="119">
        <f t="shared" ca="1" si="348"/>
        <v>315.19017008411186</v>
      </c>
      <c r="GJ31" s="119">
        <f t="shared" ca="1" si="349"/>
        <v>1.6663452978567883E-3</v>
      </c>
      <c r="GK31" s="119">
        <f t="shared" si="350"/>
        <v>0.1420984104712755</v>
      </c>
      <c r="GL31" s="33">
        <f t="shared" si="351"/>
        <v>0.88704404886270305</v>
      </c>
      <c r="GM31" s="33">
        <f t="shared" si="352"/>
        <v>0.12665613254840791</v>
      </c>
      <c r="GN31" s="33">
        <f t="shared" si="353"/>
        <v>0.12938017570257629</v>
      </c>
      <c r="GO31" s="33">
        <f t="shared" si="354"/>
        <v>0.90814035850932395</v>
      </c>
      <c r="GP31" s="33">
        <f t="shared" si="355"/>
        <v>7.8248094979614269E-2</v>
      </c>
      <c r="GQ31" s="33">
        <f t="shared" si="356"/>
        <v>0.11367910526394848</v>
      </c>
      <c r="GR31" s="33">
        <f t="shared" si="357"/>
        <v>0.87061982429742368</v>
      </c>
      <c r="GS31" s="33">
        <f t="shared" si="358"/>
        <v>0.32493208440708032</v>
      </c>
      <c r="GT31" s="33">
        <f t="shared" si="359"/>
        <v>-1.2840731459526201E-2</v>
      </c>
      <c r="GU31" s="33">
        <f t="shared" si="360"/>
        <v>2.7316282203429854E-2</v>
      </c>
      <c r="GV31" s="33">
        <f t="shared" si="361"/>
        <v>2.7316282203429854E-2</v>
      </c>
      <c r="GW31" s="33">
        <f t="shared" si="362"/>
        <v>8.6362823060518623E-2</v>
      </c>
      <c r="GX31" s="33">
        <f t="shared" si="363"/>
        <v>8.5639668933867097E-2</v>
      </c>
      <c r="GY31" s="33">
        <f t="shared" si="364"/>
        <v>0.7870696792911227</v>
      </c>
      <c r="GZ31" s="33">
        <f t="shared" si="365"/>
        <v>0.8569744744624106</v>
      </c>
      <c r="HA31" s="33">
        <f t="shared" si="366"/>
        <v>2.7007089310701744E-2</v>
      </c>
      <c r="HB31" s="33">
        <f t="shared" si="367"/>
        <v>437.94991782035311</v>
      </c>
      <c r="HC31" s="33">
        <f t="shared" si="368"/>
        <v>11.706341653999564</v>
      </c>
      <c r="HD31" s="33">
        <f t="shared" si="369"/>
        <v>2.1403045496984481</v>
      </c>
      <c r="HE31" s="33">
        <f t="shared" si="370"/>
        <v>8.8020024606348671E-6</v>
      </c>
      <c r="HF31" s="33">
        <f t="shared" si="371"/>
        <v>1812.4785468277928</v>
      </c>
      <c r="HG31" s="33">
        <f t="shared" ca="1" si="372"/>
        <v>-7.6834999556023575E-3</v>
      </c>
      <c r="HH31" s="119">
        <f t="shared" ca="1" si="373"/>
        <v>18.080536592487441</v>
      </c>
      <c r="HI31" s="44" t="e">
        <f>#REF!</f>
        <v>#REF!</v>
      </c>
      <c r="HJ31" s="44" t="e">
        <f>#REF!</f>
        <v>#REF!</v>
      </c>
      <c r="HK31" s="44">
        <f t="shared" si="374"/>
        <v>4.9432999999999998</v>
      </c>
      <c r="HL31" s="44">
        <f t="shared" si="375"/>
        <v>3.6741237991074769</v>
      </c>
      <c r="HM31" s="44" t="e">
        <f t="shared" si="376"/>
        <v>#REF!</v>
      </c>
      <c r="HN31" s="33">
        <f t="shared" si="377"/>
        <v>437.94991782035311</v>
      </c>
      <c r="HO31" s="33">
        <f t="shared" si="378"/>
        <v>11.706341653999564</v>
      </c>
      <c r="HP31" s="44">
        <f t="shared" si="379"/>
        <v>4.0165863938239283</v>
      </c>
      <c r="HQ31" s="44"/>
      <c r="HR31" s="45">
        <f t="shared" si="380"/>
        <v>0.11674159035353925</v>
      </c>
      <c r="HS31" s="45">
        <f t="shared" si="381"/>
        <v>0.8727093482249898</v>
      </c>
      <c r="HT31" s="45">
        <f t="shared" si="382"/>
        <v>1.7726980010062537E-4</v>
      </c>
      <c r="HU31" s="45">
        <f t="shared" si="383"/>
        <v>2.6829819510601118E-2</v>
      </c>
      <c r="HV31" s="45">
        <f t="shared" si="384"/>
        <v>0</v>
      </c>
      <c r="HW31" s="45">
        <f t="shared" si="385"/>
        <v>2.6829819510601118E-2</v>
      </c>
      <c r="HX31" s="45">
        <f t="shared" si="386"/>
        <v>0</v>
      </c>
      <c r="HY31" s="45">
        <f t="shared" si="387"/>
        <v>5.1558674630133056E-2</v>
      </c>
      <c r="HZ31" s="45">
        <f t="shared" si="388"/>
        <v>0.11312019058764801</v>
      </c>
      <c r="IA31" s="45">
        <f t="shared" si="389"/>
        <v>0.11798623438697552</v>
      </c>
      <c r="IB31" s="45">
        <f t="shared" si="390"/>
        <v>0.65608971798775906</v>
      </c>
      <c r="IC31" s="45">
        <f t="shared" si="391"/>
        <v>8.7764565887003557E-2</v>
      </c>
      <c r="ID31" s="45">
        <f t="shared" si="392"/>
        <v>0.10232985781701172</v>
      </c>
      <c r="IE31" s="45">
        <f t="shared" si="393"/>
        <v>1.3688578409875939E-2</v>
      </c>
      <c r="IF31" s="45">
        <f t="shared" si="394"/>
        <v>2.7007089310701744E-2</v>
      </c>
      <c r="IG31" s="45"/>
      <c r="IH31" s="121">
        <f t="shared" si="395"/>
        <v>-8.694552373511115E-7</v>
      </c>
      <c r="II31" s="121">
        <f t="shared" si="396"/>
        <v>1.602566894511768E-12</v>
      </c>
      <c r="IJ31" s="121">
        <f t="shared" si="397"/>
        <v>2.7040050959174785E-5</v>
      </c>
      <c r="IK31" s="121">
        <f t="shared" si="398"/>
        <v>7.7200106033991175E-9</v>
      </c>
      <c r="IL31" s="45">
        <f t="shared" si="399"/>
        <v>2.1403045496984481</v>
      </c>
      <c r="IM31" s="119">
        <f t="shared" si="400"/>
        <v>0.10133427307257493</v>
      </c>
      <c r="IN31" s="122">
        <f t="shared" ca="1" si="401"/>
        <v>-24.864384125173068</v>
      </c>
      <c r="IO31" s="122"/>
      <c r="IP31" s="45">
        <f t="shared" si="402"/>
        <v>2.0689721960405154</v>
      </c>
      <c r="IQ31" s="122">
        <f t="shared" si="403"/>
        <v>1812.4785468277928</v>
      </c>
      <c r="IR31" s="121">
        <f t="shared" si="404"/>
        <v>1.293899671915351E-5</v>
      </c>
    </row>
    <row r="32" spans="1:252" s="33" customFormat="1">
      <c r="A32" t="s">
        <v>233</v>
      </c>
      <c r="B32"/>
      <c r="C32" s="111">
        <v>3</v>
      </c>
      <c r="D32" s="111">
        <v>1160</v>
      </c>
      <c r="E32" s="125">
        <f t="shared" si="206"/>
        <v>88.459321829622084</v>
      </c>
      <c r="F32" s="125" t="str">
        <f t="shared" ca="1" si="207"/>
        <v>N</v>
      </c>
      <c r="G32" s="124" t="str">
        <f t="shared" ca="1" si="208"/>
        <v/>
      </c>
      <c r="H32" s="124" t="str">
        <f t="shared" ca="1" si="209"/>
        <v/>
      </c>
      <c r="I32" s="4">
        <f t="shared" ca="1" si="210"/>
        <v>3.4827914983770948E-2</v>
      </c>
      <c r="J32" s="4">
        <f t="shared" ca="1" si="211"/>
        <v>0.13023668999197913</v>
      </c>
      <c r="K32" s="4">
        <f t="shared" ca="1" si="212"/>
        <v>9.0250298894350156E-3</v>
      </c>
      <c r="L32" s="4">
        <f t="shared" ca="1" si="213"/>
        <v>6.3410539266144927E-2</v>
      </c>
      <c r="M32" s="4">
        <f t="shared" ca="1" si="199"/>
        <v>3.4827914983770948E-2</v>
      </c>
      <c r="N32" s="4">
        <f t="shared" ca="1" si="200"/>
        <v>3.0782866713683035E-2</v>
      </c>
      <c r="O32" s="4">
        <f t="shared" si="201"/>
        <v>2.7217507393014966E-2</v>
      </c>
      <c r="P32">
        <v>46.727699999999999</v>
      </c>
      <c r="Q32">
        <v>1.7707999999999999</v>
      </c>
      <c r="R32">
        <v>15.4931</v>
      </c>
      <c r="S32">
        <v>9.5434999999999999</v>
      </c>
      <c r="T32">
        <v>0.20960000000000001</v>
      </c>
      <c r="U32">
        <v>6.0983495145631004</v>
      </c>
      <c r="V32">
        <v>12.369899999999999</v>
      </c>
      <c r="W32">
        <v>3.7058</v>
      </c>
      <c r="X32">
        <v>1.2644</v>
      </c>
      <c r="Y32">
        <v>0.2</v>
      </c>
      <c r="Z32">
        <v>0.18870000000000001</v>
      </c>
      <c r="AA32" s="112">
        <v>0</v>
      </c>
      <c r="AB32" s="113">
        <f t="shared" ca="1" si="214"/>
        <v>11.145766085487804</v>
      </c>
      <c r="AD32">
        <v>51.298999999999999</v>
      </c>
      <c r="AE32">
        <v>0.4869</v>
      </c>
      <c r="AF32">
        <v>4.4177</v>
      </c>
      <c r="AG32">
        <v>3.7014</v>
      </c>
      <c r="AH32">
        <v>9.8299999999999998E-2</v>
      </c>
      <c r="AI32">
        <v>15.915699999999999</v>
      </c>
      <c r="AJ32">
        <v>21.745000000000001</v>
      </c>
      <c r="AK32">
        <v>0.37869999999999998</v>
      </c>
      <c r="AL32">
        <v>0</v>
      </c>
      <c r="AM32">
        <v>1.1904999999999999</v>
      </c>
      <c r="AO32" s="114">
        <f t="shared" ca="1" si="215"/>
        <v>1469.108995841081</v>
      </c>
      <c r="AP32" s="124">
        <f t="shared" ca="1" si="216"/>
        <v>1195.9589958410811</v>
      </c>
      <c r="AQ32" s="124">
        <f t="shared" ca="1" si="217"/>
        <v>5.3715647270676428</v>
      </c>
      <c r="AR32" s="111"/>
      <c r="AS32" s="115">
        <f t="shared" ca="1" si="218"/>
        <v>1464.4814574797022</v>
      </c>
      <c r="AT32" s="115">
        <f t="shared" ca="1" si="219"/>
        <v>6.968643524839365</v>
      </c>
      <c r="AU32" s="115"/>
      <c r="AV32" s="115">
        <f t="shared" ca="1" si="220"/>
        <v>1461.4598988576115</v>
      </c>
      <c r="AW32" s="115">
        <f t="shared" ca="1" si="221"/>
        <v>4.5904059925108971</v>
      </c>
      <c r="AX32" s="111"/>
      <c r="AY32" s="115">
        <f t="shared" ca="1" si="222"/>
        <v>1482.6614834637028</v>
      </c>
      <c r="AZ32" s="115">
        <f t="shared" ca="1" si="223"/>
        <v>1209.5114834637029</v>
      </c>
      <c r="BA32" s="115">
        <f t="shared" ca="1" si="224"/>
        <v>7.6759719693966364</v>
      </c>
      <c r="BB32" s="115"/>
      <c r="BC32" s="115">
        <f t="shared" ca="1" si="225"/>
        <v>1501.3849128126508</v>
      </c>
      <c r="BD32" s="115">
        <f t="shared" ca="1" si="226"/>
        <v>1228.2349128126507</v>
      </c>
      <c r="BE32" s="116">
        <f t="shared" ca="1" si="227"/>
        <v>8.4044425540825021</v>
      </c>
      <c r="BG32" s="116">
        <f t="shared" si="228"/>
        <v>1445.8914043343345</v>
      </c>
      <c r="BH32" s="116">
        <f t="shared" si="229"/>
        <v>1172.7414043343347</v>
      </c>
      <c r="BI32" s="116">
        <f t="shared" ca="1" si="230"/>
        <v>1464.4814574797022</v>
      </c>
      <c r="BJ32" s="116">
        <f t="shared" ca="1" si="231"/>
        <v>1191.3314574797023</v>
      </c>
      <c r="BK32" s="116">
        <f t="shared" ca="1" si="232"/>
        <v>6.968643524839365</v>
      </c>
      <c r="BL32" s="116"/>
      <c r="BM32" s="116">
        <f t="shared" ca="1" si="233"/>
        <v>1461.4598988576115</v>
      </c>
      <c r="BN32" s="116">
        <f t="shared" ca="1" si="234"/>
        <v>4.5904059925108971</v>
      </c>
      <c r="BO32" s="116">
        <f t="shared" ca="1" si="235"/>
        <v>1188.3098988576116</v>
      </c>
      <c r="BP32" s="116"/>
      <c r="BQ32" s="116">
        <f t="shared" ca="1" si="236"/>
        <v>5.3088495076457409</v>
      </c>
      <c r="BR32" s="116">
        <f t="shared" ca="1" si="237"/>
        <v>5.8214001282310344</v>
      </c>
      <c r="BS32" s="116">
        <f t="shared" ca="1" si="238"/>
        <v>1203.8033817047149</v>
      </c>
      <c r="BT32" s="116">
        <f t="shared" ca="1" si="239"/>
        <v>1214.5671219543542</v>
      </c>
      <c r="BU32" s="116">
        <f t="shared" ca="1" si="240"/>
        <v>1214.5671219543542</v>
      </c>
      <c r="BV32" s="116"/>
      <c r="BW32" s="116">
        <f t="shared" ca="1" si="241"/>
        <v>1168.7949141471536</v>
      </c>
      <c r="BX32" s="111"/>
      <c r="BY32" s="117">
        <f t="shared" ca="1" si="242"/>
        <v>0.71559612406416317</v>
      </c>
      <c r="BZ32" s="117">
        <f t="shared" ca="1" si="243"/>
        <v>0.69400352685860989</v>
      </c>
      <c r="CA32" s="117">
        <f t="shared" ca="1" si="244"/>
        <v>0.10555079869270703</v>
      </c>
      <c r="CB32" s="117">
        <f t="shared" ca="1" si="245"/>
        <v>1.6553489846261489E-2</v>
      </c>
      <c r="CC32" s="117">
        <f t="shared" ca="1" si="246"/>
        <v>1.7254700918775914E-2</v>
      </c>
      <c r="CD32" s="117">
        <f t="shared" ca="1" si="247"/>
        <v>6.1652259592490814E-2</v>
      </c>
      <c r="CE32" s="117">
        <f t="shared" si="248"/>
        <v>4.4527118021830604E-2</v>
      </c>
      <c r="CF32" s="116">
        <f t="shared" ca="1" si="249"/>
        <v>0.93954189393067566</v>
      </c>
      <c r="CG32" s="134">
        <v>0.27</v>
      </c>
      <c r="CH32" s="117">
        <f t="shared" si="250"/>
        <v>0.75741406612475481</v>
      </c>
      <c r="CI32" s="117">
        <f t="shared" si="251"/>
        <v>0.11457582858214205</v>
      </c>
      <c r="CJ32" s="117">
        <f t="shared" si="252"/>
        <v>5.1381404830032437E-2</v>
      </c>
      <c r="CK32" s="117">
        <f t="shared" si="253"/>
        <v>2.7007089310701744E-2</v>
      </c>
      <c r="CL32" s="117">
        <f t="shared" si="254"/>
        <v>3.0869392878807779E-2</v>
      </c>
      <c r="CM32" s="117">
        <f t="shared" si="255"/>
        <v>1.7309610628815638E-2</v>
      </c>
      <c r="CN32" s="117">
        <f t="shared" si="256"/>
        <v>0.99855739235525443</v>
      </c>
      <c r="CO32" s="117">
        <f t="shared" si="257"/>
        <v>0.14860893089465926</v>
      </c>
      <c r="CP32" s="111"/>
      <c r="CQ32" s="116">
        <f t="shared" ca="1" si="258"/>
        <v>5.2498900364812471</v>
      </c>
      <c r="CR32" s="116">
        <f t="shared" ca="1" si="259"/>
        <v>4.4499684923470095</v>
      </c>
      <c r="CS32" s="116">
        <f t="shared" ca="1" si="260"/>
        <v>5.3657730586419268</v>
      </c>
      <c r="CT32" s="116">
        <f t="shared" ca="1" si="261"/>
        <v>1224.0416693985067</v>
      </c>
      <c r="CU32" s="118">
        <f t="shared" ca="1" si="205"/>
        <v>0.27884562088663839</v>
      </c>
      <c r="CW32" s="116">
        <f t="shared" si="262"/>
        <v>3.7113591227101286</v>
      </c>
      <c r="CX32" s="116">
        <f t="shared" si="263"/>
        <v>3.7609946056014563</v>
      </c>
      <c r="CY32" s="116">
        <f t="shared" ca="1" si="264"/>
        <v>959.94537457342597</v>
      </c>
      <c r="CZ32" s="119"/>
      <c r="DA32" s="33">
        <f t="shared" si="265"/>
        <v>0.77770232822883845</v>
      </c>
      <c r="DB32" s="33">
        <f t="shared" si="266"/>
        <v>2.2168585406891442E-2</v>
      </c>
      <c r="DC32" s="33">
        <f t="shared" si="267"/>
        <v>0.30390247251400043</v>
      </c>
      <c r="DD32" s="33">
        <f t="shared" si="268"/>
        <v>0.13283198601460894</v>
      </c>
      <c r="DE32" s="33">
        <f t="shared" si="269"/>
        <v>2.9547136563876654E-3</v>
      </c>
      <c r="DF32" s="33">
        <f t="shared" si="270"/>
        <v>0.15130728939180585</v>
      </c>
      <c r="DG32" s="33">
        <f t="shared" si="271"/>
        <v>0.2205861898019523</v>
      </c>
      <c r="DH32" s="33">
        <f t="shared" si="272"/>
        <v>0.1195826321538459</v>
      </c>
      <c r="DI32" s="33">
        <f t="shared" si="273"/>
        <v>2.6846150579642448E-2</v>
      </c>
      <c r="DJ32" s="33">
        <f t="shared" si="274"/>
        <v>2.6316101111723694E-3</v>
      </c>
      <c r="DK32" s="33">
        <f t="shared" si="275"/>
        <v>2.658926143288924E-3</v>
      </c>
      <c r="DL32" s="33">
        <f t="shared" si="276"/>
        <v>1.7631728840024348</v>
      </c>
      <c r="DN32" s="33">
        <f t="shared" si="277"/>
        <v>0.44108115278147875</v>
      </c>
      <c r="DO32" s="33">
        <f t="shared" si="278"/>
        <v>1.257312065539957E-2</v>
      </c>
      <c r="DP32" s="33">
        <f t="shared" si="279"/>
        <v>0.17236113104469725</v>
      </c>
      <c r="DQ32" s="33">
        <f t="shared" si="280"/>
        <v>7.5336903839558766E-2</v>
      </c>
      <c r="DR32" s="33">
        <f t="shared" si="281"/>
        <v>1.6757934988657556E-3</v>
      </c>
      <c r="DS32" s="33">
        <f t="shared" si="282"/>
        <v>8.5815345032039927E-2</v>
      </c>
      <c r="DT32" s="33">
        <f t="shared" si="283"/>
        <v>0.12510752167491235</v>
      </c>
      <c r="DU32" s="33">
        <f t="shared" si="284"/>
        <v>6.7822408816990837E-2</v>
      </c>
      <c r="DV32" s="33">
        <f t="shared" si="285"/>
        <v>1.5226045513302811E-2</v>
      </c>
      <c r="DW32" s="33">
        <f t="shared" si="286"/>
        <v>1.4925422997650499E-3</v>
      </c>
      <c r="DX32" s="33">
        <f t="shared" si="287"/>
        <v>1.5080348429889149E-3</v>
      </c>
      <c r="DY32" s="33">
        <f t="shared" si="288"/>
        <v>1</v>
      </c>
      <c r="DZ32" s="33">
        <f t="shared" si="289"/>
        <v>53.251099896480532</v>
      </c>
      <c r="EA32" s="33">
        <f t="shared" si="290"/>
        <v>0.85378376714050097</v>
      </c>
      <c r="EB32" s="33">
        <f t="shared" si="291"/>
        <v>6.0954846592587769E-3</v>
      </c>
      <c r="EC32" s="33">
        <f t="shared" si="292"/>
        <v>4.3327350653681311E-2</v>
      </c>
      <c r="ED32" s="33">
        <f t="shared" si="293"/>
        <v>5.1518238909673969E-2</v>
      </c>
      <c r="EE32" s="33">
        <f t="shared" si="294"/>
        <v>1.385726872246696E-3</v>
      </c>
      <c r="EF32" s="33">
        <f t="shared" si="295"/>
        <v>0.39488740683399326</v>
      </c>
      <c r="EG32" s="33">
        <f t="shared" si="296"/>
        <v>0.38776762118072527</v>
      </c>
      <c r="EH32" s="33">
        <f t="shared" si="297"/>
        <v>6.1101439360814721E-3</v>
      </c>
      <c r="EI32" s="33">
        <f t="shared" si="298"/>
        <v>0</v>
      </c>
      <c r="EJ32" s="33">
        <f t="shared" si="299"/>
        <v>7.8323295933767634E-3</v>
      </c>
      <c r="EK32" s="33">
        <f t="shared" si="300"/>
        <v>1.7527080697795387</v>
      </c>
      <c r="EM32" s="33">
        <f t="shared" si="301"/>
        <v>1.7075675342810019</v>
      </c>
      <c r="EN32" s="33">
        <f t="shared" si="302"/>
        <v>1.2190969318517554E-2</v>
      </c>
      <c r="EO32" s="33">
        <f t="shared" si="303"/>
        <v>0.12998205196104393</v>
      </c>
      <c r="EP32" s="33">
        <f t="shared" si="304"/>
        <v>5.1518238909673969E-2</v>
      </c>
      <c r="EQ32" s="33">
        <f t="shared" si="305"/>
        <v>1.385726872246696E-3</v>
      </c>
      <c r="ER32" s="33">
        <f t="shared" si="306"/>
        <v>0.39488740683399326</v>
      </c>
      <c r="ES32" s="33">
        <f t="shared" si="307"/>
        <v>0.38776762118072527</v>
      </c>
      <c r="ET32" s="33">
        <f t="shared" si="308"/>
        <v>6.1101439360814721E-3</v>
      </c>
      <c r="EU32" s="33">
        <f t="shared" si="309"/>
        <v>0</v>
      </c>
      <c r="EV32" s="33">
        <f t="shared" si="310"/>
        <v>2.349698878013029E-2</v>
      </c>
      <c r="EW32" s="33">
        <f t="shared" si="311"/>
        <v>2.7149066820734147</v>
      </c>
      <c r="EX32" s="33">
        <f t="shared" si="312"/>
        <v>2.2100207125416591</v>
      </c>
      <c r="EZ32" s="33">
        <f t="shared" si="313"/>
        <v>1.886879809412352</v>
      </c>
      <c r="FA32" s="33">
        <f t="shared" si="314"/>
        <v>1.3471147349941833E-2</v>
      </c>
      <c r="FB32" s="33">
        <f t="shared" si="315"/>
        <v>0.113120190587648</v>
      </c>
      <c r="FC32" s="33">
        <f t="shared" si="316"/>
        <v>7.8388494140734177E-2</v>
      </c>
      <c r="FD32" s="33">
        <f t="shared" si="317"/>
        <v>0.19150868472838217</v>
      </c>
      <c r="FE32" s="33">
        <f t="shared" si="318"/>
        <v>0.1138563750640491</v>
      </c>
      <c r="FF32" s="33">
        <f t="shared" si="319"/>
        <v>3.0624850895907677E-3</v>
      </c>
      <c r="FG32" s="33">
        <f t="shared" si="320"/>
        <v>0.8727093482249898</v>
      </c>
      <c r="FH32" s="33">
        <f t="shared" si="321"/>
        <v>0.8569744744624106</v>
      </c>
      <c r="FI32" s="33">
        <f t="shared" si="322"/>
        <v>2.7007089310701744E-2</v>
      </c>
      <c r="FJ32" s="33">
        <f t="shared" si="323"/>
        <v>0</v>
      </c>
      <c r="FK32" s="33">
        <f t="shared" si="324"/>
        <v>3.4619221257631276E-2</v>
      </c>
      <c r="FL32" s="33">
        <f t="shared" si="325"/>
        <v>4.0000886349000488</v>
      </c>
      <c r="FM32" s="33">
        <f t="shared" si="326"/>
        <v>1.7726980010062537E-4</v>
      </c>
      <c r="FN32" s="33">
        <f t="shared" si="327"/>
        <v>2.6589880816807465E-4</v>
      </c>
      <c r="FO32" s="33">
        <f t="shared" si="328"/>
        <v>2.7007089310701744E-2</v>
      </c>
      <c r="FP32" s="33">
        <f t="shared" si="329"/>
        <v>5.1381404830032437E-2</v>
      </c>
      <c r="FQ32" s="33">
        <f t="shared" si="330"/>
        <v>3.0869392878807779E-2</v>
      </c>
      <c r="FR32" s="33">
        <f t="shared" si="331"/>
        <v>1.7309610628815638E-2</v>
      </c>
      <c r="FS32" s="119">
        <f t="shared" si="332"/>
        <v>0.75741406612475481</v>
      </c>
      <c r="FT32" s="33">
        <f t="shared" si="333"/>
        <v>0.11457582858214205</v>
      </c>
      <c r="FU32" s="33">
        <f t="shared" si="334"/>
        <v>0.99855739235525443</v>
      </c>
      <c r="FV32" s="33">
        <f t="shared" si="335"/>
        <v>0.75741406612475481</v>
      </c>
      <c r="FW32" s="33">
        <f t="shared" si="336"/>
        <v>2.4744229499927979</v>
      </c>
      <c r="FX32" s="33">
        <f t="shared" si="337"/>
        <v>-2.7887721127088918</v>
      </c>
      <c r="FY32" s="33">
        <f t="shared" si="338"/>
        <v>-2.7887721127088918</v>
      </c>
      <c r="FZ32" s="33">
        <f t="shared" si="339"/>
        <v>0.53251099896480525</v>
      </c>
      <c r="GA32" s="120">
        <f t="shared" ca="1" si="340"/>
        <v>1464.4814574797022</v>
      </c>
      <c r="GB32" s="120">
        <f t="shared" ca="1" si="341"/>
        <v>6.968643524839365</v>
      </c>
      <c r="GC32" s="33">
        <f t="shared" ca="1" si="342"/>
        <v>0.14644814574797022</v>
      </c>
      <c r="GD32" s="119">
        <f t="shared" ca="1" si="343"/>
        <v>0.50669350864120644</v>
      </c>
      <c r="GE32" s="119">
        <f t="shared" ca="1" si="344"/>
        <v>5.5211182012430058</v>
      </c>
      <c r="GF32" s="33">
        <f t="shared" ca="1" si="345"/>
        <v>174.83537268212154</v>
      </c>
      <c r="GG32" s="33">
        <f t="shared" si="346"/>
        <v>0.10133427307257493</v>
      </c>
      <c r="GH32" s="119">
        <f t="shared" si="347"/>
        <v>88.459321829622084</v>
      </c>
      <c r="GI32" s="119">
        <f t="shared" ca="1" si="348"/>
        <v>315.19638134579247</v>
      </c>
      <c r="GJ32" s="119">
        <f t="shared" ca="1" si="349"/>
        <v>1.6661389948963211E-3</v>
      </c>
      <c r="GK32" s="119">
        <f t="shared" si="350"/>
        <v>0.14860893089465926</v>
      </c>
      <c r="GL32" s="33">
        <f t="shared" si="351"/>
        <v>0.88704404886270305</v>
      </c>
      <c r="GM32" s="33">
        <f t="shared" si="352"/>
        <v>0.12665613254840791</v>
      </c>
      <c r="GN32" s="33">
        <f t="shared" si="353"/>
        <v>0.12938017570257629</v>
      </c>
      <c r="GO32" s="33">
        <f t="shared" si="354"/>
        <v>0.90814035850932395</v>
      </c>
      <c r="GP32" s="33">
        <f t="shared" si="355"/>
        <v>7.8248094979614269E-2</v>
      </c>
      <c r="GQ32" s="33">
        <f t="shared" si="356"/>
        <v>0.11367910526394848</v>
      </c>
      <c r="GR32" s="33">
        <f t="shared" si="357"/>
        <v>0.87061982429742368</v>
      </c>
      <c r="GS32" s="33">
        <f t="shared" si="358"/>
        <v>0.32493208440708032</v>
      </c>
      <c r="GT32" s="33">
        <f t="shared" si="359"/>
        <v>-1.2840731459526201E-2</v>
      </c>
      <c r="GU32" s="33">
        <f t="shared" si="360"/>
        <v>2.7316282203429854E-2</v>
      </c>
      <c r="GV32" s="33">
        <f t="shared" si="361"/>
        <v>2.7316282203429854E-2</v>
      </c>
      <c r="GW32" s="33">
        <f t="shared" si="362"/>
        <v>8.6362823060518623E-2</v>
      </c>
      <c r="GX32" s="33">
        <f t="shared" si="363"/>
        <v>8.5639668933867097E-2</v>
      </c>
      <c r="GY32" s="33">
        <f t="shared" si="364"/>
        <v>0.7870696792911227</v>
      </c>
      <c r="GZ32" s="33">
        <f t="shared" si="365"/>
        <v>0.8569744744624106</v>
      </c>
      <c r="HA32" s="33">
        <f t="shared" si="366"/>
        <v>2.7007089310701744E-2</v>
      </c>
      <c r="HB32" s="33">
        <f t="shared" si="367"/>
        <v>437.94991782035311</v>
      </c>
      <c r="HC32" s="33">
        <f t="shared" si="368"/>
        <v>11.706341653999564</v>
      </c>
      <c r="HD32" s="33">
        <f t="shared" si="369"/>
        <v>2.1403045496984481</v>
      </c>
      <c r="HE32" s="33">
        <f t="shared" si="370"/>
        <v>8.8020024606348671E-6</v>
      </c>
      <c r="HF32" s="33">
        <f t="shared" si="371"/>
        <v>1812.4785468277928</v>
      </c>
      <c r="HG32" s="33">
        <f t="shared" ca="1" si="372"/>
        <v>-7.6851616657610681E-3</v>
      </c>
      <c r="HH32" s="119">
        <f t="shared" ca="1" si="373"/>
        <v>18.340398058641917</v>
      </c>
      <c r="HI32" s="44" t="e">
        <f>#REF!</f>
        <v>#REF!</v>
      </c>
      <c r="HJ32" s="44" t="e">
        <f>#REF!</f>
        <v>#REF!</v>
      </c>
      <c r="HK32" s="44">
        <f t="shared" si="374"/>
        <v>4.9702000000000002</v>
      </c>
      <c r="HL32" s="44">
        <f t="shared" si="375"/>
        <v>3.4988004936409638</v>
      </c>
      <c r="HM32" s="44" t="e">
        <f t="shared" si="376"/>
        <v>#REF!</v>
      </c>
      <c r="HN32" s="33">
        <f t="shared" si="377"/>
        <v>437.94991782035311</v>
      </c>
      <c r="HO32" s="33">
        <f t="shared" si="378"/>
        <v>11.706341653999564</v>
      </c>
      <c r="HP32" s="44">
        <f t="shared" si="379"/>
        <v>4.0165863938239283</v>
      </c>
      <c r="HQ32" s="44"/>
      <c r="HR32" s="45">
        <f t="shared" si="380"/>
        <v>0.11674159035353925</v>
      </c>
      <c r="HS32" s="45">
        <f t="shared" si="381"/>
        <v>0.8727093482249898</v>
      </c>
      <c r="HT32" s="45">
        <f t="shared" si="382"/>
        <v>1.7726980010062537E-4</v>
      </c>
      <c r="HU32" s="45">
        <f t="shared" si="383"/>
        <v>2.6829819510601118E-2</v>
      </c>
      <c r="HV32" s="45">
        <f t="shared" si="384"/>
        <v>0</v>
      </c>
      <c r="HW32" s="45">
        <f t="shared" si="385"/>
        <v>2.6829819510601118E-2</v>
      </c>
      <c r="HX32" s="45">
        <f t="shared" si="386"/>
        <v>0</v>
      </c>
      <c r="HY32" s="45">
        <f t="shared" si="387"/>
        <v>5.1558674630133056E-2</v>
      </c>
      <c r="HZ32" s="45">
        <f t="shared" si="388"/>
        <v>0.11312019058764801</v>
      </c>
      <c r="IA32" s="45">
        <f t="shared" si="389"/>
        <v>0.11798623438697552</v>
      </c>
      <c r="IB32" s="45">
        <f t="shared" si="390"/>
        <v>0.65608971798775906</v>
      </c>
      <c r="IC32" s="45">
        <f t="shared" si="391"/>
        <v>8.7764565887003557E-2</v>
      </c>
      <c r="ID32" s="45">
        <f t="shared" si="392"/>
        <v>0.10232985781701172</v>
      </c>
      <c r="IE32" s="45">
        <f t="shared" si="393"/>
        <v>1.3688578409875939E-2</v>
      </c>
      <c r="IF32" s="45">
        <f t="shared" si="394"/>
        <v>2.7007089310701744E-2</v>
      </c>
      <c r="IG32" s="45"/>
      <c r="IH32" s="121">
        <f t="shared" si="395"/>
        <v>-8.694552373511115E-7</v>
      </c>
      <c r="II32" s="121">
        <f t="shared" si="396"/>
        <v>1.602566894511768E-12</v>
      </c>
      <c r="IJ32" s="121">
        <f t="shared" si="397"/>
        <v>2.7040050959174785E-5</v>
      </c>
      <c r="IK32" s="121">
        <f t="shared" si="398"/>
        <v>7.7200106033991175E-9</v>
      </c>
      <c r="IL32" s="45">
        <f t="shared" si="399"/>
        <v>2.1403045496984481</v>
      </c>
      <c r="IM32" s="119">
        <f t="shared" si="400"/>
        <v>0.10133427307257493</v>
      </c>
      <c r="IN32" s="122">
        <f t="shared" ca="1" si="401"/>
        <v>-24.869763310008022</v>
      </c>
      <c r="IO32" s="122"/>
      <c r="IP32" s="45">
        <f t="shared" si="402"/>
        <v>2.0689721960405154</v>
      </c>
      <c r="IQ32" s="122">
        <f t="shared" si="403"/>
        <v>1812.4785468277928</v>
      </c>
      <c r="IR32" s="121">
        <f t="shared" si="404"/>
        <v>1.293899671915351E-5</v>
      </c>
    </row>
    <row r="33" spans="1:252" s="33" customFormat="1">
      <c r="A33" t="s">
        <v>233</v>
      </c>
      <c r="B33"/>
      <c r="C33" s="111">
        <v>3</v>
      </c>
      <c r="D33" s="111">
        <v>1160</v>
      </c>
      <c r="E33" s="125">
        <f t="shared" si="206"/>
        <v>88.459321829622084</v>
      </c>
      <c r="F33" s="125" t="str">
        <f t="shared" ca="1" si="207"/>
        <v>N</v>
      </c>
      <c r="G33" s="124" t="str">
        <f t="shared" ca="1" si="208"/>
        <v/>
      </c>
      <c r="H33" s="124" t="str">
        <f t="shared" ca="1" si="209"/>
        <v/>
      </c>
      <c r="I33" s="4">
        <f t="shared" ca="1" si="210"/>
        <v>3.4718046965159288E-2</v>
      </c>
      <c r="J33" s="4">
        <f t="shared" ca="1" si="211"/>
        <v>0.13003252635302201</v>
      </c>
      <c r="K33" s="4">
        <f t="shared" ca="1" si="212"/>
        <v>5.8025492161803832E-3</v>
      </c>
      <c r="L33" s="4">
        <f t="shared" ca="1" si="213"/>
        <v>6.4238555576574763E-2</v>
      </c>
      <c r="M33" s="4">
        <f t="shared" ca="1" si="199"/>
        <v>3.4718046965159288E-2</v>
      </c>
      <c r="N33" s="4">
        <f t="shared" ca="1" si="200"/>
        <v>2.80348956356163E-2</v>
      </c>
      <c r="O33" s="4">
        <f t="shared" si="201"/>
        <v>2.6459935518870391E-2</v>
      </c>
      <c r="P33">
        <v>47.526499999999999</v>
      </c>
      <c r="Q33">
        <v>1.8483000000000001</v>
      </c>
      <c r="R33">
        <v>15.715199999999999</v>
      </c>
      <c r="S33">
        <v>9.6929999999999996</v>
      </c>
      <c r="T33">
        <v>0.1678</v>
      </c>
      <c r="U33">
        <v>6.1845631067961104</v>
      </c>
      <c r="V33">
        <v>12.362500000000001</v>
      </c>
      <c r="W33">
        <v>3.5106999999999999</v>
      </c>
      <c r="X33">
        <v>1.2065999999999999</v>
      </c>
      <c r="Y33">
        <v>0.2</v>
      </c>
      <c r="Z33">
        <v>0.20549999999999999</v>
      </c>
      <c r="AA33" s="112">
        <v>0</v>
      </c>
      <c r="AB33" s="113">
        <f t="shared" ca="1" si="214"/>
        <v>11.190445590720518</v>
      </c>
      <c r="AD33">
        <v>51.298999999999999</v>
      </c>
      <c r="AE33">
        <v>0.4869</v>
      </c>
      <c r="AF33">
        <v>4.4177</v>
      </c>
      <c r="AG33">
        <v>3.7014</v>
      </c>
      <c r="AH33">
        <v>9.8299999999999998E-2</v>
      </c>
      <c r="AI33">
        <v>15.915699999999999</v>
      </c>
      <c r="AJ33">
        <v>21.745000000000001</v>
      </c>
      <c r="AK33">
        <v>0.37869999999999998</v>
      </c>
      <c r="AL33">
        <v>0</v>
      </c>
      <c r="AM33">
        <v>1.1904999999999999</v>
      </c>
      <c r="AO33" s="114">
        <f t="shared" ca="1" si="215"/>
        <v>1467.1841555968736</v>
      </c>
      <c r="AP33" s="124">
        <f t="shared" ca="1" si="216"/>
        <v>1194.0341555968735</v>
      </c>
      <c r="AQ33" s="124">
        <f t="shared" ca="1" si="217"/>
        <v>5.3465072744900066</v>
      </c>
      <c r="AR33" s="111"/>
      <c r="AS33" s="115">
        <f t="shared" ca="1" si="218"/>
        <v>1466.9935549723077</v>
      </c>
      <c r="AT33" s="115">
        <f t="shared" ca="1" si="219"/>
        <v>7.0409935904768499</v>
      </c>
      <c r="AU33" s="115"/>
      <c r="AV33" s="115">
        <f t="shared" ca="1" si="220"/>
        <v>1463.9161508311361</v>
      </c>
      <c r="AW33" s="115">
        <f t="shared" ca="1" si="221"/>
        <v>4.720444580951785</v>
      </c>
      <c r="AX33" s="111"/>
      <c r="AY33" s="115">
        <f t="shared" ca="1" si="222"/>
        <v>1480.1265979150146</v>
      </c>
      <c r="AZ33" s="115">
        <f t="shared" ca="1" si="223"/>
        <v>1206.9765979150147</v>
      </c>
      <c r="BA33" s="115">
        <f t="shared" ca="1" si="224"/>
        <v>7.5538460001287397</v>
      </c>
      <c r="BB33" s="115"/>
      <c r="BC33" s="115">
        <f t="shared" ca="1" si="225"/>
        <v>1501.81469426073</v>
      </c>
      <c r="BD33" s="115">
        <f t="shared" ca="1" si="226"/>
        <v>1228.6646942607299</v>
      </c>
      <c r="BE33" s="116">
        <f t="shared" ca="1" si="227"/>
        <v>8.4007778589664621</v>
      </c>
      <c r="BG33" s="116">
        <f t="shared" si="228"/>
        <v>1449.6854605676865</v>
      </c>
      <c r="BH33" s="116">
        <f t="shared" si="229"/>
        <v>1176.5354605676866</v>
      </c>
      <c r="BI33" s="116">
        <f t="shared" ca="1" si="230"/>
        <v>1466.9935549723077</v>
      </c>
      <c r="BJ33" s="116">
        <f t="shared" ca="1" si="231"/>
        <v>1193.8435549723076</v>
      </c>
      <c r="BK33" s="116">
        <f t="shared" ca="1" si="232"/>
        <v>7.0409935904768499</v>
      </c>
      <c r="BL33" s="116"/>
      <c r="BM33" s="116">
        <f t="shared" ca="1" si="233"/>
        <v>1463.9161508311361</v>
      </c>
      <c r="BN33" s="116">
        <f t="shared" ca="1" si="234"/>
        <v>4.720444580951785</v>
      </c>
      <c r="BO33" s="116">
        <f t="shared" ca="1" si="235"/>
        <v>1190.7661508311362</v>
      </c>
      <c r="BP33" s="116"/>
      <c r="BQ33" s="116">
        <f t="shared" ca="1" si="236"/>
        <v>5.3370169464299897</v>
      </c>
      <c r="BR33" s="116">
        <f t="shared" ca="1" si="237"/>
        <v>6.2469912160412084</v>
      </c>
      <c r="BS33" s="116">
        <f t="shared" ca="1" si="238"/>
        <v>1202.4146099818026</v>
      </c>
      <c r="BT33" s="116">
        <f t="shared" ca="1" si="239"/>
        <v>1215.7114399478946</v>
      </c>
      <c r="BU33" s="116">
        <f t="shared" ca="1" si="240"/>
        <v>1215.7114399478946</v>
      </c>
      <c r="BV33" s="116"/>
      <c r="BW33" s="116">
        <f t="shared" ca="1" si="241"/>
        <v>1173.6814831347215</v>
      </c>
      <c r="BX33" s="111"/>
      <c r="BY33" s="117">
        <f t="shared" ca="1" si="242"/>
        <v>0.72113246998684088</v>
      </c>
      <c r="BZ33" s="117">
        <f t="shared" ca="1" si="243"/>
        <v>0.69317551054818005</v>
      </c>
      <c r="CA33" s="117">
        <f t="shared" ca="1" si="244"/>
        <v>0.10877327936596166</v>
      </c>
      <c r="CB33" s="117">
        <f t="shared" ca="1" si="245"/>
        <v>1.6663357864873152E-2</v>
      </c>
      <c r="CC33" s="117">
        <f t="shared" ca="1" si="246"/>
        <v>1.6188279863225016E-2</v>
      </c>
      <c r="CD33" s="117">
        <f t="shared" ca="1" si="247"/>
        <v>5.8904288514424079E-2</v>
      </c>
      <c r="CE33" s="117">
        <f t="shared" si="248"/>
        <v>4.376954614768603E-2</v>
      </c>
      <c r="CF33" s="116">
        <f t="shared" ca="1" si="249"/>
        <v>0.93747426230435005</v>
      </c>
      <c r="CG33" s="134">
        <v>0.27</v>
      </c>
      <c r="CH33" s="117">
        <f t="shared" si="250"/>
        <v>0.75741406612475481</v>
      </c>
      <c r="CI33" s="117">
        <f t="shared" si="251"/>
        <v>0.11457582858214205</v>
      </c>
      <c r="CJ33" s="117">
        <f t="shared" si="252"/>
        <v>5.1381404830032437E-2</v>
      </c>
      <c r="CK33" s="117">
        <f t="shared" si="253"/>
        <v>2.7007089310701744E-2</v>
      </c>
      <c r="CL33" s="117">
        <f t="shared" si="254"/>
        <v>3.0869392878807779E-2</v>
      </c>
      <c r="CM33" s="117">
        <f t="shared" si="255"/>
        <v>1.7309610628815638E-2</v>
      </c>
      <c r="CN33" s="117">
        <f t="shared" si="256"/>
        <v>0.99855739235525443</v>
      </c>
      <c r="CO33" s="117">
        <f t="shared" si="257"/>
        <v>0.14838537168295526</v>
      </c>
      <c r="CP33" s="111"/>
      <c r="CQ33" s="116">
        <f t="shared" ca="1" si="258"/>
        <v>5.3267456653243244</v>
      </c>
      <c r="CR33" s="116">
        <f t="shared" ca="1" si="259"/>
        <v>4.5318066331302571</v>
      </c>
      <c r="CS33" s="116">
        <f t="shared" ca="1" si="260"/>
        <v>5.4218163795978329</v>
      </c>
      <c r="CT33" s="116">
        <f t="shared" ca="1" si="261"/>
        <v>1224.6498492840283</v>
      </c>
      <c r="CU33" s="118">
        <f t="shared" ca="1" si="205"/>
        <v>0.27841789803597727</v>
      </c>
      <c r="CW33" s="116">
        <f t="shared" si="262"/>
        <v>3.7113591227101286</v>
      </c>
      <c r="CX33" s="116">
        <f t="shared" si="263"/>
        <v>3.7609946056014563</v>
      </c>
      <c r="CY33" s="116">
        <f t="shared" ca="1" si="264"/>
        <v>960.09487915562465</v>
      </c>
      <c r="CZ33" s="119"/>
      <c r="DA33" s="33">
        <f t="shared" si="265"/>
        <v>0.79099698257281847</v>
      </c>
      <c r="DB33" s="33">
        <f t="shared" si="266"/>
        <v>2.3138805290014372E-2</v>
      </c>
      <c r="DC33" s="33">
        <f t="shared" si="267"/>
        <v>0.30825904022126105</v>
      </c>
      <c r="DD33" s="33">
        <f t="shared" si="268"/>
        <v>0.13491281400320684</v>
      </c>
      <c r="DE33" s="33">
        <f t="shared" si="269"/>
        <v>2.3654625550660795E-3</v>
      </c>
      <c r="DF33" s="33">
        <f t="shared" si="270"/>
        <v>0.15344635093925502</v>
      </c>
      <c r="DG33" s="33">
        <f t="shared" si="271"/>
        <v>0.22045422933302902</v>
      </c>
      <c r="DH33" s="33">
        <f t="shared" si="272"/>
        <v>0.11328694120095709</v>
      </c>
      <c r="DI33" s="33">
        <f t="shared" si="273"/>
        <v>2.561892224722918E-2</v>
      </c>
      <c r="DJ33" s="33">
        <f t="shared" si="274"/>
        <v>2.6316101111723694E-3</v>
      </c>
      <c r="DK33" s="33">
        <f t="shared" si="275"/>
        <v>2.895650887365521E-3</v>
      </c>
      <c r="DL33" s="33">
        <f t="shared" si="276"/>
        <v>1.7780068093613746</v>
      </c>
      <c r="DN33" s="33">
        <f t="shared" si="277"/>
        <v>0.44487848888325077</v>
      </c>
      <c r="DO33" s="33">
        <f t="shared" si="278"/>
        <v>1.3013901391258102E-2</v>
      </c>
      <c r="DP33" s="33">
        <f t="shared" si="279"/>
        <v>0.17337337438655911</v>
      </c>
      <c r="DQ33" s="33">
        <f t="shared" si="280"/>
        <v>7.5878682405982972E-2</v>
      </c>
      <c r="DR33" s="33">
        <f t="shared" si="281"/>
        <v>1.33040129127273E-3</v>
      </c>
      <c r="DS33" s="33">
        <f t="shared" si="282"/>
        <v>8.6302454035240714E-2</v>
      </c>
      <c r="DT33" s="33">
        <f t="shared" si="283"/>
        <v>0.12398953039567485</v>
      </c>
      <c r="DU33" s="33">
        <f t="shared" si="284"/>
        <v>6.3715695915499637E-2</v>
      </c>
      <c r="DV33" s="33">
        <f t="shared" si="285"/>
        <v>1.4408787476146392E-2</v>
      </c>
      <c r="DW33" s="33">
        <f t="shared" si="286"/>
        <v>1.480090007145469E-3</v>
      </c>
      <c r="DX33" s="33">
        <f t="shared" si="287"/>
        <v>1.628593811969473E-3</v>
      </c>
      <c r="DY33" s="33">
        <f t="shared" si="288"/>
        <v>1.0000000000000002</v>
      </c>
      <c r="DZ33" s="33">
        <f t="shared" si="289"/>
        <v>53.213620232904042</v>
      </c>
      <c r="EA33" s="33">
        <f t="shared" si="290"/>
        <v>0.85378376714050097</v>
      </c>
      <c r="EB33" s="33">
        <f t="shared" si="291"/>
        <v>6.0954846592587769E-3</v>
      </c>
      <c r="EC33" s="33">
        <f t="shared" si="292"/>
        <v>4.3327350653681311E-2</v>
      </c>
      <c r="ED33" s="33">
        <f t="shared" si="293"/>
        <v>5.1518238909673969E-2</v>
      </c>
      <c r="EE33" s="33">
        <f t="shared" si="294"/>
        <v>1.385726872246696E-3</v>
      </c>
      <c r="EF33" s="33">
        <f t="shared" si="295"/>
        <v>0.39488740683399326</v>
      </c>
      <c r="EG33" s="33">
        <f t="shared" si="296"/>
        <v>0.38776762118072527</v>
      </c>
      <c r="EH33" s="33">
        <f t="shared" si="297"/>
        <v>6.1101439360814721E-3</v>
      </c>
      <c r="EI33" s="33">
        <f t="shared" si="298"/>
        <v>0</v>
      </c>
      <c r="EJ33" s="33">
        <f t="shared" si="299"/>
        <v>7.8323295933767634E-3</v>
      </c>
      <c r="EK33" s="33">
        <f t="shared" si="300"/>
        <v>1.7527080697795387</v>
      </c>
      <c r="EM33" s="33">
        <f t="shared" si="301"/>
        <v>1.7075675342810019</v>
      </c>
      <c r="EN33" s="33">
        <f t="shared" si="302"/>
        <v>1.2190969318517554E-2</v>
      </c>
      <c r="EO33" s="33">
        <f t="shared" si="303"/>
        <v>0.12998205196104393</v>
      </c>
      <c r="EP33" s="33">
        <f t="shared" si="304"/>
        <v>5.1518238909673969E-2</v>
      </c>
      <c r="EQ33" s="33">
        <f t="shared" si="305"/>
        <v>1.385726872246696E-3</v>
      </c>
      <c r="ER33" s="33">
        <f t="shared" si="306"/>
        <v>0.39488740683399326</v>
      </c>
      <c r="ES33" s="33">
        <f t="shared" si="307"/>
        <v>0.38776762118072527</v>
      </c>
      <c r="ET33" s="33">
        <f t="shared" si="308"/>
        <v>6.1101439360814721E-3</v>
      </c>
      <c r="EU33" s="33">
        <f t="shared" si="309"/>
        <v>0</v>
      </c>
      <c r="EV33" s="33">
        <f t="shared" si="310"/>
        <v>2.349698878013029E-2</v>
      </c>
      <c r="EW33" s="33">
        <f t="shared" si="311"/>
        <v>2.7149066820734147</v>
      </c>
      <c r="EX33" s="33">
        <f t="shared" si="312"/>
        <v>2.2100207125416591</v>
      </c>
      <c r="EZ33" s="33">
        <f t="shared" si="313"/>
        <v>1.886879809412352</v>
      </c>
      <c r="FA33" s="33">
        <f t="shared" si="314"/>
        <v>1.3471147349941833E-2</v>
      </c>
      <c r="FB33" s="33">
        <f t="shared" si="315"/>
        <v>0.113120190587648</v>
      </c>
      <c r="FC33" s="33">
        <f t="shared" si="316"/>
        <v>7.8388494140734177E-2</v>
      </c>
      <c r="FD33" s="33">
        <f t="shared" si="317"/>
        <v>0.19150868472838217</v>
      </c>
      <c r="FE33" s="33">
        <f t="shared" si="318"/>
        <v>0.1138563750640491</v>
      </c>
      <c r="FF33" s="33">
        <f t="shared" si="319"/>
        <v>3.0624850895907677E-3</v>
      </c>
      <c r="FG33" s="33">
        <f t="shared" si="320"/>
        <v>0.8727093482249898</v>
      </c>
      <c r="FH33" s="33">
        <f t="shared" si="321"/>
        <v>0.8569744744624106</v>
      </c>
      <c r="FI33" s="33">
        <f t="shared" si="322"/>
        <v>2.7007089310701744E-2</v>
      </c>
      <c r="FJ33" s="33">
        <f t="shared" si="323"/>
        <v>0</v>
      </c>
      <c r="FK33" s="33">
        <f t="shared" si="324"/>
        <v>3.4619221257631276E-2</v>
      </c>
      <c r="FL33" s="33">
        <f t="shared" si="325"/>
        <v>4.0000886349000488</v>
      </c>
      <c r="FM33" s="33">
        <f t="shared" si="326"/>
        <v>1.7726980010062537E-4</v>
      </c>
      <c r="FN33" s="33">
        <f t="shared" si="327"/>
        <v>2.6589880816807465E-4</v>
      </c>
      <c r="FO33" s="33">
        <f t="shared" si="328"/>
        <v>2.7007089310701744E-2</v>
      </c>
      <c r="FP33" s="33">
        <f t="shared" si="329"/>
        <v>5.1381404830032437E-2</v>
      </c>
      <c r="FQ33" s="33">
        <f t="shared" si="330"/>
        <v>3.0869392878807779E-2</v>
      </c>
      <c r="FR33" s="33">
        <f t="shared" si="331"/>
        <v>1.7309610628815638E-2</v>
      </c>
      <c r="FS33" s="119">
        <f t="shared" si="332"/>
        <v>0.75741406612475481</v>
      </c>
      <c r="FT33" s="33">
        <f t="shared" si="333"/>
        <v>0.11457582858214205</v>
      </c>
      <c r="FU33" s="33">
        <f t="shared" si="334"/>
        <v>0.99855739235525443</v>
      </c>
      <c r="FV33" s="33">
        <f t="shared" si="335"/>
        <v>0.75741406612475481</v>
      </c>
      <c r="FW33" s="33">
        <f t="shared" si="336"/>
        <v>2.5138844249412657</v>
      </c>
      <c r="FX33" s="33">
        <f t="shared" si="337"/>
        <v>-2.73477815999171</v>
      </c>
      <c r="FY33" s="33">
        <f t="shared" si="338"/>
        <v>-2.73477815999171</v>
      </c>
      <c r="FZ33" s="33">
        <f t="shared" si="339"/>
        <v>0.53213620232904046</v>
      </c>
      <c r="GA33" s="120">
        <f t="shared" ca="1" si="340"/>
        <v>1466.9935549723077</v>
      </c>
      <c r="GB33" s="120">
        <f t="shared" ca="1" si="341"/>
        <v>7.0409935904768499</v>
      </c>
      <c r="GC33" s="33">
        <f t="shared" ca="1" si="342"/>
        <v>0.14669935549723076</v>
      </c>
      <c r="GD33" s="119">
        <f t="shared" ca="1" si="343"/>
        <v>0.53296472176791865</v>
      </c>
      <c r="GE33" s="119">
        <f t="shared" ca="1" si="344"/>
        <v>5.5265762721975671</v>
      </c>
      <c r="GF33" s="33">
        <f t="shared" ca="1" si="345"/>
        <v>174.83551250950137</v>
      </c>
      <c r="GG33" s="33">
        <f t="shared" si="346"/>
        <v>0.10133427307257493</v>
      </c>
      <c r="GH33" s="119">
        <f t="shared" si="347"/>
        <v>88.459321829622084</v>
      </c>
      <c r="GI33" s="119">
        <f t="shared" ca="1" si="348"/>
        <v>315.19661709344621</v>
      </c>
      <c r="GJ33" s="119">
        <f t="shared" ca="1" si="349"/>
        <v>1.6661311651379987E-3</v>
      </c>
      <c r="GK33" s="119">
        <f t="shared" si="350"/>
        <v>0.14838537168295526</v>
      </c>
      <c r="GL33" s="33">
        <f t="shared" si="351"/>
        <v>0.88704404886270305</v>
      </c>
      <c r="GM33" s="33">
        <f t="shared" si="352"/>
        <v>0.12665613254840791</v>
      </c>
      <c r="GN33" s="33">
        <f t="shared" si="353"/>
        <v>0.12938017570257629</v>
      </c>
      <c r="GO33" s="33">
        <f t="shared" si="354"/>
        <v>0.90814035850932395</v>
      </c>
      <c r="GP33" s="33">
        <f t="shared" si="355"/>
        <v>7.8248094979614269E-2</v>
      </c>
      <c r="GQ33" s="33">
        <f t="shared" si="356"/>
        <v>0.11367910526394848</v>
      </c>
      <c r="GR33" s="33">
        <f t="shared" si="357"/>
        <v>0.87061982429742368</v>
      </c>
      <c r="GS33" s="33">
        <f t="shared" si="358"/>
        <v>0.32493208440708032</v>
      </c>
      <c r="GT33" s="33">
        <f t="shared" si="359"/>
        <v>-1.2840731459526201E-2</v>
      </c>
      <c r="GU33" s="33">
        <f t="shared" si="360"/>
        <v>2.7316282203429854E-2</v>
      </c>
      <c r="GV33" s="33">
        <f t="shared" si="361"/>
        <v>2.7316282203429854E-2</v>
      </c>
      <c r="GW33" s="33">
        <f t="shared" si="362"/>
        <v>8.6362823060518623E-2</v>
      </c>
      <c r="GX33" s="33">
        <f t="shared" si="363"/>
        <v>8.5639668933867097E-2</v>
      </c>
      <c r="GY33" s="33">
        <f t="shared" si="364"/>
        <v>0.7870696792911227</v>
      </c>
      <c r="GZ33" s="33">
        <f t="shared" si="365"/>
        <v>0.8569744744624106</v>
      </c>
      <c r="HA33" s="33">
        <f t="shared" si="366"/>
        <v>2.7007089310701744E-2</v>
      </c>
      <c r="HB33" s="33">
        <f t="shared" si="367"/>
        <v>437.94991782035311</v>
      </c>
      <c r="HC33" s="33">
        <f t="shared" si="368"/>
        <v>11.706341653999564</v>
      </c>
      <c r="HD33" s="33">
        <f t="shared" si="369"/>
        <v>2.1403045496984481</v>
      </c>
      <c r="HE33" s="33">
        <f t="shared" si="370"/>
        <v>8.8020024606348671E-6</v>
      </c>
      <c r="HF33" s="33">
        <f t="shared" si="371"/>
        <v>1812.4785468277928</v>
      </c>
      <c r="HG33" s="33">
        <f t="shared" ca="1" si="372"/>
        <v>-7.6852247349387228E-3</v>
      </c>
      <c r="HH33" s="119">
        <f t="shared" ca="1" si="373"/>
        <v>18.396441379597835</v>
      </c>
      <c r="HI33" s="44" t="e">
        <f>#REF!</f>
        <v>#REF!</v>
      </c>
      <c r="HJ33" s="44" t="e">
        <f>#REF!</f>
        <v>#REF!</v>
      </c>
      <c r="HK33" s="44">
        <f t="shared" si="374"/>
        <v>4.7172999999999998</v>
      </c>
      <c r="HL33" s="44">
        <f t="shared" si="375"/>
        <v>3.8265188105040764</v>
      </c>
      <c r="HM33" s="44" t="e">
        <f t="shared" si="376"/>
        <v>#REF!</v>
      </c>
      <c r="HN33" s="33">
        <f t="shared" si="377"/>
        <v>437.94991782035311</v>
      </c>
      <c r="HO33" s="33">
        <f t="shared" si="378"/>
        <v>11.706341653999564</v>
      </c>
      <c r="HP33" s="44">
        <f t="shared" si="379"/>
        <v>4.0165863938239283</v>
      </c>
      <c r="HQ33" s="44"/>
      <c r="HR33" s="45">
        <f t="shared" si="380"/>
        <v>0.11674159035353925</v>
      </c>
      <c r="HS33" s="45">
        <f t="shared" si="381"/>
        <v>0.8727093482249898</v>
      </c>
      <c r="HT33" s="45">
        <f t="shared" si="382"/>
        <v>1.7726980010062537E-4</v>
      </c>
      <c r="HU33" s="45">
        <f t="shared" si="383"/>
        <v>2.6829819510601118E-2</v>
      </c>
      <c r="HV33" s="45">
        <f t="shared" si="384"/>
        <v>0</v>
      </c>
      <c r="HW33" s="45">
        <f t="shared" si="385"/>
        <v>2.6829819510601118E-2</v>
      </c>
      <c r="HX33" s="45">
        <f t="shared" si="386"/>
        <v>0</v>
      </c>
      <c r="HY33" s="45">
        <f t="shared" si="387"/>
        <v>5.1558674630133056E-2</v>
      </c>
      <c r="HZ33" s="45">
        <f t="shared" si="388"/>
        <v>0.11312019058764801</v>
      </c>
      <c r="IA33" s="45">
        <f t="shared" si="389"/>
        <v>0.11798623438697552</v>
      </c>
      <c r="IB33" s="45">
        <f t="shared" si="390"/>
        <v>0.65608971798775906</v>
      </c>
      <c r="IC33" s="45">
        <f t="shared" si="391"/>
        <v>8.7764565887003557E-2</v>
      </c>
      <c r="ID33" s="45">
        <f t="shared" si="392"/>
        <v>0.10232985781701172</v>
      </c>
      <c r="IE33" s="45">
        <f t="shared" si="393"/>
        <v>1.3688578409875939E-2</v>
      </c>
      <c r="IF33" s="45">
        <f t="shared" si="394"/>
        <v>2.7007089310701744E-2</v>
      </c>
      <c r="IG33" s="45"/>
      <c r="IH33" s="121">
        <f t="shared" si="395"/>
        <v>-8.694552373511115E-7</v>
      </c>
      <c r="II33" s="121">
        <f t="shared" si="396"/>
        <v>1.602566894511768E-12</v>
      </c>
      <c r="IJ33" s="121">
        <f t="shared" si="397"/>
        <v>2.7040050959174785E-5</v>
      </c>
      <c r="IK33" s="121">
        <f t="shared" si="398"/>
        <v>7.7200106033991175E-9</v>
      </c>
      <c r="IL33" s="45">
        <f t="shared" si="399"/>
        <v>2.1403045496984481</v>
      </c>
      <c r="IM33" s="119">
        <f t="shared" si="400"/>
        <v>0.10133427307257493</v>
      </c>
      <c r="IN33" s="122">
        <f t="shared" ca="1" si="401"/>
        <v>-24.869967473646977</v>
      </c>
      <c r="IO33" s="122"/>
      <c r="IP33" s="45">
        <f t="shared" si="402"/>
        <v>2.0689721960405154</v>
      </c>
      <c r="IQ33" s="122">
        <f t="shared" si="403"/>
        <v>1812.4785468277928</v>
      </c>
      <c r="IR33" s="121">
        <f t="shared" si="404"/>
        <v>1.293899671915351E-5</v>
      </c>
    </row>
    <row r="34" spans="1:252" s="33" customFormat="1">
      <c r="A34" t="s">
        <v>233</v>
      </c>
      <c r="B34"/>
      <c r="C34" s="111">
        <v>3</v>
      </c>
      <c r="D34" s="111">
        <v>1160</v>
      </c>
      <c r="E34" s="125">
        <f t="shared" si="206"/>
        <v>88.459321829622084</v>
      </c>
      <c r="F34" s="125" t="str">
        <f t="shared" ca="1" si="207"/>
        <v>N</v>
      </c>
      <c r="G34" s="124" t="str">
        <f t="shared" ca="1" si="208"/>
        <v/>
      </c>
      <c r="H34" s="124" t="str">
        <f t="shared" ca="1" si="209"/>
        <v/>
      </c>
      <c r="I34" s="4">
        <f t="shared" ca="1" si="210"/>
        <v>3.5178431486126642E-2</v>
      </c>
      <c r="J34" s="4">
        <f t="shared" ca="1" si="211"/>
        <v>0.12248889748691402</v>
      </c>
      <c r="K34" s="4">
        <f t="shared" ca="1" si="212"/>
        <v>6.9649106376197673E-3</v>
      </c>
      <c r="L34" s="4">
        <f t="shared" ca="1" si="213"/>
        <v>5.8123420261131487E-2</v>
      </c>
      <c r="M34" s="4">
        <f t="shared" ca="1" si="199"/>
        <v>3.5178431486126642E-2</v>
      </c>
      <c r="N34" s="4">
        <f t="shared" ca="1" si="200"/>
        <v>3.0328239675891412E-2</v>
      </c>
      <c r="O34" s="4">
        <f t="shared" si="201"/>
        <v>2.5814340129687311E-2</v>
      </c>
      <c r="P34">
        <v>47.291600000000003</v>
      </c>
      <c r="Q34">
        <v>1.7306999999999999</v>
      </c>
      <c r="R34">
        <v>15.525</v>
      </c>
      <c r="S34">
        <v>9.3999000000000006</v>
      </c>
      <c r="T34">
        <v>0.1588</v>
      </c>
      <c r="U34">
        <v>6.3227184466019404</v>
      </c>
      <c r="V34">
        <v>12.3696</v>
      </c>
      <c r="W34">
        <v>3.9281000000000001</v>
      </c>
      <c r="X34">
        <v>1.2284999999999999</v>
      </c>
      <c r="Y34">
        <v>0.2</v>
      </c>
      <c r="Z34">
        <v>0.24060000000000001</v>
      </c>
      <c r="AA34" s="112">
        <v>0</v>
      </c>
      <c r="AB34" s="113">
        <f t="shared" ca="1" si="214"/>
        <v>11.193709513571561</v>
      </c>
      <c r="AD34">
        <v>51.298999999999999</v>
      </c>
      <c r="AE34">
        <v>0.4869</v>
      </c>
      <c r="AF34">
        <v>4.4177</v>
      </c>
      <c r="AG34">
        <v>3.7014</v>
      </c>
      <c r="AH34">
        <v>9.8299999999999998E-2</v>
      </c>
      <c r="AI34">
        <v>15.915699999999999</v>
      </c>
      <c r="AJ34">
        <v>21.745000000000001</v>
      </c>
      <c r="AK34">
        <v>0.37869999999999998</v>
      </c>
      <c r="AL34">
        <v>0</v>
      </c>
      <c r="AM34">
        <v>1.1904999999999999</v>
      </c>
      <c r="AO34" s="114">
        <f t="shared" ca="1" si="215"/>
        <v>1469.4403288648389</v>
      </c>
      <c r="AP34" s="124">
        <f t="shared" ca="1" si="216"/>
        <v>1196.290328864839</v>
      </c>
      <c r="AQ34" s="124">
        <f t="shared" ca="1" si="217"/>
        <v>5.201128692658453</v>
      </c>
      <c r="AR34" s="111"/>
      <c r="AS34" s="115">
        <f t="shared" ca="1" si="218"/>
        <v>1466.8797394158125</v>
      </c>
      <c r="AT34" s="115">
        <f t="shared" ca="1" si="219"/>
        <v>7.0142839924877487</v>
      </c>
      <c r="AU34" s="115"/>
      <c r="AV34" s="115">
        <f t="shared" ca="1" si="220"/>
        <v>1463.9355027759907</v>
      </c>
      <c r="AW34" s="115">
        <f t="shared" ca="1" si="221"/>
        <v>4.7000021078946332</v>
      </c>
      <c r="AX34" s="111"/>
      <c r="AY34" s="115">
        <f t="shared" ca="1" si="222"/>
        <v>1484.0298696481839</v>
      </c>
      <c r="AZ34" s="115">
        <f t="shared" ca="1" si="223"/>
        <v>1210.879869648184</v>
      </c>
      <c r="BA34" s="115">
        <f t="shared" ca="1" si="224"/>
        <v>7.6790257564436262</v>
      </c>
      <c r="BB34" s="115"/>
      <c r="BC34" s="115">
        <f t="shared" ca="1" si="225"/>
        <v>1502.9666086917589</v>
      </c>
      <c r="BD34" s="115">
        <f t="shared" ca="1" si="226"/>
        <v>1229.816608691759</v>
      </c>
      <c r="BE34" s="116">
        <f t="shared" ca="1" si="227"/>
        <v>8.4130167608756494</v>
      </c>
      <c r="BG34" s="116">
        <f t="shared" si="228"/>
        <v>1448.7462340890186</v>
      </c>
      <c r="BH34" s="116">
        <f t="shared" si="229"/>
        <v>1175.5962340890187</v>
      </c>
      <c r="BI34" s="116">
        <f t="shared" ca="1" si="230"/>
        <v>1466.8797394158125</v>
      </c>
      <c r="BJ34" s="116">
        <f t="shared" ca="1" si="231"/>
        <v>1193.7297394158127</v>
      </c>
      <c r="BK34" s="116">
        <f t="shared" ca="1" si="232"/>
        <v>7.0142839924877487</v>
      </c>
      <c r="BL34" s="116"/>
      <c r="BM34" s="116">
        <f t="shared" ca="1" si="233"/>
        <v>1463.9355027759907</v>
      </c>
      <c r="BN34" s="116">
        <f t="shared" ca="1" si="234"/>
        <v>4.7000021078946332</v>
      </c>
      <c r="BO34" s="116">
        <f t="shared" ca="1" si="235"/>
        <v>1190.7855027759906</v>
      </c>
      <c r="BP34" s="116"/>
      <c r="BQ34" s="116">
        <f t="shared" ca="1" si="236"/>
        <v>5.3281904956052859</v>
      </c>
      <c r="BR34" s="116">
        <f t="shared" ca="1" si="237"/>
        <v>5.8530052605076808</v>
      </c>
      <c r="BS34" s="116">
        <f t="shared" ca="1" si="238"/>
        <v>1205.402598742859</v>
      </c>
      <c r="BT34" s="116">
        <f t="shared" ca="1" si="239"/>
        <v>1216.4742833944265</v>
      </c>
      <c r="BU34" s="116">
        <f t="shared" ca="1" si="240"/>
        <v>1216.4742833944265</v>
      </c>
      <c r="BV34" s="116"/>
      <c r="BW34" s="116">
        <f t="shared" ca="1" si="241"/>
        <v>1170.7761264991432</v>
      </c>
      <c r="BX34" s="111"/>
      <c r="BY34" s="117">
        <f t="shared" ca="1" si="242"/>
        <v>0.71378483103181889</v>
      </c>
      <c r="BZ34" s="117">
        <f t="shared" ca="1" si="243"/>
        <v>0.69929064586362333</v>
      </c>
      <c r="CA34" s="117">
        <f t="shared" ca="1" si="244"/>
        <v>0.10761091794452228</v>
      </c>
      <c r="CB34" s="117">
        <f t="shared" ca="1" si="245"/>
        <v>1.6202973343905795E-2</v>
      </c>
      <c r="CC34" s="117">
        <f t="shared" ca="1" si="246"/>
        <v>1.8067869410338583E-2</v>
      </c>
      <c r="CD34" s="117">
        <f t="shared" ca="1" si="247"/>
        <v>6.1197632554699191E-2</v>
      </c>
      <c r="CE34" s="117">
        <f t="shared" si="248"/>
        <v>4.3123950758502949E-2</v>
      </c>
      <c r="CF34" s="116">
        <f t="shared" ca="1" si="249"/>
        <v>0.94549398987559208</v>
      </c>
      <c r="CG34" s="134">
        <v>0.27</v>
      </c>
      <c r="CH34" s="117">
        <f t="shared" si="250"/>
        <v>0.75741406612475481</v>
      </c>
      <c r="CI34" s="117">
        <f t="shared" si="251"/>
        <v>0.11457582858214205</v>
      </c>
      <c r="CJ34" s="117">
        <f t="shared" si="252"/>
        <v>5.1381404830032437E-2</v>
      </c>
      <c r="CK34" s="117">
        <f t="shared" si="253"/>
        <v>2.7007089310701744E-2</v>
      </c>
      <c r="CL34" s="117">
        <f t="shared" si="254"/>
        <v>3.0869392878807779E-2</v>
      </c>
      <c r="CM34" s="117">
        <f t="shared" si="255"/>
        <v>1.7309610628815638E-2</v>
      </c>
      <c r="CN34" s="117">
        <f t="shared" si="256"/>
        <v>0.99855739235525443</v>
      </c>
      <c r="CO34" s="117">
        <f t="shared" si="257"/>
        <v>0.15643030271614125</v>
      </c>
      <c r="CP34" s="111"/>
      <c r="CQ34" s="116">
        <f t="shared" ca="1" si="258"/>
        <v>5.3232306787162997</v>
      </c>
      <c r="CR34" s="116">
        <f t="shared" ca="1" si="259"/>
        <v>4.5280834918361261</v>
      </c>
      <c r="CS34" s="116">
        <f t="shared" ca="1" si="260"/>
        <v>5.7116308927035702</v>
      </c>
      <c r="CT34" s="116">
        <f t="shared" ca="1" si="261"/>
        <v>1224.425326471171</v>
      </c>
      <c r="CU34" s="118">
        <f t="shared" ca="1" si="205"/>
        <v>0.27891920020305527</v>
      </c>
      <c r="CW34" s="116">
        <f t="shared" si="262"/>
        <v>3.7113591227101286</v>
      </c>
      <c r="CX34" s="116">
        <f t="shared" si="263"/>
        <v>3.7609946056014563</v>
      </c>
      <c r="CY34" s="116">
        <f t="shared" ca="1" si="264"/>
        <v>960.03968629224744</v>
      </c>
      <c r="CZ34" s="119"/>
      <c r="DA34" s="33">
        <f t="shared" si="265"/>
        <v>0.78708747543035373</v>
      </c>
      <c r="DB34" s="33">
        <f t="shared" si="266"/>
        <v>2.1666574860914285E-2</v>
      </c>
      <c r="DC34" s="33">
        <f t="shared" si="267"/>
        <v>0.30452820195957281</v>
      </c>
      <c r="DD34" s="33">
        <f t="shared" si="268"/>
        <v>0.13083327765900588</v>
      </c>
      <c r="DE34" s="33">
        <f t="shared" si="269"/>
        <v>2.2385903083700438E-3</v>
      </c>
      <c r="DF34" s="33">
        <f t="shared" si="270"/>
        <v>0.15687414889198054</v>
      </c>
      <c r="DG34" s="33">
        <f t="shared" si="271"/>
        <v>0.22058084005321218</v>
      </c>
      <c r="DH34" s="33">
        <f t="shared" si="272"/>
        <v>0.12675604116884939</v>
      </c>
      <c r="DI34" s="33">
        <f t="shared" si="273"/>
        <v>2.6083910144804448E-2</v>
      </c>
      <c r="DJ34" s="33">
        <f t="shared" si="274"/>
        <v>2.6316101111723694E-3</v>
      </c>
      <c r="DK34" s="33">
        <f t="shared" si="275"/>
        <v>3.3902365133826979E-3</v>
      </c>
      <c r="DL34" s="33">
        <f t="shared" si="276"/>
        <v>1.782670907101618</v>
      </c>
      <c r="DN34" s="33">
        <f t="shared" si="277"/>
        <v>0.44152146775652024</v>
      </c>
      <c r="DO34" s="33">
        <f t="shared" si="278"/>
        <v>1.2153995880339578E-2</v>
      </c>
      <c r="DP34" s="33">
        <f t="shared" si="279"/>
        <v>0.17082693207502583</v>
      </c>
      <c r="DQ34" s="33">
        <f t="shared" si="280"/>
        <v>7.3391716405874996E-2</v>
      </c>
      <c r="DR34" s="33">
        <f t="shared" si="281"/>
        <v>1.255750738654107E-3</v>
      </c>
      <c r="DS34" s="33">
        <f t="shared" si="282"/>
        <v>8.7999500225780153E-2</v>
      </c>
      <c r="DT34" s="33">
        <f t="shared" si="283"/>
        <v>0.12373615296827098</v>
      </c>
      <c r="DU34" s="33">
        <f t="shared" si="284"/>
        <v>7.1104565999193639E-2</v>
      </c>
      <c r="DV34" s="33">
        <f t="shared" si="285"/>
        <v>1.4631926757145189E-2</v>
      </c>
      <c r="DW34" s="33">
        <f t="shared" si="286"/>
        <v>1.4762175680821605E-3</v>
      </c>
      <c r="DX34" s="33">
        <f t="shared" si="287"/>
        <v>1.9017736251133218E-3</v>
      </c>
      <c r="DY34" s="33">
        <f t="shared" si="288"/>
        <v>1.0000000000000002</v>
      </c>
      <c r="DZ34" s="33">
        <f t="shared" si="289"/>
        <v>54.525582037479971</v>
      </c>
      <c r="EA34" s="33">
        <f t="shared" si="290"/>
        <v>0.85378376714050097</v>
      </c>
      <c r="EB34" s="33">
        <f t="shared" si="291"/>
        <v>6.0954846592587769E-3</v>
      </c>
      <c r="EC34" s="33">
        <f t="shared" si="292"/>
        <v>4.3327350653681311E-2</v>
      </c>
      <c r="ED34" s="33">
        <f t="shared" si="293"/>
        <v>5.1518238909673969E-2</v>
      </c>
      <c r="EE34" s="33">
        <f t="shared" si="294"/>
        <v>1.385726872246696E-3</v>
      </c>
      <c r="EF34" s="33">
        <f t="shared" si="295"/>
        <v>0.39488740683399326</v>
      </c>
      <c r="EG34" s="33">
        <f t="shared" si="296"/>
        <v>0.38776762118072527</v>
      </c>
      <c r="EH34" s="33">
        <f t="shared" si="297"/>
        <v>6.1101439360814721E-3</v>
      </c>
      <c r="EI34" s="33">
        <f t="shared" si="298"/>
        <v>0</v>
      </c>
      <c r="EJ34" s="33">
        <f t="shared" si="299"/>
        <v>7.8323295933767634E-3</v>
      </c>
      <c r="EK34" s="33">
        <f t="shared" si="300"/>
        <v>1.7527080697795387</v>
      </c>
      <c r="EM34" s="33">
        <f t="shared" si="301"/>
        <v>1.7075675342810019</v>
      </c>
      <c r="EN34" s="33">
        <f t="shared" si="302"/>
        <v>1.2190969318517554E-2</v>
      </c>
      <c r="EO34" s="33">
        <f t="shared" si="303"/>
        <v>0.12998205196104393</v>
      </c>
      <c r="EP34" s="33">
        <f t="shared" si="304"/>
        <v>5.1518238909673969E-2</v>
      </c>
      <c r="EQ34" s="33">
        <f t="shared" si="305"/>
        <v>1.385726872246696E-3</v>
      </c>
      <c r="ER34" s="33">
        <f t="shared" si="306"/>
        <v>0.39488740683399326</v>
      </c>
      <c r="ES34" s="33">
        <f t="shared" si="307"/>
        <v>0.38776762118072527</v>
      </c>
      <c r="ET34" s="33">
        <f t="shared" si="308"/>
        <v>6.1101439360814721E-3</v>
      </c>
      <c r="EU34" s="33">
        <f t="shared" si="309"/>
        <v>0</v>
      </c>
      <c r="EV34" s="33">
        <f t="shared" si="310"/>
        <v>2.349698878013029E-2</v>
      </c>
      <c r="EW34" s="33">
        <f t="shared" si="311"/>
        <v>2.7149066820734147</v>
      </c>
      <c r="EX34" s="33">
        <f t="shared" si="312"/>
        <v>2.2100207125416591</v>
      </c>
      <c r="EZ34" s="33">
        <f t="shared" si="313"/>
        <v>1.886879809412352</v>
      </c>
      <c r="FA34" s="33">
        <f t="shared" si="314"/>
        <v>1.3471147349941833E-2</v>
      </c>
      <c r="FB34" s="33">
        <f t="shared" si="315"/>
        <v>0.113120190587648</v>
      </c>
      <c r="FC34" s="33">
        <f t="shared" si="316"/>
        <v>7.8388494140734177E-2</v>
      </c>
      <c r="FD34" s="33">
        <f t="shared" si="317"/>
        <v>0.19150868472838217</v>
      </c>
      <c r="FE34" s="33">
        <f t="shared" si="318"/>
        <v>0.1138563750640491</v>
      </c>
      <c r="FF34" s="33">
        <f t="shared" si="319"/>
        <v>3.0624850895907677E-3</v>
      </c>
      <c r="FG34" s="33">
        <f t="shared" si="320"/>
        <v>0.8727093482249898</v>
      </c>
      <c r="FH34" s="33">
        <f t="shared" si="321"/>
        <v>0.8569744744624106</v>
      </c>
      <c r="FI34" s="33">
        <f t="shared" si="322"/>
        <v>2.7007089310701744E-2</v>
      </c>
      <c r="FJ34" s="33">
        <f t="shared" si="323"/>
        <v>0</v>
      </c>
      <c r="FK34" s="33">
        <f t="shared" si="324"/>
        <v>3.4619221257631276E-2</v>
      </c>
      <c r="FL34" s="33">
        <f t="shared" si="325"/>
        <v>4.0000886349000488</v>
      </c>
      <c r="FM34" s="33">
        <f t="shared" si="326"/>
        <v>1.7726980010062537E-4</v>
      </c>
      <c r="FN34" s="33">
        <f t="shared" si="327"/>
        <v>2.6589880816807465E-4</v>
      </c>
      <c r="FO34" s="33">
        <f t="shared" si="328"/>
        <v>2.7007089310701744E-2</v>
      </c>
      <c r="FP34" s="33">
        <f t="shared" si="329"/>
        <v>5.1381404830032437E-2</v>
      </c>
      <c r="FQ34" s="33">
        <f t="shared" si="330"/>
        <v>3.0869392878807779E-2</v>
      </c>
      <c r="FR34" s="33">
        <f t="shared" si="331"/>
        <v>1.7309610628815638E-2</v>
      </c>
      <c r="FS34" s="119">
        <f t="shared" si="332"/>
        <v>0.75741406612475481</v>
      </c>
      <c r="FT34" s="33">
        <f t="shared" si="333"/>
        <v>0.11457582858214205</v>
      </c>
      <c r="FU34" s="33">
        <f t="shared" si="334"/>
        <v>0.99855739235525443</v>
      </c>
      <c r="FV34" s="33">
        <f t="shared" si="335"/>
        <v>0.75741406612475481</v>
      </c>
      <c r="FW34" s="33">
        <f t="shared" si="336"/>
        <v>2.4341094436379249</v>
      </c>
      <c r="FX34" s="33">
        <f t="shared" si="337"/>
        <v>-2.8366303588341162</v>
      </c>
      <c r="FY34" s="33">
        <f t="shared" si="338"/>
        <v>-2.8366303588341162</v>
      </c>
      <c r="FZ34" s="33">
        <f t="shared" si="339"/>
        <v>0.54525582037479969</v>
      </c>
      <c r="GA34" s="120">
        <f t="shared" ca="1" si="340"/>
        <v>1466.8797394158125</v>
      </c>
      <c r="GB34" s="120">
        <f t="shared" ca="1" si="341"/>
        <v>7.0142839924877487</v>
      </c>
      <c r="GC34" s="33">
        <f t="shared" ca="1" si="342"/>
        <v>0.14668797394158126</v>
      </c>
      <c r="GD34" s="119">
        <f t="shared" ca="1" si="343"/>
        <v>0.52241431289528095</v>
      </c>
      <c r="GE34" s="119">
        <f t="shared" ca="1" si="344"/>
        <v>5.5230814282113494</v>
      </c>
      <c r="GF34" s="33">
        <f t="shared" ca="1" si="345"/>
        <v>174.84067907647483</v>
      </c>
      <c r="GG34" s="33">
        <f t="shared" si="346"/>
        <v>0.10133427307257493</v>
      </c>
      <c r="GH34" s="119">
        <f t="shared" si="347"/>
        <v>88.459321829622084</v>
      </c>
      <c r="GI34" s="119">
        <f t="shared" ca="1" si="348"/>
        <v>315.20532787454988</v>
      </c>
      <c r="GJ34" s="119">
        <f t="shared" ca="1" si="349"/>
        <v>1.6658418815067894E-3</v>
      </c>
      <c r="GK34" s="119">
        <f t="shared" si="350"/>
        <v>0.15643030271614125</v>
      </c>
      <c r="GL34" s="33">
        <f t="shared" si="351"/>
        <v>0.88704404886270305</v>
      </c>
      <c r="GM34" s="33">
        <f t="shared" si="352"/>
        <v>0.12665613254840791</v>
      </c>
      <c r="GN34" s="33">
        <f t="shared" si="353"/>
        <v>0.12938017570257629</v>
      </c>
      <c r="GO34" s="33">
        <f t="shared" si="354"/>
        <v>0.90814035850932395</v>
      </c>
      <c r="GP34" s="33">
        <f t="shared" si="355"/>
        <v>7.8248094979614269E-2</v>
      </c>
      <c r="GQ34" s="33">
        <f t="shared" si="356"/>
        <v>0.11367910526394848</v>
      </c>
      <c r="GR34" s="33">
        <f t="shared" si="357"/>
        <v>0.87061982429742368</v>
      </c>
      <c r="GS34" s="33">
        <f t="shared" si="358"/>
        <v>0.32493208440708032</v>
      </c>
      <c r="GT34" s="33">
        <f t="shared" si="359"/>
        <v>-1.2840731459526201E-2</v>
      </c>
      <c r="GU34" s="33">
        <f t="shared" si="360"/>
        <v>2.7316282203429854E-2</v>
      </c>
      <c r="GV34" s="33">
        <f t="shared" si="361"/>
        <v>2.7316282203429854E-2</v>
      </c>
      <c r="GW34" s="33">
        <f t="shared" si="362"/>
        <v>8.6362823060518623E-2</v>
      </c>
      <c r="GX34" s="33">
        <f t="shared" si="363"/>
        <v>8.5639668933867097E-2</v>
      </c>
      <c r="GY34" s="33">
        <f t="shared" si="364"/>
        <v>0.7870696792911227</v>
      </c>
      <c r="GZ34" s="33">
        <f t="shared" si="365"/>
        <v>0.8569744744624106</v>
      </c>
      <c r="HA34" s="33">
        <f t="shared" si="366"/>
        <v>2.7007089310701744E-2</v>
      </c>
      <c r="HB34" s="33">
        <f t="shared" si="367"/>
        <v>437.94991782035311</v>
      </c>
      <c r="HC34" s="33">
        <f t="shared" si="368"/>
        <v>11.706341653999564</v>
      </c>
      <c r="HD34" s="33">
        <f t="shared" si="369"/>
        <v>2.1403045496984481</v>
      </c>
      <c r="HE34" s="33">
        <f t="shared" si="370"/>
        <v>8.8020024606348671E-6</v>
      </c>
      <c r="HF34" s="33">
        <f t="shared" si="371"/>
        <v>1812.4785468277928</v>
      </c>
      <c r="HG34" s="33">
        <f t="shared" ca="1" si="372"/>
        <v>-7.6875550736210706E-3</v>
      </c>
      <c r="HH34" s="119">
        <f t="shared" ca="1" si="373"/>
        <v>18.686255892703556</v>
      </c>
      <c r="HI34" s="44" t="e">
        <f>#REF!</f>
        <v>#REF!</v>
      </c>
      <c r="HJ34" s="44" t="e">
        <f>#REF!</f>
        <v>#REF!</v>
      </c>
      <c r="HK34" s="44">
        <f t="shared" si="374"/>
        <v>5.1566000000000001</v>
      </c>
      <c r="HL34" s="44">
        <f t="shared" si="375"/>
        <v>3.7312218509362722</v>
      </c>
      <c r="HM34" s="44" t="e">
        <f t="shared" si="376"/>
        <v>#REF!</v>
      </c>
      <c r="HN34" s="33">
        <f t="shared" si="377"/>
        <v>437.94991782035311</v>
      </c>
      <c r="HO34" s="33">
        <f t="shared" si="378"/>
        <v>11.706341653999564</v>
      </c>
      <c r="HP34" s="44">
        <f t="shared" si="379"/>
        <v>4.0165863938239283</v>
      </c>
      <c r="HQ34" s="44"/>
      <c r="HR34" s="45">
        <f t="shared" si="380"/>
        <v>0.11674159035353925</v>
      </c>
      <c r="HS34" s="45">
        <f t="shared" si="381"/>
        <v>0.8727093482249898</v>
      </c>
      <c r="HT34" s="45">
        <f t="shared" si="382"/>
        <v>1.7726980010062537E-4</v>
      </c>
      <c r="HU34" s="45">
        <f t="shared" si="383"/>
        <v>2.6829819510601118E-2</v>
      </c>
      <c r="HV34" s="45">
        <f t="shared" si="384"/>
        <v>0</v>
      </c>
      <c r="HW34" s="45">
        <f t="shared" si="385"/>
        <v>2.6829819510601118E-2</v>
      </c>
      <c r="HX34" s="45">
        <f t="shared" si="386"/>
        <v>0</v>
      </c>
      <c r="HY34" s="45">
        <f t="shared" si="387"/>
        <v>5.1558674630133056E-2</v>
      </c>
      <c r="HZ34" s="45">
        <f t="shared" si="388"/>
        <v>0.11312019058764801</v>
      </c>
      <c r="IA34" s="45">
        <f t="shared" si="389"/>
        <v>0.11798623438697552</v>
      </c>
      <c r="IB34" s="45">
        <f t="shared" si="390"/>
        <v>0.65608971798775906</v>
      </c>
      <c r="IC34" s="45">
        <f t="shared" si="391"/>
        <v>8.7764565887003557E-2</v>
      </c>
      <c r="ID34" s="45">
        <f t="shared" si="392"/>
        <v>0.10232985781701172</v>
      </c>
      <c r="IE34" s="45">
        <f t="shared" si="393"/>
        <v>1.3688578409875939E-2</v>
      </c>
      <c r="IF34" s="45">
        <f t="shared" si="394"/>
        <v>2.7007089310701744E-2</v>
      </c>
      <c r="IG34" s="45"/>
      <c r="IH34" s="121">
        <f t="shared" si="395"/>
        <v>-8.694552373511115E-7</v>
      </c>
      <c r="II34" s="121">
        <f t="shared" si="396"/>
        <v>1.602566894511768E-12</v>
      </c>
      <c r="IJ34" s="121">
        <f t="shared" si="397"/>
        <v>2.7040050959174785E-5</v>
      </c>
      <c r="IK34" s="121">
        <f t="shared" si="398"/>
        <v>7.7200106033991175E-9</v>
      </c>
      <c r="IL34" s="45">
        <f t="shared" si="399"/>
        <v>2.1403045496984481</v>
      </c>
      <c r="IM34" s="119">
        <f t="shared" si="400"/>
        <v>0.10133427307257493</v>
      </c>
      <c r="IN34" s="122">
        <f t="shared" ca="1" si="401"/>
        <v>-24.877511102513086</v>
      </c>
      <c r="IO34" s="122"/>
      <c r="IP34" s="45">
        <f t="shared" si="402"/>
        <v>2.0689721960405154</v>
      </c>
      <c r="IQ34" s="122">
        <f t="shared" si="403"/>
        <v>1812.4785468277928</v>
      </c>
      <c r="IR34" s="121">
        <f t="shared" si="404"/>
        <v>1.293899671915351E-5</v>
      </c>
    </row>
    <row r="35" spans="1:252" s="33" customFormat="1">
      <c r="A35" t="s">
        <v>233</v>
      </c>
      <c r="B35"/>
      <c r="C35" s="111">
        <v>3</v>
      </c>
      <c r="D35" s="111">
        <v>1160</v>
      </c>
      <c r="E35" s="125">
        <f t="shared" si="206"/>
        <v>88.459321829622084</v>
      </c>
      <c r="F35" s="125" t="str">
        <f t="shared" ca="1" si="207"/>
        <v>N</v>
      </c>
      <c r="G35" s="124" t="str">
        <f t="shared" ca="1" si="208"/>
        <v/>
      </c>
      <c r="H35" s="124" t="str">
        <f t="shared" ca="1" si="209"/>
        <v/>
      </c>
      <c r="I35" s="4">
        <f t="shared" ca="1" si="210"/>
        <v>3.454895082876451E-2</v>
      </c>
      <c r="J35" s="4">
        <f t="shared" ca="1" si="211"/>
        <v>0.12314446820467784</v>
      </c>
      <c r="K35" s="4">
        <f t="shared" ca="1" si="212"/>
        <v>8.6833250831293285E-3</v>
      </c>
      <c r="L35" s="4">
        <f t="shared" ca="1" si="213"/>
        <v>6.5347231155909236E-2</v>
      </c>
      <c r="M35" s="4">
        <f t="shared" ca="1" si="199"/>
        <v>3.454895082876451E-2</v>
      </c>
      <c r="N35" s="4">
        <f t="shared" ca="1" si="200"/>
        <v>3.3399185844561967E-2</v>
      </c>
      <c r="O35" s="4">
        <f t="shared" si="201"/>
        <v>2.7199745728710655E-2</v>
      </c>
      <c r="P35">
        <v>47.225999999999999</v>
      </c>
      <c r="Q35">
        <v>1.8008999999999999</v>
      </c>
      <c r="R35">
        <v>15.643800000000001</v>
      </c>
      <c r="S35">
        <v>9.0440000000000005</v>
      </c>
      <c r="T35">
        <v>0.2213</v>
      </c>
      <c r="U35">
        <v>6.0696116504854301</v>
      </c>
      <c r="V35">
        <v>12.408099999999999</v>
      </c>
      <c r="W35">
        <v>3.8351999999999999</v>
      </c>
      <c r="X35">
        <v>1.1338999999999999</v>
      </c>
      <c r="Y35">
        <v>0.2</v>
      </c>
      <c r="Z35">
        <v>0.18940000000000001</v>
      </c>
      <c r="AA35" s="112">
        <v>0</v>
      </c>
      <c r="AB35" s="113">
        <f t="shared" ca="1" si="214"/>
        <v>11.057583142663177</v>
      </c>
      <c r="AD35">
        <v>51.298999999999999</v>
      </c>
      <c r="AE35">
        <v>0.4869</v>
      </c>
      <c r="AF35">
        <v>4.4177</v>
      </c>
      <c r="AG35">
        <v>3.7014</v>
      </c>
      <c r="AH35">
        <v>9.8299999999999998E-2</v>
      </c>
      <c r="AI35">
        <v>15.915699999999999</v>
      </c>
      <c r="AJ35">
        <v>21.745000000000001</v>
      </c>
      <c r="AK35">
        <v>0.37869999999999998</v>
      </c>
      <c r="AL35">
        <v>0</v>
      </c>
      <c r="AM35">
        <v>1.1904999999999999</v>
      </c>
      <c r="AO35" s="114">
        <f t="shared" ca="1" si="215"/>
        <v>1470.8048982988823</v>
      </c>
      <c r="AP35" s="124">
        <f t="shared" ca="1" si="216"/>
        <v>1197.6548982988825</v>
      </c>
      <c r="AQ35" s="124">
        <f t="shared" ca="1" si="217"/>
        <v>5.20994117850808</v>
      </c>
      <c r="AR35" s="111"/>
      <c r="AS35" s="115">
        <f t="shared" ca="1" si="218"/>
        <v>1464.9094886742746</v>
      </c>
      <c r="AT35" s="115">
        <f t="shared" ca="1" si="219"/>
        <v>6.8741930930783504</v>
      </c>
      <c r="AU35" s="115"/>
      <c r="AV35" s="115">
        <f t="shared" ca="1" si="220"/>
        <v>1461.3807418202985</v>
      </c>
      <c r="AW35" s="115">
        <f t="shared" ca="1" si="221"/>
        <v>4.290823174234168</v>
      </c>
      <c r="AX35" s="111"/>
      <c r="AY35" s="115">
        <f t="shared" ca="1" si="222"/>
        <v>1485.2714984494676</v>
      </c>
      <c r="AZ35" s="115">
        <f t="shared" ca="1" si="223"/>
        <v>1212.1214984494677</v>
      </c>
      <c r="BA35" s="115">
        <f t="shared" ca="1" si="224"/>
        <v>7.6626263136563111</v>
      </c>
      <c r="BB35" s="115"/>
      <c r="BC35" s="115">
        <f t="shared" ca="1" si="225"/>
        <v>1499.1968872692694</v>
      </c>
      <c r="BD35" s="115">
        <f t="shared" ca="1" si="226"/>
        <v>1226.0468872692695</v>
      </c>
      <c r="BE35" s="116">
        <f t="shared" ca="1" si="227"/>
        <v>8.2018284492123321</v>
      </c>
      <c r="BG35" s="116">
        <f t="shared" si="228"/>
        <v>1446.2962490945545</v>
      </c>
      <c r="BH35" s="116">
        <f t="shared" si="229"/>
        <v>1173.1462490945546</v>
      </c>
      <c r="BI35" s="116">
        <f t="shared" ca="1" si="230"/>
        <v>1464.9094886742746</v>
      </c>
      <c r="BJ35" s="116">
        <f t="shared" ca="1" si="231"/>
        <v>1191.7594886742745</v>
      </c>
      <c r="BK35" s="116">
        <f t="shared" ca="1" si="232"/>
        <v>6.8741930930783504</v>
      </c>
      <c r="BL35" s="116"/>
      <c r="BM35" s="116">
        <f t="shared" ca="1" si="233"/>
        <v>1461.3807418202985</v>
      </c>
      <c r="BN35" s="116">
        <f t="shared" ca="1" si="234"/>
        <v>4.290823174234168</v>
      </c>
      <c r="BO35" s="116">
        <f t="shared" ca="1" si="235"/>
        <v>1188.2307418202986</v>
      </c>
      <c r="BP35" s="116"/>
      <c r="BQ35" s="116">
        <f t="shared" ca="1" si="236"/>
        <v>5.27467882903691</v>
      </c>
      <c r="BR35" s="116">
        <f t="shared" ca="1" si="237"/>
        <v>5.7523076221495399</v>
      </c>
      <c r="BS35" s="116">
        <f t="shared" ca="1" si="238"/>
        <v>1205.9347748684618</v>
      </c>
      <c r="BT35" s="116">
        <f t="shared" ca="1" si="239"/>
        <v>1213.4175700204864</v>
      </c>
      <c r="BU35" s="116">
        <f t="shared" ca="1" si="240"/>
        <v>1213.4175700204864</v>
      </c>
      <c r="BV35" s="116"/>
      <c r="BW35" s="116">
        <f t="shared" ca="1" si="241"/>
        <v>1164.2369455958883</v>
      </c>
      <c r="BX35" s="111"/>
      <c r="BY35" s="117">
        <f t="shared" ca="1" si="242"/>
        <v>0.71002959607683713</v>
      </c>
      <c r="BZ35" s="117">
        <f t="shared" ca="1" si="243"/>
        <v>0.69206683496884558</v>
      </c>
      <c r="CA35" s="117">
        <f t="shared" ca="1" si="244"/>
        <v>0.10589250349901272</v>
      </c>
      <c r="CB35" s="117">
        <f t="shared" ca="1" si="245"/>
        <v>1.6832454001267927E-2</v>
      </c>
      <c r="CC35" s="117">
        <f t="shared" ca="1" si="246"/>
        <v>1.7808847646554871E-2</v>
      </c>
      <c r="CD35" s="117">
        <f t="shared" ca="1" si="247"/>
        <v>6.4268578723369746E-2</v>
      </c>
      <c r="CE35" s="117">
        <f t="shared" si="248"/>
        <v>4.4509356357526293E-2</v>
      </c>
      <c r="CF35" s="116">
        <f t="shared" ca="1" si="249"/>
        <v>0.94137857519657708</v>
      </c>
      <c r="CG35" s="134">
        <v>0.27</v>
      </c>
      <c r="CH35" s="117">
        <f t="shared" si="250"/>
        <v>0.75741406612475481</v>
      </c>
      <c r="CI35" s="117">
        <f t="shared" si="251"/>
        <v>0.11457582858214205</v>
      </c>
      <c r="CJ35" s="117">
        <f t="shared" si="252"/>
        <v>5.1381404830032437E-2</v>
      </c>
      <c r="CK35" s="117">
        <f t="shared" si="253"/>
        <v>2.7007089310701744E-2</v>
      </c>
      <c r="CL35" s="117">
        <f t="shared" si="254"/>
        <v>3.0869392878807779E-2</v>
      </c>
      <c r="CM35" s="117">
        <f t="shared" si="255"/>
        <v>1.7309610628815638E-2</v>
      </c>
      <c r="CN35" s="117">
        <f t="shared" si="256"/>
        <v>0.99855739235525443</v>
      </c>
      <c r="CO35" s="117">
        <f t="shared" si="257"/>
        <v>0.15607761758255334</v>
      </c>
      <c r="CP35" s="111"/>
      <c r="CQ35" s="116">
        <f t="shared" ca="1" si="258"/>
        <v>5.2628777295171858</v>
      </c>
      <c r="CR35" s="116">
        <f t="shared" ca="1" si="259"/>
        <v>4.4638626746487926</v>
      </c>
      <c r="CS35" s="116">
        <f t="shared" ca="1" si="260"/>
        <v>5.4530947411473196</v>
      </c>
      <c r="CT35" s="116">
        <f t="shared" ca="1" si="261"/>
        <v>1223.2477122366199</v>
      </c>
      <c r="CU35" s="118">
        <f t="shared" ca="1" si="205"/>
        <v>0.27922208578723118</v>
      </c>
      <c r="CW35" s="116">
        <f t="shared" si="262"/>
        <v>3.7113591227101286</v>
      </c>
      <c r="CX35" s="116">
        <f t="shared" si="263"/>
        <v>3.7609946056014563</v>
      </c>
      <c r="CY35" s="116">
        <f t="shared" ca="1" si="264"/>
        <v>959.75020167047853</v>
      </c>
      <c r="CZ35" s="119"/>
      <c r="DA35" s="33">
        <f t="shared" si="265"/>
        <v>0.78599567607511445</v>
      </c>
      <c r="DB35" s="33">
        <f t="shared" si="266"/>
        <v>2.2545406290530152E-2</v>
      </c>
      <c r="DC35" s="33">
        <f t="shared" si="267"/>
        <v>0.3068585047223939</v>
      </c>
      <c r="DD35" s="33">
        <f t="shared" si="268"/>
        <v>0.12587965437377516</v>
      </c>
      <c r="DE35" s="33">
        <f t="shared" si="269"/>
        <v>3.1196475770925111E-3</v>
      </c>
      <c r="DF35" s="33">
        <f t="shared" si="270"/>
        <v>0.15059426887598948</v>
      </c>
      <c r="DG35" s="33">
        <f t="shared" si="271"/>
        <v>0.22126739114152938</v>
      </c>
      <c r="DH35" s="33">
        <f t="shared" si="272"/>
        <v>0.12375824675817092</v>
      </c>
      <c r="DI35" s="33">
        <f t="shared" si="273"/>
        <v>2.4075332285872011E-2</v>
      </c>
      <c r="DJ35" s="33">
        <f t="shared" si="274"/>
        <v>2.6316101111723694E-3</v>
      </c>
      <c r="DK35" s="33">
        <f t="shared" si="275"/>
        <v>2.6687896742921156E-3</v>
      </c>
      <c r="DL35" s="33">
        <f t="shared" si="276"/>
        <v>1.7693945278859324</v>
      </c>
      <c r="DN35" s="33">
        <f t="shared" si="277"/>
        <v>0.4442173091911954</v>
      </c>
      <c r="DO35" s="33">
        <f t="shared" si="278"/>
        <v>1.2741876351040455E-2</v>
      </c>
      <c r="DP35" s="33">
        <f t="shared" si="279"/>
        <v>0.17342571138672366</v>
      </c>
      <c r="DQ35" s="33">
        <f t="shared" si="280"/>
        <v>7.114278494134138E-2</v>
      </c>
      <c r="DR35" s="33">
        <f t="shared" si="281"/>
        <v>1.7631158726481749E-3</v>
      </c>
      <c r="DS35" s="33">
        <f t="shared" si="282"/>
        <v>8.5110622024992408E-2</v>
      </c>
      <c r="DT35" s="33">
        <f t="shared" si="283"/>
        <v>0.12505260282787187</v>
      </c>
      <c r="DU35" s="33">
        <f t="shared" si="284"/>
        <v>6.994383943644096E-2</v>
      </c>
      <c r="DV35" s="33">
        <f t="shared" si="285"/>
        <v>1.3606537098674737E-2</v>
      </c>
      <c r="DW35" s="33">
        <f t="shared" si="286"/>
        <v>1.4872941391520012E-3</v>
      </c>
      <c r="DX35" s="33">
        <f t="shared" si="287"/>
        <v>1.5083067299189502E-3</v>
      </c>
      <c r="DY35" s="33">
        <f t="shared" si="288"/>
        <v>1.0000000000000002</v>
      </c>
      <c r="DZ35" s="33">
        <f t="shared" si="289"/>
        <v>54.469610408770336</v>
      </c>
      <c r="EA35" s="33">
        <f t="shared" si="290"/>
        <v>0.85378376714050097</v>
      </c>
      <c r="EB35" s="33">
        <f t="shared" si="291"/>
        <v>6.0954846592587769E-3</v>
      </c>
      <c r="EC35" s="33">
        <f t="shared" si="292"/>
        <v>4.3327350653681311E-2</v>
      </c>
      <c r="ED35" s="33">
        <f t="shared" si="293"/>
        <v>5.1518238909673969E-2</v>
      </c>
      <c r="EE35" s="33">
        <f t="shared" si="294"/>
        <v>1.385726872246696E-3</v>
      </c>
      <c r="EF35" s="33">
        <f t="shared" si="295"/>
        <v>0.39488740683399326</v>
      </c>
      <c r="EG35" s="33">
        <f t="shared" si="296"/>
        <v>0.38776762118072527</v>
      </c>
      <c r="EH35" s="33">
        <f t="shared" si="297"/>
        <v>6.1101439360814721E-3</v>
      </c>
      <c r="EI35" s="33">
        <f t="shared" si="298"/>
        <v>0</v>
      </c>
      <c r="EJ35" s="33">
        <f t="shared" si="299"/>
        <v>7.8323295933767634E-3</v>
      </c>
      <c r="EK35" s="33">
        <f t="shared" si="300"/>
        <v>1.7527080697795387</v>
      </c>
      <c r="EM35" s="33">
        <f t="shared" si="301"/>
        <v>1.7075675342810019</v>
      </c>
      <c r="EN35" s="33">
        <f t="shared" si="302"/>
        <v>1.2190969318517554E-2</v>
      </c>
      <c r="EO35" s="33">
        <f t="shared" si="303"/>
        <v>0.12998205196104393</v>
      </c>
      <c r="EP35" s="33">
        <f t="shared" si="304"/>
        <v>5.1518238909673969E-2</v>
      </c>
      <c r="EQ35" s="33">
        <f t="shared" si="305"/>
        <v>1.385726872246696E-3</v>
      </c>
      <c r="ER35" s="33">
        <f t="shared" si="306"/>
        <v>0.39488740683399326</v>
      </c>
      <c r="ES35" s="33">
        <f t="shared" si="307"/>
        <v>0.38776762118072527</v>
      </c>
      <c r="ET35" s="33">
        <f t="shared" si="308"/>
        <v>6.1101439360814721E-3</v>
      </c>
      <c r="EU35" s="33">
        <f t="shared" si="309"/>
        <v>0</v>
      </c>
      <c r="EV35" s="33">
        <f t="shared" si="310"/>
        <v>2.349698878013029E-2</v>
      </c>
      <c r="EW35" s="33">
        <f t="shared" si="311"/>
        <v>2.7149066820734147</v>
      </c>
      <c r="EX35" s="33">
        <f t="shared" si="312"/>
        <v>2.2100207125416591</v>
      </c>
      <c r="EZ35" s="33">
        <f t="shared" si="313"/>
        <v>1.886879809412352</v>
      </c>
      <c r="FA35" s="33">
        <f t="shared" si="314"/>
        <v>1.3471147349941833E-2</v>
      </c>
      <c r="FB35" s="33">
        <f t="shared" si="315"/>
        <v>0.113120190587648</v>
      </c>
      <c r="FC35" s="33">
        <f t="shared" si="316"/>
        <v>7.8388494140734177E-2</v>
      </c>
      <c r="FD35" s="33">
        <f t="shared" si="317"/>
        <v>0.19150868472838217</v>
      </c>
      <c r="FE35" s="33">
        <f t="shared" si="318"/>
        <v>0.1138563750640491</v>
      </c>
      <c r="FF35" s="33">
        <f t="shared" si="319"/>
        <v>3.0624850895907677E-3</v>
      </c>
      <c r="FG35" s="33">
        <f t="shared" si="320"/>
        <v>0.8727093482249898</v>
      </c>
      <c r="FH35" s="33">
        <f t="shared" si="321"/>
        <v>0.8569744744624106</v>
      </c>
      <c r="FI35" s="33">
        <f t="shared" si="322"/>
        <v>2.7007089310701744E-2</v>
      </c>
      <c r="FJ35" s="33">
        <f t="shared" si="323"/>
        <v>0</v>
      </c>
      <c r="FK35" s="33">
        <f t="shared" si="324"/>
        <v>3.4619221257631276E-2</v>
      </c>
      <c r="FL35" s="33">
        <f t="shared" si="325"/>
        <v>4.0000886349000488</v>
      </c>
      <c r="FM35" s="33">
        <f t="shared" si="326"/>
        <v>1.7726980010062537E-4</v>
      </c>
      <c r="FN35" s="33">
        <f t="shared" si="327"/>
        <v>2.6589880816807465E-4</v>
      </c>
      <c r="FO35" s="33">
        <f t="shared" si="328"/>
        <v>2.7007089310701744E-2</v>
      </c>
      <c r="FP35" s="33">
        <f t="shared" si="329"/>
        <v>5.1381404830032437E-2</v>
      </c>
      <c r="FQ35" s="33">
        <f t="shared" si="330"/>
        <v>3.0869392878807779E-2</v>
      </c>
      <c r="FR35" s="33">
        <f t="shared" si="331"/>
        <v>1.7309610628815638E-2</v>
      </c>
      <c r="FS35" s="119">
        <f t="shared" si="332"/>
        <v>0.75741406612475481</v>
      </c>
      <c r="FT35" s="33">
        <f t="shared" si="333"/>
        <v>0.11457582858214205</v>
      </c>
      <c r="FU35" s="33">
        <f t="shared" si="334"/>
        <v>0.99855739235525443</v>
      </c>
      <c r="FV35" s="33">
        <f t="shared" si="335"/>
        <v>0.75741406612475481</v>
      </c>
      <c r="FW35" s="33">
        <f t="shared" si="336"/>
        <v>2.4232955224004566</v>
      </c>
      <c r="FX35" s="33">
        <f t="shared" si="337"/>
        <v>-2.857039081440425</v>
      </c>
      <c r="FY35" s="33">
        <f t="shared" si="338"/>
        <v>-2.857039081440425</v>
      </c>
      <c r="FZ35" s="33">
        <f t="shared" si="339"/>
        <v>0.5446961040877033</v>
      </c>
      <c r="GA35" s="120">
        <f t="shared" ca="1" si="340"/>
        <v>1464.9094886742746</v>
      </c>
      <c r="GB35" s="120">
        <f t="shared" ca="1" si="341"/>
        <v>6.8741930930783504</v>
      </c>
      <c r="GC35" s="33">
        <f t="shared" ca="1" si="342"/>
        <v>0.14649094886742747</v>
      </c>
      <c r="GD35" s="119">
        <f t="shared" ca="1" si="343"/>
        <v>0.46969999818038888</v>
      </c>
      <c r="GE35" s="119">
        <f t="shared" ca="1" si="344"/>
        <v>5.5274108564342201</v>
      </c>
      <c r="GF35" s="33">
        <f t="shared" ca="1" si="345"/>
        <v>174.84023007440379</v>
      </c>
      <c r="GG35" s="33">
        <f t="shared" si="346"/>
        <v>0.10133427307257493</v>
      </c>
      <c r="GH35" s="119">
        <f t="shared" si="347"/>
        <v>88.459321829622084</v>
      </c>
      <c r="GI35" s="119">
        <f t="shared" ca="1" si="348"/>
        <v>315.20457086166573</v>
      </c>
      <c r="GJ35" s="119">
        <f t="shared" ca="1" si="349"/>
        <v>1.6658670200212933E-3</v>
      </c>
      <c r="GK35" s="119">
        <f t="shared" si="350"/>
        <v>0.15607761758255334</v>
      </c>
      <c r="GL35" s="33">
        <f t="shared" si="351"/>
        <v>0.88704404886270305</v>
      </c>
      <c r="GM35" s="33">
        <f t="shared" si="352"/>
        <v>0.12665613254840791</v>
      </c>
      <c r="GN35" s="33">
        <f t="shared" si="353"/>
        <v>0.12938017570257629</v>
      </c>
      <c r="GO35" s="33">
        <f t="shared" si="354"/>
        <v>0.90814035850932395</v>
      </c>
      <c r="GP35" s="33">
        <f t="shared" si="355"/>
        <v>7.8248094979614269E-2</v>
      </c>
      <c r="GQ35" s="33">
        <f t="shared" si="356"/>
        <v>0.11367910526394848</v>
      </c>
      <c r="GR35" s="33">
        <f t="shared" si="357"/>
        <v>0.87061982429742368</v>
      </c>
      <c r="GS35" s="33">
        <f t="shared" si="358"/>
        <v>0.32493208440708032</v>
      </c>
      <c r="GT35" s="33">
        <f t="shared" si="359"/>
        <v>-1.2840731459526201E-2</v>
      </c>
      <c r="GU35" s="33">
        <f t="shared" si="360"/>
        <v>2.7316282203429854E-2</v>
      </c>
      <c r="GV35" s="33">
        <f t="shared" si="361"/>
        <v>2.7316282203429854E-2</v>
      </c>
      <c r="GW35" s="33">
        <f t="shared" si="362"/>
        <v>8.6362823060518623E-2</v>
      </c>
      <c r="GX35" s="33">
        <f t="shared" si="363"/>
        <v>8.5639668933867097E-2</v>
      </c>
      <c r="GY35" s="33">
        <f t="shared" si="364"/>
        <v>0.7870696792911227</v>
      </c>
      <c r="GZ35" s="33">
        <f t="shared" si="365"/>
        <v>0.8569744744624106</v>
      </c>
      <c r="HA35" s="33">
        <f t="shared" si="366"/>
        <v>2.7007089310701744E-2</v>
      </c>
      <c r="HB35" s="33">
        <f t="shared" si="367"/>
        <v>437.94991782035311</v>
      </c>
      <c r="HC35" s="33">
        <f t="shared" si="368"/>
        <v>11.706341653999564</v>
      </c>
      <c r="HD35" s="33">
        <f t="shared" si="369"/>
        <v>2.1403045496984481</v>
      </c>
      <c r="HE35" s="33">
        <f t="shared" si="370"/>
        <v>8.8020024606348671E-6</v>
      </c>
      <c r="HF35" s="33">
        <f t="shared" si="371"/>
        <v>1812.4785468277928</v>
      </c>
      <c r="HG35" s="33">
        <f t="shared" ca="1" si="372"/>
        <v>-7.6873525581358064E-3</v>
      </c>
      <c r="HH35" s="119">
        <f t="shared" ca="1" si="373"/>
        <v>18.427719741147321</v>
      </c>
      <c r="HI35" s="44" t="e">
        <f>#REF!</f>
        <v>#REF!</v>
      </c>
      <c r="HJ35" s="44" t="e">
        <f>#REF!</f>
        <v>#REF!</v>
      </c>
      <c r="HK35" s="44">
        <f t="shared" si="374"/>
        <v>4.9691000000000001</v>
      </c>
      <c r="HL35" s="44">
        <f t="shared" si="375"/>
        <v>3.7044492539505498</v>
      </c>
      <c r="HM35" s="44" t="e">
        <f t="shared" si="376"/>
        <v>#REF!</v>
      </c>
      <c r="HN35" s="33">
        <f t="shared" si="377"/>
        <v>437.94991782035311</v>
      </c>
      <c r="HO35" s="33">
        <f t="shared" si="378"/>
        <v>11.706341653999564</v>
      </c>
      <c r="HP35" s="44">
        <f t="shared" si="379"/>
        <v>4.0165863938239283</v>
      </c>
      <c r="HQ35" s="44"/>
      <c r="HR35" s="45">
        <f t="shared" si="380"/>
        <v>0.11674159035353925</v>
      </c>
      <c r="HS35" s="45">
        <f t="shared" si="381"/>
        <v>0.8727093482249898</v>
      </c>
      <c r="HT35" s="45">
        <f t="shared" si="382"/>
        <v>1.7726980010062537E-4</v>
      </c>
      <c r="HU35" s="45">
        <f t="shared" si="383"/>
        <v>2.6829819510601118E-2</v>
      </c>
      <c r="HV35" s="45">
        <f t="shared" si="384"/>
        <v>0</v>
      </c>
      <c r="HW35" s="45">
        <f t="shared" si="385"/>
        <v>2.6829819510601118E-2</v>
      </c>
      <c r="HX35" s="45">
        <f t="shared" si="386"/>
        <v>0</v>
      </c>
      <c r="HY35" s="45">
        <f t="shared" si="387"/>
        <v>5.1558674630133056E-2</v>
      </c>
      <c r="HZ35" s="45">
        <f t="shared" si="388"/>
        <v>0.11312019058764801</v>
      </c>
      <c r="IA35" s="45">
        <f t="shared" si="389"/>
        <v>0.11798623438697552</v>
      </c>
      <c r="IB35" s="45">
        <f t="shared" si="390"/>
        <v>0.65608971798775906</v>
      </c>
      <c r="IC35" s="45">
        <f t="shared" si="391"/>
        <v>8.7764565887003557E-2</v>
      </c>
      <c r="ID35" s="45">
        <f t="shared" si="392"/>
        <v>0.10232985781701172</v>
      </c>
      <c r="IE35" s="45">
        <f t="shared" si="393"/>
        <v>1.3688578409875939E-2</v>
      </c>
      <c r="IF35" s="45">
        <f t="shared" si="394"/>
        <v>2.7007089310701744E-2</v>
      </c>
      <c r="IG35" s="45"/>
      <c r="IH35" s="121">
        <f t="shared" si="395"/>
        <v>-8.694552373511115E-7</v>
      </c>
      <c r="II35" s="121">
        <f t="shared" si="396"/>
        <v>1.602566894511768E-12</v>
      </c>
      <c r="IJ35" s="121">
        <f t="shared" si="397"/>
        <v>2.7040050959174785E-5</v>
      </c>
      <c r="IK35" s="121">
        <f t="shared" si="398"/>
        <v>7.7200106033991175E-9</v>
      </c>
      <c r="IL35" s="45">
        <f t="shared" si="399"/>
        <v>2.1403045496984481</v>
      </c>
      <c r="IM35" s="119">
        <f t="shared" si="400"/>
        <v>0.10133427307257493</v>
      </c>
      <c r="IN35" s="122">
        <f t="shared" ca="1" si="401"/>
        <v>-24.876855531795321</v>
      </c>
      <c r="IO35" s="122"/>
      <c r="IP35" s="45">
        <f t="shared" si="402"/>
        <v>2.0689721960405154</v>
      </c>
      <c r="IQ35" s="122">
        <f t="shared" si="403"/>
        <v>1812.4785468277928</v>
      </c>
      <c r="IR35" s="121">
        <f t="shared" si="404"/>
        <v>1.293899671915351E-5</v>
      </c>
    </row>
    <row r="36" spans="1:252" s="33" customFormat="1">
      <c r="A36" t="s">
        <v>233</v>
      </c>
      <c r="B36"/>
      <c r="C36" s="111">
        <v>3</v>
      </c>
      <c r="D36" s="111">
        <v>1160</v>
      </c>
      <c r="E36" s="125">
        <f t="shared" si="206"/>
        <v>88.459321829622084</v>
      </c>
      <c r="F36" s="125" t="str">
        <f t="shared" ca="1" si="207"/>
        <v>N</v>
      </c>
      <c r="G36" s="124" t="str">
        <f t="shared" ca="1" si="208"/>
        <v/>
      </c>
      <c r="H36" s="124" t="str">
        <f t="shared" ca="1" si="209"/>
        <v/>
      </c>
      <c r="I36" s="4">
        <f t="shared" ca="1" si="210"/>
        <v>3.4840060767731683E-2</v>
      </c>
      <c r="J36" s="4">
        <f t="shared" ca="1" si="211"/>
        <v>0.12325700918997637</v>
      </c>
      <c r="K36" s="4">
        <f t="shared" ca="1" si="212"/>
        <v>9.0783349152951526E-3</v>
      </c>
      <c r="L36" s="4">
        <f t="shared" ca="1" si="213"/>
        <v>6.1800700714105927E-2</v>
      </c>
      <c r="M36" s="4">
        <f t="shared" ca="1" si="199"/>
        <v>3.4840060767731683E-2</v>
      </c>
      <c r="N36" s="4">
        <f t="shared" ca="1" si="200"/>
        <v>3.2013363728975057E-2</v>
      </c>
      <c r="O36" s="4">
        <f t="shared" si="201"/>
        <v>2.6817772803929388E-2</v>
      </c>
      <c r="P36">
        <v>46.846899999999998</v>
      </c>
      <c r="Q36">
        <v>1.7202999999999999</v>
      </c>
      <c r="R36">
        <v>15.536</v>
      </c>
      <c r="S36">
        <v>9.2696000000000005</v>
      </c>
      <c r="T36">
        <v>0.20480000000000001</v>
      </c>
      <c r="U36">
        <v>6.21699029126213</v>
      </c>
      <c r="V36">
        <v>12.4458</v>
      </c>
      <c r="W36">
        <v>3.9009</v>
      </c>
      <c r="X36">
        <v>1.1745000000000001</v>
      </c>
      <c r="Y36">
        <v>0.2</v>
      </c>
      <c r="Z36">
        <v>0.2465</v>
      </c>
      <c r="AA36" s="112">
        <v>0</v>
      </c>
      <c r="AB36" s="113">
        <f t="shared" ca="1" si="214"/>
        <v>11.178725973666866</v>
      </c>
      <c r="AD36">
        <v>51.298999999999999</v>
      </c>
      <c r="AE36">
        <v>0.4869</v>
      </c>
      <c r="AF36">
        <v>4.4177</v>
      </c>
      <c r="AG36">
        <v>3.7014</v>
      </c>
      <c r="AH36">
        <v>9.8299999999999998E-2</v>
      </c>
      <c r="AI36">
        <v>15.915699999999999</v>
      </c>
      <c r="AJ36">
        <v>21.745000000000001</v>
      </c>
      <c r="AK36">
        <v>0.37869999999999998</v>
      </c>
      <c r="AL36">
        <v>0</v>
      </c>
      <c r="AM36">
        <v>1.1904999999999999</v>
      </c>
      <c r="AO36" s="114">
        <f t="shared" ca="1" si="215"/>
        <v>1470.856870493416</v>
      </c>
      <c r="AP36" s="124">
        <f t="shared" ca="1" si="216"/>
        <v>1197.7068704934159</v>
      </c>
      <c r="AQ36" s="124">
        <f t="shared" ca="1" si="217"/>
        <v>5.2669996187628154</v>
      </c>
      <c r="AR36" s="111"/>
      <c r="AS36" s="115">
        <f t="shared" ca="1" si="218"/>
        <v>1465.9000500381178</v>
      </c>
      <c r="AT36" s="115">
        <f t="shared" ca="1" si="219"/>
        <v>7.0009826027785973</v>
      </c>
      <c r="AU36" s="115"/>
      <c r="AV36" s="115">
        <f t="shared" ca="1" si="220"/>
        <v>1462.679910565095</v>
      </c>
      <c r="AW36" s="115">
        <f t="shared" ca="1" si="221"/>
        <v>4.5645169156039902</v>
      </c>
      <c r="AX36" s="111"/>
      <c r="AY36" s="115">
        <f t="shared" ca="1" si="222"/>
        <v>1485.588725038757</v>
      </c>
      <c r="AZ36" s="115">
        <f t="shared" ca="1" si="223"/>
        <v>1212.4387250387572</v>
      </c>
      <c r="BA36" s="115">
        <f t="shared" ca="1" si="224"/>
        <v>7.7640347349497691</v>
      </c>
      <c r="BB36" s="115"/>
      <c r="BC36" s="115">
        <f t="shared" ca="1" si="225"/>
        <v>1502.990615933581</v>
      </c>
      <c r="BD36" s="115">
        <f t="shared" ca="1" si="226"/>
        <v>1229.8406159335809</v>
      </c>
      <c r="BE36" s="116">
        <f t="shared" ca="1" si="227"/>
        <v>8.4384605127471328</v>
      </c>
      <c r="BG36" s="116">
        <f t="shared" si="228"/>
        <v>1446.9493246997768</v>
      </c>
      <c r="BH36" s="116">
        <f t="shared" si="229"/>
        <v>1173.7993246997767</v>
      </c>
      <c r="BI36" s="116">
        <f t="shared" ca="1" si="230"/>
        <v>1465.9000500381178</v>
      </c>
      <c r="BJ36" s="116">
        <f t="shared" ca="1" si="231"/>
        <v>1192.7500500381179</v>
      </c>
      <c r="BK36" s="116">
        <f t="shared" ca="1" si="232"/>
        <v>7.0009826027785973</v>
      </c>
      <c r="BL36" s="116"/>
      <c r="BM36" s="116">
        <f t="shared" ca="1" si="233"/>
        <v>1462.679910565095</v>
      </c>
      <c r="BN36" s="116">
        <f t="shared" ca="1" si="234"/>
        <v>4.5645169156039902</v>
      </c>
      <c r="BO36" s="116">
        <f t="shared" ca="1" si="235"/>
        <v>1189.5299105650952</v>
      </c>
      <c r="BP36" s="116"/>
      <c r="BQ36" s="116">
        <f t="shared" ca="1" si="236"/>
        <v>5.3284361868954884</v>
      </c>
      <c r="BR36" s="116">
        <f t="shared" ca="1" si="237"/>
        <v>5.6996088205831974</v>
      </c>
      <c r="BS36" s="116">
        <f t="shared" ca="1" si="238"/>
        <v>1206.3716085807955</v>
      </c>
      <c r="BT36" s="116">
        <f t="shared" ca="1" si="239"/>
        <v>1216.1324926197917</v>
      </c>
      <c r="BU36" s="116">
        <f t="shared" ca="1" si="240"/>
        <v>1216.1324926197917</v>
      </c>
      <c r="BV36" s="116"/>
      <c r="BW36" s="116">
        <f t="shared" ca="1" si="241"/>
        <v>1168.0241664117257</v>
      </c>
      <c r="BX36" s="111"/>
      <c r="BY36" s="117">
        <f t="shared" ca="1" si="242"/>
        <v>0.71124680966783438</v>
      </c>
      <c r="BZ36" s="117">
        <f t="shared" ca="1" si="243"/>
        <v>0.69561336541064889</v>
      </c>
      <c r="CA36" s="117">
        <f t="shared" ca="1" si="244"/>
        <v>0.10549749366684689</v>
      </c>
      <c r="CB36" s="117">
        <f t="shared" ca="1" si="245"/>
        <v>1.6541344062300754E-2</v>
      </c>
      <c r="CC36" s="117">
        <f t="shared" ca="1" si="246"/>
        <v>1.8098479837808587E-2</v>
      </c>
      <c r="CD36" s="117">
        <f t="shared" ca="1" si="247"/>
        <v>6.2882756607782836E-2</v>
      </c>
      <c r="CE36" s="117">
        <f t="shared" si="248"/>
        <v>4.4127383432745027E-2</v>
      </c>
      <c r="CF36" s="116">
        <f t="shared" ca="1" si="249"/>
        <v>0.94276082301813302</v>
      </c>
      <c r="CG36" s="134">
        <v>0.27</v>
      </c>
      <c r="CH36" s="117">
        <f t="shared" si="250"/>
        <v>0.75741406612475481</v>
      </c>
      <c r="CI36" s="117">
        <f t="shared" si="251"/>
        <v>0.11457582858214205</v>
      </c>
      <c r="CJ36" s="117">
        <f t="shared" si="252"/>
        <v>5.1381404830032437E-2</v>
      </c>
      <c r="CK36" s="117">
        <f t="shared" si="253"/>
        <v>2.7007089310701744E-2</v>
      </c>
      <c r="CL36" s="117">
        <f t="shared" si="254"/>
        <v>3.0869392878807779E-2</v>
      </c>
      <c r="CM36" s="117">
        <f t="shared" si="255"/>
        <v>1.7309610628815638E-2</v>
      </c>
      <c r="CN36" s="117">
        <f t="shared" si="256"/>
        <v>0.99855739235525443</v>
      </c>
      <c r="CO36" s="117">
        <f t="shared" si="257"/>
        <v>0.15597660794809212</v>
      </c>
      <c r="CP36" s="111"/>
      <c r="CQ36" s="116">
        <f t="shared" ca="1" si="258"/>
        <v>5.2931037531616312</v>
      </c>
      <c r="CR36" s="116">
        <f t="shared" ca="1" si="259"/>
        <v>4.4960958518257694</v>
      </c>
      <c r="CS36" s="116">
        <f t="shared" ca="1" si="260"/>
        <v>5.5482195940345811</v>
      </c>
      <c r="CT36" s="116">
        <f t="shared" ca="1" si="261"/>
        <v>1224.3135140270588</v>
      </c>
      <c r="CU36" s="118">
        <f t="shared" ca="1" si="205"/>
        <v>0.27923361713806849</v>
      </c>
      <c r="CW36" s="116">
        <f t="shared" si="262"/>
        <v>3.7113591227101286</v>
      </c>
      <c r="CX36" s="116">
        <f t="shared" si="263"/>
        <v>3.7609946056014563</v>
      </c>
      <c r="CY36" s="116">
        <f t="shared" ca="1" si="264"/>
        <v>960.0122002258064</v>
      </c>
      <c r="CZ36" s="119"/>
      <c r="DA36" s="33">
        <f t="shared" si="265"/>
        <v>0.77968620754506579</v>
      </c>
      <c r="DB36" s="33">
        <f t="shared" si="266"/>
        <v>2.1536377612082304E-2</v>
      </c>
      <c r="DC36" s="33">
        <f t="shared" si="267"/>
        <v>0.30474397073390808</v>
      </c>
      <c r="DD36" s="33">
        <f t="shared" si="268"/>
        <v>0.12901968644218778</v>
      </c>
      <c r="DE36" s="33">
        <f t="shared" si="269"/>
        <v>2.88704845814978E-3</v>
      </c>
      <c r="DF36" s="33">
        <f t="shared" si="270"/>
        <v>0.15425090787264242</v>
      </c>
      <c r="DG36" s="33">
        <f t="shared" si="271"/>
        <v>0.22193967623320626</v>
      </c>
      <c r="DH36" s="33">
        <f t="shared" si="272"/>
        <v>0.12587832310673472</v>
      </c>
      <c r="DI36" s="33">
        <f t="shared" si="273"/>
        <v>2.4937364643933927E-2</v>
      </c>
      <c r="DJ36" s="33">
        <f t="shared" si="274"/>
        <v>2.6316101111723694E-3</v>
      </c>
      <c r="DK36" s="33">
        <f t="shared" si="275"/>
        <v>3.4733719889810263E-3</v>
      </c>
      <c r="DL36" s="33">
        <f t="shared" si="276"/>
        <v>1.7709845447480641</v>
      </c>
      <c r="DN36" s="33">
        <f t="shared" si="277"/>
        <v>0.44025579435871476</v>
      </c>
      <c r="DO36" s="33">
        <f t="shared" si="278"/>
        <v>1.2160680721889651E-2</v>
      </c>
      <c r="DP36" s="33">
        <f t="shared" si="279"/>
        <v>0.17207601931797784</v>
      </c>
      <c r="DQ36" s="33">
        <f t="shared" si="280"/>
        <v>7.2851955046587827E-2</v>
      </c>
      <c r="DR36" s="33">
        <f t="shared" si="281"/>
        <v>1.6301940447258304E-3</v>
      </c>
      <c r="DS36" s="33">
        <f t="shared" si="282"/>
        <v>8.7098957656113127E-2</v>
      </c>
      <c r="DT36" s="33">
        <f t="shared" si="283"/>
        <v>0.12531993962983953</v>
      </c>
      <c r="DU36" s="33">
        <f t="shared" si="284"/>
        <v>7.1078160156751599E-2</v>
      </c>
      <c r="DV36" s="33">
        <f t="shared" si="285"/>
        <v>1.4081074122237162E-2</v>
      </c>
      <c r="DW36" s="33">
        <f t="shared" si="286"/>
        <v>1.4859588238511341E-3</v>
      </c>
      <c r="DX36" s="33">
        <f t="shared" si="287"/>
        <v>1.9612661213117134E-3</v>
      </c>
      <c r="DY36" s="33">
        <f t="shared" si="288"/>
        <v>1.0000000000000002</v>
      </c>
      <c r="DZ36" s="33">
        <f t="shared" si="289"/>
        <v>54.453554646482715</v>
      </c>
      <c r="EA36" s="33">
        <f t="shared" si="290"/>
        <v>0.85378376714050097</v>
      </c>
      <c r="EB36" s="33">
        <f t="shared" si="291"/>
        <v>6.0954846592587769E-3</v>
      </c>
      <c r="EC36" s="33">
        <f t="shared" si="292"/>
        <v>4.3327350653681311E-2</v>
      </c>
      <c r="ED36" s="33">
        <f t="shared" si="293"/>
        <v>5.1518238909673969E-2</v>
      </c>
      <c r="EE36" s="33">
        <f t="shared" si="294"/>
        <v>1.385726872246696E-3</v>
      </c>
      <c r="EF36" s="33">
        <f t="shared" si="295"/>
        <v>0.39488740683399326</v>
      </c>
      <c r="EG36" s="33">
        <f t="shared" si="296"/>
        <v>0.38776762118072527</v>
      </c>
      <c r="EH36" s="33">
        <f t="shared" si="297"/>
        <v>6.1101439360814721E-3</v>
      </c>
      <c r="EI36" s="33">
        <f t="shared" si="298"/>
        <v>0</v>
      </c>
      <c r="EJ36" s="33">
        <f t="shared" si="299"/>
        <v>7.8323295933767634E-3</v>
      </c>
      <c r="EK36" s="33">
        <f t="shared" si="300"/>
        <v>1.7527080697795387</v>
      </c>
      <c r="EM36" s="33">
        <f t="shared" si="301"/>
        <v>1.7075675342810019</v>
      </c>
      <c r="EN36" s="33">
        <f t="shared" si="302"/>
        <v>1.2190969318517554E-2</v>
      </c>
      <c r="EO36" s="33">
        <f t="shared" si="303"/>
        <v>0.12998205196104393</v>
      </c>
      <c r="EP36" s="33">
        <f t="shared" si="304"/>
        <v>5.1518238909673969E-2</v>
      </c>
      <c r="EQ36" s="33">
        <f t="shared" si="305"/>
        <v>1.385726872246696E-3</v>
      </c>
      <c r="ER36" s="33">
        <f t="shared" si="306"/>
        <v>0.39488740683399326</v>
      </c>
      <c r="ES36" s="33">
        <f t="shared" si="307"/>
        <v>0.38776762118072527</v>
      </c>
      <c r="ET36" s="33">
        <f t="shared" si="308"/>
        <v>6.1101439360814721E-3</v>
      </c>
      <c r="EU36" s="33">
        <f t="shared" si="309"/>
        <v>0</v>
      </c>
      <c r="EV36" s="33">
        <f t="shared" si="310"/>
        <v>2.349698878013029E-2</v>
      </c>
      <c r="EW36" s="33">
        <f t="shared" si="311"/>
        <v>2.7149066820734147</v>
      </c>
      <c r="EX36" s="33">
        <f t="shared" si="312"/>
        <v>2.2100207125416591</v>
      </c>
      <c r="EZ36" s="33">
        <f t="shared" si="313"/>
        <v>1.886879809412352</v>
      </c>
      <c r="FA36" s="33">
        <f t="shared" si="314"/>
        <v>1.3471147349941833E-2</v>
      </c>
      <c r="FB36" s="33">
        <f t="shared" si="315"/>
        <v>0.113120190587648</v>
      </c>
      <c r="FC36" s="33">
        <f t="shared" si="316"/>
        <v>7.8388494140734177E-2</v>
      </c>
      <c r="FD36" s="33">
        <f t="shared" si="317"/>
        <v>0.19150868472838217</v>
      </c>
      <c r="FE36" s="33">
        <f t="shared" si="318"/>
        <v>0.1138563750640491</v>
      </c>
      <c r="FF36" s="33">
        <f t="shared" si="319"/>
        <v>3.0624850895907677E-3</v>
      </c>
      <c r="FG36" s="33">
        <f t="shared" si="320"/>
        <v>0.8727093482249898</v>
      </c>
      <c r="FH36" s="33">
        <f t="shared" si="321"/>
        <v>0.8569744744624106</v>
      </c>
      <c r="FI36" s="33">
        <f t="shared" si="322"/>
        <v>2.7007089310701744E-2</v>
      </c>
      <c r="FJ36" s="33">
        <f t="shared" si="323"/>
        <v>0</v>
      </c>
      <c r="FK36" s="33">
        <f t="shared" si="324"/>
        <v>3.4619221257631276E-2</v>
      </c>
      <c r="FL36" s="33">
        <f t="shared" si="325"/>
        <v>4.0000886349000488</v>
      </c>
      <c r="FM36" s="33">
        <f t="shared" si="326"/>
        <v>1.7726980010062537E-4</v>
      </c>
      <c r="FN36" s="33">
        <f t="shared" si="327"/>
        <v>2.6589880816807465E-4</v>
      </c>
      <c r="FO36" s="33">
        <f t="shared" si="328"/>
        <v>2.7007089310701744E-2</v>
      </c>
      <c r="FP36" s="33">
        <f t="shared" si="329"/>
        <v>5.1381404830032437E-2</v>
      </c>
      <c r="FQ36" s="33">
        <f t="shared" si="330"/>
        <v>3.0869392878807779E-2</v>
      </c>
      <c r="FR36" s="33">
        <f t="shared" si="331"/>
        <v>1.7309610628815638E-2</v>
      </c>
      <c r="FS36" s="119">
        <f t="shared" si="332"/>
        <v>0.75741406612475481</v>
      </c>
      <c r="FT36" s="33">
        <f t="shared" si="333"/>
        <v>0.11457582858214205</v>
      </c>
      <c r="FU36" s="33">
        <f t="shared" si="334"/>
        <v>0.99855739235525443</v>
      </c>
      <c r="FV36" s="33">
        <f t="shared" si="335"/>
        <v>0.75741406612475481</v>
      </c>
      <c r="FW36" s="33">
        <f t="shared" si="336"/>
        <v>2.4329369471491136</v>
      </c>
      <c r="FX36" s="33">
        <f t="shared" si="337"/>
        <v>-2.839790202158412</v>
      </c>
      <c r="FY36" s="33">
        <f t="shared" si="338"/>
        <v>-2.8397902021584116</v>
      </c>
      <c r="FZ36" s="33">
        <f t="shared" si="339"/>
        <v>0.54453554646482716</v>
      </c>
      <c r="GA36" s="120">
        <f t="shared" ca="1" si="340"/>
        <v>1465.9000500381178</v>
      </c>
      <c r="GB36" s="120">
        <f t="shared" ca="1" si="341"/>
        <v>7.0009826027785973</v>
      </c>
      <c r="GC36" s="33">
        <f t="shared" ca="1" si="342"/>
        <v>0.14659000500381178</v>
      </c>
      <c r="GD36" s="119">
        <f t="shared" ca="1" si="343"/>
        <v>0.51434726503163353</v>
      </c>
      <c r="GE36" s="119">
        <f t="shared" ca="1" si="344"/>
        <v>5.520530715031013</v>
      </c>
      <c r="GF36" s="33">
        <f t="shared" ca="1" si="345"/>
        <v>174.84015299493268</v>
      </c>
      <c r="GG36" s="33">
        <f t="shared" si="346"/>
        <v>0.10133427307257493</v>
      </c>
      <c r="GH36" s="119">
        <f t="shared" si="347"/>
        <v>88.459321829622084</v>
      </c>
      <c r="GI36" s="119">
        <f t="shared" ca="1" si="348"/>
        <v>315.20444090646481</v>
      </c>
      <c r="GJ36" s="119">
        <f t="shared" ca="1" si="349"/>
        <v>1.665871335543896E-3</v>
      </c>
      <c r="GK36" s="119">
        <f t="shared" si="350"/>
        <v>0.15597660794809212</v>
      </c>
      <c r="GL36" s="33">
        <f t="shared" si="351"/>
        <v>0.88704404886270305</v>
      </c>
      <c r="GM36" s="33">
        <f t="shared" si="352"/>
        <v>0.12665613254840791</v>
      </c>
      <c r="GN36" s="33">
        <f t="shared" si="353"/>
        <v>0.12938017570257629</v>
      </c>
      <c r="GO36" s="33">
        <f t="shared" si="354"/>
        <v>0.90814035850932395</v>
      </c>
      <c r="GP36" s="33">
        <f t="shared" si="355"/>
        <v>7.8248094979614269E-2</v>
      </c>
      <c r="GQ36" s="33">
        <f t="shared" si="356"/>
        <v>0.11367910526394848</v>
      </c>
      <c r="GR36" s="33">
        <f t="shared" si="357"/>
        <v>0.87061982429742368</v>
      </c>
      <c r="GS36" s="33">
        <f t="shared" si="358"/>
        <v>0.32493208440708032</v>
      </c>
      <c r="GT36" s="33">
        <f t="shared" si="359"/>
        <v>-1.2840731459526201E-2</v>
      </c>
      <c r="GU36" s="33">
        <f t="shared" si="360"/>
        <v>2.7316282203429854E-2</v>
      </c>
      <c r="GV36" s="33">
        <f t="shared" si="361"/>
        <v>2.7316282203429854E-2</v>
      </c>
      <c r="GW36" s="33">
        <f t="shared" si="362"/>
        <v>8.6362823060518623E-2</v>
      </c>
      <c r="GX36" s="33">
        <f t="shared" si="363"/>
        <v>8.5639668933867097E-2</v>
      </c>
      <c r="GY36" s="33">
        <f t="shared" si="364"/>
        <v>0.7870696792911227</v>
      </c>
      <c r="GZ36" s="33">
        <f t="shared" si="365"/>
        <v>0.8569744744624106</v>
      </c>
      <c r="HA36" s="33">
        <f t="shared" si="366"/>
        <v>2.7007089310701744E-2</v>
      </c>
      <c r="HB36" s="33">
        <f t="shared" si="367"/>
        <v>437.94991782035311</v>
      </c>
      <c r="HC36" s="33">
        <f t="shared" si="368"/>
        <v>11.706341653999564</v>
      </c>
      <c r="HD36" s="33">
        <f t="shared" si="369"/>
        <v>2.1403045496984481</v>
      </c>
      <c r="HE36" s="33">
        <f t="shared" si="370"/>
        <v>8.8020024606348671E-6</v>
      </c>
      <c r="HF36" s="33">
        <f t="shared" si="371"/>
        <v>1812.4785468277928</v>
      </c>
      <c r="HG36" s="33">
        <f t="shared" ca="1" si="372"/>
        <v>-7.6873177925596342E-3</v>
      </c>
      <c r="HH36" s="119">
        <f t="shared" ca="1" si="373"/>
        <v>18.52284459403457</v>
      </c>
      <c r="HI36" s="44" t="e">
        <f>#REF!</f>
        <v>#REF!</v>
      </c>
      <c r="HJ36" s="44" t="e">
        <f>#REF!</f>
        <v>#REF!</v>
      </c>
      <c r="HK36" s="44">
        <f t="shared" si="374"/>
        <v>5.0754000000000001</v>
      </c>
      <c r="HL36" s="44">
        <f t="shared" si="375"/>
        <v>3.5483627942583311</v>
      </c>
      <c r="HM36" s="44" t="e">
        <f t="shared" si="376"/>
        <v>#REF!</v>
      </c>
      <c r="HN36" s="33">
        <f t="shared" si="377"/>
        <v>437.94991782035311</v>
      </c>
      <c r="HO36" s="33">
        <f t="shared" si="378"/>
        <v>11.706341653999564</v>
      </c>
      <c r="HP36" s="44">
        <f t="shared" si="379"/>
        <v>4.0165863938239283</v>
      </c>
      <c r="HQ36" s="44"/>
      <c r="HR36" s="45">
        <f t="shared" si="380"/>
        <v>0.11674159035353925</v>
      </c>
      <c r="HS36" s="45">
        <f t="shared" si="381"/>
        <v>0.8727093482249898</v>
      </c>
      <c r="HT36" s="45">
        <f t="shared" si="382"/>
        <v>1.7726980010062537E-4</v>
      </c>
      <c r="HU36" s="45">
        <f t="shared" si="383"/>
        <v>2.6829819510601118E-2</v>
      </c>
      <c r="HV36" s="45">
        <f t="shared" si="384"/>
        <v>0</v>
      </c>
      <c r="HW36" s="45">
        <f t="shared" si="385"/>
        <v>2.6829819510601118E-2</v>
      </c>
      <c r="HX36" s="45">
        <f t="shared" si="386"/>
        <v>0</v>
      </c>
      <c r="HY36" s="45">
        <f t="shared" si="387"/>
        <v>5.1558674630133056E-2</v>
      </c>
      <c r="HZ36" s="45">
        <f t="shared" si="388"/>
        <v>0.11312019058764801</v>
      </c>
      <c r="IA36" s="45">
        <f t="shared" si="389"/>
        <v>0.11798623438697552</v>
      </c>
      <c r="IB36" s="45">
        <f t="shared" si="390"/>
        <v>0.65608971798775906</v>
      </c>
      <c r="IC36" s="45">
        <f t="shared" si="391"/>
        <v>8.7764565887003557E-2</v>
      </c>
      <c r="ID36" s="45">
        <f t="shared" si="392"/>
        <v>0.10232985781701172</v>
      </c>
      <c r="IE36" s="45">
        <f t="shared" si="393"/>
        <v>1.3688578409875939E-2</v>
      </c>
      <c r="IF36" s="45">
        <f t="shared" si="394"/>
        <v>2.7007089310701744E-2</v>
      </c>
      <c r="IG36" s="45"/>
      <c r="IH36" s="121">
        <f t="shared" si="395"/>
        <v>-8.694552373511115E-7</v>
      </c>
      <c r="II36" s="121">
        <f t="shared" si="396"/>
        <v>1.602566894511768E-12</v>
      </c>
      <c r="IJ36" s="121">
        <f t="shared" si="397"/>
        <v>2.7040050959174785E-5</v>
      </c>
      <c r="IK36" s="121">
        <f t="shared" si="398"/>
        <v>7.7200106033991175E-9</v>
      </c>
      <c r="IL36" s="45">
        <f t="shared" si="399"/>
        <v>2.1403045496984481</v>
      </c>
      <c r="IM36" s="119">
        <f t="shared" si="400"/>
        <v>0.10133427307257493</v>
      </c>
      <c r="IN36" s="122">
        <f t="shared" ca="1" si="401"/>
        <v>-24.876742990810023</v>
      </c>
      <c r="IO36" s="122"/>
      <c r="IP36" s="45">
        <f t="shared" si="402"/>
        <v>2.0689721960405154</v>
      </c>
      <c r="IQ36" s="122">
        <f t="shared" si="403"/>
        <v>1812.4785468277928</v>
      </c>
      <c r="IR36" s="121">
        <f t="shared" si="404"/>
        <v>1.293899671915351E-5</v>
      </c>
    </row>
    <row r="37" spans="1:252" s="33" customFormat="1">
      <c r="A37" t="s">
        <v>233</v>
      </c>
      <c r="B37"/>
      <c r="C37" s="111">
        <v>3</v>
      </c>
      <c r="D37" s="111">
        <v>1160</v>
      </c>
      <c r="E37" s="125">
        <f t="shared" si="206"/>
        <v>88.459321829622084</v>
      </c>
      <c r="F37" s="125" t="str">
        <f t="shared" ca="1" si="207"/>
        <v>N</v>
      </c>
      <c r="G37" s="124" t="str">
        <f t="shared" ca="1" si="208"/>
        <v/>
      </c>
      <c r="H37" s="124" t="str">
        <f t="shared" ca="1" si="209"/>
        <v/>
      </c>
      <c r="I37" s="4">
        <f t="shared" ca="1" si="210"/>
        <v>3.485088963697161E-2</v>
      </c>
      <c r="J37" s="4">
        <f t="shared" ca="1" si="211"/>
        <v>0.13414239316531706</v>
      </c>
      <c r="K37" s="4">
        <f t="shared" ca="1" si="212"/>
        <v>1.1340212111669135E-2</v>
      </c>
      <c r="L37" s="4">
        <f t="shared" ca="1" si="213"/>
        <v>6.1054836675115909E-2</v>
      </c>
      <c r="M37" s="4">
        <f t="shared" ca="1" si="199"/>
        <v>3.485088963697161E-2</v>
      </c>
      <c r="N37" s="4">
        <f t="shared" ca="1" si="200"/>
        <v>3.3102858676455939E-2</v>
      </c>
      <c r="O37" s="4">
        <f t="shared" si="201"/>
        <v>2.6573183443445798E-2</v>
      </c>
      <c r="P37">
        <v>46.683199999999999</v>
      </c>
      <c r="Q37">
        <v>1.7165999999999999</v>
      </c>
      <c r="R37">
        <v>15.633699999999999</v>
      </c>
      <c r="S37">
        <v>9.7187000000000001</v>
      </c>
      <c r="T37">
        <v>0.17269999999999999</v>
      </c>
      <c r="U37">
        <v>6.0137864077669896</v>
      </c>
      <c r="V37">
        <v>12.460900000000001</v>
      </c>
      <c r="W37">
        <v>3.9462000000000002</v>
      </c>
      <c r="X37">
        <v>1.1580999999999999</v>
      </c>
      <c r="Y37">
        <v>0.2</v>
      </c>
      <c r="Z37">
        <v>0.2581</v>
      </c>
      <c r="AA37" s="112">
        <v>0</v>
      </c>
      <c r="AB37" s="113">
        <f t="shared" ca="1" si="214"/>
        <v>10.98977754534849</v>
      </c>
      <c r="AD37">
        <v>51.298999999999999</v>
      </c>
      <c r="AE37">
        <v>0.4869</v>
      </c>
      <c r="AF37">
        <v>4.4177</v>
      </c>
      <c r="AG37">
        <v>3.7014</v>
      </c>
      <c r="AH37">
        <v>9.8299999999999998E-2</v>
      </c>
      <c r="AI37">
        <v>15.915699999999999</v>
      </c>
      <c r="AJ37">
        <v>21.745000000000001</v>
      </c>
      <c r="AK37">
        <v>0.37869999999999998</v>
      </c>
      <c r="AL37">
        <v>0</v>
      </c>
      <c r="AM37">
        <v>1.1904999999999999</v>
      </c>
      <c r="AO37" s="114">
        <f t="shared" ca="1" si="215"/>
        <v>1465.5247733498161</v>
      </c>
      <c r="AP37" s="124">
        <f t="shared" ca="1" si="216"/>
        <v>1192.3747733498162</v>
      </c>
      <c r="AQ37" s="124">
        <f t="shared" ca="1" si="217"/>
        <v>5.2842753820276052</v>
      </c>
      <c r="AR37" s="111"/>
      <c r="AS37" s="115">
        <f t="shared" ca="1" si="218"/>
        <v>1459.2912158351012</v>
      </c>
      <c r="AT37" s="115">
        <f t="shared" ca="1" si="219"/>
        <v>6.7779980263125168</v>
      </c>
      <c r="AU37" s="115"/>
      <c r="AV37" s="115">
        <f t="shared" ca="1" si="220"/>
        <v>1455.8525619054606</v>
      </c>
      <c r="AW37" s="115">
        <f t="shared" ca="1" si="221"/>
        <v>4.2996931146425288</v>
      </c>
      <c r="AX37" s="111"/>
      <c r="AY37" s="115">
        <f t="shared" ca="1" si="222"/>
        <v>1478.6513222773106</v>
      </c>
      <c r="AZ37" s="115">
        <f t="shared" ca="1" si="223"/>
        <v>1205.5013222773105</v>
      </c>
      <c r="BA37" s="115">
        <f t="shared" ca="1" si="224"/>
        <v>7.5277845952355147</v>
      </c>
      <c r="BB37" s="115"/>
      <c r="BC37" s="115">
        <f t="shared" ca="1" si="225"/>
        <v>1498.3538781695402</v>
      </c>
      <c r="BD37" s="115">
        <f t="shared" ca="1" si="226"/>
        <v>1225.2038781695401</v>
      </c>
      <c r="BE37" s="116">
        <f t="shared" ca="1" si="227"/>
        <v>8.2908336944512318</v>
      </c>
      <c r="BG37" s="116">
        <f t="shared" si="228"/>
        <v>1439.5223789769241</v>
      </c>
      <c r="BH37" s="116">
        <f t="shared" si="229"/>
        <v>1166.3723789769242</v>
      </c>
      <c r="BI37" s="116">
        <f t="shared" ca="1" si="230"/>
        <v>1459.2912158351012</v>
      </c>
      <c r="BJ37" s="116">
        <f t="shared" ca="1" si="231"/>
        <v>1186.1412158351013</v>
      </c>
      <c r="BK37" s="116">
        <f t="shared" ca="1" si="232"/>
        <v>6.7779980263125168</v>
      </c>
      <c r="BL37" s="116"/>
      <c r="BM37" s="116">
        <f t="shared" ca="1" si="233"/>
        <v>1455.8525619054606</v>
      </c>
      <c r="BN37" s="116">
        <f t="shared" ca="1" si="234"/>
        <v>4.2996931146425288</v>
      </c>
      <c r="BO37" s="116">
        <f t="shared" ca="1" si="235"/>
        <v>1182.7025619054607</v>
      </c>
      <c r="BP37" s="116"/>
      <c r="BQ37" s="116">
        <f t="shared" ca="1" si="236"/>
        <v>5.191522236828864</v>
      </c>
      <c r="BR37" s="116">
        <f t="shared" ca="1" si="237"/>
        <v>5.3862351908064916</v>
      </c>
      <c r="BS37" s="116">
        <f t="shared" ca="1" si="238"/>
        <v>1199.6166674318483</v>
      </c>
      <c r="BT37" s="116">
        <f t="shared" ca="1" si="239"/>
        <v>1210.8452649222913</v>
      </c>
      <c r="BU37" s="116">
        <f t="shared" ca="1" si="240"/>
        <v>1210.8452649222913</v>
      </c>
      <c r="BV37" s="116"/>
      <c r="BW37" s="116">
        <f t="shared" ca="1" si="241"/>
        <v>1164.4050514422597</v>
      </c>
      <c r="BX37" s="111"/>
      <c r="BY37" s="117">
        <f t="shared" ca="1" si="242"/>
        <v>0.71877881394366538</v>
      </c>
      <c r="BZ37" s="117">
        <f t="shared" ca="1" si="243"/>
        <v>0.69635922944963891</v>
      </c>
      <c r="CA37" s="117">
        <f t="shared" ca="1" si="244"/>
        <v>0.10323561647047291</v>
      </c>
      <c r="CB37" s="117">
        <f t="shared" ca="1" si="245"/>
        <v>1.653051519306083E-2</v>
      </c>
      <c r="CC37" s="117">
        <f t="shared" ca="1" si="246"/>
        <v>1.8332338586029458E-2</v>
      </c>
      <c r="CD37" s="117">
        <f t="shared" ca="1" si="247"/>
        <v>6.3972251555263718E-2</v>
      </c>
      <c r="CE37" s="117">
        <f t="shared" si="248"/>
        <v>4.3882794072261436E-2</v>
      </c>
      <c r="CF37" s="116">
        <f t="shared" ca="1" si="249"/>
        <v>0.94231274532672737</v>
      </c>
      <c r="CG37" s="134">
        <v>0.27</v>
      </c>
      <c r="CH37" s="117">
        <f t="shared" si="250"/>
        <v>0.75741406612475481</v>
      </c>
      <c r="CI37" s="117">
        <f t="shared" si="251"/>
        <v>0.11457582858214205</v>
      </c>
      <c r="CJ37" s="117">
        <f t="shared" si="252"/>
        <v>5.1381404830032437E-2</v>
      </c>
      <c r="CK37" s="117">
        <f t="shared" si="253"/>
        <v>2.7007089310701744E-2</v>
      </c>
      <c r="CL37" s="117">
        <f t="shared" si="254"/>
        <v>3.0869392878807779E-2</v>
      </c>
      <c r="CM37" s="117">
        <f t="shared" si="255"/>
        <v>1.7309610628815638E-2</v>
      </c>
      <c r="CN37" s="117">
        <f t="shared" si="256"/>
        <v>0.99855739235525443</v>
      </c>
      <c r="CO37" s="117">
        <f t="shared" si="257"/>
        <v>0.14390639672007033</v>
      </c>
      <c r="CP37" s="111"/>
      <c r="CQ37" s="116">
        <f t="shared" ca="1" si="258"/>
        <v>5.0959323432653036</v>
      </c>
      <c r="CR37" s="116">
        <f t="shared" ca="1" si="259"/>
        <v>4.2831316580380854</v>
      </c>
      <c r="CS37" s="116">
        <f t="shared" ca="1" si="260"/>
        <v>5.0848970779416867</v>
      </c>
      <c r="CT37" s="116">
        <f t="shared" ca="1" si="261"/>
        <v>1222.4390895466763</v>
      </c>
      <c r="CU37" s="118">
        <f t="shared" ca="1" si="205"/>
        <v>0.27804878988538739</v>
      </c>
      <c r="CW37" s="116">
        <f t="shared" si="262"/>
        <v>3.7113591227101286</v>
      </c>
      <c r="CX37" s="116">
        <f t="shared" si="263"/>
        <v>3.7609946056014563</v>
      </c>
      <c r="CY37" s="116">
        <f t="shared" ca="1" si="264"/>
        <v>959.5514236439534</v>
      </c>
      <c r="CZ37" s="119"/>
      <c r="DA37" s="33">
        <f t="shared" si="265"/>
        <v>0.77696170214182403</v>
      </c>
      <c r="DB37" s="33">
        <f t="shared" si="266"/>
        <v>2.1490057437017079E-2</v>
      </c>
      <c r="DC37" s="33">
        <f t="shared" si="267"/>
        <v>0.30666038975686782</v>
      </c>
      <c r="DD37" s="33">
        <f t="shared" si="268"/>
        <v>0.13527052155709959</v>
      </c>
      <c r="DE37" s="33">
        <f t="shared" si="269"/>
        <v>2.4345374449339205E-3</v>
      </c>
      <c r="DF37" s="33">
        <f t="shared" si="270"/>
        <v>0.14920917834695441</v>
      </c>
      <c r="DG37" s="33">
        <f t="shared" si="271"/>
        <v>0.22220894691979301</v>
      </c>
      <c r="DH37" s="33">
        <f t="shared" si="272"/>
        <v>0.12734011090871247</v>
      </c>
      <c r="DI37" s="33">
        <f t="shared" si="273"/>
        <v>2.4589154528854726E-2</v>
      </c>
      <c r="DJ37" s="33">
        <f t="shared" si="274"/>
        <v>2.6316101111723694E-3</v>
      </c>
      <c r="DK37" s="33">
        <f t="shared" si="275"/>
        <v>3.6368247884624866E-3</v>
      </c>
      <c r="DL37" s="33">
        <f t="shared" si="276"/>
        <v>1.7724330339416916</v>
      </c>
      <c r="DN37" s="33">
        <f t="shared" si="277"/>
        <v>0.43835884756331167</v>
      </c>
      <c r="DO37" s="33">
        <f t="shared" si="278"/>
        <v>1.2124608955874406E-2</v>
      </c>
      <c r="DP37" s="33">
        <f t="shared" si="279"/>
        <v>0.1730166296183781</v>
      </c>
      <c r="DQ37" s="33">
        <f t="shared" si="280"/>
        <v>7.6319115569784421E-2</v>
      </c>
      <c r="DR37" s="33">
        <f t="shared" si="281"/>
        <v>1.373556799220664E-3</v>
      </c>
      <c r="DS37" s="33">
        <f t="shared" si="282"/>
        <v>8.4183252901312719E-2</v>
      </c>
      <c r="DT37" s="33">
        <f t="shared" si="283"/>
        <v>0.12536944565156594</v>
      </c>
      <c r="DU37" s="33">
        <f t="shared" si="284"/>
        <v>7.1844807939244054E-2</v>
      </c>
      <c r="DV37" s="33">
        <f t="shared" si="285"/>
        <v>1.387310778911134E-2</v>
      </c>
      <c r="DW37" s="33">
        <f t="shared" si="286"/>
        <v>1.4847444505815628E-3</v>
      </c>
      <c r="DX37" s="33">
        <f t="shared" si="287"/>
        <v>2.0518827616153134E-3</v>
      </c>
      <c r="DY37" s="33">
        <f t="shared" si="288"/>
        <v>1.0000000000000002</v>
      </c>
      <c r="DZ37" s="33">
        <f t="shared" si="289"/>
        <v>52.449850867136718</v>
      </c>
      <c r="EA37" s="33">
        <f t="shared" si="290"/>
        <v>0.85378376714050097</v>
      </c>
      <c r="EB37" s="33">
        <f t="shared" si="291"/>
        <v>6.0954846592587769E-3</v>
      </c>
      <c r="EC37" s="33">
        <f t="shared" si="292"/>
        <v>4.3327350653681311E-2</v>
      </c>
      <c r="ED37" s="33">
        <f t="shared" si="293"/>
        <v>5.1518238909673969E-2</v>
      </c>
      <c r="EE37" s="33">
        <f t="shared" si="294"/>
        <v>1.385726872246696E-3</v>
      </c>
      <c r="EF37" s="33">
        <f t="shared" si="295"/>
        <v>0.39488740683399326</v>
      </c>
      <c r="EG37" s="33">
        <f t="shared" si="296"/>
        <v>0.38776762118072527</v>
      </c>
      <c r="EH37" s="33">
        <f t="shared" si="297"/>
        <v>6.1101439360814721E-3</v>
      </c>
      <c r="EI37" s="33">
        <f t="shared" si="298"/>
        <v>0</v>
      </c>
      <c r="EJ37" s="33">
        <f t="shared" si="299"/>
        <v>7.8323295933767634E-3</v>
      </c>
      <c r="EK37" s="33">
        <f t="shared" si="300"/>
        <v>1.7527080697795387</v>
      </c>
      <c r="EM37" s="33">
        <f t="shared" si="301"/>
        <v>1.7075675342810019</v>
      </c>
      <c r="EN37" s="33">
        <f t="shared" si="302"/>
        <v>1.2190969318517554E-2</v>
      </c>
      <c r="EO37" s="33">
        <f t="shared" si="303"/>
        <v>0.12998205196104393</v>
      </c>
      <c r="EP37" s="33">
        <f t="shared" si="304"/>
        <v>5.1518238909673969E-2</v>
      </c>
      <c r="EQ37" s="33">
        <f t="shared" si="305"/>
        <v>1.385726872246696E-3</v>
      </c>
      <c r="ER37" s="33">
        <f t="shared" si="306"/>
        <v>0.39488740683399326</v>
      </c>
      <c r="ES37" s="33">
        <f t="shared" si="307"/>
        <v>0.38776762118072527</v>
      </c>
      <c r="ET37" s="33">
        <f t="shared" si="308"/>
        <v>6.1101439360814721E-3</v>
      </c>
      <c r="EU37" s="33">
        <f t="shared" si="309"/>
        <v>0</v>
      </c>
      <c r="EV37" s="33">
        <f t="shared" si="310"/>
        <v>2.349698878013029E-2</v>
      </c>
      <c r="EW37" s="33">
        <f t="shared" si="311"/>
        <v>2.7149066820734147</v>
      </c>
      <c r="EX37" s="33">
        <f t="shared" si="312"/>
        <v>2.2100207125416591</v>
      </c>
      <c r="EZ37" s="33">
        <f t="shared" si="313"/>
        <v>1.886879809412352</v>
      </c>
      <c r="FA37" s="33">
        <f t="shared" si="314"/>
        <v>1.3471147349941833E-2</v>
      </c>
      <c r="FB37" s="33">
        <f t="shared" si="315"/>
        <v>0.113120190587648</v>
      </c>
      <c r="FC37" s="33">
        <f t="shared" si="316"/>
        <v>7.8388494140734177E-2</v>
      </c>
      <c r="FD37" s="33">
        <f t="shared" si="317"/>
        <v>0.19150868472838217</v>
      </c>
      <c r="FE37" s="33">
        <f t="shared" si="318"/>
        <v>0.1138563750640491</v>
      </c>
      <c r="FF37" s="33">
        <f t="shared" si="319"/>
        <v>3.0624850895907677E-3</v>
      </c>
      <c r="FG37" s="33">
        <f t="shared" si="320"/>
        <v>0.8727093482249898</v>
      </c>
      <c r="FH37" s="33">
        <f t="shared" si="321"/>
        <v>0.8569744744624106</v>
      </c>
      <c r="FI37" s="33">
        <f t="shared" si="322"/>
        <v>2.7007089310701744E-2</v>
      </c>
      <c r="FJ37" s="33">
        <f t="shared" si="323"/>
        <v>0</v>
      </c>
      <c r="FK37" s="33">
        <f t="shared" si="324"/>
        <v>3.4619221257631276E-2</v>
      </c>
      <c r="FL37" s="33">
        <f t="shared" si="325"/>
        <v>4.0000886349000488</v>
      </c>
      <c r="FM37" s="33">
        <f t="shared" si="326"/>
        <v>1.7726980010062537E-4</v>
      </c>
      <c r="FN37" s="33">
        <f t="shared" si="327"/>
        <v>2.6589880816807465E-4</v>
      </c>
      <c r="FO37" s="33">
        <f t="shared" si="328"/>
        <v>2.7007089310701744E-2</v>
      </c>
      <c r="FP37" s="33">
        <f t="shared" si="329"/>
        <v>5.1381404830032437E-2</v>
      </c>
      <c r="FQ37" s="33">
        <f t="shared" si="330"/>
        <v>3.0869392878807779E-2</v>
      </c>
      <c r="FR37" s="33">
        <f t="shared" si="331"/>
        <v>1.7309610628815638E-2</v>
      </c>
      <c r="FS37" s="119">
        <f t="shared" si="332"/>
        <v>0.75741406612475481</v>
      </c>
      <c r="FT37" s="33">
        <f t="shared" si="333"/>
        <v>0.11457582858214205</v>
      </c>
      <c r="FU37" s="33">
        <f t="shared" si="334"/>
        <v>0.99855739235525443</v>
      </c>
      <c r="FV37" s="33">
        <f t="shared" si="335"/>
        <v>0.75741406612475481</v>
      </c>
      <c r="FW37" s="33">
        <f t="shared" si="336"/>
        <v>2.425393450060036</v>
      </c>
      <c r="FX37" s="33">
        <f t="shared" si="337"/>
        <v>-2.8521331078284473</v>
      </c>
      <c r="FY37" s="33">
        <f t="shared" si="338"/>
        <v>-2.8521331078284473</v>
      </c>
      <c r="FZ37" s="33">
        <f t="shared" si="339"/>
        <v>0.52449850867136727</v>
      </c>
      <c r="GA37" s="120">
        <f t="shared" ca="1" si="340"/>
        <v>1459.2912158351012</v>
      </c>
      <c r="GB37" s="120">
        <f t="shared" ca="1" si="341"/>
        <v>6.7779980263125168</v>
      </c>
      <c r="GC37" s="33">
        <f t="shared" ca="1" si="342"/>
        <v>0.14592912158351012</v>
      </c>
      <c r="GD37" s="119">
        <f t="shared" ca="1" si="343"/>
        <v>0.46151507159290683</v>
      </c>
      <c r="GE37" s="119">
        <f t="shared" ca="1" si="344"/>
        <v>5.5152253205229309</v>
      </c>
      <c r="GF37" s="33">
        <f t="shared" ca="1" si="345"/>
        <v>174.83269777410629</v>
      </c>
      <c r="GG37" s="33">
        <f t="shared" si="346"/>
        <v>0.10133427307257493</v>
      </c>
      <c r="GH37" s="119">
        <f t="shared" si="347"/>
        <v>88.459321829622084</v>
      </c>
      <c r="GI37" s="119">
        <f t="shared" ca="1" si="348"/>
        <v>315.19187147522609</v>
      </c>
      <c r="GJ37" s="119">
        <f t="shared" ca="1" si="349"/>
        <v>1.6662887850286106E-3</v>
      </c>
      <c r="GK37" s="119">
        <f t="shared" si="350"/>
        <v>0.14390639672007033</v>
      </c>
      <c r="GL37" s="33">
        <f t="shared" si="351"/>
        <v>0.88704404886270305</v>
      </c>
      <c r="GM37" s="33">
        <f t="shared" si="352"/>
        <v>0.12665613254840791</v>
      </c>
      <c r="GN37" s="33">
        <f t="shared" si="353"/>
        <v>0.12938017570257629</v>
      </c>
      <c r="GO37" s="33">
        <f t="shared" si="354"/>
        <v>0.90814035850932395</v>
      </c>
      <c r="GP37" s="33">
        <f t="shared" si="355"/>
        <v>7.8248094979614269E-2</v>
      </c>
      <c r="GQ37" s="33">
        <f t="shared" si="356"/>
        <v>0.11367910526394848</v>
      </c>
      <c r="GR37" s="33">
        <f t="shared" si="357"/>
        <v>0.87061982429742368</v>
      </c>
      <c r="GS37" s="33">
        <f t="shared" si="358"/>
        <v>0.32493208440708032</v>
      </c>
      <c r="GT37" s="33">
        <f t="shared" si="359"/>
        <v>-1.2840731459526201E-2</v>
      </c>
      <c r="GU37" s="33">
        <f t="shared" si="360"/>
        <v>2.7316282203429854E-2</v>
      </c>
      <c r="GV37" s="33">
        <f t="shared" si="361"/>
        <v>2.7316282203429854E-2</v>
      </c>
      <c r="GW37" s="33">
        <f t="shared" si="362"/>
        <v>8.6362823060518623E-2</v>
      </c>
      <c r="GX37" s="33">
        <f t="shared" si="363"/>
        <v>8.5639668933867097E-2</v>
      </c>
      <c r="GY37" s="33">
        <f t="shared" si="364"/>
        <v>0.7870696792911227</v>
      </c>
      <c r="GZ37" s="33">
        <f t="shared" si="365"/>
        <v>0.8569744744624106</v>
      </c>
      <c r="HA37" s="33">
        <f t="shared" si="366"/>
        <v>2.7007089310701744E-2</v>
      </c>
      <c r="HB37" s="33">
        <f t="shared" si="367"/>
        <v>437.94991782035311</v>
      </c>
      <c r="HC37" s="33">
        <f t="shared" si="368"/>
        <v>11.706341653999564</v>
      </c>
      <c r="HD37" s="33">
        <f t="shared" si="369"/>
        <v>2.1403045496984481</v>
      </c>
      <c r="HE37" s="33">
        <f t="shared" si="370"/>
        <v>8.8020024606348671E-6</v>
      </c>
      <c r="HF37" s="33">
        <f t="shared" si="371"/>
        <v>1812.4785468277928</v>
      </c>
      <c r="HG37" s="33">
        <f t="shared" ca="1" si="372"/>
        <v>-7.6839551360146779E-3</v>
      </c>
      <c r="HH37" s="119">
        <f t="shared" ca="1" si="373"/>
        <v>18.059522077941676</v>
      </c>
      <c r="HI37" s="44" t="e">
        <f>#REF!</f>
        <v>#REF!</v>
      </c>
      <c r="HJ37" s="44" t="e">
        <f>#REF!</f>
        <v>#REF!</v>
      </c>
      <c r="HK37" s="44">
        <f t="shared" si="374"/>
        <v>5.1043000000000003</v>
      </c>
      <c r="HL37" s="44">
        <f t="shared" si="375"/>
        <v>3.4802381676809446</v>
      </c>
      <c r="HM37" s="44" t="e">
        <f t="shared" si="376"/>
        <v>#REF!</v>
      </c>
      <c r="HN37" s="33">
        <f t="shared" si="377"/>
        <v>437.94991782035311</v>
      </c>
      <c r="HO37" s="33">
        <f t="shared" si="378"/>
        <v>11.706341653999564</v>
      </c>
      <c r="HP37" s="44">
        <f t="shared" si="379"/>
        <v>4.0165863938239283</v>
      </c>
      <c r="HQ37" s="44"/>
      <c r="HR37" s="45">
        <f t="shared" si="380"/>
        <v>0.11674159035353925</v>
      </c>
      <c r="HS37" s="45">
        <f t="shared" si="381"/>
        <v>0.8727093482249898</v>
      </c>
      <c r="HT37" s="45">
        <f t="shared" si="382"/>
        <v>1.7726980010062537E-4</v>
      </c>
      <c r="HU37" s="45">
        <f t="shared" si="383"/>
        <v>2.6829819510601118E-2</v>
      </c>
      <c r="HV37" s="45">
        <f t="shared" si="384"/>
        <v>0</v>
      </c>
      <c r="HW37" s="45">
        <f t="shared" si="385"/>
        <v>2.6829819510601118E-2</v>
      </c>
      <c r="HX37" s="45">
        <f t="shared" si="386"/>
        <v>0</v>
      </c>
      <c r="HY37" s="45">
        <f t="shared" si="387"/>
        <v>5.1558674630133056E-2</v>
      </c>
      <c r="HZ37" s="45">
        <f t="shared" si="388"/>
        <v>0.11312019058764801</v>
      </c>
      <c r="IA37" s="45">
        <f t="shared" si="389"/>
        <v>0.11798623438697552</v>
      </c>
      <c r="IB37" s="45">
        <f t="shared" si="390"/>
        <v>0.65608971798775906</v>
      </c>
      <c r="IC37" s="45">
        <f t="shared" si="391"/>
        <v>8.7764565887003557E-2</v>
      </c>
      <c r="ID37" s="45">
        <f t="shared" si="392"/>
        <v>0.10232985781701172</v>
      </c>
      <c r="IE37" s="45">
        <f t="shared" si="393"/>
        <v>1.3688578409875939E-2</v>
      </c>
      <c r="IF37" s="45">
        <f t="shared" si="394"/>
        <v>2.7007089310701744E-2</v>
      </c>
      <c r="IG37" s="45"/>
      <c r="IH37" s="121">
        <f t="shared" si="395"/>
        <v>-8.694552373511115E-7</v>
      </c>
      <c r="II37" s="121">
        <f t="shared" si="396"/>
        <v>1.602566894511768E-12</v>
      </c>
      <c r="IJ37" s="121">
        <f t="shared" si="397"/>
        <v>2.7040050959174785E-5</v>
      </c>
      <c r="IK37" s="121">
        <f t="shared" si="398"/>
        <v>7.7200106033991175E-9</v>
      </c>
      <c r="IL37" s="45">
        <f t="shared" si="399"/>
        <v>2.1403045496984481</v>
      </c>
      <c r="IM37" s="119">
        <f t="shared" si="400"/>
        <v>0.10133427307257493</v>
      </c>
      <c r="IN37" s="122">
        <f t="shared" ca="1" si="401"/>
        <v>-24.865857606834684</v>
      </c>
      <c r="IO37" s="122"/>
      <c r="IP37" s="45">
        <f t="shared" si="402"/>
        <v>2.0689721960405154</v>
      </c>
      <c r="IQ37" s="122">
        <f t="shared" si="403"/>
        <v>1812.4785468277928</v>
      </c>
      <c r="IR37" s="121">
        <f t="shared" si="404"/>
        <v>1.293899671915351E-5</v>
      </c>
    </row>
    <row r="38" spans="1:252" s="33" customFormat="1">
      <c r="A38" t="s">
        <v>233</v>
      </c>
      <c r="B38"/>
      <c r="C38" s="111">
        <v>3</v>
      </c>
      <c r="D38" s="111">
        <v>1160</v>
      </c>
      <c r="E38" s="125">
        <f t="shared" si="206"/>
        <v>88.459321829622084</v>
      </c>
      <c r="F38" s="125" t="str">
        <f t="shared" ca="1" si="207"/>
        <v>N</v>
      </c>
      <c r="G38" s="124" t="str">
        <f t="shared" ca="1" si="208"/>
        <v/>
      </c>
      <c r="H38" s="124" t="str">
        <f t="shared" ca="1" si="209"/>
        <v/>
      </c>
      <c r="I38" s="4">
        <f t="shared" ca="1" si="210"/>
        <v>3.5019221935257958E-2</v>
      </c>
      <c r="J38" s="4">
        <f t="shared" ca="1" si="211"/>
        <v>0.12744138618848871</v>
      </c>
      <c r="K38" s="4">
        <f t="shared" ca="1" si="212"/>
        <v>6.7054269172002884E-3</v>
      </c>
      <c r="L38" s="4">
        <f t="shared" ca="1" si="213"/>
        <v>5.9343911386790738E-2</v>
      </c>
      <c r="M38" s="4">
        <f t="shared" ca="1" si="199"/>
        <v>3.5019221935257958E-2</v>
      </c>
      <c r="N38" s="4">
        <f t="shared" ca="1" si="200"/>
        <v>2.9241342026089544E-2</v>
      </c>
      <c r="O38" s="4">
        <f t="shared" si="201"/>
        <v>2.684045117154361E-2</v>
      </c>
      <c r="P38">
        <v>47.137099999999997</v>
      </c>
      <c r="Q38">
        <v>1.7511000000000001</v>
      </c>
      <c r="R38">
        <v>15.461600000000001</v>
      </c>
      <c r="S38">
        <v>9.4512</v>
      </c>
      <c r="T38">
        <v>0.20480000000000001</v>
      </c>
      <c r="U38">
        <v>6.1387378640776697</v>
      </c>
      <c r="V38">
        <v>12.288</v>
      </c>
      <c r="W38">
        <v>3.7118000000000002</v>
      </c>
      <c r="X38">
        <v>1.2131000000000001</v>
      </c>
      <c r="Y38">
        <v>0.2</v>
      </c>
      <c r="Z38">
        <v>0.29010000000000002</v>
      </c>
      <c r="AA38" s="112">
        <v>0</v>
      </c>
      <c r="AB38" s="113">
        <f t="shared" ca="1" si="214"/>
        <v>11.12973249384561</v>
      </c>
      <c r="AD38">
        <v>51.298999999999999</v>
      </c>
      <c r="AE38">
        <v>0.4869</v>
      </c>
      <c r="AF38">
        <v>4.4177</v>
      </c>
      <c r="AG38">
        <v>3.7014</v>
      </c>
      <c r="AH38">
        <v>9.8299999999999998E-2</v>
      </c>
      <c r="AI38">
        <v>15.915699999999999</v>
      </c>
      <c r="AJ38">
        <v>21.745000000000001</v>
      </c>
      <c r="AK38">
        <v>0.37869999999999998</v>
      </c>
      <c r="AL38">
        <v>0</v>
      </c>
      <c r="AM38">
        <v>1.1904999999999999</v>
      </c>
      <c r="AO38" s="114">
        <f t="shared" ca="1" si="215"/>
        <v>1467.5329963993995</v>
      </c>
      <c r="AP38" s="124">
        <f t="shared" ca="1" si="216"/>
        <v>1194.3829963993994</v>
      </c>
      <c r="AQ38" s="124">
        <f t="shared" ca="1" si="217"/>
        <v>5.2088304168989303</v>
      </c>
      <c r="AR38" s="111"/>
      <c r="AS38" s="115">
        <f t="shared" ca="1" si="218"/>
        <v>1465.703546617473</v>
      </c>
      <c r="AT38" s="115">
        <f t="shared" ca="1" si="219"/>
        <v>6.9573822416471334</v>
      </c>
      <c r="AU38" s="115"/>
      <c r="AV38" s="115">
        <f t="shared" ca="1" si="220"/>
        <v>1462.9866605579366</v>
      </c>
      <c r="AW38" s="115">
        <f t="shared" ca="1" si="221"/>
        <v>4.601886363699772</v>
      </c>
      <c r="AX38" s="111"/>
      <c r="AY38" s="115">
        <f t="shared" ca="1" si="222"/>
        <v>1481.3727117426631</v>
      </c>
      <c r="AZ38" s="115">
        <f t="shared" ca="1" si="223"/>
        <v>1208.2227117426633</v>
      </c>
      <c r="BA38" s="115">
        <f t="shared" ca="1" si="224"/>
        <v>7.5666533002395511</v>
      </c>
      <c r="BB38" s="115"/>
      <c r="BC38" s="115">
        <f t="shared" ca="1" si="225"/>
        <v>1500.6760046869351</v>
      </c>
      <c r="BD38" s="115">
        <f t="shared" ca="1" si="226"/>
        <v>1227.5260046869353</v>
      </c>
      <c r="BE38" s="116">
        <f t="shared" ca="1" si="227"/>
        <v>8.3172317536868832</v>
      </c>
      <c r="BG38" s="116">
        <f t="shared" si="228"/>
        <v>1447.8771850028268</v>
      </c>
      <c r="BH38" s="116">
        <f t="shared" si="229"/>
        <v>1174.7271850028269</v>
      </c>
      <c r="BI38" s="116">
        <f t="shared" ca="1" si="230"/>
        <v>1465.703546617473</v>
      </c>
      <c r="BJ38" s="116">
        <f t="shared" ca="1" si="231"/>
        <v>1192.5535466174729</v>
      </c>
      <c r="BK38" s="116">
        <f t="shared" ca="1" si="232"/>
        <v>6.9573822416471334</v>
      </c>
      <c r="BL38" s="116"/>
      <c r="BM38" s="116">
        <f t="shared" ca="1" si="233"/>
        <v>1462.9866605579366</v>
      </c>
      <c r="BN38" s="116">
        <f t="shared" ca="1" si="234"/>
        <v>4.601886363699772</v>
      </c>
      <c r="BO38" s="116">
        <f t="shared" ca="1" si="235"/>
        <v>1189.8366605579367</v>
      </c>
      <c r="BP38" s="116"/>
      <c r="BQ38" s="116">
        <f t="shared" ca="1" si="236"/>
        <v>5.3166875798850519</v>
      </c>
      <c r="BR38" s="116">
        <f t="shared" ca="1" si="237"/>
        <v>5.9850593173631905</v>
      </c>
      <c r="BS38" s="116">
        <f t="shared" ca="1" si="238"/>
        <v>1203.1037238253411</v>
      </c>
      <c r="BT38" s="116">
        <f t="shared" ca="1" si="239"/>
        <v>1214.5806171163185</v>
      </c>
      <c r="BU38" s="116">
        <f t="shared" ca="1" si="240"/>
        <v>1214.5806171163185</v>
      </c>
      <c r="BV38" s="116"/>
      <c r="BW38" s="116">
        <f t="shared" ca="1" si="241"/>
        <v>1169.4183904147794</v>
      </c>
      <c r="BX38" s="111"/>
      <c r="BY38" s="117">
        <f t="shared" ca="1" si="242"/>
        <v>0.71793732189507831</v>
      </c>
      <c r="BZ38" s="117">
        <f t="shared" ca="1" si="243"/>
        <v>0.69807015473796408</v>
      </c>
      <c r="CA38" s="117">
        <f t="shared" ca="1" si="244"/>
        <v>0.10787040166494176</v>
      </c>
      <c r="CB38" s="117">
        <f t="shared" ca="1" si="245"/>
        <v>1.6362182894774483E-2</v>
      </c>
      <c r="CC38" s="117">
        <f t="shared" ca="1" si="246"/>
        <v>1.7201711742961708E-2</v>
      </c>
      <c r="CD38" s="117">
        <f t="shared" ca="1" si="247"/>
        <v>6.0110734904897323E-2</v>
      </c>
      <c r="CE38" s="117">
        <f t="shared" si="248"/>
        <v>4.4150061800359248E-2</v>
      </c>
      <c r="CF38" s="116">
        <f t="shared" ca="1" si="249"/>
        <v>0.94376524774589876</v>
      </c>
      <c r="CG38" s="134">
        <v>0.27</v>
      </c>
      <c r="CH38" s="117">
        <f t="shared" si="250"/>
        <v>0.75741406612475481</v>
      </c>
      <c r="CI38" s="117">
        <f t="shared" si="251"/>
        <v>0.11457582858214205</v>
      </c>
      <c r="CJ38" s="117">
        <f t="shared" si="252"/>
        <v>5.1381404830032437E-2</v>
      </c>
      <c r="CK38" s="117">
        <f t="shared" si="253"/>
        <v>2.7007089310701744E-2</v>
      </c>
      <c r="CL38" s="117">
        <f t="shared" si="254"/>
        <v>3.0869392878807779E-2</v>
      </c>
      <c r="CM38" s="117">
        <f t="shared" si="255"/>
        <v>1.7309610628815638E-2</v>
      </c>
      <c r="CN38" s="117">
        <f t="shared" si="256"/>
        <v>0.99855739235525443</v>
      </c>
      <c r="CO38" s="117">
        <f t="shared" si="257"/>
        <v>0.15105406300395224</v>
      </c>
      <c r="CP38" s="111"/>
      <c r="CQ38" s="116">
        <f t="shared" ca="1" si="258"/>
        <v>5.2870888241109242</v>
      </c>
      <c r="CR38" s="116">
        <f t="shared" ca="1" si="259"/>
        <v>4.4896928143658652</v>
      </c>
      <c r="CS38" s="116">
        <f t="shared" ca="1" si="260"/>
        <v>5.5244046667266611</v>
      </c>
      <c r="CT38" s="116">
        <f t="shared" ca="1" si="261"/>
        <v>1223.9470062373562</v>
      </c>
      <c r="CU38" s="118">
        <f t="shared" ca="1" si="205"/>
        <v>0.27849544919244096</v>
      </c>
      <c r="CW38" s="116">
        <f t="shared" si="262"/>
        <v>3.7113591227101286</v>
      </c>
      <c r="CX38" s="116">
        <f t="shared" si="263"/>
        <v>3.7609946056014563</v>
      </c>
      <c r="CY38" s="116">
        <f t="shared" ca="1" si="264"/>
        <v>959.9221041945558</v>
      </c>
      <c r="CZ38" s="119"/>
      <c r="DA38" s="33">
        <f t="shared" si="265"/>
        <v>0.78451608822937102</v>
      </c>
      <c r="DB38" s="33">
        <f t="shared" si="266"/>
        <v>2.1921961772084709E-2</v>
      </c>
      <c r="DC38" s="33">
        <f t="shared" si="267"/>
        <v>0.30328458920567669</v>
      </c>
      <c r="DD38" s="33">
        <f t="shared" si="268"/>
        <v>0.13154730090860503</v>
      </c>
      <c r="DE38" s="33">
        <f t="shared" si="269"/>
        <v>2.88704845814978E-3</v>
      </c>
      <c r="DF38" s="33">
        <f t="shared" si="270"/>
        <v>0.15230937227889932</v>
      </c>
      <c r="DG38" s="33">
        <f t="shared" si="271"/>
        <v>0.21912570839589568</v>
      </c>
      <c r="DH38" s="33">
        <f t="shared" si="272"/>
        <v>0.11977624643225356</v>
      </c>
      <c r="DI38" s="33">
        <f t="shared" si="273"/>
        <v>2.5756932353815449E-2</v>
      </c>
      <c r="DJ38" s="33">
        <f t="shared" si="274"/>
        <v>2.6316101111723694E-3</v>
      </c>
      <c r="DK38" s="33">
        <f t="shared" si="275"/>
        <v>4.0877290628941005E-3</v>
      </c>
      <c r="DL38" s="33">
        <f t="shared" si="276"/>
        <v>1.7678445872088175</v>
      </c>
      <c r="DN38" s="33">
        <f t="shared" si="277"/>
        <v>0.4437698279055251</v>
      </c>
      <c r="DO38" s="33">
        <f t="shared" si="278"/>
        <v>1.2400389678312423E-2</v>
      </c>
      <c r="DP38" s="33">
        <f t="shared" si="279"/>
        <v>0.17155613757005708</v>
      </c>
      <c r="DQ38" s="33">
        <f t="shared" si="280"/>
        <v>7.4411122934906884E-2</v>
      </c>
      <c r="DR38" s="33">
        <f t="shared" si="281"/>
        <v>1.6330895142247944E-3</v>
      </c>
      <c r="DS38" s="33">
        <f t="shared" si="282"/>
        <v>8.6155408332230593E-2</v>
      </c>
      <c r="DT38" s="33">
        <f t="shared" si="283"/>
        <v>0.12395077597961533</v>
      </c>
      <c r="DU38" s="33">
        <f t="shared" si="284"/>
        <v>6.7752701396316575E-2</v>
      </c>
      <c r="DV38" s="33">
        <f t="shared" si="285"/>
        <v>1.4569681373678943E-2</v>
      </c>
      <c r="DW38" s="33">
        <f t="shared" si="286"/>
        <v>1.4885981099318907E-3</v>
      </c>
      <c r="DX38" s="33">
        <f t="shared" si="287"/>
        <v>2.3122672052004641E-3</v>
      </c>
      <c r="DY38" s="33">
        <f t="shared" si="288"/>
        <v>1.0000000000000002</v>
      </c>
      <c r="DZ38" s="33">
        <f t="shared" si="289"/>
        <v>53.657139910989457</v>
      </c>
      <c r="EA38" s="33">
        <f t="shared" si="290"/>
        <v>0.85378376714050097</v>
      </c>
      <c r="EB38" s="33">
        <f t="shared" si="291"/>
        <v>6.0954846592587769E-3</v>
      </c>
      <c r="EC38" s="33">
        <f t="shared" si="292"/>
        <v>4.3327350653681311E-2</v>
      </c>
      <c r="ED38" s="33">
        <f t="shared" si="293"/>
        <v>5.1518238909673969E-2</v>
      </c>
      <c r="EE38" s="33">
        <f t="shared" si="294"/>
        <v>1.385726872246696E-3</v>
      </c>
      <c r="EF38" s="33">
        <f t="shared" si="295"/>
        <v>0.39488740683399326</v>
      </c>
      <c r="EG38" s="33">
        <f t="shared" si="296"/>
        <v>0.38776762118072527</v>
      </c>
      <c r="EH38" s="33">
        <f t="shared" si="297"/>
        <v>6.1101439360814721E-3</v>
      </c>
      <c r="EI38" s="33">
        <f t="shared" si="298"/>
        <v>0</v>
      </c>
      <c r="EJ38" s="33">
        <f t="shared" si="299"/>
        <v>7.8323295933767634E-3</v>
      </c>
      <c r="EK38" s="33">
        <f t="shared" si="300"/>
        <v>1.7527080697795387</v>
      </c>
      <c r="EM38" s="33">
        <f t="shared" si="301"/>
        <v>1.7075675342810019</v>
      </c>
      <c r="EN38" s="33">
        <f t="shared" si="302"/>
        <v>1.2190969318517554E-2</v>
      </c>
      <c r="EO38" s="33">
        <f t="shared" si="303"/>
        <v>0.12998205196104393</v>
      </c>
      <c r="EP38" s="33">
        <f t="shared" si="304"/>
        <v>5.1518238909673969E-2</v>
      </c>
      <c r="EQ38" s="33">
        <f t="shared" si="305"/>
        <v>1.385726872246696E-3</v>
      </c>
      <c r="ER38" s="33">
        <f t="shared" si="306"/>
        <v>0.39488740683399326</v>
      </c>
      <c r="ES38" s="33">
        <f t="shared" si="307"/>
        <v>0.38776762118072527</v>
      </c>
      <c r="ET38" s="33">
        <f t="shared" si="308"/>
        <v>6.1101439360814721E-3</v>
      </c>
      <c r="EU38" s="33">
        <f t="shared" si="309"/>
        <v>0</v>
      </c>
      <c r="EV38" s="33">
        <f t="shared" si="310"/>
        <v>2.349698878013029E-2</v>
      </c>
      <c r="EW38" s="33">
        <f t="shared" si="311"/>
        <v>2.7149066820734147</v>
      </c>
      <c r="EX38" s="33">
        <f t="shared" si="312"/>
        <v>2.2100207125416591</v>
      </c>
      <c r="EZ38" s="33">
        <f t="shared" si="313"/>
        <v>1.886879809412352</v>
      </c>
      <c r="FA38" s="33">
        <f t="shared" si="314"/>
        <v>1.3471147349941833E-2</v>
      </c>
      <c r="FB38" s="33">
        <f t="shared" si="315"/>
        <v>0.113120190587648</v>
      </c>
      <c r="FC38" s="33">
        <f t="shared" si="316"/>
        <v>7.8388494140734177E-2</v>
      </c>
      <c r="FD38" s="33">
        <f t="shared" si="317"/>
        <v>0.19150868472838217</v>
      </c>
      <c r="FE38" s="33">
        <f t="shared" si="318"/>
        <v>0.1138563750640491</v>
      </c>
      <c r="FF38" s="33">
        <f t="shared" si="319"/>
        <v>3.0624850895907677E-3</v>
      </c>
      <c r="FG38" s="33">
        <f t="shared" si="320"/>
        <v>0.8727093482249898</v>
      </c>
      <c r="FH38" s="33">
        <f t="shared" si="321"/>
        <v>0.8569744744624106</v>
      </c>
      <c r="FI38" s="33">
        <f t="shared" si="322"/>
        <v>2.7007089310701744E-2</v>
      </c>
      <c r="FJ38" s="33">
        <f t="shared" si="323"/>
        <v>0</v>
      </c>
      <c r="FK38" s="33">
        <f t="shared" si="324"/>
        <v>3.4619221257631276E-2</v>
      </c>
      <c r="FL38" s="33">
        <f t="shared" si="325"/>
        <v>4.0000886349000488</v>
      </c>
      <c r="FM38" s="33">
        <f t="shared" si="326"/>
        <v>1.7726980010062537E-4</v>
      </c>
      <c r="FN38" s="33">
        <f t="shared" si="327"/>
        <v>2.6589880816807465E-4</v>
      </c>
      <c r="FO38" s="33">
        <f t="shared" si="328"/>
        <v>2.7007089310701744E-2</v>
      </c>
      <c r="FP38" s="33">
        <f t="shared" si="329"/>
        <v>5.1381404830032437E-2</v>
      </c>
      <c r="FQ38" s="33">
        <f t="shared" si="330"/>
        <v>3.0869392878807779E-2</v>
      </c>
      <c r="FR38" s="33">
        <f t="shared" si="331"/>
        <v>1.7309610628815638E-2</v>
      </c>
      <c r="FS38" s="119">
        <f t="shared" si="332"/>
        <v>0.75741406612475481</v>
      </c>
      <c r="FT38" s="33">
        <f t="shared" si="333"/>
        <v>0.11457582858214205</v>
      </c>
      <c r="FU38" s="33">
        <f t="shared" si="334"/>
        <v>0.99855739235525443</v>
      </c>
      <c r="FV38" s="33">
        <f t="shared" si="335"/>
        <v>0.75741406612475481</v>
      </c>
      <c r="FW38" s="33">
        <f t="shared" si="336"/>
        <v>2.467978312970704</v>
      </c>
      <c r="FX38" s="33">
        <f t="shared" si="337"/>
        <v>-2.7959926654801701</v>
      </c>
      <c r="FY38" s="33">
        <f t="shared" si="338"/>
        <v>-2.7959926654801701</v>
      </c>
      <c r="FZ38" s="33">
        <f t="shared" si="339"/>
        <v>0.5365713991098946</v>
      </c>
      <c r="GA38" s="120">
        <f t="shared" ca="1" si="340"/>
        <v>1465.703546617473</v>
      </c>
      <c r="GB38" s="120">
        <f t="shared" ca="1" si="341"/>
        <v>6.9573822416471334</v>
      </c>
      <c r="GC38" s="33">
        <f t="shared" ca="1" si="342"/>
        <v>0.14657035466174731</v>
      </c>
      <c r="GD38" s="119">
        <f t="shared" ca="1" si="343"/>
        <v>0.4951197263990319</v>
      </c>
      <c r="GE38" s="119">
        <f t="shared" ca="1" si="344"/>
        <v>5.5259425782077471</v>
      </c>
      <c r="GF38" s="33">
        <f t="shared" ca="1" si="345"/>
        <v>174.83728713856073</v>
      </c>
      <c r="GG38" s="33">
        <f t="shared" si="346"/>
        <v>0.10133427307257493</v>
      </c>
      <c r="GH38" s="119">
        <f t="shared" si="347"/>
        <v>88.459321829622084</v>
      </c>
      <c r="GI38" s="119">
        <f t="shared" ca="1" si="348"/>
        <v>315.19960910113025</v>
      </c>
      <c r="GJ38" s="119">
        <f t="shared" ca="1" si="349"/>
        <v>1.6660317960426056E-3</v>
      </c>
      <c r="GK38" s="119">
        <f t="shared" si="350"/>
        <v>0.15105406300395224</v>
      </c>
      <c r="GL38" s="33">
        <f t="shared" si="351"/>
        <v>0.88704404886270305</v>
      </c>
      <c r="GM38" s="33">
        <f t="shared" si="352"/>
        <v>0.12665613254840791</v>
      </c>
      <c r="GN38" s="33">
        <f t="shared" si="353"/>
        <v>0.12938017570257629</v>
      </c>
      <c r="GO38" s="33">
        <f t="shared" si="354"/>
        <v>0.90814035850932395</v>
      </c>
      <c r="GP38" s="33">
        <f t="shared" si="355"/>
        <v>7.8248094979614269E-2</v>
      </c>
      <c r="GQ38" s="33">
        <f t="shared" si="356"/>
        <v>0.11367910526394848</v>
      </c>
      <c r="GR38" s="33">
        <f t="shared" si="357"/>
        <v>0.87061982429742368</v>
      </c>
      <c r="GS38" s="33">
        <f t="shared" si="358"/>
        <v>0.32493208440708032</v>
      </c>
      <c r="GT38" s="33">
        <f t="shared" si="359"/>
        <v>-1.2840731459526201E-2</v>
      </c>
      <c r="GU38" s="33">
        <f t="shared" si="360"/>
        <v>2.7316282203429854E-2</v>
      </c>
      <c r="GV38" s="33">
        <f t="shared" si="361"/>
        <v>2.7316282203429854E-2</v>
      </c>
      <c r="GW38" s="33">
        <f t="shared" si="362"/>
        <v>8.6362823060518623E-2</v>
      </c>
      <c r="GX38" s="33">
        <f t="shared" si="363"/>
        <v>8.5639668933867097E-2</v>
      </c>
      <c r="GY38" s="33">
        <f t="shared" si="364"/>
        <v>0.7870696792911227</v>
      </c>
      <c r="GZ38" s="33">
        <f t="shared" si="365"/>
        <v>0.8569744744624106</v>
      </c>
      <c r="HA38" s="33">
        <f t="shared" si="366"/>
        <v>2.7007089310701744E-2</v>
      </c>
      <c r="HB38" s="33">
        <f t="shared" si="367"/>
        <v>437.94991782035311</v>
      </c>
      <c r="HC38" s="33">
        <f t="shared" si="368"/>
        <v>11.706341653999564</v>
      </c>
      <c r="HD38" s="33">
        <f t="shared" si="369"/>
        <v>2.1403045496984481</v>
      </c>
      <c r="HE38" s="33">
        <f t="shared" si="370"/>
        <v>8.8020024606348671E-6</v>
      </c>
      <c r="HF38" s="33">
        <f t="shared" si="371"/>
        <v>1812.4785468277928</v>
      </c>
      <c r="HG38" s="33">
        <f t="shared" ca="1" si="372"/>
        <v>-7.6860251765644714E-3</v>
      </c>
      <c r="HH38" s="119">
        <f t="shared" ca="1" si="373"/>
        <v>18.499029666726678</v>
      </c>
      <c r="HI38" s="44" t="e">
        <f>#REF!</f>
        <v>#REF!</v>
      </c>
      <c r="HJ38" s="44" t="e">
        <f>#REF!</f>
        <v>#REF!</v>
      </c>
      <c r="HK38" s="44">
        <f t="shared" si="374"/>
        <v>4.9249000000000001</v>
      </c>
      <c r="HL38" s="44">
        <f t="shared" si="375"/>
        <v>3.6680562238418659</v>
      </c>
      <c r="HM38" s="44" t="e">
        <f t="shared" si="376"/>
        <v>#REF!</v>
      </c>
      <c r="HN38" s="33">
        <f t="shared" si="377"/>
        <v>437.94991782035311</v>
      </c>
      <c r="HO38" s="33">
        <f t="shared" si="378"/>
        <v>11.706341653999564</v>
      </c>
      <c r="HP38" s="44">
        <f t="shared" si="379"/>
        <v>4.0165863938239283</v>
      </c>
      <c r="HQ38" s="44"/>
      <c r="HR38" s="45">
        <f t="shared" si="380"/>
        <v>0.11674159035353925</v>
      </c>
      <c r="HS38" s="45">
        <f t="shared" si="381"/>
        <v>0.8727093482249898</v>
      </c>
      <c r="HT38" s="45">
        <f t="shared" si="382"/>
        <v>1.7726980010062537E-4</v>
      </c>
      <c r="HU38" s="45">
        <f t="shared" si="383"/>
        <v>2.6829819510601118E-2</v>
      </c>
      <c r="HV38" s="45">
        <f t="shared" si="384"/>
        <v>0</v>
      </c>
      <c r="HW38" s="45">
        <f t="shared" si="385"/>
        <v>2.6829819510601118E-2</v>
      </c>
      <c r="HX38" s="45">
        <f t="shared" si="386"/>
        <v>0</v>
      </c>
      <c r="HY38" s="45">
        <f t="shared" si="387"/>
        <v>5.1558674630133056E-2</v>
      </c>
      <c r="HZ38" s="45">
        <f t="shared" si="388"/>
        <v>0.11312019058764801</v>
      </c>
      <c r="IA38" s="45">
        <f t="shared" si="389"/>
        <v>0.11798623438697552</v>
      </c>
      <c r="IB38" s="45">
        <f t="shared" si="390"/>
        <v>0.65608971798775906</v>
      </c>
      <c r="IC38" s="45">
        <f t="shared" si="391"/>
        <v>8.7764565887003557E-2</v>
      </c>
      <c r="ID38" s="45">
        <f t="shared" si="392"/>
        <v>0.10232985781701172</v>
      </c>
      <c r="IE38" s="45">
        <f t="shared" si="393"/>
        <v>1.3688578409875939E-2</v>
      </c>
      <c r="IF38" s="45">
        <f t="shared" si="394"/>
        <v>2.7007089310701744E-2</v>
      </c>
      <c r="IG38" s="45"/>
      <c r="IH38" s="121">
        <f t="shared" si="395"/>
        <v>-8.694552373511115E-7</v>
      </c>
      <c r="II38" s="121">
        <f t="shared" si="396"/>
        <v>1.602566894511768E-12</v>
      </c>
      <c r="IJ38" s="121">
        <f t="shared" si="397"/>
        <v>2.7040050959174785E-5</v>
      </c>
      <c r="IK38" s="121">
        <f t="shared" si="398"/>
        <v>7.7200106033991175E-9</v>
      </c>
      <c r="IL38" s="45">
        <f t="shared" si="399"/>
        <v>2.1403045496984481</v>
      </c>
      <c r="IM38" s="119">
        <f t="shared" si="400"/>
        <v>0.10133427307257493</v>
      </c>
      <c r="IN38" s="122">
        <f t="shared" ca="1" si="401"/>
        <v>-24.87255861381151</v>
      </c>
      <c r="IO38" s="122"/>
      <c r="IP38" s="45">
        <f t="shared" si="402"/>
        <v>2.0689721960405154</v>
      </c>
      <c r="IQ38" s="122">
        <f t="shared" si="403"/>
        <v>1812.4785468277928</v>
      </c>
      <c r="IR38" s="121">
        <f t="shared" si="404"/>
        <v>1.293899671915351E-5</v>
      </c>
    </row>
    <row r="39" spans="1:252" s="33" customFormat="1">
      <c r="A39" t="s">
        <v>233</v>
      </c>
      <c r="B39"/>
      <c r="C39" s="111">
        <v>3</v>
      </c>
      <c r="D39" s="111">
        <v>1160</v>
      </c>
      <c r="E39" s="125">
        <f t="shared" si="206"/>
        <v>87.05232408640552</v>
      </c>
      <c r="F39" s="125" t="str">
        <f t="shared" ca="1" si="207"/>
        <v>N</v>
      </c>
      <c r="G39" s="124" t="str">
        <f t="shared" ca="1" si="208"/>
        <v/>
      </c>
      <c r="H39" s="124" t="str">
        <f t="shared" ca="1" si="209"/>
        <v/>
      </c>
      <c r="I39" s="4">
        <f t="shared" ca="1" si="210"/>
        <v>5.6939909269328258E-2</v>
      </c>
      <c r="J39" s="4">
        <f t="shared" ca="1" si="211"/>
        <v>0.1179051611222173</v>
      </c>
      <c r="K39" s="4">
        <f t="shared" ca="1" si="212"/>
        <v>4.2265984762518832E-3</v>
      </c>
      <c r="L39" s="4">
        <f t="shared" ca="1" si="213"/>
        <v>2.9609830355834865E-2</v>
      </c>
      <c r="M39" s="4">
        <f t="shared" ca="1" si="199"/>
        <v>5.6939909269328258E-2</v>
      </c>
      <c r="N39" s="4">
        <f t="shared" ca="1" si="200"/>
        <v>1.0970781649335515E-2</v>
      </c>
      <c r="O39" s="4">
        <f t="shared" si="201"/>
        <v>2.4486484169571734E-2</v>
      </c>
      <c r="P39">
        <v>47.151899999999998</v>
      </c>
      <c r="Q39">
        <v>1.7168000000000001</v>
      </c>
      <c r="R39">
        <v>15.5321</v>
      </c>
      <c r="S39">
        <v>9.7208000000000006</v>
      </c>
      <c r="T39">
        <v>0.1888</v>
      </c>
      <c r="U39">
        <v>5.9395145631067896</v>
      </c>
      <c r="V39">
        <v>12.361700000000001</v>
      </c>
      <c r="W39">
        <v>3.7555999999999998</v>
      </c>
      <c r="X39">
        <v>1.1877</v>
      </c>
      <c r="Y39">
        <v>0.2</v>
      </c>
      <c r="Z39">
        <v>0.27660000000000001</v>
      </c>
      <c r="AA39" s="112">
        <v>0</v>
      </c>
      <c r="AB39" s="113">
        <f t="shared" ca="1" si="214"/>
        <v>11.566783384911741</v>
      </c>
      <c r="AD39">
        <v>49.714700000000001</v>
      </c>
      <c r="AE39">
        <v>0.72489999999999999</v>
      </c>
      <c r="AF39">
        <v>6.2488999999999999</v>
      </c>
      <c r="AG39">
        <v>3.988</v>
      </c>
      <c r="AH39">
        <v>0.1128</v>
      </c>
      <c r="AI39">
        <v>15.041499999999999</v>
      </c>
      <c r="AJ39">
        <v>21.639700000000001</v>
      </c>
      <c r="AK39">
        <v>0.40810000000000002</v>
      </c>
      <c r="AL39">
        <v>0</v>
      </c>
      <c r="AM39">
        <v>1.355</v>
      </c>
      <c r="AO39" s="114">
        <f t="shared" ca="1" si="215"/>
        <v>1473.8826943303488</v>
      </c>
      <c r="AP39" s="124">
        <f t="shared" ca="1" si="216"/>
        <v>1200.7326943303487</v>
      </c>
      <c r="AQ39" s="124">
        <f t="shared" ca="1" si="217"/>
        <v>5.9661629961172347</v>
      </c>
      <c r="AR39" s="111"/>
      <c r="AS39" s="115">
        <f t="shared" ca="1" si="218"/>
        <v>1467.7194748610445</v>
      </c>
      <c r="AT39" s="115">
        <f t="shared" ca="1" si="219"/>
        <v>7.4445546685408326</v>
      </c>
      <c r="AU39" s="115"/>
      <c r="AV39" s="115">
        <f t="shared" ca="1" si="220"/>
        <v>1466.7002911900936</v>
      </c>
      <c r="AW39" s="115">
        <f t="shared" ca="1" si="221"/>
        <v>4.8252985893477334</v>
      </c>
      <c r="AX39" s="111"/>
      <c r="AY39" s="115">
        <f t="shared" ca="1" si="222"/>
        <v>1487.1242493417212</v>
      </c>
      <c r="AZ39" s="115">
        <f t="shared" ca="1" si="223"/>
        <v>1213.9742493417211</v>
      </c>
      <c r="BA39" s="115">
        <f t="shared" ca="1" si="224"/>
        <v>8.2036733311606937</v>
      </c>
      <c r="BB39" s="115"/>
      <c r="BC39" s="115">
        <f t="shared" ca="1" si="225"/>
        <v>1502.7528740848163</v>
      </c>
      <c r="BD39" s="115">
        <f t="shared" ca="1" si="226"/>
        <v>1229.6028740848164</v>
      </c>
      <c r="BE39" s="116">
        <f t="shared" ca="1" si="227"/>
        <v>8.8150682600417305</v>
      </c>
      <c r="BG39" s="116">
        <f t="shared" si="228"/>
        <v>1448.7828221806435</v>
      </c>
      <c r="BH39" s="116">
        <f t="shared" si="229"/>
        <v>1175.6328221806434</v>
      </c>
      <c r="BI39" s="116">
        <f t="shared" ca="1" si="230"/>
        <v>1467.7194748610445</v>
      </c>
      <c r="BJ39" s="116">
        <f t="shared" ca="1" si="231"/>
        <v>1194.5694748610445</v>
      </c>
      <c r="BK39" s="116">
        <f t="shared" ca="1" si="232"/>
        <v>7.4445546685408326</v>
      </c>
      <c r="BL39" s="116"/>
      <c r="BM39" s="116">
        <f t="shared" ca="1" si="233"/>
        <v>1466.7002911900936</v>
      </c>
      <c r="BN39" s="116">
        <f t="shared" ca="1" si="234"/>
        <v>4.8252985893477334</v>
      </c>
      <c r="BO39" s="116">
        <f t="shared" ca="1" si="235"/>
        <v>1193.5502911900935</v>
      </c>
      <c r="BP39" s="116"/>
      <c r="BQ39" s="116">
        <f t="shared" ca="1" si="236"/>
        <v>5.9584226945346082</v>
      </c>
      <c r="BR39" s="116">
        <f t="shared" ca="1" si="237"/>
        <v>6.6427581259391006</v>
      </c>
      <c r="BS39" s="116">
        <f t="shared" ca="1" si="238"/>
        <v>1207.8206121338212</v>
      </c>
      <c r="BT39" s="116">
        <f t="shared" ca="1" si="239"/>
        <v>1216.5867813710979</v>
      </c>
      <c r="BU39" s="116">
        <f t="shared" ca="1" si="240"/>
        <v>1216.5867813710979</v>
      </c>
      <c r="BV39" s="116"/>
      <c r="BW39" s="116">
        <f t="shared" ca="1" si="241"/>
        <v>1167.4548515328847</v>
      </c>
      <c r="BX39" s="111"/>
      <c r="BY39" s="117">
        <f t="shared" ca="1" si="242"/>
        <v>0.70606801191000468</v>
      </c>
      <c r="BZ39" s="117">
        <f t="shared" ca="1" si="243"/>
        <v>0.68486958349730276</v>
      </c>
      <c r="CA39" s="117">
        <f t="shared" ca="1" si="244"/>
        <v>0.12220680601245519</v>
      </c>
      <c r="CB39" s="117">
        <f t="shared" ca="1" si="245"/>
        <v>1.9995494600217552E-2</v>
      </c>
      <c r="CC39" s="117">
        <f t="shared" ca="1" si="246"/>
        <v>1.7408383906166305E-2</v>
      </c>
      <c r="CD39" s="117">
        <f t="shared" ca="1" si="247"/>
        <v>5.5311347027754518E-2</v>
      </c>
      <c r="CE39" s="117">
        <f t="shared" si="248"/>
        <v>4.4250134441825482E-2</v>
      </c>
      <c r="CF39" s="116">
        <f t="shared" ca="1" si="249"/>
        <v>0.94404174948572173</v>
      </c>
      <c r="CG39" s="134">
        <v>0.27</v>
      </c>
      <c r="CH39" s="117">
        <f t="shared" si="250"/>
        <v>0.71447941385313762</v>
      </c>
      <c r="CI39" s="117">
        <f t="shared" si="251"/>
        <v>0.11798020753620331</v>
      </c>
      <c r="CJ39" s="117">
        <f t="shared" si="252"/>
        <v>7.693540386954581E-2</v>
      </c>
      <c r="CK39" s="117">
        <f t="shared" si="253"/>
        <v>2.919570967157939E-2</v>
      </c>
      <c r="CL39" s="117">
        <f t="shared" si="254"/>
        <v>4.4340565378419003E-2</v>
      </c>
      <c r="CM39" s="117">
        <f t="shared" si="255"/>
        <v>1.9763650272253748E-2</v>
      </c>
      <c r="CN39" s="117">
        <f t="shared" si="256"/>
        <v>1.0026949505811389</v>
      </c>
      <c r="CO39" s="117">
        <f t="shared" si="257"/>
        <v>0.16199922812015741</v>
      </c>
      <c r="CP39" s="111"/>
      <c r="CQ39" s="116">
        <f t="shared" ca="1" si="258"/>
        <v>6.8783219697052118</v>
      </c>
      <c r="CR39" s="116">
        <f t="shared" ca="1" si="259"/>
        <v>5.1951156621140342</v>
      </c>
      <c r="CS39" s="116">
        <f t="shared" ca="1" si="260"/>
        <v>7.4660504391932232</v>
      </c>
      <c r="CT39" s="116">
        <f t="shared" ca="1" si="261"/>
        <v>1219.4997325208919</v>
      </c>
      <c r="CU39" s="118">
        <f t="shared" ca="1" si="205"/>
        <v>0.27990438924237471</v>
      </c>
      <c r="CW39" s="116">
        <f t="shared" si="262"/>
        <v>5.5857971895812453</v>
      </c>
      <c r="CX39" s="116">
        <f t="shared" si="263"/>
        <v>5.6927710779320506</v>
      </c>
      <c r="CY39" s="116">
        <f t="shared" ca="1" si="264"/>
        <v>941.92645506349106</v>
      </c>
      <c r="CZ39" s="119"/>
      <c r="DA39" s="33">
        <f t="shared" si="265"/>
        <v>0.78476240881561399</v>
      </c>
      <c r="DB39" s="33">
        <f t="shared" si="266"/>
        <v>2.149256123026385E-2</v>
      </c>
      <c r="DC39" s="33">
        <f t="shared" si="267"/>
        <v>0.30466747089573465</v>
      </c>
      <c r="DD39" s="33">
        <f t="shared" si="268"/>
        <v>0.135299750579013</v>
      </c>
      <c r="DE39" s="33">
        <f t="shared" si="269"/>
        <v>2.6614977973568282E-3</v>
      </c>
      <c r="DF39" s="33">
        <f t="shared" si="270"/>
        <v>0.14736640573006396</v>
      </c>
      <c r="DG39" s="33">
        <f t="shared" si="271"/>
        <v>0.22043996333638866</v>
      </c>
      <c r="DH39" s="33">
        <f t="shared" si="272"/>
        <v>0.1211896306646294</v>
      </c>
      <c r="DI39" s="33">
        <f t="shared" si="273"/>
        <v>2.5217631321924498E-2</v>
      </c>
      <c r="DJ39" s="33">
        <f t="shared" si="274"/>
        <v>2.6316101111723694E-3</v>
      </c>
      <c r="DK39" s="33">
        <f t="shared" si="275"/>
        <v>3.8975038221182637E-3</v>
      </c>
      <c r="DL39" s="33">
        <f t="shared" si="276"/>
        <v>1.7696264343042796</v>
      </c>
      <c r="DN39" s="33">
        <f t="shared" si="277"/>
        <v>0.44346218704861273</v>
      </c>
      <c r="DO39" s="33">
        <f t="shared" si="278"/>
        <v>1.2145253265677822E-2</v>
      </c>
      <c r="DP39" s="33">
        <f t="shared" si="279"/>
        <v>0.17216485072201876</v>
      </c>
      <c r="DQ39" s="33">
        <f t="shared" si="280"/>
        <v>7.6456673542066228E-2</v>
      </c>
      <c r="DR39" s="33">
        <f t="shared" si="281"/>
        <v>1.503988494839129E-3</v>
      </c>
      <c r="DS39" s="33">
        <f t="shared" si="282"/>
        <v>8.3275431963130891E-2</v>
      </c>
      <c r="DT39" s="33">
        <f t="shared" si="283"/>
        <v>0.12456864288595101</v>
      </c>
      <c r="DU39" s="33">
        <f t="shared" si="284"/>
        <v>6.8483171541384974E-2</v>
      </c>
      <c r="DV39" s="33">
        <f t="shared" si="285"/>
        <v>1.4250256909073972E-2</v>
      </c>
      <c r="DW39" s="33">
        <f t="shared" si="286"/>
        <v>1.4870992318822219E-3</v>
      </c>
      <c r="DX39" s="33">
        <f t="shared" si="287"/>
        <v>2.2024443953622048E-3</v>
      </c>
      <c r="DY39" s="33">
        <f t="shared" si="288"/>
        <v>0.99999999999999989</v>
      </c>
      <c r="DZ39" s="33">
        <f t="shared" si="289"/>
        <v>52.134435779049689</v>
      </c>
      <c r="EA39" s="33">
        <f t="shared" si="290"/>
        <v>0.82741581411450249</v>
      </c>
      <c r="EB39" s="33">
        <f t="shared" si="291"/>
        <v>9.0749986229137145E-3</v>
      </c>
      <c r="EC39" s="33">
        <f t="shared" si="292"/>
        <v>6.1287158815625582E-2</v>
      </c>
      <c r="ED39" s="33">
        <f t="shared" si="293"/>
        <v>5.5507304471761977E-2</v>
      </c>
      <c r="EE39" s="33">
        <f t="shared" si="294"/>
        <v>1.5901321585903084E-3</v>
      </c>
      <c r="EF39" s="33">
        <f t="shared" si="295"/>
        <v>0.37319746727404451</v>
      </c>
      <c r="EG39" s="33">
        <f t="shared" si="296"/>
        <v>0.38588985937293818</v>
      </c>
      <c r="EH39" s="33">
        <f t="shared" si="297"/>
        <v>6.5844989181802196E-3</v>
      </c>
      <c r="EI39" s="33">
        <f t="shared" si="298"/>
        <v>0</v>
      </c>
      <c r="EJ39" s="33">
        <f t="shared" si="299"/>
        <v>8.9145792515964006E-3</v>
      </c>
      <c r="EK39" s="33">
        <f t="shared" si="300"/>
        <v>1.7294618130001536</v>
      </c>
      <c r="EM39" s="33">
        <f t="shared" si="301"/>
        <v>1.654831628229005</v>
      </c>
      <c r="EN39" s="33">
        <f t="shared" si="302"/>
        <v>1.8149997245827429E-2</v>
      </c>
      <c r="EO39" s="33">
        <f t="shared" si="303"/>
        <v>0.18386147644687675</v>
      </c>
      <c r="EP39" s="33">
        <f t="shared" si="304"/>
        <v>5.5507304471761977E-2</v>
      </c>
      <c r="EQ39" s="33">
        <f t="shared" si="305"/>
        <v>1.5901321585903084E-3</v>
      </c>
      <c r="ER39" s="33">
        <f t="shared" si="306"/>
        <v>0.37319746727404451</v>
      </c>
      <c r="ES39" s="33">
        <f t="shared" si="307"/>
        <v>0.38588985937293818</v>
      </c>
      <c r="ET39" s="33">
        <f t="shared" si="308"/>
        <v>6.5844989181802196E-3</v>
      </c>
      <c r="EU39" s="33">
        <f t="shared" si="309"/>
        <v>0</v>
      </c>
      <c r="EV39" s="33">
        <f t="shared" si="310"/>
        <v>2.67437377547892E-2</v>
      </c>
      <c r="EW39" s="33">
        <f t="shared" si="311"/>
        <v>2.7063561018720135</v>
      </c>
      <c r="EX39" s="33">
        <f t="shared" si="312"/>
        <v>2.217003148938804</v>
      </c>
      <c r="EZ39" s="33">
        <f t="shared" si="313"/>
        <v>1.8343834653736162</v>
      </c>
      <c r="FA39" s="33">
        <f t="shared" si="314"/>
        <v>2.0119300523615016E-2</v>
      </c>
      <c r="FB39" s="33">
        <f t="shared" si="315"/>
        <v>0.16561653462638382</v>
      </c>
      <c r="FC39" s="33">
        <f t="shared" si="316"/>
        <v>0.1061311135411252</v>
      </c>
      <c r="FD39" s="33">
        <f t="shared" si="317"/>
        <v>0.27174764816750901</v>
      </c>
      <c r="FE39" s="33">
        <f t="shared" si="318"/>
        <v>0.12305986880300127</v>
      </c>
      <c r="FF39" s="33">
        <f t="shared" si="319"/>
        <v>3.5253280028235716E-3</v>
      </c>
      <c r="FG39" s="33">
        <f t="shared" si="320"/>
        <v>0.827379960122543</v>
      </c>
      <c r="FH39" s="33">
        <f t="shared" si="321"/>
        <v>0.85551903337335622</v>
      </c>
      <c r="FI39" s="33">
        <f t="shared" si="322"/>
        <v>2.919570967157939E-2</v>
      </c>
      <c r="FJ39" s="33">
        <f t="shared" si="323"/>
        <v>0</v>
      </c>
      <c r="FK39" s="33">
        <f t="shared" si="324"/>
        <v>3.9527300544507496E-2</v>
      </c>
      <c r="FL39" s="33">
        <f t="shared" si="325"/>
        <v>4.0044576145825515</v>
      </c>
      <c r="FM39" s="33">
        <f t="shared" si="326"/>
        <v>8.9152291651004786E-3</v>
      </c>
      <c r="FN39" s="33">
        <f t="shared" si="327"/>
        <v>1.3357957591017211E-2</v>
      </c>
      <c r="FO39" s="33">
        <f t="shared" si="328"/>
        <v>2.919570967157939E-2</v>
      </c>
      <c r="FP39" s="33">
        <f t="shared" si="329"/>
        <v>7.693540386954581E-2</v>
      </c>
      <c r="FQ39" s="33">
        <f t="shared" si="330"/>
        <v>4.4340565378419003E-2</v>
      </c>
      <c r="FR39" s="33">
        <f t="shared" si="331"/>
        <v>1.9763650272253748E-2</v>
      </c>
      <c r="FS39" s="119">
        <f t="shared" si="332"/>
        <v>0.71447941385313762</v>
      </c>
      <c r="FT39" s="33">
        <f t="shared" si="333"/>
        <v>0.11798020753620331</v>
      </c>
      <c r="FU39" s="33">
        <f t="shared" si="334"/>
        <v>1.0026949505811389</v>
      </c>
      <c r="FV39" s="33">
        <f t="shared" si="335"/>
        <v>0.71447941385313762</v>
      </c>
      <c r="FW39" s="33">
        <f t="shared" si="336"/>
        <v>2.5330220343818559</v>
      </c>
      <c r="FX39" s="33">
        <f t="shared" si="337"/>
        <v>-2.6742179281493761</v>
      </c>
      <c r="FY39" s="33">
        <f t="shared" si="338"/>
        <v>-2.6742179281493761</v>
      </c>
      <c r="FZ39" s="33">
        <f t="shared" si="339"/>
        <v>0.52134435779049693</v>
      </c>
      <c r="GA39" s="120">
        <f t="shared" ca="1" si="340"/>
        <v>1467.7194748610445</v>
      </c>
      <c r="GB39" s="120">
        <f t="shared" ca="1" si="341"/>
        <v>7.4445546685408326</v>
      </c>
      <c r="GC39" s="33">
        <f t="shared" ca="1" si="342"/>
        <v>0.14677194748610445</v>
      </c>
      <c r="GD39" s="119">
        <f t="shared" ca="1" si="343"/>
        <v>0.39617675393093854</v>
      </c>
      <c r="GE39" s="119">
        <f t="shared" ca="1" si="344"/>
        <v>5.5259814587631713</v>
      </c>
      <c r="GF39" s="33">
        <f t="shared" ca="1" si="345"/>
        <v>175.85261249180027</v>
      </c>
      <c r="GG39" s="33">
        <f t="shared" si="346"/>
        <v>9.5659633286357987E-2</v>
      </c>
      <c r="GH39" s="119">
        <f t="shared" si="347"/>
        <v>87.05232408640552</v>
      </c>
      <c r="GI39" s="119">
        <f t="shared" ca="1" si="348"/>
        <v>315.91314637229829</v>
      </c>
      <c r="GJ39" s="119">
        <f t="shared" ca="1" si="349"/>
        <v>1.6656661207828799E-3</v>
      </c>
      <c r="GK39" s="119">
        <f t="shared" si="350"/>
        <v>0.16199922812015741</v>
      </c>
      <c r="GL39" s="33">
        <f t="shared" si="351"/>
        <v>0.88824007104775915</v>
      </c>
      <c r="GM39" s="33">
        <f t="shared" si="352"/>
        <v>0.17469294377434821</v>
      </c>
      <c r="GN39" s="33">
        <f t="shared" si="353"/>
        <v>0.13091307850806283</v>
      </c>
      <c r="GO39" s="33">
        <f t="shared" si="354"/>
        <v>0.87374958593525975</v>
      </c>
      <c r="GP39" s="33">
        <f t="shared" si="355"/>
        <v>6.7775013825184027E-2</v>
      </c>
      <c r="GQ39" s="33">
        <f t="shared" si="356"/>
        <v>0.11414463963790078</v>
      </c>
      <c r="GR39" s="33">
        <f t="shared" si="357"/>
        <v>0.86908692149193723</v>
      </c>
      <c r="GS39" s="33">
        <f t="shared" si="358"/>
        <v>0.31958858991268174</v>
      </c>
      <c r="GT39" s="33">
        <f t="shared" si="359"/>
        <v>-1.2756796816210926E-2</v>
      </c>
      <c r="GU39" s="33">
        <f t="shared" si="360"/>
        <v>2.7438637729635031E-2</v>
      </c>
      <c r="GV39" s="33">
        <f t="shared" si="361"/>
        <v>2.7438637729635031E-2</v>
      </c>
      <c r="GW39" s="33">
        <f t="shared" si="362"/>
        <v>8.6706001908265745E-2</v>
      </c>
      <c r="GX39" s="33">
        <f t="shared" si="363"/>
        <v>8.4321291222605815E-2</v>
      </c>
      <c r="GY39" s="33">
        <f t="shared" si="364"/>
        <v>0.74305866889993721</v>
      </c>
      <c r="GZ39" s="33">
        <f t="shared" si="365"/>
        <v>0.85551903337335622</v>
      </c>
      <c r="HA39" s="33">
        <f t="shared" si="366"/>
        <v>2.919570967157939E-2</v>
      </c>
      <c r="HB39" s="33">
        <f t="shared" si="367"/>
        <v>437.56124955202483</v>
      </c>
      <c r="HC39" s="33">
        <f t="shared" si="368"/>
        <v>11.613083858003277</v>
      </c>
      <c r="HD39" s="33">
        <f t="shared" si="369"/>
        <v>2.2037274734630654</v>
      </c>
      <c r="HE39" s="33">
        <f t="shared" si="370"/>
        <v>9.0628292346168558E-6</v>
      </c>
      <c r="HF39" s="33">
        <f t="shared" si="371"/>
        <v>1880.3930231605973</v>
      </c>
      <c r="HG39" s="33">
        <f t="shared" ca="1" si="372"/>
        <v>-7.8536705287197365E-3</v>
      </c>
      <c r="HH39" s="119">
        <f t="shared" ca="1" si="373"/>
        <v>20.440675439193228</v>
      </c>
      <c r="HI39" s="44" t="e">
        <f>#REF!</f>
        <v>#REF!</v>
      </c>
      <c r="HJ39" s="44" t="e">
        <f>#REF!</f>
        <v>#REF!</v>
      </c>
      <c r="HK39" s="44">
        <f t="shared" si="374"/>
        <v>4.9432999999999998</v>
      </c>
      <c r="HL39" s="44">
        <f t="shared" si="375"/>
        <v>3.6741237991074769</v>
      </c>
      <c r="HM39" s="44" t="e">
        <f t="shared" si="376"/>
        <v>#REF!</v>
      </c>
      <c r="HN39" s="33">
        <f t="shared" si="377"/>
        <v>437.56124955202483</v>
      </c>
      <c r="HO39" s="33">
        <f t="shared" si="378"/>
        <v>11.613083858003277</v>
      </c>
      <c r="HP39" s="44">
        <f t="shared" si="379"/>
        <v>6.0288877477065057</v>
      </c>
      <c r="HQ39" s="44"/>
      <c r="HR39" s="45">
        <f t="shared" si="380"/>
        <v>0.11766996764072435</v>
      </c>
      <c r="HS39" s="45">
        <f t="shared" si="381"/>
        <v>0.827379960122543</v>
      </c>
      <c r="HT39" s="45">
        <f t="shared" si="382"/>
        <v>8.9152291651004786E-3</v>
      </c>
      <c r="HU39" s="45">
        <f t="shared" si="383"/>
        <v>2.0280480506478911E-2</v>
      </c>
      <c r="HV39" s="45">
        <f t="shared" si="384"/>
        <v>0</v>
      </c>
      <c r="HW39" s="45">
        <f t="shared" si="385"/>
        <v>2.0280480506478911E-2</v>
      </c>
      <c r="HX39" s="45">
        <f t="shared" si="386"/>
        <v>0</v>
      </c>
      <c r="HY39" s="45">
        <f t="shared" si="387"/>
        <v>8.5850633034646295E-2</v>
      </c>
      <c r="HZ39" s="45">
        <f t="shared" si="388"/>
        <v>0.16561653462638382</v>
      </c>
      <c r="IA39" s="45">
        <f t="shared" si="389"/>
        <v>0.12451190586218465</v>
      </c>
      <c r="IB39" s="45">
        <f t="shared" si="390"/>
        <v>0.60400142376890342</v>
      </c>
      <c r="IC39" s="45">
        <f t="shared" si="391"/>
        <v>8.5901074978068995E-2</v>
      </c>
      <c r="ID39" s="45">
        <f t="shared" si="392"/>
        <v>0.10093086989377766</v>
      </c>
      <c r="IE39" s="45">
        <f t="shared" si="393"/>
        <v>1.4354387061286748E-2</v>
      </c>
      <c r="IF39" s="45">
        <f t="shared" si="394"/>
        <v>2.919570967157939E-2</v>
      </c>
      <c r="IG39" s="45"/>
      <c r="IH39" s="121">
        <f t="shared" si="395"/>
        <v>-8.6926924271597737E-7</v>
      </c>
      <c r="II39" s="121">
        <f t="shared" si="396"/>
        <v>1.6290840562123032E-12</v>
      </c>
      <c r="IJ39" s="121">
        <f t="shared" si="397"/>
        <v>2.6736741092033514E-5</v>
      </c>
      <c r="IK39" s="121">
        <f t="shared" si="398"/>
        <v>7.5493778504170041E-9</v>
      </c>
      <c r="IL39" s="45">
        <f t="shared" si="399"/>
        <v>2.2037274734630654</v>
      </c>
      <c r="IM39" s="119">
        <f t="shared" si="400"/>
        <v>9.5659633286357987E-2</v>
      </c>
      <c r="IN39" s="122">
        <f t="shared" ca="1" si="401"/>
        <v>-24.882094838877784</v>
      </c>
      <c r="IO39" s="122"/>
      <c r="IP39" s="45">
        <f t="shared" si="402"/>
        <v>2.0637488268867634</v>
      </c>
      <c r="IQ39" s="122">
        <f t="shared" si="403"/>
        <v>1880.3930231605973</v>
      </c>
      <c r="IR39" s="121">
        <f t="shared" si="404"/>
        <v>1.2591227687177525E-5</v>
      </c>
    </row>
    <row r="40" spans="1:252" s="33" customFormat="1">
      <c r="A40" t="s">
        <v>233</v>
      </c>
      <c r="B40"/>
      <c r="C40" s="111">
        <v>3</v>
      </c>
      <c r="D40" s="111">
        <v>1160</v>
      </c>
      <c r="E40" s="125">
        <f t="shared" si="206"/>
        <v>87.05232408640552</v>
      </c>
      <c r="F40" s="125" t="str">
        <f t="shared" ca="1" si="207"/>
        <v>N</v>
      </c>
      <c r="G40" s="124" t="str">
        <f t="shared" ca="1" si="208"/>
        <v/>
      </c>
      <c r="H40" s="124" t="str">
        <f t="shared" ca="1" si="209"/>
        <v/>
      </c>
      <c r="I40" s="4">
        <f t="shared" ca="1" si="210"/>
        <v>5.6816158467695395E-2</v>
      </c>
      <c r="J40" s="4">
        <f t="shared" ca="1" si="211"/>
        <v>0.11162724324055148</v>
      </c>
      <c r="K40" s="4">
        <f t="shared" ca="1" si="212"/>
        <v>4.1055669348512569E-3</v>
      </c>
      <c r="L40" s="4">
        <f t="shared" ca="1" si="213"/>
        <v>3.4568390283978512E-2</v>
      </c>
      <c r="M40" s="4">
        <f t="shared" ca="1" si="199"/>
        <v>5.6816158467695395E-2</v>
      </c>
      <c r="N40" s="4">
        <f t="shared" ca="1" si="200"/>
        <v>1.1903688428797722E-2</v>
      </c>
      <c r="O40" s="4">
        <f t="shared" si="201"/>
        <v>2.4763467749576856E-2</v>
      </c>
      <c r="P40">
        <v>46.727699999999999</v>
      </c>
      <c r="Q40">
        <v>1.7707999999999999</v>
      </c>
      <c r="R40">
        <v>15.4931</v>
      </c>
      <c r="S40">
        <v>9.5434999999999999</v>
      </c>
      <c r="T40">
        <v>0.20960000000000001</v>
      </c>
      <c r="U40">
        <v>6.0983495145631004</v>
      </c>
      <c r="V40">
        <v>12.369899999999999</v>
      </c>
      <c r="W40">
        <v>3.7058</v>
      </c>
      <c r="X40">
        <v>1.2644</v>
      </c>
      <c r="Y40">
        <v>0.2</v>
      </c>
      <c r="Z40">
        <v>0.18870000000000001</v>
      </c>
      <c r="AA40" s="112">
        <v>0</v>
      </c>
      <c r="AB40" s="113">
        <f t="shared" ca="1" si="214"/>
        <v>11.774516371230106</v>
      </c>
      <c r="AD40">
        <v>49.714700000000001</v>
      </c>
      <c r="AE40">
        <v>0.72489999999999999</v>
      </c>
      <c r="AF40">
        <v>6.2488999999999999</v>
      </c>
      <c r="AG40">
        <v>3.988</v>
      </c>
      <c r="AH40">
        <v>0.1128</v>
      </c>
      <c r="AI40">
        <v>15.041499999999999</v>
      </c>
      <c r="AJ40">
        <v>21.639700000000001</v>
      </c>
      <c r="AK40">
        <v>0.40810000000000002</v>
      </c>
      <c r="AL40">
        <v>0</v>
      </c>
      <c r="AM40">
        <v>1.355</v>
      </c>
      <c r="AO40" s="114">
        <f t="shared" ca="1" si="215"/>
        <v>1479.0570111803149</v>
      </c>
      <c r="AP40" s="124">
        <f t="shared" ca="1" si="216"/>
        <v>1205.9070111803148</v>
      </c>
      <c r="AQ40" s="124">
        <f t="shared" ca="1" si="217"/>
        <v>6.1653769200201349</v>
      </c>
      <c r="AR40" s="111"/>
      <c r="AS40" s="115">
        <f t="shared" ca="1" si="218"/>
        <v>1472.2944976759204</v>
      </c>
      <c r="AT40" s="115">
        <f t="shared" ca="1" si="219"/>
        <v>7.6902225220519522</v>
      </c>
      <c r="AU40" s="115"/>
      <c r="AV40" s="115">
        <f t="shared" ca="1" si="220"/>
        <v>1470.4616958519628</v>
      </c>
      <c r="AW40" s="115">
        <f t="shared" ca="1" si="221"/>
        <v>5.1734795899047956</v>
      </c>
      <c r="AX40" s="111"/>
      <c r="AY40" s="115">
        <f t="shared" ca="1" si="222"/>
        <v>1492.98229005708</v>
      </c>
      <c r="AZ40" s="115">
        <f t="shared" ca="1" si="223"/>
        <v>1219.8322900570802</v>
      </c>
      <c r="BA40" s="115">
        <f t="shared" ca="1" si="224"/>
        <v>8.5009882141471778</v>
      </c>
      <c r="BB40" s="115"/>
      <c r="BC40" s="115">
        <f t="shared" ca="1" si="225"/>
        <v>1507.8765626238373</v>
      </c>
      <c r="BD40" s="115">
        <f t="shared" ca="1" si="226"/>
        <v>1234.7265626238373</v>
      </c>
      <c r="BE40" s="116">
        <f t="shared" ca="1" si="227"/>
        <v>9.0847027537826008</v>
      </c>
      <c r="BG40" s="116">
        <f t="shared" si="228"/>
        <v>1453.3370435363038</v>
      </c>
      <c r="BH40" s="116">
        <f t="shared" si="229"/>
        <v>1180.1870435363039</v>
      </c>
      <c r="BI40" s="116">
        <f t="shared" ca="1" si="230"/>
        <v>1472.2944976759204</v>
      </c>
      <c r="BJ40" s="116">
        <f t="shared" ca="1" si="231"/>
        <v>1199.1444976759203</v>
      </c>
      <c r="BK40" s="116">
        <f t="shared" ca="1" si="232"/>
        <v>7.6902225220519522</v>
      </c>
      <c r="BL40" s="116"/>
      <c r="BM40" s="116">
        <f t="shared" ca="1" si="233"/>
        <v>1470.4616958519628</v>
      </c>
      <c r="BN40" s="116">
        <f t="shared" ca="1" si="234"/>
        <v>5.1734795899047956</v>
      </c>
      <c r="BO40" s="116">
        <f t="shared" ca="1" si="235"/>
        <v>1197.3116958519627</v>
      </c>
      <c r="BP40" s="116"/>
      <c r="BQ40" s="116">
        <f t="shared" ca="1" si="236"/>
        <v>6.0776478626486696</v>
      </c>
      <c r="BR40" s="116">
        <f t="shared" ca="1" si="237"/>
        <v>6.8152834853304736</v>
      </c>
      <c r="BS40" s="116">
        <f t="shared" ca="1" si="238"/>
        <v>1213.2677114179482</v>
      </c>
      <c r="BT40" s="116">
        <f t="shared" ca="1" si="239"/>
        <v>1221.4301214544298</v>
      </c>
      <c r="BU40" s="116">
        <f t="shared" ca="1" si="240"/>
        <v>1221.4301214544298</v>
      </c>
      <c r="BV40" s="116"/>
      <c r="BW40" s="116">
        <f t="shared" ca="1" si="241"/>
        <v>1171.9417001998095</v>
      </c>
      <c r="BX40" s="111"/>
      <c r="BY40" s="117">
        <f t="shared" ca="1" si="242"/>
        <v>0.69872271277052211</v>
      </c>
      <c r="BZ40" s="117">
        <f t="shared" ca="1" si="243"/>
        <v>0.67991102356915911</v>
      </c>
      <c r="CA40" s="117">
        <f t="shared" ca="1" si="244"/>
        <v>0.12208577447105456</v>
      </c>
      <c r="CB40" s="117">
        <f t="shared" ca="1" si="245"/>
        <v>2.0119245401850415E-2</v>
      </c>
      <c r="CC40" s="117">
        <f t="shared" ca="1" si="246"/>
        <v>1.7256733323066358E-2</v>
      </c>
      <c r="CD40" s="117">
        <f t="shared" ca="1" si="247"/>
        <v>5.6244253807216725E-2</v>
      </c>
      <c r="CE40" s="117">
        <f t="shared" si="248"/>
        <v>4.4527118021830604E-2</v>
      </c>
      <c r="CF40" s="116">
        <f t="shared" ca="1" si="249"/>
        <v>0.94014414859417772</v>
      </c>
      <c r="CG40" s="134">
        <v>0.27</v>
      </c>
      <c r="CH40" s="117">
        <f t="shared" si="250"/>
        <v>0.71447941385313762</v>
      </c>
      <c r="CI40" s="117">
        <f t="shared" si="251"/>
        <v>0.11798020753620331</v>
      </c>
      <c r="CJ40" s="117">
        <f t="shared" si="252"/>
        <v>7.693540386954581E-2</v>
      </c>
      <c r="CK40" s="117">
        <f t="shared" si="253"/>
        <v>2.919570967157939E-2</v>
      </c>
      <c r="CL40" s="117">
        <f t="shared" si="254"/>
        <v>4.4340565378419003E-2</v>
      </c>
      <c r="CM40" s="117">
        <f t="shared" si="255"/>
        <v>1.9763650272253748E-2</v>
      </c>
      <c r="CN40" s="117">
        <f t="shared" si="256"/>
        <v>1.0026949505811389</v>
      </c>
      <c r="CO40" s="117">
        <f t="shared" si="257"/>
        <v>0.16942154396275363</v>
      </c>
      <c r="CP40" s="111"/>
      <c r="CQ40" s="116">
        <f t="shared" ca="1" si="258"/>
        <v>7.0229861944803815</v>
      </c>
      <c r="CR40" s="116">
        <f t="shared" ca="1" si="259"/>
        <v>5.3463433550828938</v>
      </c>
      <c r="CS40" s="116">
        <f t="shared" ca="1" si="260"/>
        <v>7.7254558660285362</v>
      </c>
      <c r="CT40" s="116">
        <f t="shared" ca="1" si="261"/>
        <v>1221.553082881675</v>
      </c>
      <c r="CU40" s="118">
        <f t="shared" ca="1" si="205"/>
        <v>0.28104878720330512</v>
      </c>
      <c r="CW40" s="116">
        <f t="shared" si="262"/>
        <v>5.5857971895812453</v>
      </c>
      <c r="CX40" s="116">
        <f t="shared" si="263"/>
        <v>5.6927710779320506</v>
      </c>
      <c r="CY40" s="116">
        <f t="shared" ca="1" si="264"/>
        <v>942.42628771068837</v>
      </c>
      <c r="CZ40" s="119"/>
      <c r="DA40" s="33">
        <f t="shared" si="265"/>
        <v>0.77770232822883845</v>
      </c>
      <c r="DB40" s="33">
        <f t="shared" si="266"/>
        <v>2.2168585406891442E-2</v>
      </c>
      <c r="DC40" s="33">
        <f t="shared" si="267"/>
        <v>0.30390247251400043</v>
      </c>
      <c r="DD40" s="33">
        <f t="shared" si="268"/>
        <v>0.13283198601460894</v>
      </c>
      <c r="DE40" s="33">
        <f t="shared" si="269"/>
        <v>2.9547136563876654E-3</v>
      </c>
      <c r="DF40" s="33">
        <f t="shared" si="270"/>
        <v>0.15130728939180585</v>
      </c>
      <c r="DG40" s="33">
        <f t="shared" si="271"/>
        <v>0.2205861898019523</v>
      </c>
      <c r="DH40" s="33">
        <f t="shared" si="272"/>
        <v>0.1195826321538459</v>
      </c>
      <c r="DI40" s="33">
        <f t="shared" si="273"/>
        <v>2.6846150579642448E-2</v>
      </c>
      <c r="DJ40" s="33">
        <f t="shared" si="274"/>
        <v>2.6316101111723694E-3</v>
      </c>
      <c r="DK40" s="33">
        <f t="shared" si="275"/>
        <v>2.658926143288924E-3</v>
      </c>
      <c r="DL40" s="33">
        <f t="shared" si="276"/>
        <v>1.7631728840024348</v>
      </c>
      <c r="DN40" s="33">
        <f t="shared" si="277"/>
        <v>0.44108115278147875</v>
      </c>
      <c r="DO40" s="33">
        <f t="shared" si="278"/>
        <v>1.257312065539957E-2</v>
      </c>
      <c r="DP40" s="33">
        <f t="shared" si="279"/>
        <v>0.17236113104469725</v>
      </c>
      <c r="DQ40" s="33">
        <f t="shared" si="280"/>
        <v>7.5336903839558766E-2</v>
      </c>
      <c r="DR40" s="33">
        <f t="shared" si="281"/>
        <v>1.6757934988657556E-3</v>
      </c>
      <c r="DS40" s="33">
        <f t="shared" si="282"/>
        <v>8.5815345032039927E-2</v>
      </c>
      <c r="DT40" s="33">
        <f t="shared" si="283"/>
        <v>0.12510752167491235</v>
      </c>
      <c r="DU40" s="33">
        <f t="shared" si="284"/>
        <v>6.7822408816990837E-2</v>
      </c>
      <c r="DV40" s="33">
        <f t="shared" si="285"/>
        <v>1.5226045513302811E-2</v>
      </c>
      <c r="DW40" s="33">
        <f t="shared" si="286"/>
        <v>1.4925422997650499E-3</v>
      </c>
      <c r="DX40" s="33">
        <f t="shared" si="287"/>
        <v>1.5080348429889149E-3</v>
      </c>
      <c r="DY40" s="33">
        <f t="shared" si="288"/>
        <v>1</v>
      </c>
      <c r="DZ40" s="33">
        <f t="shared" si="289"/>
        <v>53.251099896480532</v>
      </c>
      <c r="EA40" s="33">
        <f t="shared" si="290"/>
        <v>0.82741581411450249</v>
      </c>
      <c r="EB40" s="33">
        <f t="shared" si="291"/>
        <v>9.0749986229137145E-3</v>
      </c>
      <c r="EC40" s="33">
        <f t="shared" si="292"/>
        <v>6.1287158815625582E-2</v>
      </c>
      <c r="ED40" s="33">
        <f t="shared" si="293"/>
        <v>5.5507304471761977E-2</v>
      </c>
      <c r="EE40" s="33">
        <f t="shared" si="294"/>
        <v>1.5901321585903084E-3</v>
      </c>
      <c r="EF40" s="33">
        <f t="shared" si="295"/>
        <v>0.37319746727404451</v>
      </c>
      <c r="EG40" s="33">
        <f t="shared" si="296"/>
        <v>0.38588985937293818</v>
      </c>
      <c r="EH40" s="33">
        <f t="shared" si="297"/>
        <v>6.5844989181802196E-3</v>
      </c>
      <c r="EI40" s="33">
        <f t="shared" si="298"/>
        <v>0</v>
      </c>
      <c r="EJ40" s="33">
        <f t="shared" si="299"/>
        <v>8.9145792515964006E-3</v>
      </c>
      <c r="EK40" s="33">
        <f t="shared" si="300"/>
        <v>1.7294618130001536</v>
      </c>
      <c r="EM40" s="33">
        <f t="shared" si="301"/>
        <v>1.654831628229005</v>
      </c>
      <c r="EN40" s="33">
        <f t="shared" si="302"/>
        <v>1.8149997245827429E-2</v>
      </c>
      <c r="EO40" s="33">
        <f t="shared" si="303"/>
        <v>0.18386147644687675</v>
      </c>
      <c r="EP40" s="33">
        <f t="shared" si="304"/>
        <v>5.5507304471761977E-2</v>
      </c>
      <c r="EQ40" s="33">
        <f t="shared" si="305"/>
        <v>1.5901321585903084E-3</v>
      </c>
      <c r="ER40" s="33">
        <f t="shared" si="306"/>
        <v>0.37319746727404451</v>
      </c>
      <c r="ES40" s="33">
        <f t="shared" si="307"/>
        <v>0.38588985937293818</v>
      </c>
      <c r="ET40" s="33">
        <f t="shared" si="308"/>
        <v>6.5844989181802196E-3</v>
      </c>
      <c r="EU40" s="33">
        <f t="shared" si="309"/>
        <v>0</v>
      </c>
      <c r="EV40" s="33">
        <f t="shared" si="310"/>
        <v>2.67437377547892E-2</v>
      </c>
      <c r="EW40" s="33">
        <f t="shared" si="311"/>
        <v>2.7063561018720135</v>
      </c>
      <c r="EX40" s="33">
        <f t="shared" si="312"/>
        <v>2.217003148938804</v>
      </c>
      <c r="EZ40" s="33">
        <f t="shared" si="313"/>
        <v>1.8343834653736162</v>
      </c>
      <c r="FA40" s="33">
        <f t="shared" si="314"/>
        <v>2.0119300523615016E-2</v>
      </c>
      <c r="FB40" s="33">
        <f t="shared" si="315"/>
        <v>0.16561653462638382</v>
      </c>
      <c r="FC40" s="33">
        <f t="shared" si="316"/>
        <v>0.1061311135411252</v>
      </c>
      <c r="FD40" s="33">
        <f t="shared" si="317"/>
        <v>0.27174764816750901</v>
      </c>
      <c r="FE40" s="33">
        <f t="shared" si="318"/>
        <v>0.12305986880300127</v>
      </c>
      <c r="FF40" s="33">
        <f t="shared" si="319"/>
        <v>3.5253280028235716E-3</v>
      </c>
      <c r="FG40" s="33">
        <f t="shared" si="320"/>
        <v>0.827379960122543</v>
      </c>
      <c r="FH40" s="33">
        <f t="shared" si="321"/>
        <v>0.85551903337335622</v>
      </c>
      <c r="FI40" s="33">
        <f t="shared" si="322"/>
        <v>2.919570967157939E-2</v>
      </c>
      <c r="FJ40" s="33">
        <f t="shared" si="323"/>
        <v>0</v>
      </c>
      <c r="FK40" s="33">
        <f t="shared" si="324"/>
        <v>3.9527300544507496E-2</v>
      </c>
      <c r="FL40" s="33">
        <f t="shared" si="325"/>
        <v>4.0044576145825515</v>
      </c>
      <c r="FM40" s="33">
        <f t="shared" si="326"/>
        <v>8.9152291651004786E-3</v>
      </c>
      <c r="FN40" s="33">
        <f t="shared" si="327"/>
        <v>1.3357957591017211E-2</v>
      </c>
      <c r="FO40" s="33">
        <f t="shared" si="328"/>
        <v>2.919570967157939E-2</v>
      </c>
      <c r="FP40" s="33">
        <f t="shared" si="329"/>
        <v>7.693540386954581E-2</v>
      </c>
      <c r="FQ40" s="33">
        <f t="shared" si="330"/>
        <v>4.4340565378419003E-2</v>
      </c>
      <c r="FR40" s="33">
        <f t="shared" si="331"/>
        <v>1.9763650272253748E-2</v>
      </c>
      <c r="FS40" s="119">
        <f t="shared" si="332"/>
        <v>0.71447941385313762</v>
      </c>
      <c r="FT40" s="33">
        <f t="shared" si="333"/>
        <v>0.11798020753620331</v>
      </c>
      <c r="FU40" s="33">
        <f t="shared" si="334"/>
        <v>1.0026949505811389</v>
      </c>
      <c r="FV40" s="33">
        <f t="shared" si="335"/>
        <v>0.71447941385313762</v>
      </c>
      <c r="FW40" s="33">
        <f t="shared" si="336"/>
        <v>2.5523453208137443</v>
      </c>
      <c r="FX40" s="33">
        <f t="shared" si="337"/>
        <v>-2.6524938399922453</v>
      </c>
      <c r="FY40" s="33">
        <f t="shared" si="338"/>
        <v>-2.6524938399922453</v>
      </c>
      <c r="FZ40" s="33">
        <f t="shared" si="339"/>
        <v>0.53251099896480525</v>
      </c>
      <c r="GA40" s="120">
        <f t="shared" ca="1" si="340"/>
        <v>1472.2944976759204</v>
      </c>
      <c r="GB40" s="120">
        <f t="shared" ca="1" si="341"/>
        <v>7.6902225220519522</v>
      </c>
      <c r="GC40" s="33">
        <f t="shared" ca="1" si="342"/>
        <v>0.14722944976759203</v>
      </c>
      <c r="GD40" s="119">
        <f t="shared" ca="1" si="343"/>
        <v>0.47783206902109632</v>
      </c>
      <c r="GE40" s="119">
        <f t="shared" ca="1" si="344"/>
        <v>5.5249124593199586</v>
      </c>
      <c r="GF40" s="33">
        <f t="shared" ca="1" si="345"/>
        <v>175.85691241701463</v>
      </c>
      <c r="GG40" s="33">
        <f t="shared" si="346"/>
        <v>9.5659633286357987E-2</v>
      </c>
      <c r="GH40" s="119">
        <f t="shared" si="347"/>
        <v>87.05232408640552</v>
      </c>
      <c r="GI40" s="119">
        <f t="shared" ca="1" si="348"/>
        <v>315.92039599780941</v>
      </c>
      <c r="GJ40" s="119">
        <f t="shared" ca="1" si="349"/>
        <v>1.6654254181723198E-3</v>
      </c>
      <c r="GK40" s="119">
        <f t="shared" si="350"/>
        <v>0.16942154396275363</v>
      </c>
      <c r="GL40" s="33">
        <f t="shared" si="351"/>
        <v>0.88824007104775915</v>
      </c>
      <c r="GM40" s="33">
        <f t="shared" si="352"/>
        <v>0.17469294377434821</v>
      </c>
      <c r="GN40" s="33">
        <f t="shared" si="353"/>
        <v>0.13091307850806283</v>
      </c>
      <c r="GO40" s="33">
        <f t="shared" si="354"/>
        <v>0.87374958593525975</v>
      </c>
      <c r="GP40" s="33">
        <f t="shared" si="355"/>
        <v>6.7775013825184027E-2</v>
      </c>
      <c r="GQ40" s="33">
        <f t="shared" si="356"/>
        <v>0.11414463963790078</v>
      </c>
      <c r="GR40" s="33">
        <f t="shared" si="357"/>
        <v>0.86908692149193723</v>
      </c>
      <c r="GS40" s="33">
        <f t="shared" si="358"/>
        <v>0.31958858991268174</v>
      </c>
      <c r="GT40" s="33">
        <f t="shared" si="359"/>
        <v>-1.2756796816210926E-2</v>
      </c>
      <c r="GU40" s="33">
        <f t="shared" si="360"/>
        <v>2.7438637729635031E-2</v>
      </c>
      <c r="GV40" s="33">
        <f t="shared" si="361"/>
        <v>2.7438637729635031E-2</v>
      </c>
      <c r="GW40" s="33">
        <f t="shared" si="362"/>
        <v>8.6706001908265745E-2</v>
      </c>
      <c r="GX40" s="33">
        <f t="shared" si="363"/>
        <v>8.4321291222605815E-2</v>
      </c>
      <c r="GY40" s="33">
        <f t="shared" si="364"/>
        <v>0.74305866889993721</v>
      </c>
      <c r="GZ40" s="33">
        <f t="shared" si="365"/>
        <v>0.85551903337335622</v>
      </c>
      <c r="HA40" s="33">
        <f t="shared" si="366"/>
        <v>2.919570967157939E-2</v>
      </c>
      <c r="HB40" s="33">
        <f t="shared" si="367"/>
        <v>437.56124955202483</v>
      </c>
      <c r="HC40" s="33">
        <f t="shared" si="368"/>
        <v>11.613083858003277</v>
      </c>
      <c r="HD40" s="33">
        <f t="shared" si="369"/>
        <v>2.2037274734630654</v>
      </c>
      <c r="HE40" s="33">
        <f t="shared" si="370"/>
        <v>9.0628292346168558E-6</v>
      </c>
      <c r="HF40" s="33">
        <f t="shared" si="371"/>
        <v>1880.3930231605973</v>
      </c>
      <c r="HG40" s="33">
        <f t="shared" ca="1" si="372"/>
        <v>-7.8556513917835344E-3</v>
      </c>
      <c r="HH40" s="119">
        <f t="shared" ca="1" si="373"/>
        <v>20.700080866028539</v>
      </c>
      <c r="HI40" s="44" t="e">
        <f>#REF!</f>
        <v>#REF!</v>
      </c>
      <c r="HJ40" s="44" t="e">
        <f>#REF!</f>
        <v>#REF!</v>
      </c>
      <c r="HK40" s="44">
        <f t="shared" si="374"/>
        <v>4.9702000000000002</v>
      </c>
      <c r="HL40" s="44">
        <f t="shared" si="375"/>
        <v>3.4988004936409638</v>
      </c>
      <c r="HM40" s="44" t="e">
        <f t="shared" si="376"/>
        <v>#REF!</v>
      </c>
      <c r="HN40" s="33">
        <f t="shared" si="377"/>
        <v>437.56124955202483</v>
      </c>
      <c r="HO40" s="33">
        <f t="shared" si="378"/>
        <v>11.613083858003277</v>
      </c>
      <c r="HP40" s="44">
        <f t="shared" si="379"/>
        <v>6.0288877477065057</v>
      </c>
      <c r="HQ40" s="44"/>
      <c r="HR40" s="45">
        <f t="shared" si="380"/>
        <v>0.11766996764072435</v>
      </c>
      <c r="HS40" s="45">
        <f t="shared" si="381"/>
        <v>0.827379960122543</v>
      </c>
      <c r="HT40" s="45">
        <f t="shared" si="382"/>
        <v>8.9152291651004786E-3</v>
      </c>
      <c r="HU40" s="45">
        <f t="shared" si="383"/>
        <v>2.0280480506478911E-2</v>
      </c>
      <c r="HV40" s="45">
        <f t="shared" si="384"/>
        <v>0</v>
      </c>
      <c r="HW40" s="45">
        <f t="shared" si="385"/>
        <v>2.0280480506478911E-2</v>
      </c>
      <c r="HX40" s="45">
        <f t="shared" si="386"/>
        <v>0</v>
      </c>
      <c r="HY40" s="45">
        <f t="shared" si="387"/>
        <v>8.5850633034646295E-2</v>
      </c>
      <c r="HZ40" s="45">
        <f t="shared" si="388"/>
        <v>0.16561653462638382</v>
      </c>
      <c r="IA40" s="45">
        <f t="shared" si="389"/>
        <v>0.12451190586218465</v>
      </c>
      <c r="IB40" s="45">
        <f t="shared" si="390"/>
        <v>0.60400142376890342</v>
      </c>
      <c r="IC40" s="45">
        <f t="shared" si="391"/>
        <v>8.5901074978068995E-2</v>
      </c>
      <c r="ID40" s="45">
        <f t="shared" si="392"/>
        <v>0.10093086989377766</v>
      </c>
      <c r="IE40" s="45">
        <f t="shared" si="393"/>
        <v>1.4354387061286748E-2</v>
      </c>
      <c r="IF40" s="45">
        <f t="shared" si="394"/>
        <v>2.919570967157939E-2</v>
      </c>
      <c r="IG40" s="45"/>
      <c r="IH40" s="121">
        <f t="shared" si="395"/>
        <v>-8.6926924271597737E-7</v>
      </c>
      <c r="II40" s="121">
        <f t="shared" si="396"/>
        <v>1.6290840562123032E-12</v>
      </c>
      <c r="IJ40" s="121">
        <f t="shared" si="397"/>
        <v>2.6736741092033514E-5</v>
      </c>
      <c r="IK40" s="121">
        <f t="shared" si="398"/>
        <v>7.5493778504170041E-9</v>
      </c>
      <c r="IL40" s="45">
        <f t="shared" si="399"/>
        <v>2.2037274734630654</v>
      </c>
      <c r="IM40" s="119">
        <f t="shared" si="400"/>
        <v>9.5659633286357987E-2</v>
      </c>
      <c r="IN40" s="122">
        <f t="shared" ca="1" si="401"/>
        <v>-24.888372756759448</v>
      </c>
      <c r="IO40" s="122"/>
      <c r="IP40" s="45">
        <f t="shared" si="402"/>
        <v>2.0637488268867634</v>
      </c>
      <c r="IQ40" s="122">
        <f t="shared" si="403"/>
        <v>1880.3930231605973</v>
      </c>
      <c r="IR40" s="121">
        <f t="shared" si="404"/>
        <v>1.2591227687177525E-5</v>
      </c>
    </row>
    <row r="41" spans="1:252" s="33" customFormat="1">
      <c r="A41" t="s">
        <v>233</v>
      </c>
      <c r="B41"/>
      <c r="C41" s="111">
        <v>3</v>
      </c>
      <c r="D41" s="111">
        <v>1160</v>
      </c>
      <c r="E41" s="125">
        <f t="shared" si="206"/>
        <v>87.05232408640552</v>
      </c>
      <c r="F41" s="125" t="str">
        <f t="shared" ca="1" si="207"/>
        <v>N</v>
      </c>
      <c r="G41" s="124" t="str">
        <f t="shared" ca="1" si="208"/>
        <v/>
      </c>
      <c r="H41" s="124" t="str">
        <f t="shared" ca="1" si="209"/>
        <v/>
      </c>
      <c r="I41" s="4">
        <f t="shared" ca="1" si="210"/>
        <v>5.6677618134235469E-2</v>
      </c>
      <c r="J41" s="4">
        <f t="shared" ca="1" si="211"/>
        <v>0.11145195793975571</v>
      </c>
      <c r="K41" s="4">
        <f t="shared" ca="1" si="212"/>
        <v>7.8521904153990296E-3</v>
      </c>
      <c r="L41" s="4">
        <f t="shared" ca="1" si="213"/>
        <v>3.539981418200433E-2</v>
      </c>
      <c r="M41" s="4">
        <f t="shared" ca="1" si="199"/>
        <v>5.6677618134235469E-2</v>
      </c>
      <c r="N41" s="4">
        <f t="shared" ca="1" si="200"/>
        <v>9.3888861990387359E-3</v>
      </c>
      <c r="O41" s="4">
        <f t="shared" si="201"/>
        <v>2.4005895875432282E-2</v>
      </c>
      <c r="P41">
        <v>47.526499999999999</v>
      </c>
      <c r="Q41">
        <v>1.8483000000000001</v>
      </c>
      <c r="R41">
        <v>15.715199999999999</v>
      </c>
      <c r="S41">
        <v>9.6929999999999996</v>
      </c>
      <c r="T41">
        <v>0.1678</v>
      </c>
      <c r="U41">
        <v>6.1845631067961104</v>
      </c>
      <c r="V41">
        <v>12.362500000000001</v>
      </c>
      <c r="W41">
        <v>3.5106999999999999</v>
      </c>
      <c r="X41">
        <v>1.2065999999999999</v>
      </c>
      <c r="Y41">
        <v>0.2</v>
      </c>
      <c r="Z41">
        <v>0.20549999999999999</v>
      </c>
      <c r="AA41" s="112">
        <v>0</v>
      </c>
      <c r="AB41" s="113">
        <f t="shared" ca="1" si="214"/>
        <v>11.81896366117137</v>
      </c>
      <c r="AD41">
        <v>49.714700000000001</v>
      </c>
      <c r="AE41">
        <v>0.72489999999999999</v>
      </c>
      <c r="AF41">
        <v>6.2488999999999999</v>
      </c>
      <c r="AG41">
        <v>3.988</v>
      </c>
      <c r="AH41">
        <v>0.1128</v>
      </c>
      <c r="AI41">
        <v>15.041499999999999</v>
      </c>
      <c r="AJ41">
        <v>21.639700000000001</v>
      </c>
      <c r="AK41">
        <v>0.40810000000000002</v>
      </c>
      <c r="AL41">
        <v>0</v>
      </c>
      <c r="AM41">
        <v>1.355</v>
      </c>
      <c r="AO41" s="114">
        <f t="shared" ca="1" si="215"/>
        <v>1477.1103217953796</v>
      </c>
      <c r="AP41" s="124">
        <f t="shared" ca="1" si="216"/>
        <v>1203.9603217953795</v>
      </c>
      <c r="AQ41" s="124">
        <f t="shared" ca="1" si="217"/>
        <v>6.1410476595634194</v>
      </c>
      <c r="AR41" s="111"/>
      <c r="AS41" s="115">
        <f t="shared" ca="1" si="218"/>
        <v>1474.848676840631</v>
      </c>
      <c r="AT41" s="115">
        <f t="shared" ca="1" si="219"/>
        <v>7.7660626237810817</v>
      </c>
      <c r="AU41" s="115"/>
      <c r="AV41" s="115">
        <f t="shared" ca="1" si="220"/>
        <v>1472.9517943013479</v>
      </c>
      <c r="AW41" s="115">
        <f t="shared" ca="1" si="221"/>
        <v>5.3060482681923844</v>
      </c>
      <c r="AX41" s="111"/>
      <c r="AY41" s="115">
        <f t="shared" ca="1" si="222"/>
        <v>1490.407090136538</v>
      </c>
      <c r="AZ41" s="115">
        <f t="shared" ca="1" si="223"/>
        <v>1217.257090136538</v>
      </c>
      <c r="BA41" s="115">
        <f t="shared" ca="1" si="224"/>
        <v>8.3780400021029511</v>
      </c>
      <c r="BB41" s="115"/>
      <c r="BC41" s="115">
        <f t="shared" ca="1" si="225"/>
        <v>1508.3288559360556</v>
      </c>
      <c r="BD41" s="115">
        <f t="shared" ca="1" si="226"/>
        <v>1235.1788559360557</v>
      </c>
      <c r="BE41" s="116">
        <f t="shared" ca="1" si="227"/>
        <v>9.0829779054926707</v>
      </c>
      <c r="BG41" s="116">
        <f t="shared" si="228"/>
        <v>1457.1703272731795</v>
      </c>
      <c r="BH41" s="116">
        <f t="shared" si="229"/>
        <v>1184.0203272731796</v>
      </c>
      <c r="BI41" s="116">
        <f t="shared" ca="1" si="230"/>
        <v>1474.848676840631</v>
      </c>
      <c r="BJ41" s="116">
        <f t="shared" ca="1" si="231"/>
        <v>1201.6986768406309</v>
      </c>
      <c r="BK41" s="116">
        <f t="shared" ca="1" si="232"/>
        <v>7.7660626237810817</v>
      </c>
      <c r="BL41" s="116"/>
      <c r="BM41" s="116">
        <f t="shared" ca="1" si="233"/>
        <v>1472.9517943013479</v>
      </c>
      <c r="BN41" s="116">
        <f t="shared" ca="1" si="234"/>
        <v>5.3060482681923844</v>
      </c>
      <c r="BO41" s="116">
        <f t="shared" ca="1" si="235"/>
        <v>1199.8017943013479</v>
      </c>
      <c r="BP41" s="116"/>
      <c r="BQ41" s="116">
        <f t="shared" ca="1" si="236"/>
        <v>6.1089165414635849</v>
      </c>
      <c r="BR41" s="116">
        <f t="shared" ca="1" si="237"/>
        <v>7.2437115896359838</v>
      </c>
      <c r="BS41" s="116">
        <f t="shared" ca="1" si="238"/>
        <v>1211.8811036093443</v>
      </c>
      <c r="BT41" s="116">
        <f t="shared" ca="1" si="239"/>
        <v>1222.6131363877507</v>
      </c>
      <c r="BU41" s="116">
        <f t="shared" ca="1" si="240"/>
        <v>1222.6131363877507</v>
      </c>
      <c r="BV41" s="116"/>
      <c r="BW41" s="116">
        <f t="shared" ca="1" si="241"/>
        <v>1176.8634345425753</v>
      </c>
      <c r="BX41" s="111"/>
      <c r="BY41" s="117">
        <f t="shared" ca="1" si="242"/>
        <v>0.70406544533857973</v>
      </c>
      <c r="BZ41" s="117">
        <f t="shared" ca="1" si="243"/>
        <v>0.67907959967113329</v>
      </c>
      <c r="CA41" s="117">
        <f t="shared" ca="1" si="244"/>
        <v>0.12583239795160234</v>
      </c>
      <c r="CB41" s="117">
        <f t="shared" ca="1" si="245"/>
        <v>2.0257785735310341E-2</v>
      </c>
      <c r="CC41" s="117">
        <f t="shared" ca="1" si="246"/>
        <v>1.619019151322465E-2</v>
      </c>
      <c r="CD41" s="117">
        <f t="shared" ca="1" si="247"/>
        <v>5.3729451577457739E-2</v>
      </c>
      <c r="CE41" s="117">
        <f t="shared" si="248"/>
        <v>4.376954614768603E-2</v>
      </c>
      <c r="CF41" s="116">
        <f t="shared" ca="1" si="249"/>
        <v>0.93885897259641449</v>
      </c>
      <c r="CG41" s="134">
        <v>0.27</v>
      </c>
      <c r="CH41" s="117">
        <f t="shared" si="250"/>
        <v>0.71447941385313762</v>
      </c>
      <c r="CI41" s="117">
        <f t="shared" si="251"/>
        <v>0.11798020753620331</v>
      </c>
      <c r="CJ41" s="117">
        <f t="shared" si="252"/>
        <v>7.693540386954581E-2</v>
      </c>
      <c r="CK41" s="117">
        <f t="shared" si="253"/>
        <v>2.919570967157939E-2</v>
      </c>
      <c r="CL41" s="117">
        <f t="shared" si="254"/>
        <v>4.4340565378419003E-2</v>
      </c>
      <c r="CM41" s="117">
        <f t="shared" si="255"/>
        <v>1.9763650272253748E-2</v>
      </c>
      <c r="CN41" s="117">
        <f t="shared" si="256"/>
        <v>1.0026949505811389</v>
      </c>
      <c r="CO41" s="117">
        <f t="shared" si="257"/>
        <v>0.16916667538530028</v>
      </c>
      <c r="CP41" s="111"/>
      <c r="CQ41" s="116">
        <f t="shared" ca="1" si="258"/>
        <v>7.1059281752454808</v>
      </c>
      <c r="CR41" s="116">
        <f t="shared" ca="1" si="259"/>
        <v>5.4317851075682881</v>
      </c>
      <c r="CS41" s="116">
        <f t="shared" ca="1" si="260"/>
        <v>7.7647710874257889</v>
      </c>
      <c r="CT41" s="116">
        <f t="shared" ca="1" si="261"/>
        <v>1222.1869724932853</v>
      </c>
      <c r="CU41" s="118">
        <f t="shared" ca="1" si="205"/>
        <v>0.28061863332505599</v>
      </c>
      <c r="CW41" s="116">
        <f t="shared" si="262"/>
        <v>5.5857971895812453</v>
      </c>
      <c r="CX41" s="116">
        <f t="shared" si="263"/>
        <v>5.6927710779320506</v>
      </c>
      <c r="CY41" s="116">
        <f t="shared" ca="1" si="264"/>
        <v>942.58059100381058</v>
      </c>
      <c r="CZ41" s="119"/>
      <c r="DA41" s="33">
        <f t="shared" si="265"/>
        <v>0.79099698257281847</v>
      </c>
      <c r="DB41" s="33">
        <f t="shared" si="266"/>
        <v>2.3138805290014372E-2</v>
      </c>
      <c r="DC41" s="33">
        <f t="shared" si="267"/>
        <v>0.30825904022126105</v>
      </c>
      <c r="DD41" s="33">
        <f t="shared" si="268"/>
        <v>0.13491281400320684</v>
      </c>
      <c r="DE41" s="33">
        <f t="shared" si="269"/>
        <v>2.3654625550660795E-3</v>
      </c>
      <c r="DF41" s="33">
        <f t="shared" si="270"/>
        <v>0.15344635093925502</v>
      </c>
      <c r="DG41" s="33">
        <f t="shared" si="271"/>
        <v>0.22045422933302902</v>
      </c>
      <c r="DH41" s="33">
        <f t="shared" si="272"/>
        <v>0.11328694120095709</v>
      </c>
      <c r="DI41" s="33">
        <f t="shared" si="273"/>
        <v>2.561892224722918E-2</v>
      </c>
      <c r="DJ41" s="33">
        <f t="shared" si="274"/>
        <v>2.6316101111723694E-3</v>
      </c>
      <c r="DK41" s="33">
        <f t="shared" si="275"/>
        <v>2.895650887365521E-3</v>
      </c>
      <c r="DL41" s="33">
        <f t="shared" si="276"/>
        <v>1.7780068093613746</v>
      </c>
      <c r="DN41" s="33">
        <f t="shared" si="277"/>
        <v>0.44487848888325077</v>
      </c>
      <c r="DO41" s="33">
        <f t="shared" si="278"/>
        <v>1.3013901391258102E-2</v>
      </c>
      <c r="DP41" s="33">
        <f t="shared" si="279"/>
        <v>0.17337337438655911</v>
      </c>
      <c r="DQ41" s="33">
        <f t="shared" si="280"/>
        <v>7.5878682405982972E-2</v>
      </c>
      <c r="DR41" s="33">
        <f t="shared" si="281"/>
        <v>1.33040129127273E-3</v>
      </c>
      <c r="DS41" s="33">
        <f t="shared" si="282"/>
        <v>8.6302454035240714E-2</v>
      </c>
      <c r="DT41" s="33">
        <f t="shared" si="283"/>
        <v>0.12398953039567485</v>
      </c>
      <c r="DU41" s="33">
        <f t="shared" si="284"/>
        <v>6.3715695915499637E-2</v>
      </c>
      <c r="DV41" s="33">
        <f t="shared" si="285"/>
        <v>1.4408787476146392E-2</v>
      </c>
      <c r="DW41" s="33">
        <f t="shared" si="286"/>
        <v>1.480090007145469E-3</v>
      </c>
      <c r="DX41" s="33">
        <f t="shared" si="287"/>
        <v>1.628593811969473E-3</v>
      </c>
      <c r="DY41" s="33">
        <f t="shared" si="288"/>
        <v>1.0000000000000002</v>
      </c>
      <c r="DZ41" s="33">
        <f t="shared" si="289"/>
        <v>53.213620232904042</v>
      </c>
      <c r="EA41" s="33">
        <f t="shared" si="290"/>
        <v>0.82741581411450249</v>
      </c>
      <c r="EB41" s="33">
        <f t="shared" si="291"/>
        <v>9.0749986229137145E-3</v>
      </c>
      <c r="EC41" s="33">
        <f t="shared" si="292"/>
        <v>6.1287158815625582E-2</v>
      </c>
      <c r="ED41" s="33">
        <f t="shared" si="293"/>
        <v>5.5507304471761977E-2</v>
      </c>
      <c r="EE41" s="33">
        <f t="shared" si="294"/>
        <v>1.5901321585903084E-3</v>
      </c>
      <c r="EF41" s="33">
        <f t="shared" si="295"/>
        <v>0.37319746727404451</v>
      </c>
      <c r="EG41" s="33">
        <f t="shared" si="296"/>
        <v>0.38588985937293818</v>
      </c>
      <c r="EH41" s="33">
        <f t="shared" si="297"/>
        <v>6.5844989181802196E-3</v>
      </c>
      <c r="EI41" s="33">
        <f t="shared" si="298"/>
        <v>0</v>
      </c>
      <c r="EJ41" s="33">
        <f t="shared" si="299"/>
        <v>8.9145792515964006E-3</v>
      </c>
      <c r="EK41" s="33">
        <f t="shared" si="300"/>
        <v>1.7294618130001536</v>
      </c>
      <c r="EM41" s="33">
        <f t="shared" si="301"/>
        <v>1.654831628229005</v>
      </c>
      <c r="EN41" s="33">
        <f t="shared" si="302"/>
        <v>1.8149997245827429E-2</v>
      </c>
      <c r="EO41" s="33">
        <f t="shared" si="303"/>
        <v>0.18386147644687675</v>
      </c>
      <c r="EP41" s="33">
        <f t="shared" si="304"/>
        <v>5.5507304471761977E-2</v>
      </c>
      <c r="EQ41" s="33">
        <f t="shared" si="305"/>
        <v>1.5901321585903084E-3</v>
      </c>
      <c r="ER41" s="33">
        <f t="shared" si="306"/>
        <v>0.37319746727404451</v>
      </c>
      <c r="ES41" s="33">
        <f t="shared" si="307"/>
        <v>0.38588985937293818</v>
      </c>
      <c r="ET41" s="33">
        <f t="shared" si="308"/>
        <v>6.5844989181802196E-3</v>
      </c>
      <c r="EU41" s="33">
        <f t="shared" si="309"/>
        <v>0</v>
      </c>
      <c r="EV41" s="33">
        <f t="shared" si="310"/>
        <v>2.67437377547892E-2</v>
      </c>
      <c r="EW41" s="33">
        <f t="shared" si="311"/>
        <v>2.7063561018720135</v>
      </c>
      <c r="EX41" s="33">
        <f t="shared" si="312"/>
        <v>2.217003148938804</v>
      </c>
      <c r="EZ41" s="33">
        <f t="shared" si="313"/>
        <v>1.8343834653736162</v>
      </c>
      <c r="FA41" s="33">
        <f t="shared" si="314"/>
        <v>2.0119300523615016E-2</v>
      </c>
      <c r="FB41" s="33">
        <f t="shared" si="315"/>
        <v>0.16561653462638382</v>
      </c>
      <c r="FC41" s="33">
        <f t="shared" si="316"/>
        <v>0.1061311135411252</v>
      </c>
      <c r="FD41" s="33">
        <f t="shared" si="317"/>
        <v>0.27174764816750901</v>
      </c>
      <c r="FE41" s="33">
        <f t="shared" si="318"/>
        <v>0.12305986880300127</v>
      </c>
      <c r="FF41" s="33">
        <f t="shared" si="319"/>
        <v>3.5253280028235716E-3</v>
      </c>
      <c r="FG41" s="33">
        <f t="shared" si="320"/>
        <v>0.827379960122543</v>
      </c>
      <c r="FH41" s="33">
        <f t="shared" si="321"/>
        <v>0.85551903337335622</v>
      </c>
      <c r="FI41" s="33">
        <f t="shared" si="322"/>
        <v>2.919570967157939E-2</v>
      </c>
      <c r="FJ41" s="33">
        <f t="shared" si="323"/>
        <v>0</v>
      </c>
      <c r="FK41" s="33">
        <f t="shared" si="324"/>
        <v>3.9527300544507496E-2</v>
      </c>
      <c r="FL41" s="33">
        <f t="shared" si="325"/>
        <v>4.0044576145825515</v>
      </c>
      <c r="FM41" s="33">
        <f t="shared" si="326"/>
        <v>8.9152291651004786E-3</v>
      </c>
      <c r="FN41" s="33">
        <f t="shared" si="327"/>
        <v>1.3357957591017211E-2</v>
      </c>
      <c r="FO41" s="33">
        <f t="shared" si="328"/>
        <v>2.919570967157939E-2</v>
      </c>
      <c r="FP41" s="33">
        <f t="shared" si="329"/>
        <v>7.693540386954581E-2</v>
      </c>
      <c r="FQ41" s="33">
        <f t="shared" si="330"/>
        <v>4.4340565378419003E-2</v>
      </c>
      <c r="FR41" s="33">
        <f t="shared" si="331"/>
        <v>1.9763650272253748E-2</v>
      </c>
      <c r="FS41" s="119">
        <f t="shared" si="332"/>
        <v>0.71447941385313762</v>
      </c>
      <c r="FT41" s="33">
        <f t="shared" si="333"/>
        <v>0.11798020753620331</v>
      </c>
      <c r="FU41" s="33">
        <f t="shared" si="334"/>
        <v>1.0026949505811389</v>
      </c>
      <c r="FV41" s="33">
        <f t="shared" si="335"/>
        <v>0.71447941385313762</v>
      </c>
      <c r="FW41" s="33">
        <f t="shared" si="336"/>
        <v>2.5918067957622122</v>
      </c>
      <c r="FX41" s="33">
        <f t="shared" si="337"/>
        <v>-2.5984998872750635</v>
      </c>
      <c r="FY41" s="33">
        <f t="shared" si="338"/>
        <v>-2.5984998872750635</v>
      </c>
      <c r="FZ41" s="33">
        <f t="shared" si="339"/>
        <v>0.53213620232904046</v>
      </c>
      <c r="GA41" s="120">
        <f t="shared" ca="1" si="340"/>
        <v>1474.848676840631</v>
      </c>
      <c r="GB41" s="120">
        <f t="shared" ca="1" si="341"/>
        <v>7.7660626237810817</v>
      </c>
      <c r="GC41" s="33">
        <f t="shared" ca="1" si="342"/>
        <v>0.1474848676840631</v>
      </c>
      <c r="GD41" s="119">
        <f t="shared" ca="1" si="343"/>
        <v>0.5050968952811874</v>
      </c>
      <c r="GE41" s="119">
        <f t="shared" ca="1" si="344"/>
        <v>5.5303633353028454</v>
      </c>
      <c r="GF41" s="33">
        <f t="shared" ca="1" si="345"/>
        <v>175.85703247674766</v>
      </c>
      <c r="GG41" s="33">
        <f t="shared" si="346"/>
        <v>9.5659633286357987E-2</v>
      </c>
      <c r="GH41" s="119">
        <f t="shared" si="347"/>
        <v>87.05232408640552</v>
      </c>
      <c r="GI41" s="119">
        <f t="shared" ca="1" si="348"/>
        <v>315.92059841711983</v>
      </c>
      <c r="GJ41" s="119">
        <f t="shared" ca="1" si="349"/>
        <v>1.6654186978722456E-3</v>
      </c>
      <c r="GK41" s="119">
        <f t="shared" si="350"/>
        <v>0.16916667538530028</v>
      </c>
      <c r="GL41" s="33">
        <f t="shared" si="351"/>
        <v>0.88824007104775915</v>
      </c>
      <c r="GM41" s="33">
        <f t="shared" si="352"/>
        <v>0.17469294377434821</v>
      </c>
      <c r="GN41" s="33">
        <f t="shared" si="353"/>
        <v>0.13091307850806283</v>
      </c>
      <c r="GO41" s="33">
        <f t="shared" si="354"/>
        <v>0.87374958593525975</v>
      </c>
      <c r="GP41" s="33">
        <f t="shared" si="355"/>
        <v>6.7775013825184027E-2</v>
      </c>
      <c r="GQ41" s="33">
        <f t="shared" si="356"/>
        <v>0.11414463963790078</v>
      </c>
      <c r="GR41" s="33">
        <f t="shared" si="357"/>
        <v>0.86908692149193723</v>
      </c>
      <c r="GS41" s="33">
        <f t="shared" si="358"/>
        <v>0.31958858991268174</v>
      </c>
      <c r="GT41" s="33">
        <f t="shared" si="359"/>
        <v>-1.2756796816210926E-2</v>
      </c>
      <c r="GU41" s="33">
        <f t="shared" si="360"/>
        <v>2.7438637729635031E-2</v>
      </c>
      <c r="GV41" s="33">
        <f t="shared" si="361"/>
        <v>2.7438637729635031E-2</v>
      </c>
      <c r="GW41" s="33">
        <f t="shared" si="362"/>
        <v>8.6706001908265745E-2</v>
      </c>
      <c r="GX41" s="33">
        <f t="shared" si="363"/>
        <v>8.4321291222605815E-2</v>
      </c>
      <c r="GY41" s="33">
        <f t="shared" si="364"/>
        <v>0.74305866889993721</v>
      </c>
      <c r="GZ41" s="33">
        <f t="shared" si="365"/>
        <v>0.85551903337335622</v>
      </c>
      <c r="HA41" s="33">
        <f t="shared" si="366"/>
        <v>2.919570967157939E-2</v>
      </c>
      <c r="HB41" s="33">
        <f t="shared" si="367"/>
        <v>437.56124955202483</v>
      </c>
      <c r="HC41" s="33">
        <f t="shared" si="368"/>
        <v>11.613083858003277</v>
      </c>
      <c r="HD41" s="33">
        <f t="shared" si="369"/>
        <v>2.2037274734630654</v>
      </c>
      <c r="HE41" s="33">
        <f t="shared" si="370"/>
        <v>9.0628292346168558E-6</v>
      </c>
      <c r="HF41" s="33">
        <f t="shared" si="371"/>
        <v>1880.3930231605973</v>
      </c>
      <c r="HG41" s="33">
        <f t="shared" ca="1" si="372"/>
        <v>-7.8557066993152989E-3</v>
      </c>
      <c r="HH41" s="119">
        <f t="shared" ca="1" si="373"/>
        <v>20.739396087425792</v>
      </c>
      <c r="HI41" s="44" t="e">
        <f>#REF!</f>
        <v>#REF!</v>
      </c>
      <c r="HJ41" s="44" t="e">
        <f>#REF!</f>
        <v>#REF!</v>
      </c>
      <c r="HK41" s="44">
        <f t="shared" si="374"/>
        <v>4.7172999999999998</v>
      </c>
      <c r="HL41" s="44">
        <f t="shared" si="375"/>
        <v>3.8265188105040764</v>
      </c>
      <c r="HM41" s="44" t="e">
        <f t="shared" si="376"/>
        <v>#REF!</v>
      </c>
      <c r="HN41" s="33">
        <f t="shared" si="377"/>
        <v>437.56124955202483</v>
      </c>
      <c r="HO41" s="33">
        <f t="shared" si="378"/>
        <v>11.613083858003277</v>
      </c>
      <c r="HP41" s="44">
        <f t="shared" si="379"/>
        <v>6.0288877477065057</v>
      </c>
      <c r="HQ41" s="44"/>
      <c r="HR41" s="45">
        <f t="shared" si="380"/>
        <v>0.11766996764072435</v>
      </c>
      <c r="HS41" s="45">
        <f t="shared" si="381"/>
        <v>0.827379960122543</v>
      </c>
      <c r="HT41" s="45">
        <f t="shared" si="382"/>
        <v>8.9152291651004786E-3</v>
      </c>
      <c r="HU41" s="45">
        <f t="shared" si="383"/>
        <v>2.0280480506478911E-2</v>
      </c>
      <c r="HV41" s="45">
        <f t="shared" si="384"/>
        <v>0</v>
      </c>
      <c r="HW41" s="45">
        <f t="shared" si="385"/>
        <v>2.0280480506478911E-2</v>
      </c>
      <c r="HX41" s="45">
        <f t="shared" si="386"/>
        <v>0</v>
      </c>
      <c r="HY41" s="45">
        <f t="shared" si="387"/>
        <v>8.5850633034646295E-2</v>
      </c>
      <c r="HZ41" s="45">
        <f t="shared" si="388"/>
        <v>0.16561653462638382</v>
      </c>
      <c r="IA41" s="45">
        <f t="shared" si="389"/>
        <v>0.12451190586218465</v>
      </c>
      <c r="IB41" s="45">
        <f t="shared" si="390"/>
        <v>0.60400142376890342</v>
      </c>
      <c r="IC41" s="45">
        <f t="shared" si="391"/>
        <v>8.5901074978068995E-2</v>
      </c>
      <c r="ID41" s="45">
        <f t="shared" si="392"/>
        <v>0.10093086989377766</v>
      </c>
      <c r="IE41" s="45">
        <f t="shared" si="393"/>
        <v>1.4354387061286748E-2</v>
      </c>
      <c r="IF41" s="45">
        <f t="shared" si="394"/>
        <v>2.919570967157939E-2</v>
      </c>
      <c r="IG41" s="45"/>
      <c r="IH41" s="121">
        <f t="shared" si="395"/>
        <v>-8.6926924271597737E-7</v>
      </c>
      <c r="II41" s="121">
        <f t="shared" si="396"/>
        <v>1.6290840562123032E-12</v>
      </c>
      <c r="IJ41" s="121">
        <f t="shared" si="397"/>
        <v>2.6736741092033514E-5</v>
      </c>
      <c r="IK41" s="121">
        <f t="shared" si="398"/>
        <v>7.5493778504170041E-9</v>
      </c>
      <c r="IL41" s="45">
        <f t="shared" si="399"/>
        <v>2.2037274734630654</v>
      </c>
      <c r="IM41" s="119">
        <f t="shared" si="400"/>
        <v>9.5659633286357987E-2</v>
      </c>
      <c r="IN41" s="122">
        <f t="shared" ca="1" si="401"/>
        <v>-24.888548042060243</v>
      </c>
      <c r="IO41" s="122"/>
      <c r="IP41" s="45">
        <f t="shared" si="402"/>
        <v>2.0637488268867634</v>
      </c>
      <c r="IQ41" s="122">
        <f t="shared" si="403"/>
        <v>1880.3930231605973</v>
      </c>
      <c r="IR41" s="121">
        <f t="shared" si="404"/>
        <v>1.2591227687177525E-5</v>
      </c>
    </row>
    <row r="42" spans="1:252" s="33" customFormat="1">
      <c r="A42" t="s">
        <v>233</v>
      </c>
      <c r="B42"/>
      <c r="C42" s="111">
        <v>3</v>
      </c>
      <c r="D42" s="111">
        <v>1160</v>
      </c>
      <c r="E42" s="125">
        <f t="shared" si="206"/>
        <v>87.05232408640552</v>
      </c>
      <c r="F42" s="125" t="str">
        <f t="shared" ca="1" si="207"/>
        <v>N</v>
      </c>
      <c r="G42" s="124" t="str">
        <f t="shared" ca="1" si="208"/>
        <v/>
      </c>
      <c r="H42" s="124" t="str">
        <f t="shared" ca="1" si="209"/>
        <v/>
      </c>
      <c r="I42" s="4">
        <f t="shared" ca="1" si="210"/>
        <v>5.7243177782993343E-2</v>
      </c>
      <c r="J42" s="4">
        <f t="shared" ca="1" si="211"/>
        <v>0.10278267830664456</v>
      </c>
      <c r="K42" s="4">
        <f t="shared" ca="1" si="212"/>
        <v>6.4849100663697534E-3</v>
      </c>
      <c r="L42" s="4">
        <f t="shared" ca="1" si="213"/>
        <v>2.9378456077092441E-2</v>
      </c>
      <c r="M42" s="4">
        <f t="shared" ca="1" si="199"/>
        <v>5.7243177782993343E-2</v>
      </c>
      <c r="N42" s="4">
        <f t="shared" ca="1" si="200"/>
        <v>1.1493494563502994E-2</v>
      </c>
      <c r="O42" s="4">
        <f t="shared" si="201"/>
        <v>2.3360300486249201E-2</v>
      </c>
      <c r="P42">
        <v>47.291600000000003</v>
      </c>
      <c r="Q42">
        <v>1.7306999999999999</v>
      </c>
      <c r="R42">
        <v>15.525</v>
      </c>
      <c r="S42">
        <v>9.3999000000000006</v>
      </c>
      <c r="T42">
        <v>0.1588</v>
      </c>
      <c r="U42">
        <v>6.3227184466019404</v>
      </c>
      <c r="V42">
        <v>12.3696</v>
      </c>
      <c r="W42">
        <v>3.9281000000000001</v>
      </c>
      <c r="X42">
        <v>1.2284999999999999</v>
      </c>
      <c r="Y42">
        <v>0.2</v>
      </c>
      <c r="Z42">
        <v>0.24060000000000001</v>
      </c>
      <c r="AA42" s="112">
        <v>0</v>
      </c>
      <c r="AB42" s="113">
        <f t="shared" ca="1" si="214"/>
        <v>11.820949726962123</v>
      </c>
      <c r="AD42">
        <v>49.714700000000001</v>
      </c>
      <c r="AE42">
        <v>0.72489999999999999</v>
      </c>
      <c r="AF42">
        <v>6.2488999999999999</v>
      </c>
      <c r="AG42">
        <v>3.988</v>
      </c>
      <c r="AH42">
        <v>0.1128</v>
      </c>
      <c r="AI42">
        <v>15.041499999999999</v>
      </c>
      <c r="AJ42">
        <v>21.639700000000001</v>
      </c>
      <c r="AK42">
        <v>0.40810000000000002</v>
      </c>
      <c r="AL42">
        <v>0</v>
      </c>
      <c r="AM42">
        <v>1.355</v>
      </c>
      <c r="AO42" s="114">
        <f t="shared" ca="1" si="215"/>
        <v>1479.3839060586442</v>
      </c>
      <c r="AP42" s="124">
        <f t="shared" ca="1" si="216"/>
        <v>1206.2339060586442</v>
      </c>
      <c r="AQ42" s="124">
        <f t="shared" ca="1" si="217"/>
        <v>5.9934278078129699</v>
      </c>
      <c r="AR42" s="111"/>
      <c r="AS42" s="115">
        <f t="shared" ca="1" si="218"/>
        <v>1474.7212690217455</v>
      </c>
      <c r="AT42" s="115">
        <f t="shared" ca="1" si="219"/>
        <v>7.7365090723141092</v>
      </c>
      <c r="AU42" s="115"/>
      <c r="AV42" s="115">
        <f t="shared" ca="1" si="220"/>
        <v>1472.9684992304751</v>
      </c>
      <c r="AW42" s="115">
        <f t="shared" ca="1" si="221"/>
        <v>5.2835006190600993</v>
      </c>
      <c r="AX42" s="111"/>
      <c r="AY42" s="115">
        <f t="shared" ca="1" si="222"/>
        <v>1494.3668085269564</v>
      </c>
      <c r="AZ42" s="115">
        <f t="shared" ca="1" si="223"/>
        <v>1221.2168085269564</v>
      </c>
      <c r="BA42" s="115">
        <f t="shared" ca="1" si="224"/>
        <v>8.5035455052273647</v>
      </c>
      <c r="BB42" s="115"/>
      <c r="BC42" s="115">
        <f t="shared" ca="1" si="225"/>
        <v>1509.4715209323156</v>
      </c>
      <c r="BD42" s="115">
        <f t="shared" ca="1" si="226"/>
        <v>1236.3215209323157</v>
      </c>
      <c r="BE42" s="116">
        <f t="shared" ca="1" si="227"/>
        <v>9.0932908120698706</v>
      </c>
      <c r="BG42" s="116">
        <f t="shared" si="228"/>
        <v>1456.2213802964231</v>
      </c>
      <c r="BH42" s="116">
        <f t="shared" si="229"/>
        <v>1183.0713802964233</v>
      </c>
      <c r="BI42" s="116">
        <f t="shared" ca="1" si="230"/>
        <v>1474.7212690217455</v>
      </c>
      <c r="BJ42" s="116">
        <f t="shared" ca="1" si="231"/>
        <v>1201.5712690217456</v>
      </c>
      <c r="BK42" s="116">
        <f t="shared" ca="1" si="232"/>
        <v>7.7365090723141092</v>
      </c>
      <c r="BL42" s="116"/>
      <c r="BM42" s="116">
        <f t="shared" ca="1" si="233"/>
        <v>1472.9684992304751</v>
      </c>
      <c r="BN42" s="116">
        <f t="shared" ca="1" si="234"/>
        <v>5.2835006190600993</v>
      </c>
      <c r="BO42" s="116">
        <f t="shared" ca="1" si="235"/>
        <v>1199.818499230475</v>
      </c>
      <c r="BP42" s="116"/>
      <c r="BQ42" s="116">
        <f t="shared" ca="1" si="236"/>
        <v>6.0975811146249637</v>
      </c>
      <c r="BR42" s="116">
        <f t="shared" ca="1" si="237"/>
        <v>6.8477858793818633</v>
      </c>
      <c r="BS42" s="116">
        <f t="shared" ca="1" si="238"/>
        <v>1214.8912205040483</v>
      </c>
      <c r="BT42" s="116">
        <f t="shared" ca="1" si="239"/>
        <v>1223.3578488499297</v>
      </c>
      <c r="BU42" s="116">
        <f t="shared" ca="1" si="240"/>
        <v>1223.3578488499297</v>
      </c>
      <c r="BV42" s="116"/>
      <c r="BW42" s="116">
        <f t="shared" ca="1" si="241"/>
        <v>1173.9338797910505</v>
      </c>
      <c r="BX42" s="111"/>
      <c r="BY42" s="117">
        <f t="shared" ca="1" si="242"/>
        <v>0.69697694345325345</v>
      </c>
      <c r="BZ42" s="117">
        <f t="shared" ca="1" si="243"/>
        <v>0.68510095777604518</v>
      </c>
      <c r="CA42" s="117">
        <f t="shared" ca="1" si="244"/>
        <v>0.12446511760257306</v>
      </c>
      <c r="CB42" s="117">
        <f t="shared" ca="1" si="245"/>
        <v>1.9692226086552463E-2</v>
      </c>
      <c r="CC42" s="117">
        <f t="shared" ca="1" si="246"/>
        <v>1.8069996186168242E-2</v>
      </c>
      <c r="CD42" s="117">
        <f t="shared" ca="1" si="247"/>
        <v>5.5834059941921997E-2</v>
      </c>
      <c r="CE42" s="117">
        <f t="shared" si="248"/>
        <v>4.3123950758502949E-2</v>
      </c>
      <c r="CF42" s="116">
        <f t="shared" ca="1" si="249"/>
        <v>0.94628630835176386</v>
      </c>
      <c r="CG42" s="134">
        <v>0.27</v>
      </c>
      <c r="CH42" s="117">
        <f t="shared" si="250"/>
        <v>0.71447941385313762</v>
      </c>
      <c r="CI42" s="117">
        <f t="shared" si="251"/>
        <v>0.11798020753620331</v>
      </c>
      <c r="CJ42" s="117">
        <f t="shared" si="252"/>
        <v>7.693540386954581E-2</v>
      </c>
      <c r="CK42" s="117">
        <f t="shared" si="253"/>
        <v>2.919570967157939E-2</v>
      </c>
      <c r="CL42" s="117">
        <f t="shared" si="254"/>
        <v>4.4340565378419003E-2</v>
      </c>
      <c r="CM42" s="117">
        <f t="shared" si="255"/>
        <v>1.9763650272253748E-2</v>
      </c>
      <c r="CN42" s="117">
        <f t="shared" si="256"/>
        <v>1.0026949505811389</v>
      </c>
      <c r="CO42" s="117">
        <f t="shared" si="257"/>
        <v>0.17833829534455015</v>
      </c>
      <c r="CP42" s="111"/>
      <c r="CQ42" s="116">
        <f t="shared" ca="1" si="258"/>
        <v>7.1017539950139508</v>
      </c>
      <c r="CR42" s="116">
        <f t="shared" ca="1" si="259"/>
        <v>5.427505944381295</v>
      </c>
      <c r="CS42" s="116">
        <f t="shared" ca="1" si="260"/>
        <v>8.1014734501764032</v>
      </c>
      <c r="CT42" s="116">
        <f t="shared" ca="1" si="261"/>
        <v>1221.9399568797253</v>
      </c>
      <c r="CU42" s="118">
        <f t="shared" ca="1" si="205"/>
        <v>0.28112097365119471</v>
      </c>
      <c r="CW42" s="116">
        <f t="shared" si="262"/>
        <v>5.5857971895812453</v>
      </c>
      <c r="CX42" s="116">
        <f t="shared" si="263"/>
        <v>5.6927710779320506</v>
      </c>
      <c r="CY42" s="116">
        <f t="shared" ca="1" si="264"/>
        <v>942.52046172904909</v>
      </c>
      <c r="CZ42" s="119"/>
      <c r="DA42" s="33">
        <f t="shared" si="265"/>
        <v>0.78708747543035373</v>
      </c>
      <c r="DB42" s="33">
        <f t="shared" si="266"/>
        <v>2.1666574860914285E-2</v>
      </c>
      <c r="DC42" s="33">
        <f t="shared" si="267"/>
        <v>0.30452820195957281</v>
      </c>
      <c r="DD42" s="33">
        <f t="shared" si="268"/>
        <v>0.13083327765900588</v>
      </c>
      <c r="DE42" s="33">
        <f t="shared" si="269"/>
        <v>2.2385903083700438E-3</v>
      </c>
      <c r="DF42" s="33">
        <f t="shared" si="270"/>
        <v>0.15687414889198054</v>
      </c>
      <c r="DG42" s="33">
        <f t="shared" si="271"/>
        <v>0.22058084005321218</v>
      </c>
      <c r="DH42" s="33">
        <f t="shared" si="272"/>
        <v>0.12675604116884939</v>
      </c>
      <c r="DI42" s="33">
        <f t="shared" si="273"/>
        <v>2.6083910144804448E-2</v>
      </c>
      <c r="DJ42" s="33">
        <f t="shared" si="274"/>
        <v>2.6316101111723694E-3</v>
      </c>
      <c r="DK42" s="33">
        <f t="shared" si="275"/>
        <v>3.3902365133826979E-3</v>
      </c>
      <c r="DL42" s="33">
        <f t="shared" si="276"/>
        <v>1.782670907101618</v>
      </c>
      <c r="DN42" s="33">
        <f t="shared" si="277"/>
        <v>0.44152146775652024</v>
      </c>
      <c r="DO42" s="33">
        <f t="shared" si="278"/>
        <v>1.2153995880339578E-2</v>
      </c>
      <c r="DP42" s="33">
        <f t="shared" si="279"/>
        <v>0.17082693207502583</v>
      </c>
      <c r="DQ42" s="33">
        <f t="shared" si="280"/>
        <v>7.3391716405874996E-2</v>
      </c>
      <c r="DR42" s="33">
        <f t="shared" si="281"/>
        <v>1.255750738654107E-3</v>
      </c>
      <c r="DS42" s="33">
        <f t="shared" si="282"/>
        <v>8.7999500225780153E-2</v>
      </c>
      <c r="DT42" s="33">
        <f t="shared" si="283"/>
        <v>0.12373615296827098</v>
      </c>
      <c r="DU42" s="33">
        <f t="shared" si="284"/>
        <v>7.1104565999193639E-2</v>
      </c>
      <c r="DV42" s="33">
        <f t="shared" si="285"/>
        <v>1.4631926757145189E-2</v>
      </c>
      <c r="DW42" s="33">
        <f t="shared" si="286"/>
        <v>1.4762175680821605E-3</v>
      </c>
      <c r="DX42" s="33">
        <f t="shared" si="287"/>
        <v>1.9017736251133218E-3</v>
      </c>
      <c r="DY42" s="33">
        <f t="shared" si="288"/>
        <v>1.0000000000000002</v>
      </c>
      <c r="DZ42" s="33">
        <f t="shared" si="289"/>
        <v>54.525582037479971</v>
      </c>
      <c r="EA42" s="33">
        <f t="shared" si="290"/>
        <v>0.82741581411450249</v>
      </c>
      <c r="EB42" s="33">
        <f t="shared" si="291"/>
        <v>9.0749986229137145E-3</v>
      </c>
      <c r="EC42" s="33">
        <f t="shared" si="292"/>
        <v>6.1287158815625582E-2</v>
      </c>
      <c r="ED42" s="33">
        <f t="shared" si="293"/>
        <v>5.5507304471761977E-2</v>
      </c>
      <c r="EE42" s="33">
        <f t="shared" si="294"/>
        <v>1.5901321585903084E-3</v>
      </c>
      <c r="EF42" s="33">
        <f t="shared" si="295"/>
        <v>0.37319746727404451</v>
      </c>
      <c r="EG42" s="33">
        <f t="shared" si="296"/>
        <v>0.38588985937293818</v>
      </c>
      <c r="EH42" s="33">
        <f t="shared" si="297"/>
        <v>6.5844989181802196E-3</v>
      </c>
      <c r="EI42" s="33">
        <f t="shared" si="298"/>
        <v>0</v>
      </c>
      <c r="EJ42" s="33">
        <f t="shared" si="299"/>
        <v>8.9145792515964006E-3</v>
      </c>
      <c r="EK42" s="33">
        <f t="shared" si="300"/>
        <v>1.7294618130001536</v>
      </c>
      <c r="EM42" s="33">
        <f t="shared" si="301"/>
        <v>1.654831628229005</v>
      </c>
      <c r="EN42" s="33">
        <f t="shared" si="302"/>
        <v>1.8149997245827429E-2</v>
      </c>
      <c r="EO42" s="33">
        <f t="shared" si="303"/>
        <v>0.18386147644687675</v>
      </c>
      <c r="EP42" s="33">
        <f t="shared" si="304"/>
        <v>5.5507304471761977E-2</v>
      </c>
      <c r="EQ42" s="33">
        <f t="shared" si="305"/>
        <v>1.5901321585903084E-3</v>
      </c>
      <c r="ER42" s="33">
        <f t="shared" si="306"/>
        <v>0.37319746727404451</v>
      </c>
      <c r="ES42" s="33">
        <f t="shared" si="307"/>
        <v>0.38588985937293818</v>
      </c>
      <c r="ET42" s="33">
        <f t="shared" si="308"/>
        <v>6.5844989181802196E-3</v>
      </c>
      <c r="EU42" s="33">
        <f t="shared" si="309"/>
        <v>0</v>
      </c>
      <c r="EV42" s="33">
        <f t="shared" si="310"/>
        <v>2.67437377547892E-2</v>
      </c>
      <c r="EW42" s="33">
        <f t="shared" si="311"/>
        <v>2.7063561018720135</v>
      </c>
      <c r="EX42" s="33">
        <f t="shared" si="312"/>
        <v>2.217003148938804</v>
      </c>
      <c r="EZ42" s="33">
        <f t="shared" si="313"/>
        <v>1.8343834653736162</v>
      </c>
      <c r="FA42" s="33">
        <f t="shared" si="314"/>
        <v>2.0119300523615016E-2</v>
      </c>
      <c r="FB42" s="33">
        <f t="shared" si="315"/>
        <v>0.16561653462638382</v>
      </c>
      <c r="FC42" s="33">
        <f t="shared" si="316"/>
        <v>0.1061311135411252</v>
      </c>
      <c r="FD42" s="33">
        <f t="shared" si="317"/>
        <v>0.27174764816750901</v>
      </c>
      <c r="FE42" s="33">
        <f t="shared" si="318"/>
        <v>0.12305986880300127</v>
      </c>
      <c r="FF42" s="33">
        <f t="shared" si="319"/>
        <v>3.5253280028235716E-3</v>
      </c>
      <c r="FG42" s="33">
        <f t="shared" si="320"/>
        <v>0.827379960122543</v>
      </c>
      <c r="FH42" s="33">
        <f t="shared" si="321"/>
        <v>0.85551903337335622</v>
      </c>
      <c r="FI42" s="33">
        <f t="shared" si="322"/>
        <v>2.919570967157939E-2</v>
      </c>
      <c r="FJ42" s="33">
        <f t="shared" si="323"/>
        <v>0</v>
      </c>
      <c r="FK42" s="33">
        <f t="shared" si="324"/>
        <v>3.9527300544507496E-2</v>
      </c>
      <c r="FL42" s="33">
        <f t="shared" si="325"/>
        <v>4.0044576145825515</v>
      </c>
      <c r="FM42" s="33">
        <f t="shared" si="326"/>
        <v>8.9152291651004786E-3</v>
      </c>
      <c r="FN42" s="33">
        <f t="shared" si="327"/>
        <v>1.3357957591017211E-2</v>
      </c>
      <c r="FO42" s="33">
        <f t="shared" si="328"/>
        <v>2.919570967157939E-2</v>
      </c>
      <c r="FP42" s="33">
        <f t="shared" si="329"/>
        <v>7.693540386954581E-2</v>
      </c>
      <c r="FQ42" s="33">
        <f t="shared" si="330"/>
        <v>4.4340565378419003E-2</v>
      </c>
      <c r="FR42" s="33">
        <f t="shared" si="331"/>
        <v>1.9763650272253748E-2</v>
      </c>
      <c r="FS42" s="119">
        <f t="shared" si="332"/>
        <v>0.71447941385313762</v>
      </c>
      <c r="FT42" s="33">
        <f t="shared" si="333"/>
        <v>0.11798020753620331</v>
      </c>
      <c r="FU42" s="33">
        <f t="shared" si="334"/>
        <v>1.0026949505811389</v>
      </c>
      <c r="FV42" s="33">
        <f t="shared" si="335"/>
        <v>0.71447941385313762</v>
      </c>
      <c r="FW42" s="33">
        <f t="shared" si="336"/>
        <v>2.5120318144588718</v>
      </c>
      <c r="FX42" s="33">
        <f t="shared" si="337"/>
        <v>-2.7003520861174701</v>
      </c>
      <c r="FY42" s="33">
        <f t="shared" si="338"/>
        <v>-2.7003520861174701</v>
      </c>
      <c r="FZ42" s="33">
        <f t="shared" si="339"/>
        <v>0.54525582037479969</v>
      </c>
      <c r="GA42" s="120">
        <f t="shared" ca="1" si="340"/>
        <v>1474.7212690217455</v>
      </c>
      <c r="GB42" s="120">
        <f t="shared" ca="1" si="341"/>
        <v>7.7365090723141092</v>
      </c>
      <c r="GC42" s="33">
        <f t="shared" ca="1" si="342"/>
        <v>0.14747212690217454</v>
      </c>
      <c r="GD42" s="119">
        <f t="shared" ca="1" si="343"/>
        <v>0.49404234375546191</v>
      </c>
      <c r="GE42" s="119">
        <f t="shared" ca="1" si="344"/>
        <v>5.5268997810817355</v>
      </c>
      <c r="GF42" s="33">
        <f t="shared" ca="1" si="345"/>
        <v>175.86297052792244</v>
      </c>
      <c r="GG42" s="33">
        <f t="shared" si="346"/>
        <v>9.5659633286357987E-2</v>
      </c>
      <c r="GH42" s="119">
        <f t="shared" si="347"/>
        <v>87.05232408640552</v>
      </c>
      <c r="GI42" s="119">
        <f t="shared" ca="1" si="348"/>
        <v>315.93060989894542</v>
      </c>
      <c r="GJ42" s="119">
        <f t="shared" ca="1" si="349"/>
        <v>1.6650863476127332E-3</v>
      </c>
      <c r="GK42" s="119">
        <f t="shared" si="350"/>
        <v>0.17833829534455015</v>
      </c>
      <c r="GL42" s="33">
        <f t="shared" si="351"/>
        <v>0.88824007104775915</v>
      </c>
      <c r="GM42" s="33">
        <f t="shared" si="352"/>
        <v>0.17469294377434821</v>
      </c>
      <c r="GN42" s="33">
        <f t="shared" si="353"/>
        <v>0.13091307850806283</v>
      </c>
      <c r="GO42" s="33">
        <f t="shared" si="354"/>
        <v>0.87374958593525975</v>
      </c>
      <c r="GP42" s="33">
        <f t="shared" si="355"/>
        <v>6.7775013825184027E-2</v>
      </c>
      <c r="GQ42" s="33">
        <f t="shared" si="356"/>
        <v>0.11414463963790078</v>
      </c>
      <c r="GR42" s="33">
        <f t="shared" si="357"/>
        <v>0.86908692149193723</v>
      </c>
      <c r="GS42" s="33">
        <f t="shared" si="358"/>
        <v>0.31958858991268174</v>
      </c>
      <c r="GT42" s="33">
        <f t="shared" si="359"/>
        <v>-1.2756796816210926E-2</v>
      </c>
      <c r="GU42" s="33">
        <f t="shared" si="360"/>
        <v>2.7438637729635031E-2</v>
      </c>
      <c r="GV42" s="33">
        <f t="shared" si="361"/>
        <v>2.7438637729635031E-2</v>
      </c>
      <c r="GW42" s="33">
        <f t="shared" si="362"/>
        <v>8.6706001908265745E-2</v>
      </c>
      <c r="GX42" s="33">
        <f t="shared" si="363"/>
        <v>8.4321291222605815E-2</v>
      </c>
      <c r="GY42" s="33">
        <f t="shared" si="364"/>
        <v>0.74305866889993721</v>
      </c>
      <c r="GZ42" s="33">
        <f t="shared" si="365"/>
        <v>0.85551903337335622</v>
      </c>
      <c r="HA42" s="33">
        <f t="shared" si="366"/>
        <v>2.919570967157939E-2</v>
      </c>
      <c r="HB42" s="33">
        <f t="shared" si="367"/>
        <v>437.56124955202483</v>
      </c>
      <c r="HC42" s="33">
        <f t="shared" si="368"/>
        <v>11.613083858003277</v>
      </c>
      <c r="HD42" s="33">
        <f t="shared" si="369"/>
        <v>2.2037274734630654</v>
      </c>
      <c r="HE42" s="33">
        <f t="shared" si="370"/>
        <v>9.0628292346168558E-6</v>
      </c>
      <c r="HF42" s="33">
        <f t="shared" si="371"/>
        <v>1880.3930231605973</v>
      </c>
      <c r="HG42" s="33">
        <f t="shared" ca="1" si="372"/>
        <v>-7.8584421049983366E-3</v>
      </c>
      <c r="HH42" s="119">
        <f t="shared" ca="1" si="373"/>
        <v>21.076098450176389</v>
      </c>
      <c r="HI42" s="44" t="e">
        <f>#REF!</f>
        <v>#REF!</v>
      </c>
      <c r="HJ42" s="44" t="e">
        <f>#REF!</f>
        <v>#REF!</v>
      </c>
      <c r="HK42" s="44">
        <f t="shared" si="374"/>
        <v>5.1566000000000001</v>
      </c>
      <c r="HL42" s="44">
        <f t="shared" si="375"/>
        <v>3.7312218509362722</v>
      </c>
      <c r="HM42" s="44" t="e">
        <f t="shared" si="376"/>
        <v>#REF!</v>
      </c>
      <c r="HN42" s="33">
        <f t="shared" si="377"/>
        <v>437.56124955202483</v>
      </c>
      <c r="HO42" s="33">
        <f t="shared" si="378"/>
        <v>11.613083858003277</v>
      </c>
      <c r="HP42" s="44">
        <f t="shared" si="379"/>
        <v>6.0288877477065057</v>
      </c>
      <c r="HQ42" s="44"/>
      <c r="HR42" s="45">
        <f t="shared" si="380"/>
        <v>0.11766996764072435</v>
      </c>
      <c r="HS42" s="45">
        <f t="shared" si="381"/>
        <v>0.827379960122543</v>
      </c>
      <c r="HT42" s="45">
        <f t="shared" si="382"/>
        <v>8.9152291651004786E-3</v>
      </c>
      <c r="HU42" s="45">
        <f t="shared" si="383"/>
        <v>2.0280480506478911E-2</v>
      </c>
      <c r="HV42" s="45">
        <f t="shared" si="384"/>
        <v>0</v>
      </c>
      <c r="HW42" s="45">
        <f t="shared" si="385"/>
        <v>2.0280480506478911E-2</v>
      </c>
      <c r="HX42" s="45">
        <f t="shared" si="386"/>
        <v>0</v>
      </c>
      <c r="HY42" s="45">
        <f t="shared" si="387"/>
        <v>8.5850633034646295E-2</v>
      </c>
      <c r="HZ42" s="45">
        <f t="shared" si="388"/>
        <v>0.16561653462638382</v>
      </c>
      <c r="IA42" s="45">
        <f t="shared" si="389"/>
        <v>0.12451190586218465</v>
      </c>
      <c r="IB42" s="45">
        <f t="shared" si="390"/>
        <v>0.60400142376890342</v>
      </c>
      <c r="IC42" s="45">
        <f t="shared" si="391"/>
        <v>8.5901074978068995E-2</v>
      </c>
      <c r="ID42" s="45">
        <f t="shared" si="392"/>
        <v>0.10093086989377766</v>
      </c>
      <c r="IE42" s="45">
        <f t="shared" si="393"/>
        <v>1.4354387061286748E-2</v>
      </c>
      <c r="IF42" s="45">
        <f t="shared" si="394"/>
        <v>2.919570967157939E-2</v>
      </c>
      <c r="IG42" s="45"/>
      <c r="IH42" s="121">
        <f t="shared" si="395"/>
        <v>-8.6926924271597737E-7</v>
      </c>
      <c r="II42" s="121">
        <f t="shared" si="396"/>
        <v>1.6290840562123032E-12</v>
      </c>
      <c r="IJ42" s="121">
        <f t="shared" si="397"/>
        <v>2.6736741092033514E-5</v>
      </c>
      <c r="IK42" s="121">
        <f t="shared" si="398"/>
        <v>7.5493778504170041E-9</v>
      </c>
      <c r="IL42" s="45">
        <f t="shared" si="399"/>
        <v>2.2037274734630654</v>
      </c>
      <c r="IM42" s="119">
        <f t="shared" si="400"/>
        <v>9.5659633286357987E-2</v>
      </c>
      <c r="IN42" s="122">
        <f t="shared" ca="1" si="401"/>
        <v>-24.897217321693354</v>
      </c>
      <c r="IO42" s="122"/>
      <c r="IP42" s="45">
        <f t="shared" si="402"/>
        <v>2.0637488268867634</v>
      </c>
      <c r="IQ42" s="122">
        <f t="shared" si="403"/>
        <v>1880.3930231605973</v>
      </c>
      <c r="IR42" s="121">
        <f t="shared" si="404"/>
        <v>1.2591227687177525E-5</v>
      </c>
    </row>
    <row r="43" spans="1:252" s="33" customFormat="1">
      <c r="A43" t="s">
        <v>233</v>
      </c>
      <c r="B43"/>
      <c r="C43" s="111">
        <v>3</v>
      </c>
      <c r="D43" s="111">
        <v>1160</v>
      </c>
      <c r="E43" s="125">
        <f t="shared" si="206"/>
        <v>87.05232408640552</v>
      </c>
      <c r="F43" s="125" t="str">
        <f t="shared" ca="1" si="207"/>
        <v>N</v>
      </c>
      <c r="G43" s="124" t="str">
        <f t="shared" ca="1" si="208"/>
        <v/>
      </c>
      <c r="H43" s="124" t="str">
        <f t="shared" ca="1" si="209"/>
        <v/>
      </c>
      <c r="I43" s="4">
        <f t="shared" ca="1" si="210"/>
        <v>5.6481628513369492E-2</v>
      </c>
      <c r="J43" s="4">
        <f t="shared" ca="1" si="211"/>
        <v>0.10349027866491584</v>
      </c>
      <c r="K43" s="4">
        <f t="shared" ca="1" si="212"/>
        <v>4.4815994861905906E-3</v>
      </c>
      <c r="L43" s="4">
        <f t="shared" ca="1" si="213"/>
        <v>3.645009828326462E-2</v>
      </c>
      <c r="M43" s="4">
        <f t="shared" ca="1" si="199"/>
        <v>5.6481628513369492E-2</v>
      </c>
      <c r="N43" s="4">
        <f t="shared" ca="1" si="200"/>
        <v>1.4299416388055375E-2</v>
      </c>
      <c r="O43" s="4">
        <f t="shared" si="201"/>
        <v>2.4745706085272545E-2</v>
      </c>
      <c r="P43">
        <v>47.225999999999999</v>
      </c>
      <c r="Q43">
        <v>1.8008999999999999</v>
      </c>
      <c r="R43">
        <v>15.643800000000001</v>
      </c>
      <c r="S43">
        <v>9.0440000000000005</v>
      </c>
      <c r="T43">
        <v>0.2213</v>
      </c>
      <c r="U43">
        <v>6.0696116504854301</v>
      </c>
      <c r="V43">
        <v>12.408099999999999</v>
      </c>
      <c r="W43">
        <v>3.8351999999999999</v>
      </c>
      <c r="X43">
        <v>1.1338999999999999</v>
      </c>
      <c r="Y43">
        <v>0.2</v>
      </c>
      <c r="Z43">
        <v>0.18940000000000001</v>
      </c>
      <c r="AA43" s="112">
        <v>0</v>
      </c>
      <c r="AB43" s="113">
        <f t="shared" ca="1" si="214"/>
        <v>11.689328178415341</v>
      </c>
      <c r="AD43">
        <v>49.714700000000001</v>
      </c>
      <c r="AE43">
        <v>0.72489999999999999</v>
      </c>
      <c r="AF43">
        <v>6.2488999999999999</v>
      </c>
      <c r="AG43">
        <v>3.988</v>
      </c>
      <c r="AH43">
        <v>0.1128</v>
      </c>
      <c r="AI43">
        <v>15.041499999999999</v>
      </c>
      <c r="AJ43">
        <v>21.639700000000001</v>
      </c>
      <c r="AK43">
        <v>0.40810000000000002</v>
      </c>
      <c r="AL43">
        <v>0</v>
      </c>
      <c r="AM43">
        <v>1.355</v>
      </c>
      <c r="AO43" s="114">
        <f t="shared" ca="1" si="215"/>
        <v>1480.7681262629912</v>
      </c>
      <c r="AP43" s="124">
        <f t="shared" ca="1" si="216"/>
        <v>1207.6181262629912</v>
      </c>
      <c r="AQ43" s="124">
        <f t="shared" ca="1" si="217"/>
        <v>6.0024280814208488</v>
      </c>
      <c r="AR43" s="111"/>
      <c r="AS43" s="115">
        <f t="shared" ca="1" si="218"/>
        <v>1472.7210835718688</v>
      </c>
      <c r="AT43" s="115">
        <f t="shared" ca="1" si="219"/>
        <v>7.594383086150561</v>
      </c>
      <c r="AU43" s="115"/>
      <c r="AV43" s="115">
        <f t="shared" ca="1" si="220"/>
        <v>1470.3796492158488</v>
      </c>
      <c r="AW43" s="115">
        <f t="shared" ca="1" si="221"/>
        <v>4.8724978405634811</v>
      </c>
      <c r="AX43" s="111"/>
      <c r="AY43" s="115">
        <f t="shared" ca="1" si="222"/>
        <v>1495.6307208323278</v>
      </c>
      <c r="AZ43" s="115">
        <f t="shared" ca="1" si="223"/>
        <v>1222.4807208323277</v>
      </c>
      <c r="BA43" s="115">
        <f t="shared" ca="1" si="224"/>
        <v>8.4879605007390637</v>
      </c>
      <c r="BB43" s="115"/>
      <c r="BC43" s="115">
        <f t="shared" ca="1" si="225"/>
        <v>1505.6524584903666</v>
      </c>
      <c r="BD43" s="115">
        <f t="shared" ca="1" si="226"/>
        <v>1232.5024584903667</v>
      </c>
      <c r="BE43" s="116">
        <f t="shared" ca="1" si="227"/>
        <v>8.8788526970817205</v>
      </c>
      <c r="BG43" s="116">
        <f t="shared" si="228"/>
        <v>1453.7460691299261</v>
      </c>
      <c r="BH43" s="116">
        <f t="shared" si="229"/>
        <v>1180.596069129926</v>
      </c>
      <c r="BI43" s="116">
        <f t="shared" ca="1" si="230"/>
        <v>1472.7210835718688</v>
      </c>
      <c r="BJ43" s="116">
        <f t="shared" ca="1" si="231"/>
        <v>1199.5710835718687</v>
      </c>
      <c r="BK43" s="116">
        <f t="shared" ca="1" si="232"/>
        <v>7.594383086150561</v>
      </c>
      <c r="BL43" s="116"/>
      <c r="BM43" s="116">
        <f t="shared" ca="1" si="233"/>
        <v>1470.3796492158488</v>
      </c>
      <c r="BN43" s="116">
        <f t="shared" ca="1" si="234"/>
        <v>4.8724978405634811</v>
      </c>
      <c r="BO43" s="116">
        <f t="shared" ca="1" si="235"/>
        <v>1197.2296492158489</v>
      </c>
      <c r="BP43" s="116"/>
      <c r="BQ43" s="116">
        <f t="shared" ca="1" si="236"/>
        <v>6.0422563401436609</v>
      </c>
      <c r="BR43" s="116">
        <f t="shared" ca="1" si="237"/>
        <v>6.7453369398455862</v>
      </c>
      <c r="BS43" s="116">
        <f t="shared" ca="1" si="238"/>
        <v>1215.4185256984042</v>
      </c>
      <c r="BT43" s="116">
        <f t="shared" ca="1" si="239"/>
        <v>1220.2634162581007</v>
      </c>
      <c r="BU43" s="116">
        <f t="shared" ca="1" si="240"/>
        <v>1220.2634162581007</v>
      </c>
      <c r="BV43" s="116"/>
      <c r="BW43" s="116">
        <f t="shared" ca="1" si="241"/>
        <v>1167.3563291669434</v>
      </c>
      <c r="BX43" s="111"/>
      <c r="BY43" s="117">
        <f t="shared" ca="1" si="242"/>
        <v>0.69334801662552592</v>
      </c>
      <c r="BZ43" s="117">
        <f t="shared" ca="1" si="243"/>
        <v>0.678029315569873</v>
      </c>
      <c r="CA43" s="117">
        <f t="shared" ca="1" si="244"/>
        <v>0.1224618070223939</v>
      </c>
      <c r="CB43" s="117">
        <f t="shared" ca="1" si="245"/>
        <v>2.0453775356176322E-2</v>
      </c>
      <c r="CC43" s="117">
        <f t="shared" ca="1" si="246"/>
        <v>1.7810942225457795E-2</v>
      </c>
      <c r="CD43" s="117">
        <f t="shared" ca="1" si="247"/>
        <v>5.8639981766474378E-2</v>
      </c>
      <c r="CE43" s="117">
        <f t="shared" si="248"/>
        <v>4.4509356357526293E-2</v>
      </c>
      <c r="CF43" s="116">
        <f t="shared" ca="1" si="249"/>
        <v>0.94190517829790155</v>
      </c>
      <c r="CG43" s="134">
        <v>0.27</v>
      </c>
      <c r="CH43" s="117">
        <f t="shared" si="250"/>
        <v>0.71447941385313762</v>
      </c>
      <c r="CI43" s="117">
        <f t="shared" si="251"/>
        <v>0.11798020753620331</v>
      </c>
      <c r="CJ43" s="117">
        <f t="shared" si="252"/>
        <v>7.693540386954581E-2</v>
      </c>
      <c r="CK43" s="117">
        <f t="shared" si="253"/>
        <v>2.919570967157939E-2</v>
      </c>
      <c r="CL43" s="117">
        <f t="shared" si="254"/>
        <v>4.4340565378419003E-2</v>
      </c>
      <c r="CM43" s="117">
        <f t="shared" si="255"/>
        <v>1.9763650272253748E-2</v>
      </c>
      <c r="CN43" s="117">
        <f t="shared" si="256"/>
        <v>1.0026949505811389</v>
      </c>
      <c r="CO43" s="117">
        <f t="shared" si="257"/>
        <v>0.1779362168186806</v>
      </c>
      <c r="CP43" s="111"/>
      <c r="CQ43" s="116">
        <f t="shared" ca="1" si="258"/>
        <v>7.0367304406308904</v>
      </c>
      <c r="CR43" s="116">
        <f t="shared" ca="1" si="259"/>
        <v>5.3605630124291963</v>
      </c>
      <c r="CS43" s="116">
        <f t="shared" ca="1" si="260"/>
        <v>7.7930196023874352</v>
      </c>
      <c r="CT43" s="116">
        <f t="shared" ca="1" si="261"/>
        <v>1220.7520340774754</v>
      </c>
      <c r="CU43" s="118">
        <f t="shared" ca="1" si="205"/>
        <v>0.28142649548359644</v>
      </c>
      <c r="CW43" s="116">
        <f t="shared" si="262"/>
        <v>5.5857971895812453</v>
      </c>
      <c r="CX43" s="116">
        <f t="shared" si="263"/>
        <v>5.6927710779320506</v>
      </c>
      <c r="CY43" s="116">
        <f t="shared" ca="1" si="264"/>
        <v>942.2312940301241</v>
      </c>
      <c r="CZ43" s="119"/>
      <c r="DA43" s="33">
        <f t="shared" si="265"/>
        <v>0.78599567607511445</v>
      </c>
      <c r="DB43" s="33">
        <f t="shared" si="266"/>
        <v>2.2545406290530152E-2</v>
      </c>
      <c r="DC43" s="33">
        <f t="shared" si="267"/>
        <v>0.3068585047223939</v>
      </c>
      <c r="DD43" s="33">
        <f t="shared" si="268"/>
        <v>0.12587965437377516</v>
      </c>
      <c r="DE43" s="33">
        <f t="shared" si="269"/>
        <v>3.1196475770925111E-3</v>
      </c>
      <c r="DF43" s="33">
        <f t="shared" si="270"/>
        <v>0.15059426887598948</v>
      </c>
      <c r="DG43" s="33">
        <f t="shared" si="271"/>
        <v>0.22126739114152938</v>
      </c>
      <c r="DH43" s="33">
        <f t="shared" si="272"/>
        <v>0.12375824675817092</v>
      </c>
      <c r="DI43" s="33">
        <f t="shared" si="273"/>
        <v>2.4075332285872011E-2</v>
      </c>
      <c r="DJ43" s="33">
        <f t="shared" si="274"/>
        <v>2.6316101111723694E-3</v>
      </c>
      <c r="DK43" s="33">
        <f t="shared" si="275"/>
        <v>2.6687896742921156E-3</v>
      </c>
      <c r="DL43" s="33">
        <f t="shared" si="276"/>
        <v>1.7693945278859324</v>
      </c>
      <c r="DN43" s="33">
        <f t="shared" si="277"/>
        <v>0.4442173091911954</v>
      </c>
      <c r="DO43" s="33">
        <f t="shared" si="278"/>
        <v>1.2741876351040455E-2</v>
      </c>
      <c r="DP43" s="33">
        <f t="shared" si="279"/>
        <v>0.17342571138672366</v>
      </c>
      <c r="DQ43" s="33">
        <f t="shared" si="280"/>
        <v>7.114278494134138E-2</v>
      </c>
      <c r="DR43" s="33">
        <f t="shared" si="281"/>
        <v>1.7631158726481749E-3</v>
      </c>
      <c r="DS43" s="33">
        <f t="shared" si="282"/>
        <v>8.5110622024992408E-2</v>
      </c>
      <c r="DT43" s="33">
        <f t="shared" si="283"/>
        <v>0.12505260282787187</v>
      </c>
      <c r="DU43" s="33">
        <f t="shared" si="284"/>
        <v>6.994383943644096E-2</v>
      </c>
      <c r="DV43" s="33">
        <f t="shared" si="285"/>
        <v>1.3606537098674737E-2</v>
      </c>
      <c r="DW43" s="33">
        <f t="shared" si="286"/>
        <v>1.4872941391520012E-3</v>
      </c>
      <c r="DX43" s="33">
        <f t="shared" si="287"/>
        <v>1.5083067299189502E-3</v>
      </c>
      <c r="DY43" s="33">
        <f t="shared" si="288"/>
        <v>1.0000000000000002</v>
      </c>
      <c r="DZ43" s="33">
        <f t="shared" si="289"/>
        <v>54.469610408770336</v>
      </c>
      <c r="EA43" s="33">
        <f t="shared" si="290"/>
        <v>0.82741581411450249</v>
      </c>
      <c r="EB43" s="33">
        <f t="shared" si="291"/>
        <v>9.0749986229137145E-3</v>
      </c>
      <c r="EC43" s="33">
        <f t="shared" si="292"/>
        <v>6.1287158815625582E-2</v>
      </c>
      <c r="ED43" s="33">
        <f t="shared" si="293"/>
        <v>5.5507304471761977E-2</v>
      </c>
      <c r="EE43" s="33">
        <f t="shared" si="294"/>
        <v>1.5901321585903084E-3</v>
      </c>
      <c r="EF43" s="33">
        <f t="shared" si="295"/>
        <v>0.37319746727404451</v>
      </c>
      <c r="EG43" s="33">
        <f t="shared" si="296"/>
        <v>0.38588985937293818</v>
      </c>
      <c r="EH43" s="33">
        <f t="shared" si="297"/>
        <v>6.5844989181802196E-3</v>
      </c>
      <c r="EI43" s="33">
        <f t="shared" si="298"/>
        <v>0</v>
      </c>
      <c r="EJ43" s="33">
        <f t="shared" si="299"/>
        <v>8.9145792515964006E-3</v>
      </c>
      <c r="EK43" s="33">
        <f t="shared" si="300"/>
        <v>1.7294618130001536</v>
      </c>
      <c r="EM43" s="33">
        <f t="shared" si="301"/>
        <v>1.654831628229005</v>
      </c>
      <c r="EN43" s="33">
        <f t="shared" si="302"/>
        <v>1.8149997245827429E-2</v>
      </c>
      <c r="EO43" s="33">
        <f t="shared" si="303"/>
        <v>0.18386147644687675</v>
      </c>
      <c r="EP43" s="33">
        <f t="shared" si="304"/>
        <v>5.5507304471761977E-2</v>
      </c>
      <c r="EQ43" s="33">
        <f t="shared" si="305"/>
        <v>1.5901321585903084E-3</v>
      </c>
      <c r="ER43" s="33">
        <f t="shared" si="306"/>
        <v>0.37319746727404451</v>
      </c>
      <c r="ES43" s="33">
        <f t="shared" si="307"/>
        <v>0.38588985937293818</v>
      </c>
      <c r="ET43" s="33">
        <f t="shared" si="308"/>
        <v>6.5844989181802196E-3</v>
      </c>
      <c r="EU43" s="33">
        <f t="shared" si="309"/>
        <v>0</v>
      </c>
      <c r="EV43" s="33">
        <f t="shared" si="310"/>
        <v>2.67437377547892E-2</v>
      </c>
      <c r="EW43" s="33">
        <f t="shared" si="311"/>
        <v>2.7063561018720135</v>
      </c>
      <c r="EX43" s="33">
        <f t="shared" si="312"/>
        <v>2.217003148938804</v>
      </c>
      <c r="EZ43" s="33">
        <f t="shared" si="313"/>
        <v>1.8343834653736162</v>
      </c>
      <c r="FA43" s="33">
        <f t="shared" si="314"/>
        <v>2.0119300523615016E-2</v>
      </c>
      <c r="FB43" s="33">
        <f t="shared" si="315"/>
        <v>0.16561653462638382</v>
      </c>
      <c r="FC43" s="33">
        <f t="shared" si="316"/>
        <v>0.1061311135411252</v>
      </c>
      <c r="FD43" s="33">
        <f t="shared" si="317"/>
        <v>0.27174764816750901</v>
      </c>
      <c r="FE43" s="33">
        <f t="shared" si="318"/>
        <v>0.12305986880300127</v>
      </c>
      <c r="FF43" s="33">
        <f t="shared" si="319"/>
        <v>3.5253280028235716E-3</v>
      </c>
      <c r="FG43" s="33">
        <f t="shared" si="320"/>
        <v>0.827379960122543</v>
      </c>
      <c r="FH43" s="33">
        <f t="shared" si="321"/>
        <v>0.85551903337335622</v>
      </c>
      <c r="FI43" s="33">
        <f t="shared" si="322"/>
        <v>2.919570967157939E-2</v>
      </c>
      <c r="FJ43" s="33">
        <f t="shared" si="323"/>
        <v>0</v>
      </c>
      <c r="FK43" s="33">
        <f t="shared" si="324"/>
        <v>3.9527300544507496E-2</v>
      </c>
      <c r="FL43" s="33">
        <f t="shared" si="325"/>
        <v>4.0044576145825515</v>
      </c>
      <c r="FM43" s="33">
        <f t="shared" si="326"/>
        <v>8.9152291651004786E-3</v>
      </c>
      <c r="FN43" s="33">
        <f t="shared" si="327"/>
        <v>1.3357957591017211E-2</v>
      </c>
      <c r="FO43" s="33">
        <f t="shared" si="328"/>
        <v>2.919570967157939E-2</v>
      </c>
      <c r="FP43" s="33">
        <f t="shared" si="329"/>
        <v>7.693540386954581E-2</v>
      </c>
      <c r="FQ43" s="33">
        <f t="shared" si="330"/>
        <v>4.4340565378419003E-2</v>
      </c>
      <c r="FR43" s="33">
        <f t="shared" si="331"/>
        <v>1.9763650272253748E-2</v>
      </c>
      <c r="FS43" s="119">
        <f t="shared" si="332"/>
        <v>0.71447941385313762</v>
      </c>
      <c r="FT43" s="33">
        <f t="shared" si="333"/>
        <v>0.11798020753620331</v>
      </c>
      <c r="FU43" s="33">
        <f t="shared" si="334"/>
        <v>1.0026949505811389</v>
      </c>
      <c r="FV43" s="33">
        <f t="shared" si="335"/>
        <v>0.71447941385313762</v>
      </c>
      <c r="FW43" s="33">
        <f t="shared" si="336"/>
        <v>2.5012178932214031</v>
      </c>
      <c r="FX43" s="33">
        <f t="shared" si="337"/>
        <v>-2.7207608087237785</v>
      </c>
      <c r="FY43" s="33">
        <f t="shared" si="338"/>
        <v>-2.7207608087237785</v>
      </c>
      <c r="FZ43" s="33">
        <f t="shared" si="339"/>
        <v>0.5446961040877033</v>
      </c>
      <c r="GA43" s="120">
        <f t="shared" ca="1" si="340"/>
        <v>1472.7210835718688</v>
      </c>
      <c r="GB43" s="120">
        <f t="shared" ca="1" si="341"/>
        <v>7.594383086150561</v>
      </c>
      <c r="GC43" s="33">
        <f t="shared" ca="1" si="342"/>
        <v>0.14727210835718688</v>
      </c>
      <c r="GD43" s="119">
        <f t="shared" ca="1" si="343"/>
        <v>0.4396260846680804</v>
      </c>
      <c r="GE43" s="119">
        <f t="shared" ca="1" si="344"/>
        <v>5.5312435804569793</v>
      </c>
      <c r="GF43" s="33">
        <f t="shared" ca="1" si="345"/>
        <v>175.86248584567235</v>
      </c>
      <c r="GG43" s="33">
        <f t="shared" si="346"/>
        <v>9.5659633286357987E-2</v>
      </c>
      <c r="GH43" s="119">
        <f t="shared" si="347"/>
        <v>87.05232408640552</v>
      </c>
      <c r="GI43" s="119">
        <f t="shared" ca="1" si="348"/>
        <v>315.92979273082477</v>
      </c>
      <c r="GJ43" s="119">
        <f t="shared" ca="1" si="349"/>
        <v>1.6651134728725681E-3</v>
      </c>
      <c r="GK43" s="119">
        <f t="shared" si="350"/>
        <v>0.1779362168186806</v>
      </c>
      <c r="GL43" s="33">
        <f t="shared" si="351"/>
        <v>0.88824007104775915</v>
      </c>
      <c r="GM43" s="33">
        <f t="shared" si="352"/>
        <v>0.17469294377434821</v>
      </c>
      <c r="GN43" s="33">
        <f t="shared" si="353"/>
        <v>0.13091307850806283</v>
      </c>
      <c r="GO43" s="33">
        <f t="shared" si="354"/>
        <v>0.87374958593525975</v>
      </c>
      <c r="GP43" s="33">
        <f t="shared" si="355"/>
        <v>6.7775013825184027E-2</v>
      </c>
      <c r="GQ43" s="33">
        <f t="shared" si="356"/>
        <v>0.11414463963790078</v>
      </c>
      <c r="GR43" s="33">
        <f t="shared" si="357"/>
        <v>0.86908692149193723</v>
      </c>
      <c r="GS43" s="33">
        <f t="shared" si="358"/>
        <v>0.31958858991268174</v>
      </c>
      <c r="GT43" s="33">
        <f t="shared" si="359"/>
        <v>-1.2756796816210926E-2</v>
      </c>
      <c r="GU43" s="33">
        <f t="shared" si="360"/>
        <v>2.7438637729635031E-2</v>
      </c>
      <c r="GV43" s="33">
        <f t="shared" si="361"/>
        <v>2.7438637729635031E-2</v>
      </c>
      <c r="GW43" s="33">
        <f t="shared" si="362"/>
        <v>8.6706001908265745E-2</v>
      </c>
      <c r="GX43" s="33">
        <f t="shared" si="363"/>
        <v>8.4321291222605815E-2</v>
      </c>
      <c r="GY43" s="33">
        <f t="shared" si="364"/>
        <v>0.74305866889993721</v>
      </c>
      <c r="GZ43" s="33">
        <f t="shared" si="365"/>
        <v>0.85551903337335622</v>
      </c>
      <c r="HA43" s="33">
        <f t="shared" si="366"/>
        <v>2.919570967157939E-2</v>
      </c>
      <c r="HB43" s="33">
        <f t="shared" si="367"/>
        <v>437.56124955202483</v>
      </c>
      <c r="HC43" s="33">
        <f t="shared" si="368"/>
        <v>11.613083858003277</v>
      </c>
      <c r="HD43" s="33">
        <f t="shared" si="369"/>
        <v>2.2037274734630654</v>
      </c>
      <c r="HE43" s="33">
        <f t="shared" si="370"/>
        <v>9.0628292346168558E-6</v>
      </c>
      <c r="HF43" s="33">
        <f t="shared" si="371"/>
        <v>1880.3930231605973</v>
      </c>
      <c r="HG43" s="33">
        <f t="shared" ca="1" si="372"/>
        <v>-7.8582188368684948E-3</v>
      </c>
      <c r="HH43" s="119">
        <f t="shared" ca="1" si="373"/>
        <v>20.767644602387438</v>
      </c>
      <c r="HI43" s="44" t="e">
        <f>#REF!</f>
        <v>#REF!</v>
      </c>
      <c r="HJ43" s="44" t="e">
        <f>#REF!</f>
        <v>#REF!</v>
      </c>
      <c r="HK43" s="44">
        <f t="shared" si="374"/>
        <v>4.9691000000000001</v>
      </c>
      <c r="HL43" s="44">
        <f t="shared" si="375"/>
        <v>3.7044492539505498</v>
      </c>
      <c r="HM43" s="44" t="e">
        <f t="shared" si="376"/>
        <v>#REF!</v>
      </c>
      <c r="HN43" s="33">
        <f t="shared" si="377"/>
        <v>437.56124955202483</v>
      </c>
      <c r="HO43" s="33">
        <f t="shared" si="378"/>
        <v>11.613083858003277</v>
      </c>
      <c r="HP43" s="44">
        <f t="shared" si="379"/>
        <v>6.0288877477065057</v>
      </c>
      <c r="HQ43" s="44"/>
      <c r="HR43" s="45">
        <f t="shared" si="380"/>
        <v>0.11766996764072435</v>
      </c>
      <c r="HS43" s="45">
        <f t="shared" si="381"/>
        <v>0.827379960122543</v>
      </c>
      <c r="HT43" s="45">
        <f t="shared" si="382"/>
        <v>8.9152291651004786E-3</v>
      </c>
      <c r="HU43" s="45">
        <f t="shared" si="383"/>
        <v>2.0280480506478911E-2</v>
      </c>
      <c r="HV43" s="45">
        <f t="shared" si="384"/>
        <v>0</v>
      </c>
      <c r="HW43" s="45">
        <f t="shared" si="385"/>
        <v>2.0280480506478911E-2</v>
      </c>
      <c r="HX43" s="45">
        <f t="shared" si="386"/>
        <v>0</v>
      </c>
      <c r="HY43" s="45">
        <f t="shared" si="387"/>
        <v>8.5850633034646295E-2</v>
      </c>
      <c r="HZ43" s="45">
        <f t="shared" si="388"/>
        <v>0.16561653462638382</v>
      </c>
      <c r="IA43" s="45">
        <f t="shared" si="389"/>
        <v>0.12451190586218465</v>
      </c>
      <c r="IB43" s="45">
        <f t="shared" si="390"/>
        <v>0.60400142376890342</v>
      </c>
      <c r="IC43" s="45">
        <f t="shared" si="391"/>
        <v>8.5901074978068995E-2</v>
      </c>
      <c r="ID43" s="45">
        <f t="shared" si="392"/>
        <v>0.10093086989377766</v>
      </c>
      <c r="IE43" s="45">
        <f t="shared" si="393"/>
        <v>1.4354387061286748E-2</v>
      </c>
      <c r="IF43" s="45">
        <f t="shared" si="394"/>
        <v>2.919570967157939E-2</v>
      </c>
      <c r="IG43" s="45"/>
      <c r="IH43" s="121">
        <f t="shared" si="395"/>
        <v>-8.6926924271597737E-7</v>
      </c>
      <c r="II43" s="121">
        <f t="shared" si="396"/>
        <v>1.6290840562123032E-12</v>
      </c>
      <c r="IJ43" s="121">
        <f t="shared" si="397"/>
        <v>2.6736741092033514E-5</v>
      </c>
      <c r="IK43" s="121">
        <f t="shared" si="398"/>
        <v>7.5493778504170041E-9</v>
      </c>
      <c r="IL43" s="45">
        <f t="shared" si="399"/>
        <v>2.2037274734630654</v>
      </c>
      <c r="IM43" s="119">
        <f t="shared" si="400"/>
        <v>9.5659633286357987E-2</v>
      </c>
      <c r="IN43" s="122">
        <f t="shared" ca="1" si="401"/>
        <v>-24.896509721335086</v>
      </c>
      <c r="IO43" s="122"/>
      <c r="IP43" s="45">
        <f t="shared" si="402"/>
        <v>2.0637488268867634</v>
      </c>
      <c r="IQ43" s="122">
        <f t="shared" si="403"/>
        <v>1880.3930231605973</v>
      </c>
      <c r="IR43" s="121">
        <f t="shared" si="404"/>
        <v>1.2591227687177525E-5</v>
      </c>
    </row>
    <row r="44" spans="1:252" s="33" customFormat="1">
      <c r="A44" t="s">
        <v>233</v>
      </c>
      <c r="B44"/>
      <c r="C44" s="111">
        <v>3</v>
      </c>
      <c r="D44" s="111">
        <v>1160</v>
      </c>
      <c r="E44" s="125">
        <f t="shared" si="206"/>
        <v>87.05232408640552</v>
      </c>
      <c r="F44" s="125" t="str">
        <f t="shared" ca="1" si="207"/>
        <v>N</v>
      </c>
      <c r="G44" s="124" t="str">
        <f t="shared" ca="1" si="208"/>
        <v/>
      </c>
      <c r="H44" s="124" t="str">
        <f t="shared" ca="1" si="209"/>
        <v/>
      </c>
      <c r="I44" s="4">
        <f t="shared" ca="1" si="210"/>
        <v>5.6835448376531997E-2</v>
      </c>
      <c r="J44" s="4">
        <f t="shared" ca="1" si="211"/>
        <v>0.10361761043477224</v>
      </c>
      <c r="K44" s="4">
        <f t="shared" ca="1" si="212"/>
        <v>4.0243604640061714E-3</v>
      </c>
      <c r="L44" s="4">
        <f t="shared" ca="1" si="213"/>
        <v>3.2977043932122752E-2</v>
      </c>
      <c r="M44" s="4">
        <f t="shared" ca="1" si="199"/>
        <v>5.6835448376531997E-2</v>
      </c>
      <c r="N44" s="4">
        <f t="shared" ca="1" si="200"/>
        <v>1.3035894674135101E-2</v>
      </c>
      <c r="O44" s="4">
        <f t="shared" si="201"/>
        <v>2.4363733160491279E-2</v>
      </c>
      <c r="P44">
        <v>46.846899999999998</v>
      </c>
      <c r="Q44">
        <v>1.7202999999999999</v>
      </c>
      <c r="R44">
        <v>15.536</v>
      </c>
      <c r="S44">
        <v>9.2696000000000005</v>
      </c>
      <c r="T44">
        <v>0.20480000000000001</v>
      </c>
      <c r="U44">
        <v>6.21699029126213</v>
      </c>
      <c r="V44">
        <v>12.4458</v>
      </c>
      <c r="W44">
        <v>3.9009</v>
      </c>
      <c r="X44">
        <v>1.1745000000000001</v>
      </c>
      <c r="Y44">
        <v>0.2</v>
      </c>
      <c r="Z44">
        <v>0.2465</v>
      </c>
      <c r="AA44" s="112">
        <v>0</v>
      </c>
      <c r="AB44" s="113">
        <f t="shared" ca="1" si="214"/>
        <v>11.805824662623332</v>
      </c>
      <c r="AD44">
        <v>49.714700000000001</v>
      </c>
      <c r="AE44">
        <v>0.72489999999999999</v>
      </c>
      <c r="AF44">
        <v>6.2488999999999999</v>
      </c>
      <c r="AG44">
        <v>3.988</v>
      </c>
      <c r="AH44">
        <v>0.1128</v>
      </c>
      <c r="AI44">
        <v>15.041499999999999</v>
      </c>
      <c r="AJ44">
        <v>21.639700000000001</v>
      </c>
      <c r="AK44">
        <v>0.40810000000000002</v>
      </c>
      <c r="AL44">
        <v>0</v>
      </c>
      <c r="AM44">
        <v>1.355</v>
      </c>
      <c r="AO44" s="114">
        <f t="shared" ca="1" si="215"/>
        <v>1480.8233132792789</v>
      </c>
      <c r="AP44" s="124">
        <f t="shared" ca="1" si="216"/>
        <v>1207.6733132792788</v>
      </c>
      <c r="AQ44" s="124">
        <f t="shared" ca="1" si="217"/>
        <v>6.0599101752585423</v>
      </c>
      <c r="AR44" s="111"/>
      <c r="AS44" s="115">
        <f t="shared" ca="1" si="218"/>
        <v>1473.7273084004837</v>
      </c>
      <c r="AT44" s="115">
        <f t="shared" ca="1" si="219"/>
        <v>7.7223391966522517</v>
      </c>
      <c r="AU44" s="115"/>
      <c r="AV44" s="115">
        <f t="shared" ca="1" si="220"/>
        <v>1471.6962934378219</v>
      </c>
      <c r="AW44" s="115">
        <f t="shared" ca="1" si="221"/>
        <v>5.1472281825579476</v>
      </c>
      <c r="AX44" s="111"/>
      <c r="AY44" s="115">
        <f t="shared" ca="1" si="222"/>
        <v>1495.9573457198503</v>
      </c>
      <c r="AZ44" s="115">
        <f t="shared" ca="1" si="223"/>
        <v>1222.8073457198502</v>
      </c>
      <c r="BA44" s="115">
        <f t="shared" ca="1" si="224"/>
        <v>8.5901893591867484</v>
      </c>
      <c r="BB44" s="115"/>
      <c r="BC44" s="115">
        <f t="shared" ca="1" si="225"/>
        <v>1509.4927707528018</v>
      </c>
      <c r="BD44" s="115">
        <f t="shared" ca="1" si="226"/>
        <v>1236.3427707528017</v>
      </c>
      <c r="BE44" s="116">
        <f t="shared" ca="1" si="227"/>
        <v>9.1186059626346818</v>
      </c>
      <c r="BG44" s="116">
        <f t="shared" si="228"/>
        <v>1454.4058915355004</v>
      </c>
      <c r="BH44" s="116">
        <f t="shared" si="229"/>
        <v>1181.2558915355003</v>
      </c>
      <c r="BI44" s="116">
        <f t="shared" ca="1" si="230"/>
        <v>1473.7273084004837</v>
      </c>
      <c r="BJ44" s="116">
        <f t="shared" ca="1" si="231"/>
        <v>1200.5773084004836</v>
      </c>
      <c r="BK44" s="116">
        <f t="shared" ca="1" si="232"/>
        <v>7.7223391966522517</v>
      </c>
      <c r="BL44" s="116"/>
      <c r="BM44" s="116">
        <f t="shared" ca="1" si="233"/>
        <v>1471.6962934378219</v>
      </c>
      <c r="BN44" s="116">
        <f t="shared" ca="1" si="234"/>
        <v>5.1472281825579476</v>
      </c>
      <c r="BO44" s="116">
        <f t="shared" ca="1" si="235"/>
        <v>1198.546293437822</v>
      </c>
      <c r="BP44" s="116"/>
      <c r="BQ44" s="116">
        <f t="shared" ca="1" si="236"/>
        <v>6.0970517382417251</v>
      </c>
      <c r="BR44" s="116">
        <f t="shared" ca="1" si="237"/>
        <v>6.6936151626132254</v>
      </c>
      <c r="BS44" s="116">
        <f t="shared" ca="1" si="238"/>
        <v>1215.8677050972447</v>
      </c>
      <c r="BT44" s="116">
        <f t="shared" ca="1" si="239"/>
        <v>1223.0055562482758</v>
      </c>
      <c r="BU44" s="116">
        <f t="shared" ca="1" si="240"/>
        <v>1223.0055562482758</v>
      </c>
      <c r="BV44" s="116"/>
      <c r="BW44" s="116">
        <f t="shared" ca="1" si="241"/>
        <v>1171.1656280348807</v>
      </c>
      <c r="BX44" s="111"/>
      <c r="BY44" s="117">
        <f t="shared" ca="1" si="242"/>
        <v>0.6945344770300993</v>
      </c>
      <c r="BZ44" s="117">
        <f t="shared" ca="1" si="243"/>
        <v>0.68150236992101487</v>
      </c>
      <c r="CA44" s="117">
        <f t="shared" ca="1" si="244"/>
        <v>0.12200456800020948</v>
      </c>
      <c r="CB44" s="117">
        <f t="shared" ca="1" si="245"/>
        <v>2.009995549301381E-2</v>
      </c>
      <c r="CC44" s="117">
        <f t="shared" ca="1" si="246"/>
        <v>1.8100608477248373E-2</v>
      </c>
      <c r="CD44" s="117">
        <f t="shared" ca="1" si="247"/>
        <v>5.7376460052554104E-2</v>
      </c>
      <c r="CE44" s="117">
        <f t="shared" si="248"/>
        <v>4.4127383432745027E-2</v>
      </c>
      <c r="CF44" s="116">
        <f t="shared" ca="1" si="249"/>
        <v>0.94321134537678564</v>
      </c>
      <c r="CG44" s="134">
        <v>0.27</v>
      </c>
      <c r="CH44" s="117">
        <f t="shared" si="250"/>
        <v>0.71447941385313762</v>
      </c>
      <c r="CI44" s="117">
        <f t="shared" si="251"/>
        <v>0.11798020753620331</v>
      </c>
      <c r="CJ44" s="117">
        <f t="shared" si="252"/>
        <v>7.693540386954581E-2</v>
      </c>
      <c r="CK44" s="117">
        <f t="shared" si="253"/>
        <v>2.919570967157939E-2</v>
      </c>
      <c r="CL44" s="117">
        <f t="shared" si="254"/>
        <v>4.4340565378419003E-2</v>
      </c>
      <c r="CM44" s="117">
        <f t="shared" si="255"/>
        <v>1.9763650272253748E-2</v>
      </c>
      <c r="CN44" s="117">
        <f t="shared" si="256"/>
        <v>1.0026949505811389</v>
      </c>
      <c r="CO44" s="117">
        <f t="shared" si="257"/>
        <v>0.17782106083093135</v>
      </c>
      <c r="CP44" s="111"/>
      <c r="CQ44" s="116">
        <f t="shared" ca="1" si="258"/>
        <v>7.0693222946520109</v>
      </c>
      <c r="CR44" s="116">
        <f t="shared" ca="1" si="259"/>
        <v>5.3941842192644742</v>
      </c>
      <c r="CS44" s="116">
        <f t="shared" ca="1" si="260"/>
        <v>7.9138922338962043</v>
      </c>
      <c r="CT44" s="116">
        <f t="shared" ca="1" si="261"/>
        <v>1221.8215216881172</v>
      </c>
      <c r="CU44" s="118">
        <f t="shared" ca="1" si="205"/>
        <v>0.2814386712657036</v>
      </c>
      <c r="CW44" s="116">
        <f t="shared" si="262"/>
        <v>5.5857971895812453</v>
      </c>
      <c r="CX44" s="116">
        <f t="shared" si="263"/>
        <v>5.6927710779320506</v>
      </c>
      <c r="CY44" s="116">
        <f t="shared" ca="1" si="264"/>
        <v>942.49163188272871</v>
      </c>
      <c r="CZ44" s="119"/>
      <c r="DA44" s="33">
        <f t="shared" si="265"/>
        <v>0.77968620754506579</v>
      </c>
      <c r="DB44" s="33">
        <f t="shared" si="266"/>
        <v>2.1536377612082304E-2</v>
      </c>
      <c r="DC44" s="33">
        <f t="shared" si="267"/>
        <v>0.30474397073390808</v>
      </c>
      <c r="DD44" s="33">
        <f t="shared" si="268"/>
        <v>0.12901968644218778</v>
      </c>
      <c r="DE44" s="33">
        <f t="shared" si="269"/>
        <v>2.88704845814978E-3</v>
      </c>
      <c r="DF44" s="33">
        <f t="shared" si="270"/>
        <v>0.15425090787264242</v>
      </c>
      <c r="DG44" s="33">
        <f t="shared" si="271"/>
        <v>0.22193967623320626</v>
      </c>
      <c r="DH44" s="33">
        <f t="shared" si="272"/>
        <v>0.12587832310673472</v>
      </c>
      <c r="DI44" s="33">
        <f t="shared" si="273"/>
        <v>2.4937364643933927E-2</v>
      </c>
      <c r="DJ44" s="33">
        <f t="shared" si="274"/>
        <v>2.6316101111723694E-3</v>
      </c>
      <c r="DK44" s="33">
        <f t="shared" si="275"/>
        <v>3.4733719889810263E-3</v>
      </c>
      <c r="DL44" s="33">
        <f t="shared" si="276"/>
        <v>1.7709845447480641</v>
      </c>
      <c r="DN44" s="33">
        <f t="shared" si="277"/>
        <v>0.44025579435871476</v>
      </c>
      <c r="DO44" s="33">
        <f t="shared" si="278"/>
        <v>1.2160680721889651E-2</v>
      </c>
      <c r="DP44" s="33">
        <f t="shared" si="279"/>
        <v>0.17207601931797784</v>
      </c>
      <c r="DQ44" s="33">
        <f t="shared" si="280"/>
        <v>7.2851955046587827E-2</v>
      </c>
      <c r="DR44" s="33">
        <f t="shared" si="281"/>
        <v>1.6301940447258304E-3</v>
      </c>
      <c r="DS44" s="33">
        <f t="shared" si="282"/>
        <v>8.7098957656113127E-2</v>
      </c>
      <c r="DT44" s="33">
        <f t="shared" si="283"/>
        <v>0.12531993962983953</v>
      </c>
      <c r="DU44" s="33">
        <f t="shared" si="284"/>
        <v>7.1078160156751599E-2</v>
      </c>
      <c r="DV44" s="33">
        <f t="shared" si="285"/>
        <v>1.4081074122237162E-2</v>
      </c>
      <c r="DW44" s="33">
        <f t="shared" si="286"/>
        <v>1.4859588238511341E-3</v>
      </c>
      <c r="DX44" s="33">
        <f t="shared" si="287"/>
        <v>1.9612661213117134E-3</v>
      </c>
      <c r="DY44" s="33">
        <f t="shared" si="288"/>
        <v>1.0000000000000002</v>
      </c>
      <c r="DZ44" s="33">
        <f t="shared" si="289"/>
        <v>54.453554646482715</v>
      </c>
      <c r="EA44" s="33">
        <f t="shared" si="290"/>
        <v>0.82741581411450249</v>
      </c>
      <c r="EB44" s="33">
        <f t="shared" si="291"/>
        <v>9.0749986229137145E-3</v>
      </c>
      <c r="EC44" s="33">
        <f t="shared" si="292"/>
        <v>6.1287158815625582E-2</v>
      </c>
      <c r="ED44" s="33">
        <f t="shared" si="293"/>
        <v>5.5507304471761977E-2</v>
      </c>
      <c r="EE44" s="33">
        <f t="shared" si="294"/>
        <v>1.5901321585903084E-3</v>
      </c>
      <c r="EF44" s="33">
        <f t="shared" si="295"/>
        <v>0.37319746727404451</v>
      </c>
      <c r="EG44" s="33">
        <f t="shared" si="296"/>
        <v>0.38588985937293818</v>
      </c>
      <c r="EH44" s="33">
        <f t="shared" si="297"/>
        <v>6.5844989181802196E-3</v>
      </c>
      <c r="EI44" s="33">
        <f t="shared" si="298"/>
        <v>0</v>
      </c>
      <c r="EJ44" s="33">
        <f t="shared" si="299"/>
        <v>8.9145792515964006E-3</v>
      </c>
      <c r="EK44" s="33">
        <f t="shared" si="300"/>
        <v>1.7294618130001536</v>
      </c>
      <c r="EM44" s="33">
        <f t="shared" si="301"/>
        <v>1.654831628229005</v>
      </c>
      <c r="EN44" s="33">
        <f t="shared" si="302"/>
        <v>1.8149997245827429E-2</v>
      </c>
      <c r="EO44" s="33">
        <f t="shared" si="303"/>
        <v>0.18386147644687675</v>
      </c>
      <c r="EP44" s="33">
        <f t="shared" si="304"/>
        <v>5.5507304471761977E-2</v>
      </c>
      <c r="EQ44" s="33">
        <f t="shared" si="305"/>
        <v>1.5901321585903084E-3</v>
      </c>
      <c r="ER44" s="33">
        <f t="shared" si="306"/>
        <v>0.37319746727404451</v>
      </c>
      <c r="ES44" s="33">
        <f t="shared" si="307"/>
        <v>0.38588985937293818</v>
      </c>
      <c r="ET44" s="33">
        <f t="shared" si="308"/>
        <v>6.5844989181802196E-3</v>
      </c>
      <c r="EU44" s="33">
        <f t="shared" si="309"/>
        <v>0</v>
      </c>
      <c r="EV44" s="33">
        <f t="shared" si="310"/>
        <v>2.67437377547892E-2</v>
      </c>
      <c r="EW44" s="33">
        <f t="shared" si="311"/>
        <v>2.7063561018720135</v>
      </c>
      <c r="EX44" s="33">
        <f t="shared" si="312"/>
        <v>2.217003148938804</v>
      </c>
      <c r="EZ44" s="33">
        <f t="shared" si="313"/>
        <v>1.8343834653736162</v>
      </c>
      <c r="FA44" s="33">
        <f t="shared" si="314"/>
        <v>2.0119300523615016E-2</v>
      </c>
      <c r="FB44" s="33">
        <f t="shared" si="315"/>
        <v>0.16561653462638382</v>
      </c>
      <c r="FC44" s="33">
        <f t="shared" si="316"/>
        <v>0.1061311135411252</v>
      </c>
      <c r="FD44" s="33">
        <f t="shared" si="317"/>
        <v>0.27174764816750901</v>
      </c>
      <c r="FE44" s="33">
        <f t="shared" si="318"/>
        <v>0.12305986880300127</v>
      </c>
      <c r="FF44" s="33">
        <f t="shared" si="319"/>
        <v>3.5253280028235716E-3</v>
      </c>
      <c r="FG44" s="33">
        <f t="shared" si="320"/>
        <v>0.827379960122543</v>
      </c>
      <c r="FH44" s="33">
        <f t="shared" si="321"/>
        <v>0.85551903337335622</v>
      </c>
      <c r="FI44" s="33">
        <f t="shared" si="322"/>
        <v>2.919570967157939E-2</v>
      </c>
      <c r="FJ44" s="33">
        <f t="shared" si="323"/>
        <v>0</v>
      </c>
      <c r="FK44" s="33">
        <f t="shared" si="324"/>
        <v>3.9527300544507496E-2</v>
      </c>
      <c r="FL44" s="33">
        <f t="shared" si="325"/>
        <v>4.0044576145825515</v>
      </c>
      <c r="FM44" s="33">
        <f t="shared" si="326"/>
        <v>8.9152291651004786E-3</v>
      </c>
      <c r="FN44" s="33">
        <f t="shared" si="327"/>
        <v>1.3357957591017211E-2</v>
      </c>
      <c r="FO44" s="33">
        <f t="shared" si="328"/>
        <v>2.919570967157939E-2</v>
      </c>
      <c r="FP44" s="33">
        <f t="shared" si="329"/>
        <v>7.693540386954581E-2</v>
      </c>
      <c r="FQ44" s="33">
        <f t="shared" si="330"/>
        <v>4.4340565378419003E-2</v>
      </c>
      <c r="FR44" s="33">
        <f t="shared" si="331"/>
        <v>1.9763650272253748E-2</v>
      </c>
      <c r="FS44" s="119">
        <f t="shared" si="332"/>
        <v>0.71447941385313762</v>
      </c>
      <c r="FT44" s="33">
        <f t="shared" si="333"/>
        <v>0.11798020753620331</v>
      </c>
      <c r="FU44" s="33">
        <f t="shared" si="334"/>
        <v>1.0026949505811389</v>
      </c>
      <c r="FV44" s="33">
        <f t="shared" si="335"/>
        <v>0.71447941385313762</v>
      </c>
      <c r="FW44" s="33">
        <f t="shared" si="336"/>
        <v>2.5108593179700605</v>
      </c>
      <c r="FX44" s="33">
        <f t="shared" si="337"/>
        <v>-2.7035119294417655</v>
      </c>
      <c r="FY44" s="33">
        <f t="shared" si="338"/>
        <v>-2.7035119294417655</v>
      </c>
      <c r="FZ44" s="33">
        <f t="shared" si="339"/>
        <v>0.54453554646482716</v>
      </c>
      <c r="GA44" s="120">
        <f t="shared" ca="1" si="340"/>
        <v>1473.7273084004837</v>
      </c>
      <c r="GB44" s="120">
        <f t="shared" ca="1" si="341"/>
        <v>7.7223391966522517</v>
      </c>
      <c r="GC44" s="33">
        <f t="shared" ca="1" si="342"/>
        <v>0.14737273084004837</v>
      </c>
      <c r="GD44" s="119">
        <f t="shared" ca="1" si="343"/>
        <v>0.48568469762058691</v>
      </c>
      <c r="GE44" s="119">
        <f t="shared" ca="1" si="344"/>
        <v>5.5243437670652948</v>
      </c>
      <c r="GF44" s="33">
        <f t="shared" ca="1" si="345"/>
        <v>175.86239862789964</v>
      </c>
      <c r="GG44" s="33">
        <f t="shared" si="346"/>
        <v>9.5659633286357987E-2</v>
      </c>
      <c r="GH44" s="119">
        <f t="shared" si="347"/>
        <v>87.05232408640552</v>
      </c>
      <c r="GI44" s="119">
        <f t="shared" ca="1" si="348"/>
        <v>315.92964568276233</v>
      </c>
      <c r="GJ44" s="119">
        <f t="shared" ca="1" si="349"/>
        <v>1.6651183540600104E-3</v>
      </c>
      <c r="GK44" s="119">
        <f t="shared" si="350"/>
        <v>0.17782106083093135</v>
      </c>
      <c r="GL44" s="33">
        <f t="shared" si="351"/>
        <v>0.88824007104775915</v>
      </c>
      <c r="GM44" s="33">
        <f t="shared" si="352"/>
        <v>0.17469294377434821</v>
      </c>
      <c r="GN44" s="33">
        <f t="shared" si="353"/>
        <v>0.13091307850806283</v>
      </c>
      <c r="GO44" s="33">
        <f t="shared" si="354"/>
        <v>0.87374958593525975</v>
      </c>
      <c r="GP44" s="33">
        <f t="shared" si="355"/>
        <v>6.7775013825184027E-2</v>
      </c>
      <c r="GQ44" s="33">
        <f t="shared" si="356"/>
        <v>0.11414463963790078</v>
      </c>
      <c r="GR44" s="33">
        <f t="shared" si="357"/>
        <v>0.86908692149193723</v>
      </c>
      <c r="GS44" s="33">
        <f t="shared" si="358"/>
        <v>0.31958858991268174</v>
      </c>
      <c r="GT44" s="33">
        <f t="shared" si="359"/>
        <v>-1.2756796816210926E-2</v>
      </c>
      <c r="GU44" s="33">
        <f t="shared" si="360"/>
        <v>2.7438637729635031E-2</v>
      </c>
      <c r="GV44" s="33">
        <f t="shared" si="361"/>
        <v>2.7438637729635031E-2</v>
      </c>
      <c r="GW44" s="33">
        <f t="shared" si="362"/>
        <v>8.6706001908265745E-2</v>
      </c>
      <c r="GX44" s="33">
        <f t="shared" si="363"/>
        <v>8.4321291222605815E-2</v>
      </c>
      <c r="GY44" s="33">
        <f t="shared" si="364"/>
        <v>0.74305866889993721</v>
      </c>
      <c r="GZ44" s="33">
        <f t="shared" si="365"/>
        <v>0.85551903337335622</v>
      </c>
      <c r="HA44" s="33">
        <f t="shared" si="366"/>
        <v>2.919570967157939E-2</v>
      </c>
      <c r="HB44" s="33">
        <f t="shared" si="367"/>
        <v>437.56124955202483</v>
      </c>
      <c r="HC44" s="33">
        <f t="shared" si="368"/>
        <v>11.613083858003277</v>
      </c>
      <c r="HD44" s="33">
        <f t="shared" si="369"/>
        <v>2.2037274734630654</v>
      </c>
      <c r="HE44" s="33">
        <f t="shared" si="370"/>
        <v>9.0628292346168558E-6</v>
      </c>
      <c r="HF44" s="33">
        <f t="shared" si="371"/>
        <v>1880.3930231605973</v>
      </c>
      <c r="HG44" s="33">
        <f t="shared" ca="1" si="372"/>
        <v>-7.8581786600573286E-3</v>
      </c>
      <c r="HH44" s="119">
        <f t="shared" ca="1" si="373"/>
        <v>20.888517233896224</v>
      </c>
      <c r="HI44" s="44" t="e">
        <f>#REF!</f>
        <v>#REF!</v>
      </c>
      <c r="HJ44" s="44" t="e">
        <f>#REF!</f>
        <v>#REF!</v>
      </c>
      <c r="HK44" s="44">
        <f t="shared" si="374"/>
        <v>5.0754000000000001</v>
      </c>
      <c r="HL44" s="44">
        <f t="shared" si="375"/>
        <v>3.5483627942583311</v>
      </c>
      <c r="HM44" s="44" t="e">
        <f t="shared" si="376"/>
        <v>#REF!</v>
      </c>
      <c r="HN44" s="33">
        <f t="shared" si="377"/>
        <v>437.56124955202483</v>
      </c>
      <c r="HO44" s="33">
        <f t="shared" si="378"/>
        <v>11.613083858003277</v>
      </c>
      <c r="HP44" s="44">
        <f t="shared" si="379"/>
        <v>6.0288877477065057</v>
      </c>
      <c r="HQ44" s="44"/>
      <c r="HR44" s="45">
        <f t="shared" si="380"/>
        <v>0.11766996764072435</v>
      </c>
      <c r="HS44" s="45">
        <f t="shared" si="381"/>
        <v>0.827379960122543</v>
      </c>
      <c r="HT44" s="45">
        <f t="shared" si="382"/>
        <v>8.9152291651004786E-3</v>
      </c>
      <c r="HU44" s="45">
        <f t="shared" si="383"/>
        <v>2.0280480506478911E-2</v>
      </c>
      <c r="HV44" s="45">
        <f t="shared" si="384"/>
        <v>0</v>
      </c>
      <c r="HW44" s="45">
        <f t="shared" si="385"/>
        <v>2.0280480506478911E-2</v>
      </c>
      <c r="HX44" s="45">
        <f t="shared" si="386"/>
        <v>0</v>
      </c>
      <c r="HY44" s="45">
        <f t="shared" si="387"/>
        <v>8.5850633034646295E-2</v>
      </c>
      <c r="HZ44" s="45">
        <f t="shared" si="388"/>
        <v>0.16561653462638382</v>
      </c>
      <c r="IA44" s="45">
        <f t="shared" si="389"/>
        <v>0.12451190586218465</v>
      </c>
      <c r="IB44" s="45">
        <f t="shared" si="390"/>
        <v>0.60400142376890342</v>
      </c>
      <c r="IC44" s="45">
        <f t="shared" si="391"/>
        <v>8.5901074978068995E-2</v>
      </c>
      <c r="ID44" s="45">
        <f t="shared" si="392"/>
        <v>0.10093086989377766</v>
      </c>
      <c r="IE44" s="45">
        <f t="shared" si="393"/>
        <v>1.4354387061286748E-2</v>
      </c>
      <c r="IF44" s="45">
        <f t="shared" si="394"/>
        <v>2.919570967157939E-2</v>
      </c>
      <c r="IG44" s="45"/>
      <c r="IH44" s="121">
        <f t="shared" si="395"/>
        <v>-8.6926924271597737E-7</v>
      </c>
      <c r="II44" s="121">
        <f t="shared" si="396"/>
        <v>1.6290840562123032E-12</v>
      </c>
      <c r="IJ44" s="121">
        <f t="shared" si="397"/>
        <v>2.6736741092033514E-5</v>
      </c>
      <c r="IK44" s="121">
        <f t="shared" si="398"/>
        <v>7.5493778504170041E-9</v>
      </c>
      <c r="IL44" s="45">
        <f t="shared" si="399"/>
        <v>2.2037274734630654</v>
      </c>
      <c r="IM44" s="119">
        <f t="shared" si="400"/>
        <v>9.5659633286357987E-2</v>
      </c>
      <c r="IN44" s="122">
        <f t="shared" ca="1" si="401"/>
        <v>-24.896382389565229</v>
      </c>
      <c r="IO44" s="122"/>
      <c r="IP44" s="45">
        <f t="shared" si="402"/>
        <v>2.0637488268867634</v>
      </c>
      <c r="IQ44" s="122">
        <f t="shared" si="403"/>
        <v>1880.3930231605973</v>
      </c>
      <c r="IR44" s="121">
        <f t="shared" si="404"/>
        <v>1.2591227687177525E-5</v>
      </c>
    </row>
    <row r="45" spans="1:252" s="33" customFormat="1">
      <c r="A45" t="s">
        <v>233</v>
      </c>
      <c r="B45"/>
      <c r="C45" s="111">
        <v>3</v>
      </c>
      <c r="D45" s="111">
        <v>1160</v>
      </c>
      <c r="E45" s="125">
        <f t="shared" si="206"/>
        <v>87.05232408640552</v>
      </c>
      <c r="F45" s="125" t="str">
        <f t="shared" ca="1" si="207"/>
        <v>N</v>
      </c>
      <c r="G45" s="124" t="str">
        <f t="shared" ca="1" si="208"/>
        <v/>
      </c>
      <c r="H45" s="124" t="str">
        <f t="shared" ca="1" si="209"/>
        <v/>
      </c>
      <c r="I45" s="4">
        <f t="shared" ca="1" si="210"/>
        <v>5.68354328770087E-2</v>
      </c>
      <c r="J45" s="4">
        <f t="shared" ca="1" si="211"/>
        <v>0.11618043425769348</v>
      </c>
      <c r="K45" s="4">
        <f t="shared" ca="1" si="212"/>
        <v>1.4764213219220917E-3</v>
      </c>
      <c r="L45" s="4">
        <f t="shared" ca="1" si="213"/>
        <v>3.2241334752588169E-2</v>
      </c>
      <c r="M45" s="4">
        <f t="shared" ca="1" si="199"/>
        <v>5.68354328770087E-2</v>
      </c>
      <c r="N45" s="4">
        <f t="shared" ca="1" si="200"/>
        <v>1.4007519824608267E-2</v>
      </c>
      <c r="O45" s="4">
        <f t="shared" si="201"/>
        <v>2.4119143800007688E-2</v>
      </c>
      <c r="P45">
        <v>46.683199999999999</v>
      </c>
      <c r="Q45">
        <v>1.7165999999999999</v>
      </c>
      <c r="R45">
        <v>15.633699999999999</v>
      </c>
      <c r="S45">
        <v>9.7187000000000001</v>
      </c>
      <c r="T45">
        <v>0.17269999999999999</v>
      </c>
      <c r="U45">
        <v>6.0137864077669896</v>
      </c>
      <c r="V45">
        <v>12.460900000000001</v>
      </c>
      <c r="W45">
        <v>3.9462000000000002</v>
      </c>
      <c r="X45">
        <v>1.1580999999999999</v>
      </c>
      <c r="Y45">
        <v>0.2</v>
      </c>
      <c r="Z45">
        <v>0.2581</v>
      </c>
      <c r="AA45" s="112">
        <v>0</v>
      </c>
      <c r="AB45" s="113">
        <f t="shared" ca="1" si="214"/>
        <v>11.621953699220533</v>
      </c>
      <c r="AD45">
        <v>49.714700000000001</v>
      </c>
      <c r="AE45">
        <v>0.72489999999999999</v>
      </c>
      <c r="AF45">
        <v>6.2488999999999999</v>
      </c>
      <c r="AG45">
        <v>3.988</v>
      </c>
      <c r="AH45">
        <v>0.1128</v>
      </c>
      <c r="AI45">
        <v>15.041499999999999</v>
      </c>
      <c r="AJ45">
        <v>21.639700000000001</v>
      </c>
      <c r="AK45">
        <v>0.40810000000000002</v>
      </c>
      <c r="AL45">
        <v>0</v>
      </c>
      <c r="AM45">
        <v>1.355</v>
      </c>
      <c r="AO45" s="114">
        <f t="shared" ca="1" si="215"/>
        <v>1475.4024348866349</v>
      </c>
      <c r="AP45" s="124">
        <f t="shared" ca="1" si="216"/>
        <v>1202.252434886635</v>
      </c>
      <c r="AQ45" s="124">
        <f t="shared" ca="1" si="217"/>
        <v>6.074394049382132</v>
      </c>
      <c r="AR45" s="111"/>
      <c r="AS45" s="115">
        <f t="shared" ca="1" si="218"/>
        <v>1467.0228125275121</v>
      </c>
      <c r="AT45" s="115">
        <f t="shared" ca="1" si="219"/>
        <v>7.4935332242752928</v>
      </c>
      <c r="AU45" s="115"/>
      <c r="AV45" s="115">
        <f t="shared" ca="1" si="220"/>
        <v>1464.7788815577567</v>
      </c>
      <c r="AW45" s="115">
        <f t="shared" ca="1" si="221"/>
        <v>4.8781041577480826</v>
      </c>
      <c r="AX45" s="111"/>
      <c r="AY45" s="115">
        <f t="shared" ca="1" si="222"/>
        <v>1488.875873043942</v>
      </c>
      <c r="AZ45" s="115">
        <f t="shared" ca="1" si="223"/>
        <v>1215.7258730439421</v>
      </c>
      <c r="BA45" s="115">
        <f t="shared" ca="1" si="224"/>
        <v>8.3460663418531773</v>
      </c>
      <c r="BB45" s="115"/>
      <c r="BC45" s="115">
        <f t="shared" ca="1" si="225"/>
        <v>1504.7854477140042</v>
      </c>
      <c r="BD45" s="115">
        <f t="shared" ca="1" si="226"/>
        <v>1231.6354477140044</v>
      </c>
      <c r="BE45" s="116">
        <f t="shared" ca="1" si="227"/>
        <v>8.966731775997232</v>
      </c>
      <c r="BG45" s="116">
        <f t="shared" si="228"/>
        <v>1446.9024004654818</v>
      </c>
      <c r="BH45" s="116">
        <f t="shared" si="229"/>
        <v>1173.752400465482</v>
      </c>
      <c r="BI45" s="116">
        <f t="shared" ca="1" si="230"/>
        <v>1467.0228125275121</v>
      </c>
      <c r="BJ45" s="116">
        <f t="shared" ca="1" si="231"/>
        <v>1193.872812527512</v>
      </c>
      <c r="BK45" s="116">
        <f t="shared" ca="1" si="232"/>
        <v>7.4935332242752928</v>
      </c>
      <c r="BL45" s="116"/>
      <c r="BM45" s="116">
        <f t="shared" ca="1" si="233"/>
        <v>1464.7788815577567</v>
      </c>
      <c r="BN45" s="116">
        <f t="shared" ca="1" si="234"/>
        <v>4.8781041577480826</v>
      </c>
      <c r="BO45" s="116">
        <f t="shared" ca="1" si="235"/>
        <v>1191.6288815577568</v>
      </c>
      <c r="BP45" s="116"/>
      <c r="BQ45" s="116">
        <f t="shared" ca="1" si="236"/>
        <v>5.9549425656720709</v>
      </c>
      <c r="BR45" s="116">
        <f t="shared" ca="1" si="237"/>
        <v>6.3750515667568326</v>
      </c>
      <c r="BS45" s="116">
        <f t="shared" ca="1" si="238"/>
        <v>1208.9927250348505</v>
      </c>
      <c r="BT45" s="116">
        <f t="shared" ca="1" si="239"/>
        <v>1217.6299845159615</v>
      </c>
      <c r="BU45" s="116">
        <f t="shared" ca="1" si="240"/>
        <v>1217.6299845159615</v>
      </c>
      <c r="BV45" s="116"/>
      <c r="BW45" s="116">
        <f t="shared" ca="1" si="241"/>
        <v>1167.5076215669887</v>
      </c>
      <c r="BX45" s="111"/>
      <c r="BY45" s="117">
        <f t="shared" ca="1" si="242"/>
        <v>0.70175782326563163</v>
      </c>
      <c r="BZ45" s="117">
        <f t="shared" ca="1" si="243"/>
        <v>0.68223807910054945</v>
      </c>
      <c r="CA45" s="117">
        <f t="shared" ca="1" si="244"/>
        <v>0.1194566288581254</v>
      </c>
      <c r="CB45" s="117">
        <f t="shared" ca="1" si="245"/>
        <v>2.009997099253711E-2</v>
      </c>
      <c r="CC45" s="117">
        <f t="shared" ca="1" si="246"/>
        <v>1.833449488152435E-2</v>
      </c>
      <c r="CD45" s="117">
        <f t="shared" ca="1" si="247"/>
        <v>5.834808520302727E-2</v>
      </c>
      <c r="CE45" s="117">
        <f t="shared" si="248"/>
        <v>4.3882794072261436E-2</v>
      </c>
      <c r="CF45" s="116">
        <f t="shared" ca="1" si="249"/>
        <v>0.94236005310802506</v>
      </c>
      <c r="CG45" s="134">
        <v>0.27</v>
      </c>
      <c r="CH45" s="117">
        <f t="shared" si="250"/>
        <v>0.71447941385313762</v>
      </c>
      <c r="CI45" s="117">
        <f t="shared" si="251"/>
        <v>0.11798020753620331</v>
      </c>
      <c r="CJ45" s="117">
        <f t="shared" si="252"/>
        <v>7.693540386954581E-2</v>
      </c>
      <c r="CK45" s="117">
        <f t="shared" si="253"/>
        <v>2.919570967157939E-2</v>
      </c>
      <c r="CL45" s="117">
        <f t="shared" si="254"/>
        <v>4.4340565378419003E-2</v>
      </c>
      <c r="CM45" s="117">
        <f t="shared" si="255"/>
        <v>1.9763650272253748E-2</v>
      </c>
      <c r="CN45" s="117">
        <f t="shared" si="256"/>
        <v>1.0026949505811389</v>
      </c>
      <c r="CO45" s="117">
        <f t="shared" si="257"/>
        <v>0.16406042201940818</v>
      </c>
      <c r="CP45" s="111"/>
      <c r="CQ45" s="116">
        <f t="shared" ca="1" si="258"/>
        <v>6.856733981312118</v>
      </c>
      <c r="CR45" s="116">
        <f t="shared" ca="1" si="259"/>
        <v>5.1722925140523728</v>
      </c>
      <c r="CS45" s="116">
        <f t="shared" ca="1" si="260"/>
        <v>7.4285592814370283</v>
      </c>
      <c r="CT45" s="116">
        <f t="shared" ca="1" si="261"/>
        <v>1219.909106941072</v>
      </c>
      <c r="CU45" s="118">
        <f t="shared" ca="1" si="205"/>
        <v>0.28024085627710166</v>
      </c>
      <c r="CW45" s="116">
        <f t="shared" si="262"/>
        <v>5.5857971895812453</v>
      </c>
      <c r="CX45" s="116">
        <f t="shared" si="263"/>
        <v>5.6927710779320506</v>
      </c>
      <c r="CY45" s="116">
        <f t="shared" ca="1" si="264"/>
        <v>942.02610620147595</v>
      </c>
      <c r="CZ45" s="119"/>
      <c r="DA45" s="33">
        <f t="shared" si="265"/>
        <v>0.77696170214182403</v>
      </c>
      <c r="DB45" s="33">
        <f t="shared" si="266"/>
        <v>2.1490057437017079E-2</v>
      </c>
      <c r="DC45" s="33">
        <f t="shared" si="267"/>
        <v>0.30666038975686782</v>
      </c>
      <c r="DD45" s="33">
        <f t="shared" si="268"/>
        <v>0.13527052155709959</v>
      </c>
      <c r="DE45" s="33">
        <f t="shared" si="269"/>
        <v>2.4345374449339205E-3</v>
      </c>
      <c r="DF45" s="33">
        <f t="shared" si="270"/>
        <v>0.14920917834695441</v>
      </c>
      <c r="DG45" s="33">
        <f t="shared" si="271"/>
        <v>0.22220894691979301</v>
      </c>
      <c r="DH45" s="33">
        <f t="shared" si="272"/>
        <v>0.12734011090871247</v>
      </c>
      <c r="DI45" s="33">
        <f t="shared" si="273"/>
        <v>2.4589154528854726E-2</v>
      </c>
      <c r="DJ45" s="33">
        <f t="shared" si="274"/>
        <v>2.6316101111723694E-3</v>
      </c>
      <c r="DK45" s="33">
        <f t="shared" si="275"/>
        <v>3.6368247884624866E-3</v>
      </c>
      <c r="DL45" s="33">
        <f t="shared" si="276"/>
        <v>1.7724330339416916</v>
      </c>
      <c r="DN45" s="33">
        <f t="shared" si="277"/>
        <v>0.43835884756331167</v>
      </c>
      <c r="DO45" s="33">
        <f t="shared" si="278"/>
        <v>1.2124608955874406E-2</v>
      </c>
      <c r="DP45" s="33">
        <f t="shared" si="279"/>
        <v>0.1730166296183781</v>
      </c>
      <c r="DQ45" s="33">
        <f t="shared" si="280"/>
        <v>7.6319115569784421E-2</v>
      </c>
      <c r="DR45" s="33">
        <f t="shared" si="281"/>
        <v>1.373556799220664E-3</v>
      </c>
      <c r="DS45" s="33">
        <f t="shared" si="282"/>
        <v>8.4183252901312719E-2</v>
      </c>
      <c r="DT45" s="33">
        <f t="shared" si="283"/>
        <v>0.12536944565156594</v>
      </c>
      <c r="DU45" s="33">
        <f t="shared" si="284"/>
        <v>7.1844807939244054E-2</v>
      </c>
      <c r="DV45" s="33">
        <f t="shared" si="285"/>
        <v>1.387310778911134E-2</v>
      </c>
      <c r="DW45" s="33">
        <f t="shared" si="286"/>
        <v>1.4847444505815628E-3</v>
      </c>
      <c r="DX45" s="33">
        <f t="shared" si="287"/>
        <v>2.0518827616153134E-3</v>
      </c>
      <c r="DY45" s="33">
        <f t="shared" si="288"/>
        <v>1.0000000000000002</v>
      </c>
      <c r="DZ45" s="33">
        <f t="shared" si="289"/>
        <v>52.449850867136718</v>
      </c>
      <c r="EA45" s="33">
        <f t="shared" si="290"/>
        <v>0.82741581411450249</v>
      </c>
      <c r="EB45" s="33">
        <f t="shared" si="291"/>
        <v>9.0749986229137145E-3</v>
      </c>
      <c r="EC45" s="33">
        <f t="shared" si="292"/>
        <v>6.1287158815625582E-2</v>
      </c>
      <c r="ED45" s="33">
        <f t="shared" si="293"/>
        <v>5.5507304471761977E-2</v>
      </c>
      <c r="EE45" s="33">
        <f t="shared" si="294"/>
        <v>1.5901321585903084E-3</v>
      </c>
      <c r="EF45" s="33">
        <f t="shared" si="295"/>
        <v>0.37319746727404451</v>
      </c>
      <c r="EG45" s="33">
        <f t="shared" si="296"/>
        <v>0.38588985937293818</v>
      </c>
      <c r="EH45" s="33">
        <f t="shared" si="297"/>
        <v>6.5844989181802196E-3</v>
      </c>
      <c r="EI45" s="33">
        <f t="shared" si="298"/>
        <v>0</v>
      </c>
      <c r="EJ45" s="33">
        <f t="shared" si="299"/>
        <v>8.9145792515964006E-3</v>
      </c>
      <c r="EK45" s="33">
        <f t="shared" si="300"/>
        <v>1.7294618130001536</v>
      </c>
      <c r="EM45" s="33">
        <f t="shared" si="301"/>
        <v>1.654831628229005</v>
      </c>
      <c r="EN45" s="33">
        <f t="shared" si="302"/>
        <v>1.8149997245827429E-2</v>
      </c>
      <c r="EO45" s="33">
        <f t="shared" si="303"/>
        <v>0.18386147644687675</v>
      </c>
      <c r="EP45" s="33">
        <f t="shared" si="304"/>
        <v>5.5507304471761977E-2</v>
      </c>
      <c r="EQ45" s="33">
        <f t="shared" si="305"/>
        <v>1.5901321585903084E-3</v>
      </c>
      <c r="ER45" s="33">
        <f t="shared" si="306"/>
        <v>0.37319746727404451</v>
      </c>
      <c r="ES45" s="33">
        <f t="shared" si="307"/>
        <v>0.38588985937293818</v>
      </c>
      <c r="ET45" s="33">
        <f t="shared" si="308"/>
        <v>6.5844989181802196E-3</v>
      </c>
      <c r="EU45" s="33">
        <f t="shared" si="309"/>
        <v>0</v>
      </c>
      <c r="EV45" s="33">
        <f t="shared" si="310"/>
        <v>2.67437377547892E-2</v>
      </c>
      <c r="EW45" s="33">
        <f t="shared" si="311"/>
        <v>2.7063561018720135</v>
      </c>
      <c r="EX45" s="33">
        <f t="shared" si="312"/>
        <v>2.217003148938804</v>
      </c>
      <c r="EZ45" s="33">
        <f t="shared" si="313"/>
        <v>1.8343834653736162</v>
      </c>
      <c r="FA45" s="33">
        <f t="shared" si="314"/>
        <v>2.0119300523615016E-2</v>
      </c>
      <c r="FB45" s="33">
        <f t="shared" si="315"/>
        <v>0.16561653462638382</v>
      </c>
      <c r="FC45" s="33">
        <f t="shared" si="316"/>
        <v>0.1061311135411252</v>
      </c>
      <c r="FD45" s="33">
        <f t="shared" si="317"/>
        <v>0.27174764816750901</v>
      </c>
      <c r="FE45" s="33">
        <f t="shared" si="318"/>
        <v>0.12305986880300127</v>
      </c>
      <c r="FF45" s="33">
        <f t="shared" si="319"/>
        <v>3.5253280028235716E-3</v>
      </c>
      <c r="FG45" s="33">
        <f t="shared" si="320"/>
        <v>0.827379960122543</v>
      </c>
      <c r="FH45" s="33">
        <f t="shared" si="321"/>
        <v>0.85551903337335622</v>
      </c>
      <c r="FI45" s="33">
        <f t="shared" si="322"/>
        <v>2.919570967157939E-2</v>
      </c>
      <c r="FJ45" s="33">
        <f t="shared" si="323"/>
        <v>0</v>
      </c>
      <c r="FK45" s="33">
        <f t="shared" si="324"/>
        <v>3.9527300544507496E-2</v>
      </c>
      <c r="FL45" s="33">
        <f t="shared" si="325"/>
        <v>4.0044576145825515</v>
      </c>
      <c r="FM45" s="33">
        <f t="shared" si="326"/>
        <v>8.9152291651004786E-3</v>
      </c>
      <c r="FN45" s="33">
        <f t="shared" si="327"/>
        <v>1.3357957591017211E-2</v>
      </c>
      <c r="FO45" s="33">
        <f t="shared" si="328"/>
        <v>2.919570967157939E-2</v>
      </c>
      <c r="FP45" s="33">
        <f t="shared" si="329"/>
        <v>7.693540386954581E-2</v>
      </c>
      <c r="FQ45" s="33">
        <f t="shared" si="330"/>
        <v>4.4340565378419003E-2</v>
      </c>
      <c r="FR45" s="33">
        <f t="shared" si="331"/>
        <v>1.9763650272253748E-2</v>
      </c>
      <c r="FS45" s="119">
        <f t="shared" si="332"/>
        <v>0.71447941385313762</v>
      </c>
      <c r="FT45" s="33">
        <f t="shared" si="333"/>
        <v>0.11798020753620331</v>
      </c>
      <c r="FU45" s="33">
        <f t="shared" si="334"/>
        <v>1.0026949505811389</v>
      </c>
      <c r="FV45" s="33">
        <f t="shared" si="335"/>
        <v>0.71447941385313762</v>
      </c>
      <c r="FW45" s="33">
        <f t="shared" si="336"/>
        <v>2.5033158208809829</v>
      </c>
      <c r="FX45" s="33">
        <f t="shared" si="337"/>
        <v>-2.7158548351118008</v>
      </c>
      <c r="FY45" s="33">
        <f t="shared" si="338"/>
        <v>-2.7158548351118008</v>
      </c>
      <c r="FZ45" s="33">
        <f t="shared" si="339"/>
        <v>0.52449850867136727</v>
      </c>
      <c r="GA45" s="120">
        <f t="shared" ca="1" si="340"/>
        <v>1467.0228125275121</v>
      </c>
      <c r="GB45" s="120">
        <f t="shared" ca="1" si="341"/>
        <v>7.4935332242752928</v>
      </c>
      <c r="GC45" s="33">
        <f t="shared" ca="1" si="342"/>
        <v>0.1467022812527512</v>
      </c>
      <c r="GD45" s="119">
        <f t="shared" ca="1" si="343"/>
        <v>0.43086684066278319</v>
      </c>
      <c r="GE45" s="119">
        <f t="shared" ca="1" si="344"/>
        <v>5.5190292758619197</v>
      </c>
      <c r="GF45" s="33">
        <f t="shared" ca="1" si="345"/>
        <v>175.85379379380467</v>
      </c>
      <c r="GG45" s="33">
        <f t="shared" si="346"/>
        <v>9.5659633286357987E-2</v>
      </c>
      <c r="GH45" s="119">
        <f t="shared" si="347"/>
        <v>87.05232408640552</v>
      </c>
      <c r="GI45" s="119">
        <f t="shared" ca="1" si="348"/>
        <v>315.91513803451375</v>
      </c>
      <c r="GJ45" s="119">
        <f t="shared" ca="1" si="349"/>
        <v>1.6655999904023533E-3</v>
      </c>
      <c r="GK45" s="119">
        <f t="shared" si="350"/>
        <v>0.16406042201940818</v>
      </c>
      <c r="GL45" s="33">
        <f t="shared" si="351"/>
        <v>0.88824007104775915</v>
      </c>
      <c r="GM45" s="33">
        <f t="shared" si="352"/>
        <v>0.17469294377434821</v>
      </c>
      <c r="GN45" s="33">
        <f t="shared" si="353"/>
        <v>0.13091307850806283</v>
      </c>
      <c r="GO45" s="33">
        <f t="shared" si="354"/>
        <v>0.87374958593525975</v>
      </c>
      <c r="GP45" s="33">
        <f t="shared" si="355"/>
        <v>6.7775013825184027E-2</v>
      </c>
      <c r="GQ45" s="33">
        <f t="shared" si="356"/>
        <v>0.11414463963790078</v>
      </c>
      <c r="GR45" s="33">
        <f t="shared" si="357"/>
        <v>0.86908692149193723</v>
      </c>
      <c r="GS45" s="33">
        <f t="shared" si="358"/>
        <v>0.31958858991268174</v>
      </c>
      <c r="GT45" s="33">
        <f t="shared" si="359"/>
        <v>-1.2756796816210926E-2</v>
      </c>
      <c r="GU45" s="33">
        <f t="shared" si="360"/>
        <v>2.7438637729635031E-2</v>
      </c>
      <c r="GV45" s="33">
        <f t="shared" si="361"/>
        <v>2.7438637729635031E-2</v>
      </c>
      <c r="GW45" s="33">
        <f t="shared" si="362"/>
        <v>8.6706001908265745E-2</v>
      </c>
      <c r="GX45" s="33">
        <f t="shared" si="363"/>
        <v>8.4321291222605815E-2</v>
      </c>
      <c r="GY45" s="33">
        <f t="shared" si="364"/>
        <v>0.74305866889993721</v>
      </c>
      <c r="GZ45" s="33">
        <f t="shared" si="365"/>
        <v>0.85551903337335622</v>
      </c>
      <c r="HA45" s="33">
        <f t="shared" si="366"/>
        <v>2.919570967157939E-2</v>
      </c>
      <c r="HB45" s="33">
        <f t="shared" si="367"/>
        <v>437.56124955202483</v>
      </c>
      <c r="HC45" s="33">
        <f t="shared" si="368"/>
        <v>11.613083858003277</v>
      </c>
      <c r="HD45" s="33">
        <f t="shared" si="369"/>
        <v>2.2037274734630654</v>
      </c>
      <c r="HE45" s="33">
        <f t="shared" si="370"/>
        <v>9.0628292346168558E-6</v>
      </c>
      <c r="HF45" s="33">
        <f t="shared" si="371"/>
        <v>1880.3930231605973</v>
      </c>
      <c r="HG45" s="33">
        <f t="shared" ca="1" si="372"/>
        <v>-7.8542147295219879E-3</v>
      </c>
      <c r="HH45" s="119">
        <f t="shared" ca="1" si="373"/>
        <v>20.403184281437031</v>
      </c>
      <c r="HI45" s="44" t="e">
        <f>#REF!</f>
        <v>#REF!</v>
      </c>
      <c r="HJ45" s="44" t="e">
        <f>#REF!</f>
        <v>#REF!</v>
      </c>
      <c r="HK45" s="44">
        <f t="shared" si="374"/>
        <v>5.1043000000000003</v>
      </c>
      <c r="HL45" s="44">
        <f t="shared" si="375"/>
        <v>3.4802381676809446</v>
      </c>
      <c r="HM45" s="44" t="e">
        <f t="shared" si="376"/>
        <v>#REF!</v>
      </c>
      <c r="HN45" s="33">
        <f t="shared" si="377"/>
        <v>437.56124955202483</v>
      </c>
      <c r="HO45" s="33">
        <f t="shared" si="378"/>
        <v>11.613083858003277</v>
      </c>
      <c r="HP45" s="44">
        <f t="shared" si="379"/>
        <v>6.0288877477065057</v>
      </c>
      <c r="HQ45" s="44"/>
      <c r="HR45" s="45">
        <f t="shared" si="380"/>
        <v>0.11766996764072435</v>
      </c>
      <c r="HS45" s="45">
        <f t="shared" si="381"/>
        <v>0.827379960122543</v>
      </c>
      <c r="HT45" s="45">
        <f t="shared" si="382"/>
        <v>8.9152291651004786E-3</v>
      </c>
      <c r="HU45" s="45">
        <f t="shared" si="383"/>
        <v>2.0280480506478911E-2</v>
      </c>
      <c r="HV45" s="45">
        <f t="shared" si="384"/>
        <v>0</v>
      </c>
      <c r="HW45" s="45">
        <f t="shared" si="385"/>
        <v>2.0280480506478911E-2</v>
      </c>
      <c r="HX45" s="45">
        <f t="shared" si="386"/>
        <v>0</v>
      </c>
      <c r="HY45" s="45">
        <f t="shared" si="387"/>
        <v>8.5850633034646295E-2</v>
      </c>
      <c r="HZ45" s="45">
        <f t="shared" si="388"/>
        <v>0.16561653462638382</v>
      </c>
      <c r="IA45" s="45">
        <f t="shared" si="389"/>
        <v>0.12451190586218465</v>
      </c>
      <c r="IB45" s="45">
        <f t="shared" si="390"/>
        <v>0.60400142376890342</v>
      </c>
      <c r="IC45" s="45">
        <f t="shared" si="391"/>
        <v>8.5901074978068995E-2</v>
      </c>
      <c r="ID45" s="45">
        <f t="shared" si="392"/>
        <v>0.10093086989377766</v>
      </c>
      <c r="IE45" s="45">
        <f t="shared" si="393"/>
        <v>1.4354387061286748E-2</v>
      </c>
      <c r="IF45" s="45">
        <f t="shared" si="394"/>
        <v>2.919570967157939E-2</v>
      </c>
      <c r="IG45" s="45"/>
      <c r="IH45" s="121">
        <f t="shared" si="395"/>
        <v>-8.6926924271597737E-7</v>
      </c>
      <c r="II45" s="121">
        <f t="shared" si="396"/>
        <v>1.6290840562123032E-12</v>
      </c>
      <c r="IJ45" s="121">
        <f t="shared" si="397"/>
        <v>2.6736741092033514E-5</v>
      </c>
      <c r="IK45" s="121">
        <f t="shared" si="398"/>
        <v>7.5493778504170041E-9</v>
      </c>
      <c r="IL45" s="45">
        <f t="shared" si="399"/>
        <v>2.2037274734630654</v>
      </c>
      <c r="IM45" s="119">
        <f t="shared" si="400"/>
        <v>9.5659633286357987E-2</v>
      </c>
      <c r="IN45" s="122">
        <f t="shared" ca="1" si="401"/>
        <v>-24.883819565742307</v>
      </c>
      <c r="IO45" s="122"/>
      <c r="IP45" s="45">
        <f t="shared" si="402"/>
        <v>2.0637488268867634</v>
      </c>
      <c r="IQ45" s="122">
        <f t="shared" si="403"/>
        <v>1880.3930231605973</v>
      </c>
      <c r="IR45" s="121">
        <f t="shared" si="404"/>
        <v>1.2591227687177525E-5</v>
      </c>
    </row>
    <row r="46" spans="1:252" s="33" customFormat="1">
      <c r="A46" t="s">
        <v>233</v>
      </c>
      <c r="B46"/>
      <c r="C46" s="111">
        <v>3</v>
      </c>
      <c r="D46" s="111">
        <v>1160</v>
      </c>
      <c r="E46" s="125">
        <f t="shared" ref="E46:E54" si="405">GH46</f>
        <v>87.05232408640552</v>
      </c>
      <c r="F46" s="125" t="str">
        <f t="shared" ref="F46:F54" ca="1" si="406">IF(AND(I46&lt;I$13,J46&lt;J$13,K46&lt;K$13,L46&lt;L$13),"Y","N")</f>
        <v>N</v>
      </c>
      <c r="G46" s="124" t="str">
        <f t="shared" ref="G46:G54" ca="1" si="407">IF(F46="Y",AQ46,"")</f>
        <v/>
      </c>
      <c r="H46" s="124" t="str">
        <f t="shared" ref="H46:H54" ca="1" si="408">IF(F46="Y",AP46,"")</f>
        <v/>
      </c>
      <c r="I46" s="4">
        <f t="shared" ref="I46:I54" ca="1" si="409">ABS(CJ46-CB46)</f>
        <v>5.7044840612304679E-2</v>
      </c>
      <c r="J46" s="4">
        <f t="shared" ref="J46:J54" ca="1" si="410">ABS(CO46-CU46)</f>
        <v>0.10848542453918575</v>
      </c>
      <c r="K46" s="4">
        <f t="shared" ref="K46:K54" ca="1" si="411">ABS(CI46-CA46)</f>
        <v>6.8055777863412076E-3</v>
      </c>
      <c r="L46" s="4">
        <f t="shared" ref="L46:L54" ca="1" si="412">ABS(CH46-BZ46)</f>
        <v>3.0590041213351404E-2</v>
      </c>
      <c r="M46" s="4">
        <f t="shared" ca="1" si="199"/>
        <v>5.7044840612304679E-2</v>
      </c>
      <c r="N46" s="4">
        <f t="shared" ca="1" si="200"/>
        <v>1.0493499562709216E-2</v>
      </c>
      <c r="O46" s="4">
        <f t="shared" si="201"/>
        <v>2.4386411528105501E-2</v>
      </c>
      <c r="P46">
        <v>47.137099999999997</v>
      </c>
      <c r="Q46">
        <v>1.7511000000000001</v>
      </c>
      <c r="R46">
        <v>15.461600000000001</v>
      </c>
      <c r="S46">
        <v>9.4512</v>
      </c>
      <c r="T46">
        <v>0.20480000000000001</v>
      </c>
      <c r="U46">
        <v>6.1387378640776697</v>
      </c>
      <c r="V46">
        <v>12.288</v>
      </c>
      <c r="W46">
        <v>3.7118000000000002</v>
      </c>
      <c r="X46">
        <v>1.2131000000000001</v>
      </c>
      <c r="Y46">
        <v>0.2</v>
      </c>
      <c r="Z46">
        <v>0.29010000000000002</v>
      </c>
      <c r="AA46" s="112">
        <v>0</v>
      </c>
      <c r="AB46" s="113">
        <f t="shared" ref="AB46:AB54" ca="1" si="413">0.7996+15.347*(AT46/10)^0.5-0.00233*(AS46-273.15)+0.06248*(X46+W46)</f>
        <v>11.759655140114214</v>
      </c>
      <c r="AD46">
        <v>49.714700000000001</v>
      </c>
      <c r="AE46">
        <v>0.72489999999999999</v>
      </c>
      <c r="AF46">
        <v>6.2488999999999999</v>
      </c>
      <c r="AG46">
        <v>3.988</v>
      </c>
      <c r="AH46">
        <v>0.1128</v>
      </c>
      <c r="AI46">
        <v>15.041499999999999</v>
      </c>
      <c r="AJ46">
        <v>21.639700000000001</v>
      </c>
      <c r="AK46">
        <v>0.40810000000000002</v>
      </c>
      <c r="AL46">
        <v>0</v>
      </c>
      <c r="AM46">
        <v>1.355</v>
      </c>
      <c r="AO46" s="114">
        <f t="shared" ref="AO46:AO54" ca="1" si="414">10^4/(7.53-0.14*FX46+0.07*AA46-14.9*DT46*DN46-0.08*LN(DO46)-3.62*(DU46+DV46)-1.1*DS46/(DS46+DQ46)-0.18*LN(FT46)-0.027*AQ46)</f>
        <v>1477.4536876374091</v>
      </c>
      <c r="AP46" s="124">
        <f t="shared" ref="AP46:AP54" ca="1" si="415">AO46-273.15</f>
        <v>1204.303687637409</v>
      </c>
      <c r="AQ46" s="124">
        <f t="shared" ref="AQ46:AQ54" ca="1" si="416">-26.2712+39.16138*AO46*FW46/10^4-4.21676*LN(FV46)+78.43463*DP46+393.8126*(DU46+DV46)^2</f>
        <v>6.0016381932599216</v>
      </c>
      <c r="AR46" s="111"/>
      <c r="AS46" s="115">
        <f t="shared" ref="AS46:AS54" ca="1" si="417">BI46</f>
        <v>1473.5332022580344</v>
      </c>
      <c r="AT46" s="115">
        <f t="shared" ref="AT46:AT54" ca="1" si="418">BK46</f>
        <v>7.6797753654569583</v>
      </c>
      <c r="AU46" s="115"/>
      <c r="AV46" s="115">
        <f t="shared" ref="AV46:AV54" ca="1" si="419">BM46</f>
        <v>1472.0083614735952</v>
      </c>
      <c r="AW46" s="115">
        <f t="shared" ref="AW46:AW54" ca="1" si="420">BN46</f>
        <v>5.1857106507053556</v>
      </c>
      <c r="AX46" s="111"/>
      <c r="AY46" s="115">
        <f t="shared" ref="AY46:AY54" ca="1" si="421">10^4/(7.53-0.14*FX46+0.07*AA46-14.9*DT46*DN46-0.08*LN(DO46)-3.62*(DU46+DV46)-1.1*DS46/(DS46+DQ46)-0.18*LN(FT46)-0.027*BA46)</f>
        <v>1491.6652097567774</v>
      </c>
      <c r="AZ46" s="115">
        <f t="shared" ref="AZ46:AZ54" ca="1" si="422">AY46-273.15</f>
        <v>1218.5152097567775</v>
      </c>
      <c r="BA46" s="115">
        <f t="shared" ref="BA46:BA54" ca="1" si="423">IF(ABS(FO46)&gt;0,-54.3+299*(AY46)/10^4+36.4*(AY46)*FW46/10^4+367*DU46*DP46,0)</f>
        <v>8.3899531263233857</v>
      </c>
      <c r="BB46" s="115"/>
      <c r="BC46" s="115">
        <f t="shared" ref="BC46:BC54" ca="1" si="424">10^4/(6.39+0.076*AA46-5.55*DT46*DN46-0.386*LN(DS46)-0.046*BE46+2.2*10^-4*(BE46^2))</f>
        <v>1507.1619239345432</v>
      </c>
      <c r="BD46" s="115">
        <f t="shared" ref="BD46:BD54" ca="1" si="425">BC46-273.15</f>
        <v>1234.0119239345431</v>
      </c>
      <c r="BE46" s="116">
        <f t="shared" ref="BE46:BE54" ca="1" si="426">-54.3+299*(BC46)/10^4+36.4*(BC46)*FW46/10^4+367*DU46*DP46</f>
        <v>8.9969141468455653</v>
      </c>
      <c r="BG46" s="116">
        <f t="shared" ref="BG46:BG54" si="427">IF(ABS(FO46)&gt;0,10^4/(6.73-0.26*FX46-0.86*LN(FZ46)+0.52*LN(DT46)),0)</f>
        <v>1455.3433426658587</v>
      </c>
      <c r="BH46" s="116">
        <f t="shared" ref="BH46:BH54" si="428">IF(BG46&gt;0,BG46-273.15,0)</f>
        <v>1182.1933426658588</v>
      </c>
      <c r="BI46" s="116">
        <f t="shared" ref="BI46:BI54" ca="1" si="429">IF(ABS(FO46)&gt;0,10^4/(6.59-0.16*FX46-0.65*LN(FZ46)+0.23*LN(DT46)-0.02*BK46),0)</f>
        <v>1473.5332022580344</v>
      </c>
      <c r="BJ46" s="116">
        <f t="shared" ref="BJ46:BJ54" ca="1" si="430">IF(BI46&gt;0,BI46-273.15,0)</f>
        <v>1200.3832022580345</v>
      </c>
      <c r="BK46" s="116">
        <f t="shared" ref="BK46:BK54" ca="1" si="431">IF(ABS(FO46)&gt;0,-54.3+299*(BI46)/10^4+36.4*(BI46)*FW46/10^4+367*DU46*DP46,0)</f>
        <v>7.6797753654569583</v>
      </c>
      <c r="BL46" s="116"/>
      <c r="BM46" s="116">
        <f t="shared" ref="BM46:BM54" ca="1" si="432">IF(ABS(FO46)&gt;0,10^4/(4.6-0.437*FY46-0.654*LN(FZ46)-0.326*LN(DU46)-0.92*LN(DN46)+0.274*LN(FO46)-0.00632*BN46),0)</f>
        <v>1472.0083614735952</v>
      </c>
      <c r="BN46" s="116">
        <f t="shared" ref="BN46:BN54" ca="1" si="433">IF(ABS(FO46)&gt;0,-88.3+0.00282*(BM46)*FW46+0.0219*(BM46)-25.1*LN(DT46*DN46)+12.4*LN(DT46)+7.03*FZ46,0)</f>
        <v>5.1857106507053556</v>
      </c>
      <c r="BO46" s="116">
        <f t="shared" ref="BO46:BO54" ca="1" si="434">BM46-273.15</f>
        <v>1198.8583614735953</v>
      </c>
      <c r="BP46" s="116"/>
      <c r="BQ46" s="116">
        <f t="shared" ref="BQ46:BQ54" ca="1" si="435">-48.7+271.3*AS46/10^4+31.96*(AS46/10^4)*FW46-8.2*LN(DQ46)+4.6*LN(DS46)-0.96*LN(DV46)-2.2*LN(FV46)-31*FZ46+56.2*(DU46+DV46)+0.76*AA46</f>
        <v>6.0862153300515622</v>
      </c>
      <c r="BR46" s="116">
        <f t="shared" ref="BR46:BR54" ca="1" si="436">-40.73+358*AS46/10^4+21.7*(AS46/10^4)*FW46-106*DT46-166*(DU46+DV46)^2-50.2*DN46*(DQ46+DS46)-3.2*LN(FV46)-2.2*LN(FT46)+0.86*LN(FD46)+0.4*AA46</f>
        <v>6.9797266817768779</v>
      </c>
      <c r="BS46" s="116">
        <f t="shared" ref="BS46:BS54" ca="1" si="437">-273.15+10^4/(7.53+0.07*AA46-1.1*FZ46-14.9*DT46*DN46-0.08*LN(DO46)-3.62*(DU46+DV46)-0.18*LN(FT46)-0.026*AT46-0.14*FY46)</f>
        <v>1212.5637324702625</v>
      </c>
      <c r="BT46" s="116">
        <f t="shared" ref="BT46:BT54" ca="1" si="438">-273.15+10^4/(6.39+0.076*AA46-5.55*DT46*DN46-0.386*LN(DS46)-0.046*GB46+2.2*10^-4*AT46^2)</f>
        <v>1221.4522912269877</v>
      </c>
      <c r="BU46" s="116">
        <f t="shared" ref="BU46:BU54" ca="1" si="439">-273.15+10^4/(6.39+0.076*AA46-5.55*(DT46*DN46)-0.386*LN(DS46)-0.046*AT46+0.00022*AT46^2)</f>
        <v>1221.4522912269877</v>
      </c>
      <c r="BV46" s="116"/>
      <c r="BW46" s="116">
        <f t="shared" ref="BW46:BW54" ca="1" si="440">10^4/(3.12-0.0259*BN46-0.37*LN(DS46/(DS46+DQ46))+0.47*LN(DT46*(DS46+DQ46)*DN46^2)-0.78*LN((DS46+DQ46)^2*DN46^2)-0.34*LN(DT46*DP46^2*DN46))-273.15</f>
        <v>1172.5719650420879</v>
      </c>
      <c r="BX46" s="111"/>
      <c r="BY46" s="117">
        <f t="shared" ref="BY46:BY54" ca="1" si="441">EXP(-9.8+0.24*LN(DT46*(DQ46+DS46)*DN46^2)+17558/AO46+8.7*LN(AO46/1670)-4.61*10^3*(FT46^2/AO46))</f>
        <v>0.70097135573261571</v>
      </c>
      <c r="BZ46" s="117">
        <f t="shared" ref="BZ46:BZ54" ca="1" si="442">EXP(-2.18-3.16*DO46-0.365*LN(DP46)+0.05*LN(DS46)-3858.2*(FT46^2/AO46)+(2107.4/AO46)-17.64*AQ46/AO46)</f>
        <v>0.68388937263978622</v>
      </c>
      <c r="CA46" s="117">
        <f t="shared" ref="CA46:CA54" ca="1" si="443">EXP(0.018-9.61*DT46+7.46*DS46*DN46-0.34*LN(DP46)-3.78*(DU46+DV46)-3737.3*(FS46^2/AO46)-46.8*(AQ46/AO46))</f>
        <v>0.12478578532254452</v>
      </c>
      <c r="CB46" s="117">
        <f t="shared" ref="CB46:CB54" ca="1" si="444">EXP(2.58+0.12*AQ46/AO46-9*10^-7*AQ46^2/AO46+0.78*LN(DT46*DP46^2*DN46)-4.3*10^3*(FS46^2/AO46))</f>
        <v>1.9890563257241131E-2</v>
      </c>
      <c r="CC46" s="117">
        <f t="shared" ref="CC46:CC54" ca="1" si="445">EXP(-1.06+0.23*AQ46/AO46-6*10^-7*AQ46^2/AO46+1.02*LN(DU46*DP46*DN46^2)-0.8*LN(DP46)-2.2*LN(DN46))</f>
        <v>1.7203740525955809E-2</v>
      </c>
      <c r="CD46" s="117">
        <f t="shared" ref="CD46:CD54" ca="1" si="446">EXP(5.1+0.52*LN(DT46*DO46*DP46^2)+2.04*10^3*FS46^2/AY46-6.2*DN46+42.5*DU46*DP46-45.1*(DQ46+DS46)*DP46)</f>
        <v>5.4834064941128219E-2</v>
      </c>
      <c r="CE46" s="117">
        <f t="shared" ref="CE46:CE54" si="447">EXP(12.8)*DT46*DW46^2*DN46</f>
        <v>4.4150061800359248E-2</v>
      </c>
      <c r="CF46" s="116">
        <f t="shared" ref="CF46:CF54" ca="1" si="448">SUM(BZ46:CE46)</f>
        <v>0.94475358848701518</v>
      </c>
      <c r="CG46" s="134">
        <v>0.27</v>
      </c>
      <c r="CH46" s="117">
        <f t="shared" ref="CH46:CH54" si="449">FS46</f>
        <v>0.71447941385313762</v>
      </c>
      <c r="CI46" s="117">
        <f t="shared" ref="CI46:CI54" si="450">FT46</f>
        <v>0.11798020753620331</v>
      </c>
      <c r="CJ46" s="117">
        <f t="shared" ref="CJ46:CJ54" si="451">FP46</f>
        <v>7.693540386954581E-2</v>
      </c>
      <c r="CK46" s="117">
        <f t="shared" ref="CK46:CK54" si="452">FO46</f>
        <v>2.919570967157939E-2</v>
      </c>
      <c r="CL46" s="117">
        <f t="shared" ref="CL46:CL54" si="453">FQ46</f>
        <v>4.4340565378419003E-2</v>
      </c>
      <c r="CM46" s="117">
        <f t="shared" ref="CM46:CM54" si="454">FR46</f>
        <v>1.9763650272253748E-2</v>
      </c>
      <c r="CN46" s="117">
        <f t="shared" ref="CN46:CN54" si="455">SUM(CH46:CM46)</f>
        <v>1.0026949505811389</v>
      </c>
      <c r="CO46" s="117">
        <f t="shared" ref="CO46:CO54" si="456">(FE46/FG46)/($Q$8*DQ46/DS46)</f>
        <v>0.17220911570999248</v>
      </c>
      <c r="CP46" s="111"/>
      <c r="CQ46" s="116">
        <f t="shared" ref="CQ46:CQ54" ca="1" si="457">3205-5.62*FG46+83.2*FI46+68.2*FV46+2.52*LN(FC46)-51.1*FV46^2+34.8*FT46^2+0.384*(AS46)-518*LN(AS46)</f>
        <v>7.0630163432183508</v>
      </c>
      <c r="CR46" s="116">
        <f t="shared" ref="CR46:CR54" ca="1" si="458">1458+0.197*(AS46)-241*LN(AS46)+0.453*AA46+55.5*FC46+8.05*FE46-277*FJ46+18*FO46+44.1*FS46+2.2*LN(FO46)-27.7*FD46^2+97.3*GV46^2+30.7*GX46^2-27.6*FS46^2</f>
        <v>5.3876897581427272</v>
      </c>
      <c r="CS46" s="116">
        <f t="shared" ref="CS46:CS54" ca="1" si="459">-57.9+0.0475*(AS46)-40.6*DQ46-47.7*FP46+0.67*AA46-153*DT46*DN46+6.89*(FD46/DP46)</f>
        <v>7.8999272204794906</v>
      </c>
      <c r="CT46" s="116">
        <f t="shared" ref="CT46:CT54" ca="1" si="460">-273.15+(93100+544*AT46)/(61.1+36.6*FA46+10.9*FE46-0.95*(FD46+FK46-FI46-FJ46)+0.395*(LN(GG46))^2)</f>
        <v>1221.4657630616139</v>
      </c>
      <c r="CU46" s="118">
        <f t="shared" ca="1" si="205"/>
        <v>0.28069454024917823</v>
      </c>
      <c r="CW46" s="116">
        <f t="shared" ref="CW46:CW54" si="461">698.443+4.985*FB46-26.826*GW46-3.764*FM46+53.989*FC46+3.948*FA46+14.651*FK46-700.431*FH46-666.629*FI46-682.848*GX46-691.138*GV46-688.384*FF46-6.267*GX46^2-4.144*GV46^2</f>
        <v>5.5857971895812453</v>
      </c>
      <c r="CX46" s="116">
        <f t="shared" ref="CX46:CX54" si="462">771.48+4.956*FB46-28.756*GW46-5.345*FM46+56.904*FC46+1.848*FA46+14.827*FK46-773.74*FH46-736.57*FI46-754.81*GX46-763.2*GV46-759.66*FF46-1.185*GX46^2-1.876*GV46^2</f>
        <v>5.6927710779320506</v>
      </c>
      <c r="CY46" s="116">
        <f t="shared" ref="CY46:CY54" ca="1" si="463">-273.15+(23166+39.28*AT46)/(13.25+15.35*FA46+4.5*FE46-1.55*(FD46-FK46-FI46-FJ46)+(LN(IM46))^2)</f>
        <v>942.40503206058213</v>
      </c>
      <c r="CZ46" s="119"/>
      <c r="DA46" s="33">
        <f t="shared" ref="DA46:DA54" si="464">P46/DA$10</f>
        <v>0.78451608822937102</v>
      </c>
      <c r="DB46" s="33">
        <f t="shared" ref="DB46:DB54" si="465">Q46/DB$10</f>
        <v>2.1921961772084709E-2</v>
      </c>
      <c r="DC46" s="33">
        <f t="shared" ref="DC46:DC54" si="466">R46*2/DC$10</f>
        <v>0.30328458920567669</v>
      </c>
      <c r="DD46" s="33">
        <f t="shared" ref="DD46:DD54" si="467">S46/DD$10</f>
        <v>0.13154730090860503</v>
      </c>
      <c r="DE46" s="33">
        <f t="shared" ref="DE46:DE54" si="468">T46/DE$10</f>
        <v>2.88704845814978E-3</v>
      </c>
      <c r="DF46" s="33">
        <f t="shared" ref="DF46:DF54" si="469">U46/DF$10</f>
        <v>0.15230937227889932</v>
      </c>
      <c r="DG46" s="33">
        <f t="shared" ref="DG46:DG54" si="470">V46/DG$10</f>
        <v>0.21912570839589568</v>
      </c>
      <c r="DH46" s="33">
        <f t="shared" ref="DH46:DH54" si="471">W46*2/DH$10</f>
        <v>0.11977624643225356</v>
      </c>
      <c r="DI46" s="33">
        <f t="shared" ref="DI46:DI54" si="472">X46*2/DI$10</f>
        <v>2.5756932353815449E-2</v>
      </c>
      <c r="DJ46" s="33">
        <f t="shared" ref="DJ46:DJ54" si="473">Y46*2/DJ$10</f>
        <v>2.6316101111723694E-3</v>
      </c>
      <c r="DK46" s="33">
        <f t="shared" ref="DK46:DK54" si="474">Z46*2/DK$10</f>
        <v>4.0877290628941005E-3</v>
      </c>
      <c r="DL46" s="33">
        <f t="shared" ref="DL46:DL54" si="475">SUM(DA46:DK46)</f>
        <v>1.7678445872088175</v>
      </c>
      <c r="DN46" s="33">
        <f t="shared" ref="DN46:DN54" si="476">(DA46/$DL46)</f>
        <v>0.4437698279055251</v>
      </c>
      <c r="DO46" s="33">
        <f t="shared" ref="DO46:DO54" si="477">(DB46/$DL46)</f>
        <v>1.2400389678312423E-2</v>
      </c>
      <c r="DP46" s="33">
        <f t="shared" ref="DP46:DP54" si="478">(DC46/$DL46)</f>
        <v>0.17155613757005708</v>
      </c>
      <c r="DQ46" s="33">
        <f t="shared" ref="DQ46:DQ54" si="479">(DD46/$DL46)</f>
        <v>7.4411122934906884E-2</v>
      </c>
      <c r="DR46" s="33">
        <f t="shared" ref="DR46:DR54" si="480">(DE46/$DL46)</f>
        <v>1.6330895142247944E-3</v>
      </c>
      <c r="DS46" s="33">
        <f t="shared" ref="DS46:DS54" si="481">(DF46/$DL46)</f>
        <v>8.6155408332230593E-2</v>
      </c>
      <c r="DT46" s="33">
        <f t="shared" ref="DT46:DT54" si="482">(DG46/$DL46)</f>
        <v>0.12395077597961533</v>
      </c>
      <c r="DU46" s="33">
        <f t="shared" ref="DU46:DU54" si="483">(DH46/$DL46)</f>
        <v>6.7752701396316575E-2</v>
      </c>
      <c r="DV46" s="33">
        <f t="shared" ref="DV46:DV54" si="484">(DI46/$DL46)</f>
        <v>1.4569681373678943E-2</v>
      </c>
      <c r="DW46" s="33">
        <f t="shared" ref="DW46:DW54" si="485">(DJ46/$DL46)</f>
        <v>1.4885981099318907E-3</v>
      </c>
      <c r="DX46" s="33">
        <f t="shared" ref="DX46:DX54" si="486">(DK46/$DL46)</f>
        <v>2.3122672052004641E-3</v>
      </c>
      <c r="DY46" s="33">
        <f t="shared" ref="DY46:DY54" si="487">SUM(DN46:DX46)</f>
        <v>1.0000000000000002</v>
      </c>
      <c r="DZ46" s="33">
        <f t="shared" ref="DZ46:DZ54" si="488">100*DS46/(DS46+DQ46*$Q$8)</f>
        <v>53.657139910989457</v>
      </c>
      <c r="EA46" s="33">
        <f t="shared" ref="EA46:EA54" si="489">AD46/DA$10</f>
        <v>0.82741581411450249</v>
      </c>
      <c r="EB46" s="33">
        <f t="shared" ref="EB46:EB54" si="490">AE46/DB$10</f>
        <v>9.0749986229137145E-3</v>
      </c>
      <c r="EC46" s="33">
        <f t="shared" ref="EC46:EC54" si="491">AF46/DC$10</f>
        <v>6.1287158815625582E-2</v>
      </c>
      <c r="ED46" s="33">
        <f t="shared" ref="ED46:ED54" si="492">AG46/DD$10</f>
        <v>5.5507304471761977E-2</v>
      </c>
      <c r="EE46" s="33">
        <f t="shared" ref="EE46:EE54" si="493">AH46/DE$10</f>
        <v>1.5901321585903084E-3</v>
      </c>
      <c r="EF46" s="33">
        <f t="shared" ref="EF46:EF54" si="494">AI46/DF$10</f>
        <v>0.37319746727404451</v>
      </c>
      <c r="EG46" s="33">
        <f t="shared" ref="EG46:EG54" si="495">AJ46/DG$10</f>
        <v>0.38588985937293818</v>
      </c>
      <c r="EH46" s="33">
        <f t="shared" ref="EH46:EH54" si="496">AK46/DH$10</f>
        <v>6.5844989181802196E-3</v>
      </c>
      <c r="EI46" s="33">
        <f t="shared" ref="EI46:EI54" si="497">AL46/DI$10</f>
        <v>0</v>
      </c>
      <c r="EJ46" s="33">
        <f t="shared" ref="EJ46:EJ54" si="498">AM46/DJ$10</f>
        <v>8.9145792515964006E-3</v>
      </c>
      <c r="EK46" s="33">
        <f t="shared" ref="EK46:EK54" si="499">SUM(EA46:EJ46)</f>
        <v>1.7294618130001536</v>
      </c>
      <c r="EM46" s="33">
        <f t="shared" ref="EM46:EM54" si="500">EA46*2</f>
        <v>1.654831628229005</v>
      </c>
      <c r="EN46" s="33">
        <f t="shared" ref="EN46:EN54" si="501">EB46*2</f>
        <v>1.8149997245827429E-2</v>
      </c>
      <c r="EO46" s="33">
        <f t="shared" ref="EO46:EO54" si="502">EC46*3</f>
        <v>0.18386147644687675</v>
      </c>
      <c r="EP46" s="33">
        <f t="shared" ref="EP46:EP54" si="503">ED46</f>
        <v>5.5507304471761977E-2</v>
      </c>
      <c r="EQ46" s="33">
        <f t="shared" ref="EQ46:EQ54" si="504">EE46</f>
        <v>1.5901321585903084E-3</v>
      </c>
      <c r="ER46" s="33">
        <f t="shared" ref="ER46:ER54" si="505">EF46</f>
        <v>0.37319746727404451</v>
      </c>
      <c r="ES46" s="33">
        <f t="shared" ref="ES46:ES54" si="506">EG46</f>
        <v>0.38588985937293818</v>
      </c>
      <c r="ET46" s="33">
        <f t="shared" ref="ET46:ET54" si="507">EH46</f>
        <v>6.5844989181802196E-3</v>
      </c>
      <c r="EU46" s="33">
        <f t="shared" ref="EU46:EU54" si="508">EI46</f>
        <v>0</v>
      </c>
      <c r="EV46" s="33">
        <f t="shared" ref="EV46:EV54" si="509">EJ46*3</f>
        <v>2.67437377547892E-2</v>
      </c>
      <c r="EW46" s="33">
        <f t="shared" ref="EW46:EW54" si="510">SUM(EM46:EV46)</f>
        <v>2.7063561018720135</v>
      </c>
      <c r="EX46" s="33">
        <f t="shared" ref="EX46:EX54" si="511">6/EW46</f>
        <v>2.217003148938804</v>
      </c>
      <c r="EZ46" s="33">
        <f t="shared" ref="EZ46:EZ54" si="512">EA46*$EX46</f>
        <v>1.8343834653736162</v>
      </c>
      <c r="FA46" s="33">
        <f t="shared" ref="FA46:FA54" si="513">EB46*$EX46</f>
        <v>2.0119300523615016E-2</v>
      </c>
      <c r="FB46" s="33">
        <f t="shared" ref="FB46:FB54" si="514">2-EZ46</f>
        <v>0.16561653462638382</v>
      </c>
      <c r="FC46" s="33">
        <f t="shared" ref="FC46:FC54" si="515">IF(FD46-FB46&lt;0,0,FD46-FB46)</f>
        <v>0.1061311135411252</v>
      </c>
      <c r="FD46" s="33">
        <f t="shared" ref="FD46:FD54" si="516">EC46*$EX46*2</f>
        <v>0.27174764816750901</v>
      </c>
      <c r="FE46" s="33">
        <f t="shared" ref="FE46:FE54" si="517">ED46*$EX46</f>
        <v>0.12305986880300127</v>
      </c>
      <c r="FF46" s="33">
        <f t="shared" ref="FF46:FF54" si="518">EE46*$EX46</f>
        <v>3.5253280028235716E-3</v>
      </c>
      <c r="FG46" s="33">
        <f t="shared" ref="FG46:FG54" si="519">EF46*$EX46</f>
        <v>0.827379960122543</v>
      </c>
      <c r="FH46" s="33">
        <f t="shared" ref="FH46:FH54" si="520">EG46*$EX46</f>
        <v>0.85551903337335622</v>
      </c>
      <c r="FI46" s="33">
        <f t="shared" ref="FI46:FI54" si="521">EH46*$EX46*2</f>
        <v>2.919570967157939E-2</v>
      </c>
      <c r="FJ46" s="33">
        <f t="shared" ref="FJ46:FJ54" si="522">EI46*$EX46*2</f>
        <v>0</v>
      </c>
      <c r="FK46" s="33">
        <f t="shared" ref="FK46:FK54" si="523">EJ46*$EX46*2</f>
        <v>3.9527300544507496E-2</v>
      </c>
      <c r="FL46" s="33">
        <f t="shared" ref="FL46:FL54" si="524">EZ46+FA46+FD46+FE46+FF46+FG46+FH46+FI46+FJ46+FK46</f>
        <v>4.0044576145825515</v>
      </c>
      <c r="FM46" s="33">
        <f t="shared" ref="FM46:FM54" si="525">IF(FI46+FB46-FC46-2*FA46-FK46&gt;0,FI46+FB46-FC46-2*FA46-FK46,0)</f>
        <v>8.9152291651004786E-3</v>
      </c>
      <c r="FN46" s="33">
        <f t="shared" ref="FN46:FN54" si="526">12-48/FL46</f>
        <v>1.3357957591017211E-2</v>
      </c>
      <c r="FO46" s="33">
        <f t="shared" ref="FO46:FO54" si="527">IF(FI46&lt;FC46,FI46,FC46)</f>
        <v>2.919570967157939E-2</v>
      </c>
      <c r="FP46" s="33">
        <f t="shared" ref="FP46:FP54" si="528">IF(FC46&gt;FI46,FC46-FI46,0)</f>
        <v>7.693540386954581E-2</v>
      </c>
      <c r="FQ46" s="33">
        <f t="shared" ref="FQ46:FQ54" si="529">IF(FB46&gt;FP46,(FB46-FP46)/2,0)</f>
        <v>4.4340565378419003E-2</v>
      </c>
      <c r="FR46" s="33">
        <f t="shared" ref="FR46:FR54" si="530">FK46/2</f>
        <v>1.9763650272253748E-2</v>
      </c>
      <c r="FS46" s="119">
        <f t="shared" ref="FS46:FS54" si="531">IF(FH46-FQ46-FP46-FR46&gt;0,FH46-FQ46-FP46-FR46,0)</f>
        <v>0.71447941385313762</v>
      </c>
      <c r="FT46" s="33">
        <f t="shared" ref="FT46:FT54" si="532">((FE46+FG46)-FS46)/2</f>
        <v>0.11798020753620331</v>
      </c>
      <c r="FU46" s="33">
        <f t="shared" ref="FU46:FU54" si="533">SUM(FO46:FT46)</f>
        <v>1.0026949505811389</v>
      </c>
      <c r="FV46" s="33">
        <f t="shared" ref="FV46:FV54" si="534">FH46-FP46-FQ46-FR46</f>
        <v>0.71447941385313762</v>
      </c>
      <c r="FW46" s="33">
        <f t="shared" ref="FW46:FW54" si="535">LN(FO46/(DN46^2*DU46*DP46))</f>
        <v>2.5459006837916505</v>
      </c>
      <c r="FX46" s="33">
        <f t="shared" ref="FX46:FX54" si="536">LN(FO46*DT46*(DQ46+DS46)/(FS46*DU46*DP46))</f>
        <v>-2.6597143927635241</v>
      </c>
      <c r="FY46" s="33">
        <f t="shared" ref="FY46:FY54" si="537">LN((FO46*DT46*(DQ46+DS46))/(DU46*DP46*FV46))</f>
        <v>-2.6597143927635241</v>
      </c>
      <c r="FZ46" s="33">
        <f t="shared" ref="FZ46:FZ54" si="538">DS46/(DS46+DQ46)</f>
        <v>0.5365713991098946</v>
      </c>
      <c r="GA46" s="120">
        <f t="shared" ref="GA46:GA54" ca="1" si="539">AS46</f>
        <v>1473.5332022580344</v>
      </c>
      <c r="GB46" s="120">
        <f t="shared" ref="GB46:GB54" ca="1" si="540">AT46</f>
        <v>7.6797753654569583</v>
      </c>
      <c r="GC46" s="33">
        <f t="shared" ref="GC46:GC54" ca="1" si="541">(GA46)/10^4</f>
        <v>0.14735332022580344</v>
      </c>
      <c r="GD46" s="119">
        <f t="shared" ref="GD46:GD54" ca="1" si="542">LN(ABS(BQ46-GB46))</f>
        <v>0.46597052934936889</v>
      </c>
      <c r="GE46" s="119">
        <f t="shared" ref="GE46:GE54" ca="1" si="543">LN(ABS(BT46-GA46))</f>
        <v>5.5297501114977354</v>
      </c>
      <c r="GF46" s="33">
        <f t="shared" ref="GF46:GF54" ca="1" si="544">1458+0.45*AA46+0.197*(J46+273.15)-241*LN(J46+273.15)+55.5*FC46+8.05*FE46-276.6*FJ46+18.01*FO46+44.09*FV46+2.17*LN(FO46)+97.3*GV46^2+30.38*GX46^2-27.59*FV46^2-17.7*FD46^2</f>
        <v>175.85906438611161</v>
      </c>
      <c r="GG46" s="33">
        <f t="shared" ref="GG46:GG54" si="545">(1-FH46-FI46-FJ46)*(1-0.5*(FD46+FK46+FI46+FJ46))</f>
        <v>9.5659633286357987E-2</v>
      </c>
      <c r="GH46" s="119">
        <f t="shared" ref="GH46:GH54" si="546">100*EF46/(EF46+ED46)</f>
        <v>87.05232408640552</v>
      </c>
      <c r="GI46" s="119">
        <f t="shared" ref="GI46:GI54" ca="1" si="547">2446.5+0.309*(J46+273.15)-400*LN(J46+273.15)-5.98*FG46-20.5*FI46+112*FO46+61.5*FP46+71.1*FV46+1.66*LN(FV46)-43.5*FV46^2+43*FT46^2-26.2*FD46^2</f>
        <v>315.92402419223066</v>
      </c>
      <c r="GJ46" s="119">
        <f t="shared" ref="GJ46:GJ54" ca="1" si="548">EXP(-0.107-1719/(J46+273.15))</f>
        <v>1.6653049661285945E-3</v>
      </c>
      <c r="GK46" s="119">
        <f t="shared" ref="GK46:GK54" si="549">(FE46/FG46)/(DQ46/DS46)</f>
        <v>0.17220911570999248</v>
      </c>
      <c r="GL46" s="33">
        <f t="shared" ref="GL46:GL54" si="550">FH46+FI46+FF46</f>
        <v>0.88824007104775915</v>
      </c>
      <c r="GM46" s="33">
        <f t="shared" ref="GM46:GM54" si="551">FC46+FA46+FK46+FM46</f>
        <v>0.17469294377434821</v>
      </c>
      <c r="GN46" s="33">
        <f t="shared" ref="GN46:GN54" si="552">EXP(0.238*GM46+0.289*GL46-2.3315)</f>
        <v>0.13091307850806283</v>
      </c>
      <c r="GO46" s="33">
        <f t="shared" ref="GO46:GO54" si="553">1-FA46-FC46</f>
        <v>0.87374958593525975</v>
      </c>
      <c r="GP46" s="33">
        <f t="shared" ref="GP46:GP54" si="554">(FE46-FM46)+FG46-GO46</f>
        <v>6.7775013825184027E-2</v>
      </c>
      <c r="GQ46" s="33">
        <f t="shared" ref="GQ46:GQ54" si="555">FE46-FM46</f>
        <v>0.11414463963790078</v>
      </c>
      <c r="GR46" s="33">
        <f t="shared" ref="GR46:GR54" si="556">1-GN46</f>
        <v>0.86908692149193723</v>
      </c>
      <c r="GS46" s="33">
        <f t="shared" ref="GS46:GS54" si="557">(GN46*FG46)-(GN46*(1-GL46))+GQ46+(1-GL46)</f>
        <v>0.31958858991268174</v>
      </c>
      <c r="GT46" s="33">
        <f t="shared" ref="GT46:GT54" si="558">-GQ46*(1-GL46)</f>
        <v>-1.2756796816210926E-2</v>
      </c>
      <c r="GU46" s="33">
        <f t="shared" ref="GU46:GU54" si="559">(-GS46+SQRT(GS46^2-4*GR46*GT46))/2*GR46</f>
        <v>2.7438637729635031E-2</v>
      </c>
      <c r="GV46" s="33">
        <f t="shared" ref="GV46:GV54" si="560">GU46</f>
        <v>2.7438637729635031E-2</v>
      </c>
      <c r="GW46" s="33">
        <f t="shared" ref="GW46:GW54" si="561">GQ46-GV46</f>
        <v>8.6706001908265745E-2</v>
      </c>
      <c r="GX46" s="33">
        <f t="shared" ref="GX46:GX54" si="562">1-GL46-GV46</f>
        <v>8.4321291222605815E-2</v>
      </c>
      <c r="GY46" s="33">
        <f t="shared" ref="GY46:GY54" si="563">FG46-GX46</f>
        <v>0.74305866889993721</v>
      </c>
      <c r="GZ46" s="33">
        <f t="shared" ref="GZ46:GZ54" si="564">IF(1-GL46&gt;0,FH46,1-FI46-FJ46-FF46)</f>
        <v>0.85551903337335622</v>
      </c>
      <c r="HA46" s="33">
        <f t="shared" ref="HA46:HA54" si="565">IF(1-GL46&gt;0,FI46,IF(FH46&gt;0,FI46,1-FF46))</f>
        <v>2.919570967157939E-2</v>
      </c>
      <c r="HB46" s="33">
        <f t="shared" ref="HB46:HB54" si="566">11.864*GW46+9.107*FM46-18.375*FC46+11.794*FA46-1.4925*FK46+439.97*FH46+419.68*FI46+431.72*GX46+432.56*GV46+428.03*FF46-28.652*GX46^2-12.741*GV46^2</f>
        <v>437.56124955202483</v>
      </c>
      <c r="HC46" s="33">
        <f t="shared" ref="HC46:HC54" si="567">-0.3085*FB46+0.813*GW46-0.4173*FM46-2.209*FC46-1.0864*FA46-0.8001*FK46+11.931*FH46+11.288*FI46+11.432*GX46+11.885*GV46+12.038*FF46+2.4355*GX46^2-1.661*GV46^2</f>
        <v>11.613083858003277</v>
      </c>
      <c r="HD46" s="33">
        <f t="shared" ref="HD46:HD54" si="568">3*(FM46+FC46+FK46)+2*(GW46+GY46)+4*FA46</f>
        <v>2.2037274734630654</v>
      </c>
      <c r="HE46" s="33">
        <f t="shared" ref="HE46:HE54" si="569">32.9*(0.75*HD46/6)*(10^-6)</f>
        <v>9.0628292346168558E-6</v>
      </c>
      <c r="HF46" s="33">
        <f t="shared" ref="HF46:HF54" si="570">7500*HD46/((1.4133+0.05601*HC46)^3)</f>
        <v>1880.3930231605973</v>
      </c>
      <c r="HG46" s="33">
        <f t="shared" ref="HG46:HG54" ca="1" si="571">HC46*((2+3*HE46*(J46-25))/(2-3*HE46*(J46-25))-1)</f>
        <v>-7.8566427255245593E-3</v>
      </c>
      <c r="HH46" s="119">
        <f t="shared" ref="HH46:HH54" ca="1" si="572">-57.9+0.0475*(GA46+273.15)-40.6*DQ46-47.7*FP46+0.67*AA46-153*DN46*DT46+6.89*((FB46+FC46)/DP46)</f>
        <v>20.874552220479494</v>
      </c>
      <c r="HI46" s="44" t="e">
        <f>#REF!</f>
        <v>#REF!</v>
      </c>
      <c r="HJ46" s="44" t="e">
        <f>#REF!</f>
        <v>#REF!</v>
      </c>
      <c r="HK46" s="44">
        <f t="shared" ref="HK46:HK54" si="573">W46+X46</f>
        <v>4.9249000000000001</v>
      </c>
      <c r="HL46" s="44">
        <f t="shared" ref="HL46:HL54" si="574">6*10^-5*(P46^3)-0.0166*(P46^2)+1.5751*P46-39.978</f>
        <v>3.6680562238418659</v>
      </c>
      <c r="HM46" s="44" t="e">
        <f t="shared" ref="HM46:HM54" si="575">IF(HK46&gt;HL46,HJ46,HI46)</f>
        <v>#REF!</v>
      </c>
      <c r="HN46" s="33">
        <f t="shared" ref="HN46:HN54" si="576">HB46</f>
        <v>437.56124955202483</v>
      </c>
      <c r="HO46" s="33">
        <f t="shared" ref="HO46:HO54" si="577">HC46</f>
        <v>11.613083858003277</v>
      </c>
      <c r="HP46" s="44">
        <f t="shared" ref="HP46:HP54" si="578">771.475-(1.323*HN46)-(16.064*HO46)</f>
        <v>6.0288877477065057</v>
      </c>
      <c r="HQ46" s="44"/>
      <c r="HR46" s="45">
        <f t="shared" ref="HR46:HR54" si="579">GV46+GW46+FF46</f>
        <v>0.11766996764072435</v>
      </c>
      <c r="HS46" s="45">
        <f t="shared" ref="HS46:HS54" si="580">GX46+GY46</f>
        <v>0.827379960122543</v>
      </c>
      <c r="HT46" s="45">
        <f t="shared" ref="HT46:HT54" si="581">IF(FI46&gt;FM46,FM46,FI46)</f>
        <v>8.9152291651004786E-3</v>
      </c>
      <c r="HU46" s="45">
        <f t="shared" ref="HU46:HU54" si="582">FI46-HT46</f>
        <v>2.0280480506478911E-2</v>
      </c>
      <c r="HV46" s="45">
        <f t="shared" ref="HV46:HV54" si="583">FM46-HT46</f>
        <v>0</v>
      </c>
      <c r="HW46" s="45">
        <f t="shared" ref="HW46:HW54" si="584">IF(HU46&gt;FC46,FC46,HU46)</f>
        <v>2.0280480506478911E-2</v>
      </c>
      <c r="HX46" s="45">
        <f t="shared" ref="HX46:HX54" si="585">HU46-HW46</f>
        <v>0</v>
      </c>
      <c r="HY46" s="45">
        <f t="shared" ref="HY46:HY54" si="586">FC46-HW46</f>
        <v>8.5850633034646295E-2</v>
      </c>
      <c r="HZ46" s="45">
        <f t="shared" ref="HZ46:HZ54" si="587">HY46+FK46+2*FA46</f>
        <v>0.16561653462638382</v>
      </c>
      <c r="IA46" s="45">
        <f t="shared" ref="IA46:IA54" si="588">HR46/(HR46+HS46)</f>
        <v>0.12451190586218465</v>
      </c>
      <c r="IB46" s="45">
        <f t="shared" ref="IB46:IB54" si="589">(FH46-HZ46-HV46)*(1-IA46)</f>
        <v>0.60400142376890342</v>
      </c>
      <c r="IC46" s="45">
        <f t="shared" ref="IC46:IC54" si="590">(FH46-HZ46-HV46)*IA46</f>
        <v>8.5901074978068995E-2</v>
      </c>
      <c r="ID46" s="45">
        <f t="shared" ref="ID46:ID54" si="591">(1-HT46-HW46-HV46-HZ46-IB46-IC46)*(1-IA46)</f>
        <v>0.10093086989377766</v>
      </c>
      <c r="IE46" s="45">
        <f t="shared" ref="IE46:IE54" si="592">(1-HT46-HW46-HV46-HZ46-IB46-IC46)*IA46</f>
        <v>1.4354387061286748E-2</v>
      </c>
      <c r="IF46" s="45">
        <f t="shared" ref="IF46:IF54" si="593">HW46+HT46</f>
        <v>2.919570967157939E-2</v>
      </c>
      <c r="IG46" s="45"/>
      <c r="IH46" s="121">
        <f t="shared" ref="IH46:IH54" si="594">(-0.000000872*IB46)-(0.000000749*ID46)-(0.000000993*IC46)-(0.00000087*(HZ46+HV46))-(0.00000086*IF46)-(0.00000087*IE46)</f>
        <v>-8.6926924271597737E-7</v>
      </c>
      <c r="II46" s="121">
        <f t="shared" ref="II46:II54" si="595">(0.000000000001707*IB46)+(0.000000000000447*ID46)+(0.0000000000014835*IC46)+(0.000000000002171*(HZ46+HV46))+(0.000000000002149*IF46)+(0.0000000000002235*IE46)</f>
        <v>1.6290840562123032E-12</v>
      </c>
      <c r="IJ46" s="121">
        <f t="shared" ref="IJ46:IJ54" si="596">(0.000027795*IB46)+(0.000024656*ID46)+(0.000031371*IC46)+(0.00002225*(HZ46+HV46))+(0.000023118*IF46)+(0.000028232*IE46)</f>
        <v>2.6736741092033514E-5</v>
      </c>
      <c r="IK46" s="121">
        <f t="shared" ref="IK46:IK54" si="597">(0.0000000083082*IB46)+(0.000000007467*ID46)+(0.0000000083672*IC46)+(0.0000000052863*(HZ46+HV46))+(0.0000000025785*IF46)+(0.000000007526*IE46)</f>
        <v>7.5493778504170041E-9</v>
      </c>
      <c r="IL46" s="45">
        <f t="shared" ref="IL46:IL54" si="598">HD46</f>
        <v>2.2037274734630654</v>
      </c>
      <c r="IM46" s="119">
        <f t="shared" ref="IM46:IM54" si="599">(1-FH46-FI46-FJ46)*(1-0.5*(FD46+FK46+FI46+FJ46))</f>
        <v>9.5659633286357987E-2</v>
      </c>
      <c r="IN46" s="122">
        <f t="shared" ref="IN46:IN54" ca="1" si="600">J46-25</f>
        <v>-24.891514575460814</v>
      </c>
      <c r="IO46" s="122"/>
      <c r="IP46" s="45">
        <f t="shared" ref="IP46:IP54" si="601">1.4133+(0.05601*HO46)</f>
        <v>2.0637488268867634</v>
      </c>
      <c r="IQ46" s="122">
        <f t="shared" ref="IQ46:IQ54" si="602">(7500*IL46)/IP46^3</f>
        <v>1880.3930231605973</v>
      </c>
      <c r="IR46" s="121">
        <f t="shared" ref="IR46:IR54" si="603">0.0000329*(0.75-IL46/6)</f>
        <v>1.2591227687177525E-5</v>
      </c>
    </row>
    <row r="47" spans="1:252" s="33" customFormat="1">
      <c r="A47" t="s">
        <v>233</v>
      </c>
      <c r="B47"/>
      <c r="C47" s="111">
        <v>3</v>
      </c>
      <c r="D47" s="111">
        <v>1160</v>
      </c>
      <c r="E47" s="125">
        <f t="shared" si="405"/>
        <v>86.837947672863578</v>
      </c>
      <c r="F47" s="125" t="str">
        <f t="shared" ca="1" si="406"/>
        <v>N</v>
      </c>
      <c r="G47" s="124" t="str">
        <f t="shared" ca="1" si="407"/>
        <v/>
      </c>
      <c r="H47" s="124" t="str">
        <f t="shared" ca="1" si="408"/>
        <v/>
      </c>
      <c r="I47" s="4">
        <f t="shared" ca="1" si="409"/>
        <v>5.9513232866441695E-2</v>
      </c>
      <c r="J47" s="4">
        <f t="shared" ca="1" si="410"/>
        <v>0.11466797092707723</v>
      </c>
      <c r="K47" s="4">
        <f t="shared" ca="1" si="411"/>
        <v>6.2324110470228788E-3</v>
      </c>
      <c r="L47" s="4">
        <f t="shared" ca="1" si="412"/>
        <v>2.0869022725803821E-2</v>
      </c>
      <c r="M47" s="4">
        <f t="shared" ca="1" si="199"/>
        <v>5.9513232866441695E-2</v>
      </c>
      <c r="N47" s="4">
        <f t="shared" ca="1" si="200"/>
        <v>1.4440172853634768E-2</v>
      </c>
      <c r="O47" s="4">
        <f t="shared" si="201"/>
        <v>2.2625016834802357E-2</v>
      </c>
      <c r="P47">
        <v>47.151899999999998</v>
      </c>
      <c r="Q47">
        <v>1.7168000000000001</v>
      </c>
      <c r="R47">
        <v>15.5321</v>
      </c>
      <c r="S47">
        <v>9.7208000000000006</v>
      </c>
      <c r="T47">
        <v>0.1888</v>
      </c>
      <c r="U47">
        <v>5.9395145631067896</v>
      </c>
      <c r="V47">
        <v>12.361700000000001</v>
      </c>
      <c r="W47">
        <v>3.7555999999999998</v>
      </c>
      <c r="X47">
        <v>1.1877</v>
      </c>
      <c r="Y47">
        <v>0.2</v>
      </c>
      <c r="Z47">
        <v>0.27660000000000001</v>
      </c>
      <c r="AA47" s="112">
        <v>0</v>
      </c>
      <c r="AB47" s="113">
        <f t="shared" ca="1" si="413"/>
        <v>11.369366395132481</v>
      </c>
      <c r="AD47">
        <v>49.980699999999999</v>
      </c>
      <c r="AE47">
        <v>0.73509999999999998</v>
      </c>
      <c r="AF47">
        <v>6.1947999999999999</v>
      </c>
      <c r="AG47">
        <v>4.0468000000000002</v>
      </c>
      <c r="AH47">
        <v>9.5100000000000004E-2</v>
      </c>
      <c r="AI47">
        <v>14.9777</v>
      </c>
      <c r="AJ47">
        <v>21.5061</v>
      </c>
      <c r="AK47">
        <v>0.39689999999999998</v>
      </c>
      <c r="AL47">
        <v>0</v>
      </c>
      <c r="AM47">
        <v>1.4862</v>
      </c>
      <c r="AO47" s="114">
        <f t="shared" ca="1" si="414"/>
        <v>1473.2128275511761</v>
      </c>
      <c r="AP47" s="124">
        <f t="shared" ca="1" si="415"/>
        <v>1200.0628275511763</v>
      </c>
      <c r="AQ47" s="124">
        <f t="shared" ca="1" si="416"/>
        <v>5.8332888992119214</v>
      </c>
      <c r="AR47" s="111"/>
      <c r="AS47" s="115">
        <f t="shared" ca="1" si="417"/>
        <v>1466.1060175494581</v>
      </c>
      <c r="AT47" s="115">
        <f t="shared" ca="1" si="418"/>
        <v>7.2200676984217589</v>
      </c>
      <c r="AU47" s="115"/>
      <c r="AV47" s="115">
        <f t="shared" ca="1" si="419"/>
        <v>1466.5386879894629</v>
      </c>
      <c r="AW47" s="115">
        <f t="shared" ca="1" si="420"/>
        <v>4.6955522128982157</v>
      </c>
      <c r="AX47" s="111"/>
      <c r="AY47" s="115">
        <f t="shared" ca="1" si="421"/>
        <v>1485.9960950870911</v>
      </c>
      <c r="AZ47" s="115">
        <f t="shared" ca="1" si="422"/>
        <v>1212.8460950870913</v>
      </c>
      <c r="BA47" s="115">
        <f t="shared" ca="1" si="423"/>
        <v>7.9959822956069493</v>
      </c>
      <c r="BB47" s="115"/>
      <c r="BC47" s="115">
        <f t="shared" ca="1" si="424"/>
        <v>1500.2524551654549</v>
      </c>
      <c r="BD47" s="115">
        <f t="shared" ca="1" si="425"/>
        <v>1227.102455165455</v>
      </c>
      <c r="BE47" s="116">
        <f t="shared" ca="1" si="426"/>
        <v>8.552124817756571</v>
      </c>
      <c r="BG47" s="116">
        <f t="shared" si="427"/>
        <v>1447.7574608881744</v>
      </c>
      <c r="BH47" s="116">
        <f t="shared" si="428"/>
        <v>1174.6074608881745</v>
      </c>
      <c r="BI47" s="116">
        <f t="shared" ca="1" si="429"/>
        <v>1466.1060175494581</v>
      </c>
      <c r="BJ47" s="116">
        <f t="shared" ca="1" si="430"/>
        <v>1192.956017549458</v>
      </c>
      <c r="BK47" s="116">
        <f t="shared" ca="1" si="431"/>
        <v>7.2200676984217589</v>
      </c>
      <c r="BL47" s="116"/>
      <c r="BM47" s="116">
        <f t="shared" ca="1" si="432"/>
        <v>1466.5386879894629</v>
      </c>
      <c r="BN47" s="116">
        <f t="shared" ca="1" si="433"/>
        <v>4.6955522128982157</v>
      </c>
      <c r="BO47" s="116">
        <f t="shared" ca="1" si="434"/>
        <v>1193.3886879894631</v>
      </c>
      <c r="BP47" s="116"/>
      <c r="BQ47" s="116">
        <f t="shared" ca="1" si="435"/>
        <v>5.7850618408347856</v>
      </c>
      <c r="BR47" s="116">
        <f t="shared" ca="1" si="436"/>
        <v>6.4686568908368622</v>
      </c>
      <c r="BS47" s="116">
        <f t="shared" ca="1" si="437"/>
        <v>1206.6516224008051</v>
      </c>
      <c r="BT47" s="116">
        <f t="shared" ca="1" si="438"/>
        <v>1214.4588036274686</v>
      </c>
      <c r="BU47" s="116">
        <f t="shared" ca="1" si="439"/>
        <v>1214.4588036274686</v>
      </c>
      <c r="BV47" s="116"/>
      <c r="BW47" s="116">
        <f t="shared" ca="1" si="440"/>
        <v>1166.7577844827179</v>
      </c>
      <c r="BX47" s="111"/>
      <c r="BY47" s="117">
        <f t="shared" ca="1" si="441"/>
        <v>0.70599603584656401</v>
      </c>
      <c r="BZ47" s="117">
        <f t="shared" ca="1" si="442"/>
        <v>0.68548625269997843</v>
      </c>
      <c r="CA47" s="117">
        <f t="shared" ca="1" si="443"/>
        <v>0.12628533800055497</v>
      </c>
      <c r="CB47" s="117">
        <f t="shared" ca="1" si="444"/>
        <v>2.0666436539070739E-2</v>
      </c>
      <c r="CC47" s="117">
        <f t="shared" ca="1" si="445"/>
        <v>1.7408030162350315E-2</v>
      </c>
      <c r="CD47" s="117">
        <f t="shared" ca="1" si="446"/>
        <v>5.4470714682844791E-2</v>
      </c>
      <c r="CE47" s="117">
        <f t="shared" si="447"/>
        <v>4.4250134441825482E-2</v>
      </c>
      <c r="CF47" s="116">
        <f t="shared" ca="1" si="448"/>
        <v>0.94856690652662468</v>
      </c>
      <c r="CG47" s="134">
        <v>0.27</v>
      </c>
      <c r="CH47" s="117">
        <f t="shared" si="449"/>
        <v>0.70635527542578225</v>
      </c>
      <c r="CI47" s="117">
        <f t="shared" si="450"/>
        <v>0.12005292695353209</v>
      </c>
      <c r="CJ47" s="117">
        <f t="shared" si="451"/>
        <v>8.0179669405512438E-2</v>
      </c>
      <c r="CK47" s="117">
        <f t="shared" si="452"/>
        <v>2.8326107334241766E-2</v>
      </c>
      <c r="CL47" s="117">
        <f t="shared" si="453"/>
        <v>4.0030541829210023E-2</v>
      </c>
      <c r="CM47" s="117">
        <f t="shared" si="454"/>
        <v>2.1625117607023125E-2</v>
      </c>
      <c r="CN47" s="117">
        <f t="shared" si="455"/>
        <v>0.99656963855530178</v>
      </c>
      <c r="CO47" s="117">
        <f t="shared" si="456"/>
        <v>0.165088019490189</v>
      </c>
      <c r="CP47" s="111"/>
      <c r="CQ47" s="116">
        <f t="shared" ca="1" si="457"/>
        <v>6.8957362336891492</v>
      </c>
      <c r="CR47" s="116">
        <f t="shared" ca="1" si="458"/>
        <v>5.2571539949710804</v>
      </c>
      <c r="CS47" s="116">
        <f t="shared" ca="1" si="459"/>
        <v>7.1145556445592328</v>
      </c>
      <c r="CT47" s="116">
        <f t="shared" ca="1" si="460"/>
        <v>1219.9659724439557</v>
      </c>
      <c r="CU47" s="118">
        <f t="shared" ca="1" si="205"/>
        <v>0.27975599041726623</v>
      </c>
      <c r="CW47" s="116">
        <f t="shared" si="461"/>
        <v>5.664753270206103</v>
      </c>
      <c r="CX47" s="116">
        <f t="shared" si="462"/>
        <v>5.7917530473656624</v>
      </c>
      <c r="CY47" s="116">
        <f t="shared" ca="1" si="463"/>
        <v>960.55494482270899</v>
      </c>
      <c r="CZ47" s="119"/>
      <c r="DA47" s="33">
        <f t="shared" si="464"/>
        <v>0.78476240881561399</v>
      </c>
      <c r="DB47" s="33">
        <f t="shared" si="465"/>
        <v>2.149256123026385E-2</v>
      </c>
      <c r="DC47" s="33">
        <f t="shared" si="466"/>
        <v>0.30466747089573465</v>
      </c>
      <c r="DD47" s="33">
        <f t="shared" si="467"/>
        <v>0.135299750579013</v>
      </c>
      <c r="DE47" s="33">
        <f t="shared" si="468"/>
        <v>2.6614977973568282E-3</v>
      </c>
      <c r="DF47" s="33">
        <f t="shared" si="469"/>
        <v>0.14736640573006396</v>
      </c>
      <c r="DG47" s="33">
        <f t="shared" si="470"/>
        <v>0.22043996333638866</v>
      </c>
      <c r="DH47" s="33">
        <f t="shared" si="471"/>
        <v>0.1211896306646294</v>
      </c>
      <c r="DI47" s="33">
        <f t="shared" si="472"/>
        <v>2.5217631321924498E-2</v>
      </c>
      <c r="DJ47" s="33">
        <f t="shared" si="473"/>
        <v>2.6316101111723694E-3</v>
      </c>
      <c r="DK47" s="33">
        <f t="shared" si="474"/>
        <v>3.8975038221182637E-3</v>
      </c>
      <c r="DL47" s="33">
        <f t="shared" si="475"/>
        <v>1.7696264343042796</v>
      </c>
      <c r="DN47" s="33">
        <f t="shared" si="476"/>
        <v>0.44346218704861273</v>
      </c>
      <c r="DO47" s="33">
        <f t="shared" si="477"/>
        <v>1.2145253265677822E-2</v>
      </c>
      <c r="DP47" s="33">
        <f t="shared" si="478"/>
        <v>0.17216485072201876</v>
      </c>
      <c r="DQ47" s="33">
        <f t="shared" si="479"/>
        <v>7.6456673542066228E-2</v>
      </c>
      <c r="DR47" s="33">
        <f t="shared" si="480"/>
        <v>1.503988494839129E-3</v>
      </c>
      <c r="DS47" s="33">
        <f t="shared" si="481"/>
        <v>8.3275431963130891E-2</v>
      </c>
      <c r="DT47" s="33">
        <f t="shared" si="482"/>
        <v>0.12456864288595101</v>
      </c>
      <c r="DU47" s="33">
        <f t="shared" si="483"/>
        <v>6.8483171541384974E-2</v>
      </c>
      <c r="DV47" s="33">
        <f t="shared" si="484"/>
        <v>1.4250256909073972E-2</v>
      </c>
      <c r="DW47" s="33">
        <f t="shared" si="485"/>
        <v>1.4870992318822219E-3</v>
      </c>
      <c r="DX47" s="33">
        <f t="shared" si="486"/>
        <v>2.2024443953622048E-3</v>
      </c>
      <c r="DY47" s="33">
        <f t="shared" si="487"/>
        <v>0.99999999999999989</v>
      </c>
      <c r="DZ47" s="33">
        <f t="shared" si="488"/>
        <v>52.134435779049689</v>
      </c>
      <c r="EA47" s="33">
        <f t="shared" si="489"/>
        <v>0.83184292735373466</v>
      </c>
      <c r="EB47" s="33">
        <f t="shared" si="490"/>
        <v>9.2026920784989263E-3</v>
      </c>
      <c r="EC47" s="33">
        <f t="shared" si="491"/>
        <v>6.0756563784191996E-2</v>
      </c>
      <c r="ED47" s="33">
        <f t="shared" si="492"/>
        <v>5.6325717085337609E-2</v>
      </c>
      <c r="EE47" s="33">
        <f t="shared" si="493"/>
        <v>1.3406167400881058E-3</v>
      </c>
      <c r="EF47" s="33">
        <f t="shared" si="494"/>
        <v>0.37161451355187025</v>
      </c>
      <c r="EG47" s="33">
        <f t="shared" si="495"/>
        <v>0.38350743793399839</v>
      </c>
      <c r="EH47" s="33">
        <f t="shared" si="496"/>
        <v>6.4037922583330773E-3</v>
      </c>
      <c r="EI47" s="33">
        <f t="shared" si="497"/>
        <v>0</v>
      </c>
      <c r="EJ47" s="33">
        <f t="shared" si="498"/>
        <v>9.7777473680609375E-3</v>
      </c>
      <c r="EK47" s="33">
        <f t="shared" si="499"/>
        <v>1.730772008154114</v>
      </c>
      <c r="EM47" s="33">
        <f t="shared" si="500"/>
        <v>1.6636858547074693</v>
      </c>
      <c r="EN47" s="33">
        <f t="shared" si="501"/>
        <v>1.8405384156997853E-2</v>
      </c>
      <c r="EO47" s="33">
        <f t="shared" si="502"/>
        <v>0.18226969135257598</v>
      </c>
      <c r="EP47" s="33">
        <f t="shared" si="503"/>
        <v>5.6325717085337609E-2</v>
      </c>
      <c r="EQ47" s="33">
        <f t="shared" si="504"/>
        <v>1.3406167400881058E-3</v>
      </c>
      <c r="ER47" s="33">
        <f t="shared" si="505"/>
        <v>0.37161451355187025</v>
      </c>
      <c r="ES47" s="33">
        <f t="shared" si="506"/>
        <v>0.38350743793399839</v>
      </c>
      <c r="ET47" s="33">
        <f t="shared" si="507"/>
        <v>6.4037922583330773E-3</v>
      </c>
      <c r="EU47" s="33">
        <f t="shared" si="508"/>
        <v>0</v>
      </c>
      <c r="EV47" s="33">
        <f t="shared" si="509"/>
        <v>2.9333242104182811E-2</v>
      </c>
      <c r="EW47" s="33">
        <f t="shared" si="510"/>
        <v>2.7128862498908526</v>
      </c>
      <c r="EX47" s="33">
        <f t="shared" si="511"/>
        <v>2.2116666337342368</v>
      </c>
      <c r="EZ47" s="33">
        <f t="shared" si="512"/>
        <v>1.8397592469360675</v>
      </c>
      <c r="FA47" s="33">
        <f t="shared" si="513"/>
        <v>2.0353287010546447E-2</v>
      </c>
      <c r="FB47" s="33">
        <f t="shared" si="514"/>
        <v>0.16024075306393248</v>
      </c>
      <c r="FC47" s="33">
        <f t="shared" si="515"/>
        <v>0.1085057767397542</v>
      </c>
      <c r="FD47" s="33">
        <f t="shared" si="516"/>
        <v>0.26874652980368668</v>
      </c>
      <c r="FE47" s="33">
        <f t="shared" si="517"/>
        <v>0.12457370909879562</v>
      </c>
      <c r="FF47" s="33">
        <f t="shared" si="518"/>
        <v>2.964997312678427E-3</v>
      </c>
      <c r="FG47" s="33">
        <f t="shared" si="519"/>
        <v>0.82188742023405081</v>
      </c>
      <c r="FH47" s="33">
        <f t="shared" si="520"/>
        <v>0.8481906042675279</v>
      </c>
      <c r="FI47" s="33">
        <f t="shared" si="521"/>
        <v>2.8326107334241766E-2</v>
      </c>
      <c r="FJ47" s="33">
        <f t="shared" si="522"/>
        <v>0</v>
      </c>
      <c r="FK47" s="33">
        <f t="shared" si="523"/>
        <v>4.3250235214046251E-2</v>
      </c>
      <c r="FL47" s="33">
        <f t="shared" si="524"/>
        <v>3.9980521372116415</v>
      </c>
      <c r="FM47" s="33">
        <f t="shared" si="525"/>
        <v>0</v>
      </c>
      <c r="FN47" s="33">
        <f t="shared" si="526"/>
        <v>-5.8464353785545597E-3</v>
      </c>
      <c r="FO47" s="33">
        <f t="shared" si="527"/>
        <v>2.8326107334241766E-2</v>
      </c>
      <c r="FP47" s="33">
        <f t="shared" si="528"/>
        <v>8.0179669405512438E-2</v>
      </c>
      <c r="FQ47" s="33">
        <f t="shared" si="529"/>
        <v>4.0030541829210023E-2</v>
      </c>
      <c r="FR47" s="33">
        <f t="shared" si="530"/>
        <v>2.1625117607023125E-2</v>
      </c>
      <c r="FS47" s="119">
        <f t="shared" si="531"/>
        <v>0.70635527542578225</v>
      </c>
      <c r="FT47" s="33">
        <f t="shared" si="532"/>
        <v>0.12005292695353209</v>
      </c>
      <c r="FU47" s="33">
        <f t="shared" si="533"/>
        <v>0.99656963855530167</v>
      </c>
      <c r="FV47" s="33">
        <f t="shared" si="534"/>
        <v>0.70635527542578225</v>
      </c>
      <c r="FW47" s="33">
        <f t="shared" si="535"/>
        <v>2.5027841649913802</v>
      </c>
      <c r="FX47" s="33">
        <f t="shared" si="536"/>
        <v>-2.6930199464487345</v>
      </c>
      <c r="FY47" s="33">
        <f t="shared" si="537"/>
        <v>-2.6930199464487345</v>
      </c>
      <c r="FZ47" s="33">
        <f t="shared" si="538"/>
        <v>0.52134435779049693</v>
      </c>
      <c r="GA47" s="120">
        <f t="shared" ca="1" si="539"/>
        <v>1466.1060175494581</v>
      </c>
      <c r="GB47" s="120">
        <f t="shared" ca="1" si="540"/>
        <v>7.2200676984217589</v>
      </c>
      <c r="GC47" s="33">
        <f t="shared" ca="1" si="541"/>
        <v>0.14661060175494581</v>
      </c>
      <c r="GD47" s="119">
        <f t="shared" ca="1" si="542"/>
        <v>0.361168931145395</v>
      </c>
      <c r="GE47" s="119">
        <f t="shared" ca="1" si="543"/>
        <v>5.5280281619192371</v>
      </c>
      <c r="GF47" s="33">
        <f t="shared" ca="1" si="544"/>
        <v>175.95397071246373</v>
      </c>
      <c r="GG47" s="33">
        <f t="shared" si="545"/>
        <v>0.10247119470065383</v>
      </c>
      <c r="GH47" s="119">
        <f t="shared" si="546"/>
        <v>86.837947672863578</v>
      </c>
      <c r="GI47" s="119">
        <f t="shared" ca="1" si="547"/>
        <v>316.03891079752987</v>
      </c>
      <c r="GJ47" s="119">
        <f t="shared" ca="1" si="548"/>
        <v>1.6655420002151509E-3</v>
      </c>
      <c r="GK47" s="119">
        <f t="shared" si="549"/>
        <v>0.165088019490189</v>
      </c>
      <c r="GL47" s="33">
        <f t="shared" si="550"/>
        <v>0.8794817089144481</v>
      </c>
      <c r="GM47" s="33">
        <f t="shared" si="551"/>
        <v>0.1721092989643469</v>
      </c>
      <c r="GN47" s="33">
        <f t="shared" si="552"/>
        <v>0.13050186345532222</v>
      </c>
      <c r="GO47" s="33">
        <f t="shared" si="553"/>
        <v>0.87114093624969935</v>
      </c>
      <c r="GP47" s="33">
        <f t="shared" si="554"/>
        <v>7.532019308314708E-2</v>
      </c>
      <c r="GQ47" s="33">
        <f t="shared" si="555"/>
        <v>0.12457370909879562</v>
      </c>
      <c r="GR47" s="33">
        <f t="shared" si="556"/>
        <v>0.86949813654467778</v>
      </c>
      <c r="GS47" s="33">
        <f t="shared" si="557"/>
        <v>0.33662197850826314</v>
      </c>
      <c r="GT47" s="33">
        <f t="shared" si="558"/>
        <v>-1.5013410534775515E-2</v>
      </c>
      <c r="GU47" s="33">
        <f t="shared" si="559"/>
        <v>3.0533684728362161E-2</v>
      </c>
      <c r="GV47" s="33">
        <f t="shared" si="560"/>
        <v>3.0533684728362161E-2</v>
      </c>
      <c r="GW47" s="33">
        <f t="shared" si="561"/>
        <v>9.4040024370433462E-2</v>
      </c>
      <c r="GX47" s="33">
        <f t="shared" si="562"/>
        <v>8.9984606357189745E-2</v>
      </c>
      <c r="GY47" s="33">
        <f t="shared" si="563"/>
        <v>0.73190281387686107</v>
      </c>
      <c r="GZ47" s="33">
        <f t="shared" si="564"/>
        <v>0.8481906042675279</v>
      </c>
      <c r="HA47" s="33">
        <f t="shared" si="565"/>
        <v>2.8326107334241766E-2</v>
      </c>
      <c r="HB47" s="33">
        <f t="shared" si="566"/>
        <v>437.44474617473105</v>
      </c>
      <c r="HC47" s="33">
        <f t="shared" si="567"/>
        <v>11.615583624151624</v>
      </c>
      <c r="HD47" s="33">
        <f t="shared" si="568"/>
        <v>2.1885668603981761</v>
      </c>
      <c r="HE47" s="33">
        <f t="shared" si="569"/>
        <v>9.0004812133874989E-6</v>
      </c>
      <c r="HF47" s="33">
        <f t="shared" si="570"/>
        <v>1867.0767669673717</v>
      </c>
      <c r="HG47" s="33">
        <f t="shared" ca="1" si="571"/>
        <v>-7.8023526296146055E-3</v>
      </c>
      <c r="HH47" s="119">
        <f t="shared" ca="1" si="572"/>
        <v>20.089180644559235</v>
      </c>
      <c r="HI47" s="44" t="e">
        <f>#REF!</f>
        <v>#REF!</v>
      </c>
      <c r="HJ47" s="44" t="e">
        <f>#REF!</f>
        <v>#REF!</v>
      </c>
      <c r="HK47" s="44">
        <f t="shared" si="573"/>
        <v>4.9432999999999998</v>
      </c>
      <c r="HL47" s="44">
        <f t="shared" si="574"/>
        <v>3.6741237991074769</v>
      </c>
      <c r="HM47" s="44" t="e">
        <f t="shared" si="575"/>
        <v>#REF!</v>
      </c>
      <c r="HN47" s="33">
        <f t="shared" si="576"/>
        <v>437.44474617473105</v>
      </c>
      <c r="HO47" s="33">
        <f t="shared" si="577"/>
        <v>11.615583624151624</v>
      </c>
      <c r="HP47" s="44">
        <f t="shared" si="578"/>
        <v>6.1428654724591922</v>
      </c>
      <c r="HQ47" s="44"/>
      <c r="HR47" s="45">
        <f t="shared" si="579"/>
        <v>0.12753870641147405</v>
      </c>
      <c r="HS47" s="45">
        <f t="shared" si="580"/>
        <v>0.82188742023405081</v>
      </c>
      <c r="HT47" s="45">
        <f t="shared" si="581"/>
        <v>0</v>
      </c>
      <c r="HU47" s="45">
        <f t="shared" si="582"/>
        <v>2.8326107334241766E-2</v>
      </c>
      <c r="HV47" s="45">
        <f t="shared" si="583"/>
        <v>0</v>
      </c>
      <c r="HW47" s="45">
        <f t="shared" si="584"/>
        <v>2.8326107334241766E-2</v>
      </c>
      <c r="HX47" s="45">
        <f t="shared" si="585"/>
        <v>0</v>
      </c>
      <c r="HY47" s="45">
        <f t="shared" si="586"/>
        <v>8.0179669405512438E-2</v>
      </c>
      <c r="HZ47" s="45">
        <f t="shared" si="587"/>
        <v>0.16413647864065159</v>
      </c>
      <c r="IA47" s="45">
        <f t="shared" si="588"/>
        <v>0.13433241705922799</v>
      </c>
      <c r="IB47" s="45">
        <f t="shared" si="589"/>
        <v>0.5921634815320812</v>
      </c>
      <c r="IC47" s="45">
        <f t="shared" si="590"/>
        <v>9.1890644094795082E-2</v>
      </c>
      <c r="ID47" s="45">
        <f t="shared" si="591"/>
        <v>0.10689547980127431</v>
      </c>
      <c r="IE47" s="45">
        <f t="shared" si="592"/>
        <v>1.6587808596956004E-2</v>
      </c>
      <c r="IF47" s="45">
        <f t="shared" si="593"/>
        <v>2.8326107334241766E-2</v>
      </c>
      <c r="IG47" s="45"/>
      <c r="IH47" s="121">
        <f t="shared" si="594"/>
        <v>-8.6926926205742732E-7</v>
      </c>
      <c r="II47" s="121">
        <f t="shared" si="595"/>
        <v>1.6158455879726205E-12</v>
      </c>
      <c r="IJ47" s="121">
        <f t="shared" si="596"/>
        <v>2.6752686926478994E-5</v>
      </c>
      <c r="IK47" s="121">
        <f t="shared" si="597"/>
        <v>7.552421964511031E-9</v>
      </c>
      <c r="IL47" s="45">
        <f t="shared" si="598"/>
        <v>2.1885668603981761</v>
      </c>
      <c r="IM47" s="119">
        <f t="shared" si="599"/>
        <v>0.10247119470065383</v>
      </c>
      <c r="IN47" s="122">
        <f t="shared" ca="1" si="600"/>
        <v>-24.885332029072924</v>
      </c>
      <c r="IO47" s="122"/>
      <c r="IP47" s="45">
        <f t="shared" si="601"/>
        <v>2.0638888387887322</v>
      </c>
      <c r="IQ47" s="122">
        <f t="shared" si="602"/>
        <v>1867.0767669673717</v>
      </c>
      <c r="IR47" s="121">
        <f t="shared" si="603"/>
        <v>1.2674358382150002E-5</v>
      </c>
    </row>
    <row r="48" spans="1:252" s="33" customFormat="1">
      <c r="A48" t="s">
        <v>233</v>
      </c>
      <c r="B48"/>
      <c r="C48" s="111">
        <v>3</v>
      </c>
      <c r="D48" s="111">
        <v>1160</v>
      </c>
      <c r="E48" s="125">
        <f t="shared" si="405"/>
        <v>86.837947672863578</v>
      </c>
      <c r="F48" s="125" t="str">
        <f t="shared" ca="1" si="406"/>
        <v>N</v>
      </c>
      <c r="G48" s="124" t="str">
        <f t="shared" ca="1" si="407"/>
        <v/>
      </c>
      <c r="H48" s="124" t="str">
        <f t="shared" ca="1" si="408"/>
        <v/>
      </c>
      <c r="I48" s="4">
        <f t="shared" ca="1" si="409"/>
        <v>5.9387870453543129E-2</v>
      </c>
      <c r="J48" s="4">
        <f t="shared" ca="1" si="410"/>
        <v>0.10824694435418308</v>
      </c>
      <c r="K48" s="4">
        <f t="shared" ca="1" si="411"/>
        <v>6.0946569514628846E-3</v>
      </c>
      <c r="L48" s="4">
        <f t="shared" ca="1" si="412"/>
        <v>2.5824680283059953E-2</v>
      </c>
      <c r="M48" s="4">
        <f t="shared" ca="1" si="199"/>
        <v>5.9387870453543129E-2</v>
      </c>
      <c r="N48" s="4">
        <f t="shared" ca="1" si="200"/>
        <v>1.5362555870277926E-2</v>
      </c>
      <c r="O48" s="4">
        <f t="shared" si="201"/>
        <v>2.2902000414807479E-2</v>
      </c>
      <c r="P48">
        <v>46.727699999999999</v>
      </c>
      <c r="Q48">
        <v>1.7707999999999999</v>
      </c>
      <c r="R48">
        <v>15.4931</v>
      </c>
      <c r="S48">
        <v>9.5434999999999999</v>
      </c>
      <c r="T48">
        <v>0.20960000000000001</v>
      </c>
      <c r="U48">
        <v>6.0983495145631004</v>
      </c>
      <c r="V48">
        <v>12.369899999999999</v>
      </c>
      <c r="W48">
        <v>3.7058</v>
      </c>
      <c r="X48">
        <v>1.2644</v>
      </c>
      <c r="Y48">
        <v>0.2</v>
      </c>
      <c r="Z48">
        <v>0.18870000000000001</v>
      </c>
      <c r="AA48" s="112">
        <v>0</v>
      </c>
      <c r="AB48" s="113">
        <f t="shared" ca="1" si="413"/>
        <v>11.579343202754734</v>
      </c>
      <c r="AD48">
        <v>49.980699999999999</v>
      </c>
      <c r="AE48">
        <v>0.73509999999999998</v>
      </c>
      <c r="AF48">
        <v>6.1947999999999999</v>
      </c>
      <c r="AG48">
        <v>4.0468000000000002</v>
      </c>
      <c r="AH48">
        <v>9.5100000000000004E-2</v>
      </c>
      <c r="AI48">
        <v>14.9777</v>
      </c>
      <c r="AJ48">
        <v>21.5061</v>
      </c>
      <c r="AK48">
        <v>0.39689999999999998</v>
      </c>
      <c r="AL48">
        <v>0</v>
      </c>
      <c r="AM48">
        <v>1.4862</v>
      </c>
      <c r="AO48" s="114">
        <f t="shared" ca="1" si="414"/>
        <v>1478.3779851277395</v>
      </c>
      <c r="AP48" s="124">
        <f t="shared" ca="1" si="415"/>
        <v>1205.2279851277394</v>
      </c>
      <c r="AQ48" s="124">
        <f t="shared" ca="1" si="416"/>
        <v>6.031748946904754</v>
      </c>
      <c r="AR48" s="111"/>
      <c r="AS48" s="115">
        <f t="shared" ca="1" si="417"/>
        <v>1470.6657110587284</v>
      </c>
      <c r="AT48" s="115">
        <f t="shared" ca="1" si="418"/>
        <v>7.4645194363338092</v>
      </c>
      <c r="AU48" s="115"/>
      <c r="AV48" s="115">
        <f t="shared" ca="1" si="419"/>
        <v>1470.2987596865401</v>
      </c>
      <c r="AW48" s="115">
        <f t="shared" ca="1" si="420"/>
        <v>5.0433649970422412</v>
      </c>
      <c r="AX48" s="111"/>
      <c r="AY48" s="115">
        <f t="shared" ca="1" si="421"/>
        <v>1491.8368147505794</v>
      </c>
      <c r="AZ48" s="115">
        <f t="shared" ca="1" si="422"/>
        <v>1218.6868147505793</v>
      </c>
      <c r="BA48" s="115">
        <f t="shared" ca="1" si="423"/>
        <v>8.2918961428090547</v>
      </c>
      <c r="BB48" s="115"/>
      <c r="BC48" s="115">
        <f t="shared" ca="1" si="424"/>
        <v>1505.3489388770124</v>
      </c>
      <c r="BD48" s="115">
        <f t="shared" ca="1" si="425"/>
        <v>1232.1989388770126</v>
      </c>
      <c r="BE48" s="116">
        <f t="shared" ca="1" si="426"/>
        <v>8.8199563195449553</v>
      </c>
      <c r="BG48" s="116">
        <f t="shared" si="427"/>
        <v>1452.3052279997066</v>
      </c>
      <c r="BH48" s="116">
        <f t="shared" si="428"/>
        <v>1179.1552279997068</v>
      </c>
      <c r="BI48" s="116">
        <f t="shared" ca="1" si="429"/>
        <v>1470.6657110587284</v>
      </c>
      <c r="BJ48" s="116">
        <f t="shared" ca="1" si="430"/>
        <v>1197.5157110587284</v>
      </c>
      <c r="BK48" s="116">
        <f t="shared" ca="1" si="431"/>
        <v>7.4645194363338092</v>
      </c>
      <c r="BL48" s="116"/>
      <c r="BM48" s="116">
        <f t="shared" ca="1" si="432"/>
        <v>1470.2987596865401</v>
      </c>
      <c r="BN48" s="116">
        <f t="shared" ca="1" si="433"/>
        <v>5.0433649970422412</v>
      </c>
      <c r="BO48" s="116">
        <f t="shared" ca="1" si="434"/>
        <v>1197.14875968654</v>
      </c>
      <c r="BP48" s="116"/>
      <c r="BQ48" s="116">
        <f t="shared" ca="1" si="435"/>
        <v>5.9032057867341461</v>
      </c>
      <c r="BR48" s="116">
        <f t="shared" ca="1" si="436"/>
        <v>6.6401817139682162</v>
      </c>
      <c r="BS48" s="116">
        <f t="shared" ca="1" si="437"/>
        <v>1212.0831351355623</v>
      </c>
      <c r="BT48" s="116">
        <f t="shared" ca="1" si="438"/>
        <v>1219.2821288727382</v>
      </c>
      <c r="BU48" s="116">
        <f t="shared" ca="1" si="439"/>
        <v>1219.2821288727382</v>
      </c>
      <c r="BV48" s="116"/>
      <c r="BW48" s="116">
        <f t="shared" ca="1" si="440"/>
        <v>1171.238295706145</v>
      </c>
      <c r="BX48" s="111"/>
      <c r="BY48" s="117">
        <f t="shared" ca="1" si="441"/>
        <v>0.69865214269567455</v>
      </c>
      <c r="BZ48" s="117">
        <f t="shared" ca="1" si="442"/>
        <v>0.68053059514272229</v>
      </c>
      <c r="CA48" s="117">
        <f t="shared" ca="1" si="443"/>
        <v>0.12614758390499498</v>
      </c>
      <c r="CB48" s="117">
        <f t="shared" ca="1" si="444"/>
        <v>2.0791798951969313E-2</v>
      </c>
      <c r="CC48" s="117">
        <f t="shared" ca="1" si="445"/>
        <v>1.7256382181736946E-2</v>
      </c>
      <c r="CD48" s="117">
        <f t="shared" ca="1" si="446"/>
        <v>5.5393097699487949E-2</v>
      </c>
      <c r="CE48" s="117">
        <f t="shared" si="447"/>
        <v>4.4527118021830604E-2</v>
      </c>
      <c r="CF48" s="116">
        <f t="shared" ca="1" si="448"/>
        <v>0.94464657590274226</v>
      </c>
      <c r="CG48" s="134">
        <v>0.27</v>
      </c>
      <c r="CH48" s="117">
        <f t="shared" si="449"/>
        <v>0.70635527542578225</v>
      </c>
      <c r="CI48" s="117">
        <f t="shared" si="450"/>
        <v>0.12005292695353209</v>
      </c>
      <c r="CJ48" s="117">
        <f t="shared" si="451"/>
        <v>8.0179669405512438E-2</v>
      </c>
      <c r="CK48" s="117">
        <f t="shared" si="452"/>
        <v>2.8326107334241766E-2</v>
      </c>
      <c r="CL48" s="117">
        <f t="shared" si="453"/>
        <v>4.0030541829210023E-2</v>
      </c>
      <c r="CM48" s="117">
        <f t="shared" si="454"/>
        <v>2.1625117607023125E-2</v>
      </c>
      <c r="CN48" s="117">
        <f t="shared" si="455"/>
        <v>0.99656963855530178</v>
      </c>
      <c r="CO48" s="117">
        <f t="shared" si="456"/>
        <v>0.1726518544337482</v>
      </c>
      <c r="CP48" s="111"/>
      <c r="CQ48" s="116">
        <f t="shared" ca="1" si="457"/>
        <v>7.0381418746628697</v>
      </c>
      <c r="CR48" s="116">
        <f t="shared" ca="1" si="458"/>
        <v>5.4070496845458855</v>
      </c>
      <c r="CS48" s="116">
        <f t="shared" ca="1" si="459"/>
        <v>7.3733697007755756</v>
      </c>
      <c r="CT48" s="116">
        <f t="shared" ca="1" si="460"/>
        <v>1222.0123688204508</v>
      </c>
      <c r="CU48" s="118">
        <f t="shared" ca="1" si="205"/>
        <v>0.28089879878793128</v>
      </c>
      <c r="CW48" s="116">
        <f t="shared" si="461"/>
        <v>5.664753270206103</v>
      </c>
      <c r="CX48" s="116">
        <f t="shared" si="462"/>
        <v>5.7917530473656624</v>
      </c>
      <c r="CY48" s="116">
        <f t="shared" ca="1" si="463"/>
        <v>961.06011813111661</v>
      </c>
      <c r="CZ48" s="119"/>
      <c r="DA48" s="33">
        <f t="shared" si="464"/>
        <v>0.77770232822883845</v>
      </c>
      <c r="DB48" s="33">
        <f t="shared" si="465"/>
        <v>2.2168585406891442E-2</v>
      </c>
      <c r="DC48" s="33">
        <f t="shared" si="466"/>
        <v>0.30390247251400043</v>
      </c>
      <c r="DD48" s="33">
        <f t="shared" si="467"/>
        <v>0.13283198601460894</v>
      </c>
      <c r="DE48" s="33">
        <f t="shared" si="468"/>
        <v>2.9547136563876654E-3</v>
      </c>
      <c r="DF48" s="33">
        <f t="shared" si="469"/>
        <v>0.15130728939180585</v>
      </c>
      <c r="DG48" s="33">
        <f t="shared" si="470"/>
        <v>0.2205861898019523</v>
      </c>
      <c r="DH48" s="33">
        <f t="shared" si="471"/>
        <v>0.1195826321538459</v>
      </c>
      <c r="DI48" s="33">
        <f t="shared" si="472"/>
        <v>2.6846150579642448E-2</v>
      </c>
      <c r="DJ48" s="33">
        <f t="shared" si="473"/>
        <v>2.6316101111723694E-3</v>
      </c>
      <c r="DK48" s="33">
        <f t="shared" si="474"/>
        <v>2.658926143288924E-3</v>
      </c>
      <c r="DL48" s="33">
        <f t="shared" si="475"/>
        <v>1.7631728840024348</v>
      </c>
      <c r="DN48" s="33">
        <f t="shared" si="476"/>
        <v>0.44108115278147875</v>
      </c>
      <c r="DO48" s="33">
        <f t="shared" si="477"/>
        <v>1.257312065539957E-2</v>
      </c>
      <c r="DP48" s="33">
        <f t="shared" si="478"/>
        <v>0.17236113104469725</v>
      </c>
      <c r="DQ48" s="33">
        <f t="shared" si="479"/>
        <v>7.5336903839558766E-2</v>
      </c>
      <c r="DR48" s="33">
        <f t="shared" si="480"/>
        <v>1.6757934988657556E-3</v>
      </c>
      <c r="DS48" s="33">
        <f t="shared" si="481"/>
        <v>8.5815345032039927E-2</v>
      </c>
      <c r="DT48" s="33">
        <f t="shared" si="482"/>
        <v>0.12510752167491235</v>
      </c>
      <c r="DU48" s="33">
        <f t="shared" si="483"/>
        <v>6.7822408816990837E-2</v>
      </c>
      <c r="DV48" s="33">
        <f t="shared" si="484"/>
        <v>1.5226045513302811E-2</v>
      </c>
      <c r="DW48" s="33">
        <f t="shared" si="485"/>
        <v>1.4925422997650499E-3</v>
      </c>
      <c r="DX48" s="33">
        <f t="shared" si="486"/>
        <v>1.5080348429889149E-3</v>
      </c>
      <c r="DY48" s="33">
        <f t="shared" si="487"/>
        <v>1</v>
      </c>
      <c r="DZ48" s="33">
        <f t="shared" si="488"/>
        <v>53.251099896480532</v>
      </c>
      <c r="EA48" s="33">
        <f t="shared" si="489"/>
        <v>0.83184292735373466</v>
      </c>
      <c r="EB48" s="33">
        <f t="shared" si="490"/>
        <v>9.2026920784989263E-3</v>
      </c>
      <c r="EC48" s="33">
        <f t="shared" si="491"/>
        <v>6.0756563784191996E-2</v>
      </c>
      <c r="ED48" s="33">
        <f t="shared" si="492"/>
        <v>5.6325717085337609E-2</v>
      </c>
      <c r="EE48" s="33">
        <f t="shared" si="493"/>
        <v>1.3406167400881058E-3</v>
      </c>
      <c r="EF48" s="33">
        <f t="shared" si="494"/>
        <v>0.37161451355187025</v>
      </c>
      <c r="EG48" s="33">
        <f t="shared" si="495"/>
        <v>0.38350743793399839</v>
      </c>
      <c r="EH48" s="33">
        <f t="shared" si="496"/>
        <v>6.4037922583330773E-3</v>
      </c>
      <c r="EI48" s="33">
        <f t="shared" si="497"/>
        <v>0</v>
      </c>
      <c r="EJ48" s="33">
        <f t="shared" si="498"/>
        <v>9.7777473680609375E-3</v>
      </c>
      <c r="EK48" s="33">
        <f t="shared" si="499"/>
        <v>1.730772008154114</v>
      </c>
      <c r="EM48" s="33">
        <f t="shared" si="500"/>
        <v>1.6636858547074693</v>
      </c>
      <c r="EN48" s="33">
        <f t="shared" si="501"/>
        <v>1.8405384156997853E-2</v>
      </c>
      <c r="EO48" s="33">
        <f t="shared" si="502"/>
        <v>0.18226969135257598</v>
      </c>
      <c r="EP48" s="33">
        <f t="shared" si="503"/>
        <v>5.6325717085337609E-2</v>
      </c>
      <c r="EQ48" s="33">
        <f t="shared" si="504"/>
        <v>1.3406167400881058E-3</v>
      </c>
      <c r="ER48" s="33">
        <f t="shared" si="505"/>
        <v>0.37161451355187025</v>
      </c>
      <c r="ES48" s="33">
        <f t="shared" si="506"/>
        <v>0.38350743793399839</v>
      </c>
      <c r="ET48" s="33">
        <f t="shared" si="507"/>
        <v>6.4037922583330773E-3</v>
      </c>
      <c r="EU48" s="33">
        <f t="shared" si="508"/>
        <v>0</v>
      </c>
      <c r="EV48" s="33">
        <f t="shared" si="509"/>
        <v>2.9333242104182811E-2</v>
      </c>
      <c r="EW48" s="33">
        <f t="shared" si="510"/>
        <v>2.7128862498908526</v>
      </c>
      <c r="EX48" s="33">
        <f t="shared" si="511"/>
        <v>2.2116666337342368</v>
      </c>
      <c r="EZ48" s="33">
        <f t="shared" si="512"/>
        <v>1.8397592469360675</v>
      </c>
      <c r="FA48" s="33">
        <f t="shared" si="513"/>
        <v>2.0353287010546447E-2</v>
      </c>
      <c r="FB48" s="33">
        <f t="shared" si="514"/>
        <v>0.16024075306393248</v>
      </c>
      <c r="FC48" s="33">
        <f t="shared" si="515"/>
        <v>0.1085057767397542</v>
      </c>
      <c r="FD48" s="33">
        <f t="shared" si="516"/>
        <v>0.26874652980368668</v>
      </c>
      <c r="FE48" s="33">
        <f t="shared" si="517"/>
        <v>0.12457370909879562</v>
      </c>
      <c r="FF48" s="33">
        <f t="shared" si="518"/>
        <v>2.964997312678427E-3</v>
      </c>
      <c r="FG48" s="33">
        <f t="shared" si="519"/>
        <v>0.82188742023405081</v>
      </c>
      <c r="FH48" s="33">
        <f t="shared" si="520"/>
        <v>0.8481906042675279</v>
      </c>
      <c r="FI48" s="33">
        <f t="shared" si="521"/>
        <v>2.8326107334241766E-2</v>
      </c>
      <c r="FJ48" s="33">
        <f t="shared" si="522"/>
        <v>0</v>
      </c>
      <c r="FK48" s="33">
        <f t="shared" si="523"/>
        <v>4.3250235214046251E-2</v>
      </c>
      <c r="FL48" s="33">
        <f t="shared" si="524"/>
        <v>3.9980521372116415</v>
      </c>
      <c r="FM48" s="33">
        <f t="shared" si="525"/>
        <v>0</v>
      </c>
      <c r="FN48" s="33">
        <f t="shared" si="526"/>
        <v>-5.8464353785545597E-3</v>
      </c>
      <c r="FO48" s="33">
        <f t="shared" si="527"/>
        <v>2.8326107334241766E-2</v>
      </c>
      <c r="FP48" s="33">
        <f t="shared" si="528"/>
        <v>8.0179669405512438E-2</v>
      </c>
      <c r="FQ48" s="33">
        <f t="shared" si="529"/>
        <v>4.0030541829210023E-2</v>
      </c>
      <c r="FR48" s="33">
        <f t="shared" si="530"/>
        <v>2.1625117607023125E-2</v>
      </c>
      <c r="FS48" s="119">
        <f t="shared" si="531"/>
        <v>0.70635527542578225</v>
      </c>
      <c r="FT48" s="33">
        <f t="shared" si="532"/>
        <v>0.12005292695353209</v>
      </c>
      <c r="FU48" s="33">
        <f t="shared" si="533"/>
        <v>0.99656963855530167</v>
      </c>
      <c r="FV48" s="33">
        <f t="shared" si="534"/>
        <v>0.70635527542578225</v>
      </c>
      <c r="FW48" s="33">
        <f t="shared" si="535"/>
        <v>2.5221074514232682</v>
      </c>
      <c r="FX48" s="33">
        <f t="shared" si="536"/>
        <v>-2.6712958582916033</v>
      </c>
      <c r="FY48" s="33">
        <f t="shared" si="537"/>
        <v>-2.6712958582916038</v>
      </c>
      <c r="FZ48" s="33">
        <f t="shared" si="538"/>
        <v>0.53251099896480525</v>
      </c>
      <c r="GA48" s="120">
        <f t="shared" ca="1" si="539"/>
        <v>1470.6657110587284</v>
      </c>
      <c r="GB48" s="120">
        <f t="shared" ca="1" si="540"/>
        <v>7.4645194363338092</v>
      </c>
      <c r="GC48" s="33">
        <f t="shared" ca="1" si="541"/>
        <v>0.14706657110587285</v>
      </c>
      <c r="GD48" s="119">
        <f t="shared" ca="1" si="542"/>
        <v>0.44552754998511462</v>
      </c>
      <c r="GE48" s="119">
        <f t="shared" ca="1" si="543"/>
        <v>5.5269799884786597</v>
      </c>
      <c r="GF48" s="33">
        <f t="shared" ca="1" si="544"/>
        <v>175.958368725475</v>
      </c>
      <c r="GG48" s="33">
        <f t="shared" si="545"/>
        <v>0.10247119470065383</v>
      </c>
      <c r="GH48" s="119">
        <f t="shared" si="546"/>
        <v>86.837947672863578</v>
      </c>
      <c r="GI48" s="119">
        <f t="shared" ca="1" si="547"/>
        <v>316.04632579616339</v>
      </c>
      <c r="GJ48" s="119">
        <f t="shared" ca="1" si="548"/>
        <v>1.6652958234421198E-3</v>
      </c>
      <c r="GK48" s="119">
        <f t="shared" si="549"/>
        <v>0.1726518544337482</v>
      </c>
      <c r="GL48" s="33">
        <f t="shared" si="550"/>
        <v>0.8794817089144481</v>
      </c>
      <c r="GM48" s="33">
        <f t="shared" si="551"/>
        <v>0.1721092989643469</v>
      </c>
      <c r="GN48" s="33">
        <f t="shared" si="552"/>
        <v>0.13050186345532222</v>
      </c>
      <c r="GO48" s="33">
        <f t="shared" si="553"/>
        <v>0.87114093624969935</v>
      </c>
      <c r="GP48" s="33">
        <f t="shared" si="554"/>
        <v>7.532019308314708E-2</v>
      </c>
      <c r="GQ48" s="33">
        <f t="shared" si="555"/>
        <v>0.12457370909879562</v>
      </c>
      <c r="GR48" s="33">
        <f t="shared" si="556"/>
        <v>0.86949813654467778</v>
      </c>
      <c r="GS48" s="33">
        <f t="shared" si="557"/>
        <v>0.33662197850826314</v>
      </c>
      <c r="GT48" s="33">
        <f t="shared" si="558"/>
        <v>-1.5013410534775515E-2</v>
      </c>
      <c r="GU48" s="33">
        <f t="shared" si="559"/>
        <v>3.0533684728362161E-2</v>
      </c>
      <c r="GV48" s="33">
        <f t="shared" si="560"/>
        <v>3.0533684728362161E-2</v>
      </c>
      <c r="GW48" s="33">
        <f t="shared" si="561"/>
        <v>9.4040024370433462E-2</v>
      </c>
      <c r="GX48" s="33">
        <f t="shared" si="562"/>
        <v>8.9984606357189745E-2</v>
      </c>
      <c r="GY48" s="33">
        <f t="shared" si="563"/>
        <v>0.73190281387686107</v>
      </c>
      <c r="GZ48" s="33">
        <f t="shared" si="564"/>
        <v>0.8481906042675279</v>
      </c>
      <c r="HA48" s="33">
        <f t="shared" si="565"/>
        <v>2.8326107334241766E-2</v>
      </c>
      <c r="HB48" s="33">
        <f t="shared" si="566"/>
        <v>437.44474617473105</v>
      </c>
      <c r="HC48" s="33">
        <f t="shared" si="567"/>
        <v>11.615583624151624</v>
      </c>
      <c r="HD48" s="33">
        <f t="shared" si="568"/>
        <v>2.1885668603981761</v>
      </c>
      <c r="HE48" s="33">
        <f t="shared" si="569"/>
        <v>9.0004812133874989E-6</v>
      </c>
      <c r="HF48" s="33">
        <f t="shared" si="570"/>
        <v>1867.0767669673717</v>
      </c>
      <c r="HG48" s="33">
        <f t="shared" ca="1" si="571"/>
        <v>-7.8043651518106159E-3</v>
      </c>
      <c r="HH48" s="119">
        <f t="shared" ca="1" si="572"/>
        <v>20.34799470077558</v>
      </c>
      <c r="HI48" s="44" t="e">
        <f>#REF!</f>
        <v>#REF!</v>
      </c>
      <c r="HJ48" s="44" t="e">
        <f>#REF!</f>
        <v>#REF!</v>
      </c>
      <c r="HK48" s="44">
        <f t="shared" si="573"/>
        <v>4.9702000000000002</v>
      </c>
      <c r="HL48" s="44">
        <f t="shared" si="574"/>
        <v>3.4988004936409638</v>
      </c>
      <c r="HM48" s="44" t="e">
        <f t="shared" si="575"/>
        <v>#REF!</v>
      </c>
      <c r="HN48" s="33">
        <f t="shared" si="576"/>
        <v>437.44474617473105</v>
      </c>
      <c r="HO48" s="33">
        <f t="shared" si="577"/>
        <v>11.615583624151624</v>
      </c>
      <c r="HP48" s="44">
        <f t="shared" si="578"/>
        <v>6.1428654724591922</v>
      </c>
      <c r="HQ48" s="44"/>
      <c r="HR48" s="45">
        <f t="shared" si="579"/>
        <v>0.12753870641147405</v>
      </c>
      <c r="HS48" s="45">
        <f t="shared" si="580"/>
        <v>0.82188742023405081</v>
      </c>
      <c r="HT48" s="45">
        <f t="shared" si="581"/>
        <v>0</v>
      </c>
      <c r="HU48" s="45">
        <f t="shared" si="582"/>
        <v>2.8326107334241766E-2</v>
      </c>
      <c r="HV48" s="45">
        <f t="shared" si="583"/>
        <v>0</v>
      </c>
      <c r="HW48" s="45">
        <f t="shared" si="584"/>
        <v>2.8326107334241766E-2</v>
      </c>
      <c r="HX48" s="45">
        <f t="shared" si="585"/>
        <v>0</v>
      </c>
      <c r="HY48" s="45">
        <f t="shared" si="586"/>
        <v>8.0179669405512438E-2</v>
      </c>
      <c r="HZ48" s="45">
        <f t="shared" si="587"/>
        <v>0.16413647864065159</v>
      </c>
      <c r="IA48" s="45">
        <f t="shared" si="588"/>
        <v>0.13433241705922799</v>
      </c>
      <c r="IB48" s="45">
        <f t="shared" si="589"/>
        <v>0.5921634815320812</v>
      </c>
      <c r="IC48" s="45">
        <f t="shared" si="590"/>
        <v>9.1890644094795082E-2</v>
      </c>
      <c r="ID48" s="45">
        <f t="shared" si="591"/>
        <v>0.10689547980127431</v>
      </c>
      <c r="IE48" s="45">
        <f t="shared" si="592"/>
        <v>1.6587808596956004E-2</v>
      </c>
      <c r="IF48" s="45">
        <f t="shared" si="593"/>
        <v>2.8326107334241766E-2</v>
      </c>
      <c r="IG48" s="45"/>
      <c r="IH48" s="121">
        <f t="shared" si="594"/>
        <v>-8.6926926205742732E-7</v>
      </c>
      <c r="II48" s="121">
        <f t="shared" si="595"/>
        <v>1.6158455879726205E-12</v>
      </c>
      <c r="IJ48" s="121">
        <f t="shared" si="596"/>
        <v>2.6752686926478994E-5</v>
      </c>
      <c r="IK48" s="121">
        <f t="shared" si="597"/>
        <v>7.552421964511031E-9</v>
      </c>
      <c r="IL48" s="45">
        <f t="shared" si="598"/>
        <v>2.1885668603981761</v>
      </c>
      <c r="IM48" s="119">
        <f t="shared" si="599"/>
        <v>0.10247119470065383</v>
      </c>
      <c r="IN48" s="122">
        <f t="shared" ca="1" si="600"/>
        <v>-24.891753055645818</v>
      </c>
      <c r="IO48" s="122"/>
      <c r="IP48" s="45">
        <f t="shared" si="601"/>
        <v>2.0638888387887322</v>
      </c>
      <c r="IQ48" s="122">
        <f t="shared" si="602"/>
        <v>1867.0767669673717</v>
      </c>
      <c r="IR48" s="121">
        <f t="shared" si="603"/>
        <v>1.2674358382150002E-5</v>
      </c>
    </row>
    <row r="49" spans="1:252" s="33" customFormat="1">
      <c r="A49" t="s">
        <v>233</v>
      </c>
      <c r="B49"/>
      <c r="C49" s="111">
        <v>3</v>
      </c>
      <c r="D49" s="111">
        <v>1160</v>
      </c>
      <c r="E49" s="125">
        <f t="shared" si="405"/>
        <v>86.837947672863578</v>
      </c>
      <c r="F49" s="125" t="str">
        <f t="shared" ca="1" si="406"/>
        <v>N</v>
      </c>
      <c r="G49" s="124" t="str">
        <f t="shared" ca="1" si="407"/>
        <v/>
      </c>
      <c r="H49" s="124" t="str">
        <f t="shared" ca="1" si="408"/>
        <v/>
      </c>
      <c r="I49" s="4">
        <f t="shared" ca="1" si="409"/>
        <v>5.9243754600133744E-2</v>
      </c>
      <c r="J49" s="4">
        <f t="shared" ca="1" si="410"/>
        <v>0.10807694663805573</v>
      </c>
      <c r="K49" s="4">
        <f t="shared" ca="1" si="411"/>
        <v>9.971185896078677E-3</v>
      </c>
      <c r="L49" s="4">
        <f t="shared" ca="1" si="412"/>
        <v>2.6658279508805727E-2</v>
      </c>
      <c r="M49" s="4">
        <f t="shared" ca="1" si="199"/>
        <v>5.9243754600133744E-2</v>
      </c>
      <c r="N49" s="4">
        <f t="shared" ca="1" si="200"/>
        <v>1.2884316578988364E-2</v>
      </c>
      <c r="O49" s="4">
        <f t="shared" si="201"/>
        <v>2.2144428540662904E-2</v>
      </c>
      <c r="P49">
        <v>47.526499999999999</v>
      </c>
      <c r="Q49">
        <v>1.8483000000000001</v>
      </c>
      <c r="R49">
        <v>15.715199999999999</v>
      </c>
      <c r="S49">
        <v>9.6929999999999996</v>
      </c>
      <c r="T49">
        <v>0.1678</v>
      </c>
      <c r="U49">
        <v>6.1845631067961104</v>
      </c>
      <c r="V49">
        <v>12.362500000000001</v>
      </c>
      <c r="W49">
        <v>3.5106999999999999</v>
      </c>
      <c r="X49">
        <v>1.2065999999999999</v>
      </c>
      <c r="Y49">
        <v>0.2</v>
      </c>
      <c r="Z49">
        <v>0.20549999999999999</v>
      </c>
      <c r="AA49" s="112">
        <v>0</v>
      </c>
      <c r="AB49" s="113">
        <f t="shared" ca="1" si="413"/>
        <v>11.624016302460149</v>
      </c>
      <c r="AD49">
        <v>49.980699999999999</v>
      </c>
      <c r="AE49">
        <v>0.73509999999999998</v>
      </c>
      <c r="AF49">
        <v>6.1947999999999999</v>
      </c>
      <c r="AG49">
        <v>4.0468000000000002</v>
      </c>
      <c r="AH49">
        <v>9.5100000000000004E-2</v>
      </c>
      <c r="AI49">
        <v>14.9777</v>
      </c>
      <c r="AJ49">
        <v>21.5061</v>
      </c>
      <c r="AK49">
        <v>0.39689999999999998</v>
      </c>
      <c r="AL49">
        <v>0</v>
      </c>
      <c r="AM49">
        <v>1.4862</v>
      </c>
      <c r="AO49" s="114">
        <f t="shared" ca="1" si="414"/>
        <v>1476.4339791553411</v>
      </c>
      <c r="AP49" s="124">
        <f t="shared" ca="1" si="415"/>
        <v>1203.2839791553411</v>
      </c>
      <c r="AQ49" s="124">
        <f t="shared" ca="1" si="416"/>
        <v>6.0075721891482097</v>
      </c>
      <c r="AR49" s="111"/>
      <c r="AS49" s="115">
        <f t="shared" ca="1" si="417"/>
        <v>1473.2103824954609</v>
      </c>
      <c r="AT49" s="115">
        <f t="shared" ca="1" si="418"/>
        <v>7.5394715194662787</v>
      </c>
      <c r="AU49" s="115"/>
      <c r="AV49" s="115">
        <f t="shared" ca="1" si="419"/>
        <v>1472.787953820645</v>
      </c>
      <c r="AW49" s="115">
        <f t="shared" ca="1" si="420"/>
        <v>5.1756768739671699</v>
      </c>
      <c r="AX49" s="111"/>
      <c r="AY49" s="115">
        <f t="shared" ca="1" si="421"/>
        <v>1489.2677037784363</v>
      </c>
      <c r="AZ49" s="115">
        <f t="shared" ca="1" si="422"/>
        <v>1216.1177037784364</v>
      </c>
      <c r="BA49" s="115">
        <f t="shared" ca="1" si="423"/>
        <v>8.1693056700980655</v>
      </c>
      <c r="BB49" s="115"/>
      <c r="BC49" s="115">
        <f t="shared" ca="1" si="424"/>
        <v>1505.7924317518516</v>
      </c>
      <c r="BD49" s="115">
        <f t="shared" ca="1" si="425"/>
        <v>1232.6424317518517</v>
      </c>
      <c r="BE49" s="116">
        <f t="shared" ca="1" si="426"/>
        <v>8.817473432587331</v>
      </c>
      <c r="BG49" s="116">
        <f t="shared" si="427"/>
        <v>1456.1330635215197</v>
      </c>
      <c r="BH49" s="116">
        <f t="shared" si="428"/>
        <v>1182.9830635215199</v>
      </c>
      <c r="BI49" s="116">
        <f t="shared" ca="1" si="429"/>
        <v>1473.2103824954609</v>
      </c>
      <c r="BJ49" s="116">
        <f t="shared" ca="1" si="430"/>
        <v>1200.060382495461</v>
      </c>
      <c r="BK49" s="116">
        <f t="shared" ca="1" si="431"/>
        <v>7.5394715194662787</v>
      </c>
      <c r="BL49" s="116"/>
      <c r="BM49" s="116">
        <f t="shared" ca="1" si="432"/>
        <v>1472.787953820645</v>
      </c>
      <c r="BN49" s="116">
        <f t="shared" ca="1" si="433"/>
        <v>5.1756768739671699</v>
      </c>
      <c r="BO49" s="116">
        <f t="shared" ca="1" si="434"/>
        <v>1199.6379538206452</v>
      </c>
      <c r="BP49" s="116"/>
      <c r="BQ49" s="116">
        <f t="shared" ca="1" si="435"/>
        <v>5.9336864260686069</v>
      </c>
      <c r="BR49" s="116">
        <f t="shared" ca="1" si="436"/>
        <v>7.0679095211614582</v>
      </c>
      <c r="BS49" s="116">
        <f t="shared" ca="1" si="437"/>
        <v>1210.6936518647472</v>
      </c>
      <c r="BT49" s="116">
        <f t="shared" ca="1" si="438"/>
        <v>1220.4549690780291</v>
      </c>
      <c r="BU49" s="116">
        <f t="shared" ca="1" si="439"/>
        <v>1220.4549690780291</v>
      </c>
      <c r="BV49" s="116"/>
      <c r="BW49" s="116">
        <f t="shared" ca="1" si="440"/>
        <v>1176.1538346494394</v>
      </c>
      <c r="BX49" s="111"/>
      <c r="BY49" s="117">
        <f t="shared" ca="1" si="441"/>
        <v>0.70399526283356584</v>
      </c>
      <c r="BZ49" s="117">
        <f t="shared" ca="1" si="442"/>
        <v>0.67969699591697652</v>
      </c>
      <c r="CA49" s="117">
        <f t="shared" ca="1" si="443"/>
        <v>0.13002411284961077</v>
      </c>
      <c r="CB49" s="117">
        <f t="shared" ca="1" si="444"/>
        <v>2.0935914805378691E-2</v>
      </c>
      <c r="CC49" s="117">
        <f t="shared" ca="1" si="445"/>
        <v>1.6189861977837453E-2</v>
      </c>
      <c r="CD49" s="117">
        <f t="shared" ca="1" si="446"/>
        <v>5.2914858408198387E-2</v>
      </c>
      <c r="CE49" s="117">
        <f t="shared" si="447"/>
        <v>4.376954614768603E-2</v>
      </c>
      <c r="CF49" s="116">
        <f t="shared" ca="1" si="448"/>
        <v>0.94353129010568793</v>
      </c>
      <c r="CG49" s="134">
        <v>0.27</v>
      </c>
      <c r="CH49" s="117">
        <f t="shared" si="449"/>
        <v>0.70635527542578225</v>
      </c>
      <c r="CI49" s="117">
        <f t="shared" si="450"/>
        <v>0.12005292695353209</v>
      </c>
      <c r="CJ49" s="117">
        <f t="shared" si="451"/>
        <v>8.0179669405512438E-2</v>
      </c>
      <c r="CK49" s="117">
        <f t="shared" si="452"/>
        <v>2.8326107334241766E-2</v>
      </c>
      <c r="CL49" s="117">
        <f t="shared" si="453"/>
        <v>4.0030541829210023E-2</v>
      </c>
      <c r="CM49" s="117">
        <f t="shared" si="454"/>
        <v>2.1625117607023125E-2</v>
      </c>
      <c r="CN49" s="117">
        <f t="shared" si="455"/>
        <v>0.99656963855530178</v>
      </c>
      <c r="CO49" s="117">
        <f t="shared" si="456"/>
        <v>0.17239212635250789</v>
      </c>
      <c r="CP49" s="111"/>
      <c r="CQ49" s="116">
        <f t="shared" ca="1" si="457"/>
        <v>7.1197823826864806</v>
      </c>
      <c r="CR49" s="116">
        <f t="shared" ca="1" si="458"/>
        <v>5.4917115193441113</v>
      </c>
      <c r="CS49" s="116">
        <f t="shared" ca="1" si="459"/>
        <v>7.4129337363820929</v>
      </c>
      <c r="CT49" s="116">
        <f t="shared" ca="1" si="460"/>
        <v>1222.6398205728624</v>
      </c>
      <c r="CU49" s="118">
        <f t="shared" ca="1" si="205"/>
        <v>0.28046907299056362</v>
      </c>
      <c r="CW49" s="116">
        <f t="shared" si="461"/>
        <v>5.664753270206103</v>
      </c>
      <c r="CX49" s="116">
        <f t="shared" si="462"/>
        <v>5.7917530473656624</v>
      </c>
      <c r="CY49" s="116">
        <f t="shared" ca="1" si="463"/>
        <v>961.21501083972032</v>
      </c>
      <c r="CZ49" s="119"/>
      <c r="DA49" s="33">
        <f t="shared" si="464"/>
        <v>0.79099698257281847</v>
      </c>
      <c r="DB49" s="33">
        <f t="shared" si="465"/>
        <v>2.3138805290014372E-2</v>
      </c>
      <c r="DC49" s="33">
        <f t="shared" si="466"/>
        <v>0.30825904022126105</v>
      </c>
      <c r="DD49" s="33">
        <f t="shared" si="467"/>
        <v>0.13491281400320684</v>
      </c>
      <c r="DE49" s="33">
        <f t="shared" si="468"/>
        <v>2.3654625550660795E-3</v>
      </c>
      <c r="DF49" s="33">
        <f t="shared" si="469"/>
        <v>0.15344635093925502</v>
      </c>
      <c r="DG49" s="33">
        <f t="shared" si="470"/>
        <v>0.22045422933302902</v>
      </c>
      <c r="DH49" s="33">
        <f t="shared" si="471"/>
        <v>0.11328694120095709</v>
      </c>
      <c r="DI49" s="33">
        <f t="shared" si="472"/>
        <v>2.561892224722918E-2</v>
      </c>
      <c r="DJ49" s="33">
        <f t="shared" si="473"/>
        <v>2.6316101111723694E-3</v>
      </c>
      <c r="DK49" s="33">
        <f t="shared" si="474"/>
        <v>2.895650887365521E-3</v>
      </c>
      <c r="DL49" s="33">
        <f t="shared" si="475"/>
        <v>1.7780068093613746</v>
      </c>
      <c r="DN49" s="33">
        <f t="shared" si="476"/>
        <v>0.44487848888325077</v>
      </c>
      <c r="DO49" s="33">
        <f t="shared" si="477"/>
        <v>1.3013901391258102E-2</v>
      </c>
      <c r="DP49" s="33">
        <f t="shared" si="478"/>
        <v>0.17337337438655911</v>
      </c>
      <c r="DQ49" s="33">
        <f t="shared" si="479"/>
        <v>7.5878682405982972E-2</v>
      </c>
      <c r="DR49" s="33">
        <f t="shared" si="480"/>
        <v>1.33040129127273E-3</v>
      </c>
      <c r="DS49" s="33">
        <f t="shared" si="481"/>
        <v>8.6302454035240714E-2</v>
      </c>
      <c r="DT49" s="33">
        <f t="shared" si="482"/>
        <v>0.12398953039567485</v>
      </c>
      <c r="DU49" s="33">
        <f t="shared" si="483"/>
        <v>6.3715695915499637E-2</v>
      </c>
      <c r="DV49" s="33">
        <f t="shared" si="484"/>
        <v>1.4408787476146392E-2</v>
      </c>
      <c r="DW49" s="33">
        <f t="shared" si="485"/>
        <v>1.480090007145469E-3</v>
      </c>
      <c r="DX49" s="33">
        <f t="shared" si="486"/>
        <v>1.628593811969473E-3</v>
      </c>
      <c r="DY49" s="33">
        <f t="shared" si="487"/>
        <v>1.0000000000000002</v>
      </c>
      <c r="DZ49" s="33">
        <f t="shared" si="488"/>
        <v>53.213620232904042</v>
      </c>
      <c r="EA49" s="33">
        <f t="shared" si="489"/>
        <v>0.83184292735373466</v>
      </c>
      <c r="EB49" s="33">
        <f t="shared" si="490"/>
        <v>9.2026920784989263E-3</v>
      </c>
      <c r="EC49" s="33">
        <f t="shared" si="491"/>
        <v>6.0756563784191996E-2</v>
      </c>
      <c r="ED49" s="33">
        <f t="shared" si="492"/>
        <v>5.6325717085337609E-2</v>
      </c>
      <c r="EE49" s="33">
        <f t="shared" si="493"/>
        <v>1.3406167400881058E-3</v>
      </c>
      <c r="EF49" s="33">
        <f t="shared" si="494"/>
        <v>0.37161451355187025</v>
      </c>
      <c r="EG49" s="33">
        <f t="shared" si="495"/>
        <v>0.38350743793399839</v>
      </c>
      <c r="EH49" s="33">
        <f t="shared" si="496"/>
        <v>6.4037922583330773E-3</v>
      </c>
      <c r="EI49" s="33">
        <f t="shared" si="497"/>
        <v>0</v>
      </c>
      <c r="EJ49" s="33">
        <f t="shared" si="498"/>
        <v>9.7777473680609375E-3</v>
      </c>
      <c r="EK49" s="33">
        <f t="shared" si="499"/>
        <v>1.730772008154114</v>
      </c>
      <c r="EM49" s="33">
        <f t="shared" si="500"/>
        <v>1.6636858547074693</v>
      </c>
      <c r="EN49" s="33">
        <f t="shared" si="501"/>
        <v>1.8405384156997853E-2</v>
      </c>
      <c r="EO49" s="33">
        <f t="shared" si="502"/>
        <v>0.18226969135257598</v>
      </c>
      <c r="EP49" s="33">
        <f t="shared" si="503"/>
        <v>5.6325717085337609E-2</v>
      </c>
      <c r="EQ49" s="33">
        <f t="shared" si="504"/>
        <v>1.3406167400881058E-3</v>
      </c>
      <c r="ER49" s="33">
        <f t="shared" si="505"/>
        <v>0.37161451355187025</v>
      </c>
      <c r="ES49" s="33">
        <f t="shared" si="506"/>
        <v>0.38350743793399839</v>
      </c>
      <c r="ET49" s="33">
        <f t="shared" si="507"/>
        <v>6.4037922583330773E-3</v>
      </c>
      <c r="EU49" s="33">
        <f t="shared" si="508"/>
        <v>0</v>
      </c>
      <c r="EV49" s="33">
        <f t="shared" si="509"/>
        <v>2.9333242104182811E-2</v>
      </c>
      <c r="EW49" s="33">
        <f t="shared" si="510"/>
        <v>2.7128862498908526</v>
      </c>
      <c r="EX49" s="33">
        <f t="shared" si="511"/>
        <v>2.2116666337342368</v>
      </c>
      <c r="EZ49" s="33">
        <f t="shared" si="512"/>
        <v>1.8397592469360675</v>
      </c>
      <c r="FA49" s="33">
        <f t="shared" si="513"/>
        <v>2.0353287010546447E-2</v>
      </c>
      <c r="FB49" s="33">
        <f t="shared" si="514"/>
        <v>0.16024075306393248</v>
      </c>
      <c r="FC49" s="33">
        <f t="shared" si="515"/>
        <v>0.1085057767397542</v>
      </c>
      <c r="FD49" s="33">
        <f t="shared" si="516"/>
        <v>0.26874652980368668</v>
      </c>
      <c r="FE49" s="33">
        <f t="shared" si="517"/>
        <v>0.12457370909879562</v>
      </c>
      <c r="FF49" s="33">
        <f t="shared" si="518"/>
        <v>2.964997312678427E-3</v>
      </c>
      <c r="FG49" s="33">
        <f t="shared" si="519"/>
        <v>0.82188742023405081</v>
      </c>
      <c r="FH49" s="33">
        <f t="shared" si="520"/>
        <v>0.8481906042675279</v>
      </c>
      <c r="FI49" s="33">
        <f t="shared" si="521"/>
        <v>2.8326107334241766E-2</v>
      </c>
      <c r="FJ49" s="33">
        <f t="shared" si="522"/>
        <v>0</v>
      </c>
      <c r="FK49" s="33">
        <f t="shared" si="523"/>
        <v>4.3250235214046251E-2</v>
      </c>
      <c r="FL49" s="33">
        <f t="shared" si="524"/>
        <v>3.9980521372116415</v>
      </c>
      <c r="FM49" s="33">
        <f t="shared" si="525"/>
        <v>0</v>
      </c>
      <c r="FN49" s="33">
        <f t="shared" si="526"/>
        <v>-5.8464353785545597E-3</v>
      </c>
      <c r="FO49" s="33">
        <f t="shared" si="527"/>
        <v>2.8326107334241766E-2</v>
      </c>
      <c r="FP49" s="33">
        <f t="shared" si="528"/>
        <v>8.0179669405512438E-2</v>
      </c>
      <c r="FQ49" s="33">
        <f t="shared" si="529"/>
        <v>4.0030541829210023E-2</v>
      </c>
      <c r="FR49" s="33">
        <f t="shared" si="530"/>
        <v>2.1625117607023125E-2</v>
      </c>
      <c r="FS49" s="119">
        <f t="shared" si="531"/>
        <v>0.70635527542578225</v>
      </c>
      <c r="FT49" s="33">
        <f t="shared" si="532"/>
        <v>0.12005292695353209</v>
      </c>
      <c r="FU49" s="33">
        <f t="shared" si="533"/>
        <v>0.99656963855530167</v>
      </c>
      <c r="FV49" s="33">
        <f t="shared" si="534"/>
        <v>0.70635527542578225</v>
      </c>
      <c r="FW49" s="33">
        <f t="shared" si="535"/>
        <v>2.5615689263717365</v>
      </c>
      <c r="FX49" s="33">
        <f t="shared" si="536"/>
        <v>-2.617301905574422</v>
      </c>
      <c r="FY49" s="33">
        <f t="shared" si="537"/>
        <v>-2.617301905574422</v>
      </c>
      <c r="FZ49" s="33">
        <f t="shared" si="538"/>
        <v>0.53213620232904046</v>
      </c>
      <c r="GA49" s="120">
        <f t="shared" ca="1" si="539"/>
        <v>1473.2103824954609</v>
      </c>
      <c r="GB49" s="120">
        <f t="shared" ca="1" si="540"/>
        <v>7.5394715194662787</v>
      </c>
      <c r="GC49" s="33">
        <f t="shared" ca="1" si="541"/>
        <v>0.14732103824954609</v>
      </c>
      <c r="GD49" s="119">
        <f t="shared" ca="1" si="542"/>
        <v>0.47361279174969118</v>
      </c>
      <c r="GE49" s="119">
        <f t="shared" ca="1" si="543"/>
        <v>5.5324222757421637</v>
      </c>
      <c r="GF49" s="33">
        <f t="shared" ca="1" si="544"/>
        <v>175.95848516538865</v>
      </c>
      <c r="GG49" s="33">
        <f t="shared" si="545"/>
        <v>0.10247119470065383</v>
      </c>
      <c r="GH49" s="119">
        <f t="shared" si="546"/>
        <v>86.837947672863578</v>
      </c>
      <c r="GI49" s="119">
        <f t="shared" ca="1" si="547"/>
        <v>316.04652211245104</v>
      </c>
      <c r="GJ49" s="119">
        <f t="shared" ca="1" si="548"/>
        <v>1.665289306209524E-3</v>
      </c>
      <c r="GK49" s="119">
        <f t="shared" si="549"/>
        <v>0.17239212635250789</v>
      </c>
      <c r="GL49" s="33">
        <f t="shared" si="550"/>
        <v>0.8794817089144481</v>
      </c>
      <c r="GM49" s="33">
        <f t="shared" si="551"/>
        <v>0.1721092989643469</v>
      </c>
      <c r="GN49" s="33">
        <f t="shared" si="552"/>
        <v>0.13050186345532222</v>
      </c>
      <c r="GO49" s="33">
        <f t="shared" si="553"/>
        <v>0.87114093624969935</v>
      </c>
      <c r="GP49" s="33">
        <f t="shared" si="554"/>
        <v>7.532019308314708E-2</v>
      </c>
      <c r="GQ49" s="33">
        <f t="shared" si="555"/>
        <v>0.12457370909879562</v>
      </c>
      <c r="GR49" s="33">
        <f t="shared" si="556"/>
        <v>0.86949813654467778</v>
      </c>
      <c r="GS49" s="33">
        <f t="shared" si="557"/>
        <v>0.33662197850826314</v>
      </c>
      <c r="GT49" s="33">
        <f t="shared" si="558"/>
        <v>-1.5013410534775515E-2</v>
      </c>
      <c r="GU49" s="33">
        <f t="shared" si="559"/>
        <v>3.0533684728362161E-2</v>
      </c>
      <c r="GV49" s="33">
        <f t="shared" si="560"/>
        <v>3.0533684728362161E-2</v>
      </c>
      <c r="GW49" s="33">
        <f t="shared" si="561"/>
        <v>9.4040024370433462E-2</v>
      </c>
      <c r="GX49" s="33">
        <f t="shared" si="562"/>
        <v>8.9984606357189745E-2</v>
      </c>
      <c r="GY49" s="33">
        <f t="shared" si="563"/>
        <v>0.73190281387686107</v>
      </c>
      <c r="GZ49" s="33">
        <f t="shared" si="564"/>
        <v>0.8481906042675279</v>
      </c>
      <c r="HA49" s="33">
        <f t="shared" si="565"/>
        <v>2.8326107334241766E-2</v>
      </c>
      <c r="HB49" s="33">
        <f t="shared" si="566"/>
        <v>437.44474617473105</v>
      </c>
      <c r="HC49" s="33">
        <f t="shared" si="567"/>
        <v>11.615583624151624</v>
      </c>
      <c r="HD49" s="33">
        <f t="shared" si="568"/>
        <v>2.1885668603981761</v>
      </c>
      <c r="HE49" s="33">
        <f t="shared" si="569"/>
        <v>9.0004812133874989E-6</v>
      </c>
      <c r="HF49" s="33">
        <f t="shared" si="570"/>
        <v>1867.0767669673717</v>
      </c>
      <c r="HG49" s="33">
        <f t="shared" ca="1" si="571"/>
        <v>-7.8044184336572217E-3</v>
      </c>
      <c r="HH49" s="119">
        <f t="shared" ca="1" si="572"/>
        <v>20.387558736382083</v>
      </c>
      <c r="HI49" s="44" t="e">
        <f>#REF!</f>
        <v>#REF!</v>
      </c>
      <c r="HJ49" s="44" t="e">
        <f>#REF!</f>
        <v>#REF!</v>
      </c>
      <c r="HK49" s="44">
        <f t="shared" si="573"/>
        <v>4.7172999999999998</v>
      </c>
      <c r="HL49" s="44">
        <f t="shared" si="574"/>
        <v>3.8265188105040764</v>
      </c>
      <c r="HM49" s="44" t="e">
        <f t="shared" si="575"/>
        <v>#REF!</v>
      </c>
      <c r="HN49" s="33">
        <f t="shared" si="576"/>
        <v>437.44474617473105</v>
      </c>
      <c r="HO49" s="33">
        <f t="shared" si="577"/>
        <v>11.615583624151624</v>
      </c>
      <c r="HP49" s="44">
        <f t="shared" si="578"/>
        <v>6.1428654724591922</v>
      </c>
      <c r="HQ49" s="44"/>
      <c r="HR49" s="45">
        <f t="shared" si="579"/>
        <v>0.12753870641147405</v>
      </c>
      <c r="HS49" s="45">
        <f t="shared" si="580"/>
        <v>0.82188742023405081</v>
      </c>
      <c r="HT49" s="45">
        <f t="shared" si="581"/>
        <v>0</v>
      </c>
      <c r="HU49" s="45">
        <f t="shared" si="582"/>
        <v>2.8326107334241766E-2</v>
      </c>
      <c r="HV49" s="45">
        <f t="shared" si="583"/>
        <v>0</v>
      </c>
      <c r="HW49" s="45">
        <f t="shared" si="584"/>
        <v>2.8326107334241766E-2</v>
      </c>
      <c r="HX49" s="45">
        <f t="shared" si="585"/>
        <v>0</v>
      </c>
      <c r="HY49" s="45">
        <f t="shared" si="586"/>
        <v>8.0179669405512438E-2</v>
      </c>
      <c r="HZ49" s="45">
        <f t="shared" si="587"/>
        <v>0.16413647864065159</v>
      </c>
      <c r="IA49" s="45">
        <f t="shared" si="588"/>
        <v>0.13433241705922799</v>
      </c>
      <c r="IB49" s="45">
        <f t="shared" si="589"/>
        <v>0.5921634815320812</v>
      </c>
      <c r="IC49" s="45">
        <f t="shared" si="590"/>
        <v>9.1890644094795082E-2</v>
      </c>
      <c r="ID49" s="45">
        <f t="shared" si="591"/>
        <v>0.10689547980127431</v>
      </c>
      <c r="IE49" s="45">
        <f t="shared" si="592"/>
        <v>1.6587808596956004E-2</v>
      </c>
      <c r="IF49" s="45">
        <f t="shared" si="593"/>
        <v>2.8326107334241766E-2</v>
      </c>
      <c r="IG49" s="45"/>
      <c r="IH49" s="121">
        <f t="shared" si="594"/>
        <v>-8.6926926205742732E-7</v>
      </c>
      <c r="II49" s="121">
        <f t="shared" si="595"/>
        <v>1.6158455879726205E-12</v>
      </c>
      <c r="IJ49" s="121">
        <f t="shared" si="596"/>
        <v>2.6752686926478994E-5</v>
      </c>
      <c r="IK49" s="121">
        <f t="shared" si="597"/>
        <v>7.552421964511031E-9</v>
      </c>
      <c r="IL49" s="45">
        <f t="shared" si="598"/>
        <v>2.1885668603981761</v>
      </c>
      <c r="IM49" s="119">
        <f t="shared" si="599"/>
        <v>0.10247119470065383</v>
      </c>
      <c r="IN49" s="122">
        <f t="shared" ca="1" si="600"/>
        <v>-24.891923053361943</v>
      </c>
      <c r="IO49" s="122"/>
      <c r="IP49" s="45">
        <f t="shared" si="601"/>
        <v>2.0638888387887322</v>
      </c>
      <c r="IQ49" s="122">
        <f t="shared" si="602"/>
        <v>1867.0767669673717</v>
      </c>
      <c r="IR49" s="121">
        <f t="shared" si="603"/>
        <v>1.2674358382150002E-5</v>
      </c>
    </row>
    <row r="50" spans="1:252" s="33" customFormat="1">
      <c r="A50" t="s">
        <v>233</v>
      </c>
      <c r="B50"/>
      <c r="C50" s="111">
        <v>3</v>
      </c>
      <c r="D50" s="111">
        <v>1160</v>
      </c>
      <c r="E50" s="125">
        <f t="shared" si="405"/>
        <v>86.837947672863578</v>
      </c>
      <c r="F50" s="125" t="str">
        <f t="shared" ca="1" si="406"/>
        <v>N</v>
      </c>
      <c r="G50" s="124" t="str">
        <f t="shared" ca="1" si="407"/>
        <v/>
      </c>
      <c r="H50" s="124" t="str">
        <f t="shared" ca="1" si="408"/>
        <v/>
      </c>
      <c r="I50" s="4">
        <f t="shared" ca="1" si="409"/>
        <v>5.9829307002901691E-2</v>
      </c>
      <c r="J50" s="4">
        <f t="shared" ca="1" si="410"/>
        <v>9.923241855292908E-2</v>
      </c>
      <c r="K50" s="4">
        <f t="shared" ca="1" si="411"/>
        <v>8.5523020177978304E-3</v>
      </c>
      <c r="L50" s="4">
        <f t="shared" ca="1" si="412"/>
        <v>2.0630237318373545E-2</v>
      </c>
      <c r="M50" s="4">
        <f t="shared" ca="1" si="199"/>
        <v>5.9829307002901691E-2</v>
      </c>
      <c r="N50" s="4">
        <f t="shared" ca="1" si="200"/>
        <v>1.4959386343060557E-2</v>
      </c>
      <c r="O50" s="4">
        <f t="shared" si="201"/>
        <v>2.1498833151479824E-2</v>
      </c>
      <c r="P50">
        <v>47.291600000000003</v>
      </c>
      <c r="Q50">
        <v>1.7306999999999999</v>
      </c>
      <c r="R50">
        <v>15.525</v>
      </c>
      <c r="S50">
        <v>9.3999000000000006</v>
      </c>
      <c r="T50">
        <v>0.1588</v>
      </c>
      <c r="U50">
        <v>6.3227184466019404</v>
      </c>
      <c r="V50">
        <v>12.3696</v>
      </c>
      <c r="W50">
        <v>3.9281000000000001</v>
      </c>
      <c r="X50">
        <v>1.2284999999999999</v>
      </c>
      <c r="Y50">
        <v>0.2</v>
      </c>
      <c r="Z50">
        <v>0.24060000000000001</v>
      </c>
      <c r="AA50" s="112">
        <v>0</v>
      </c>
      <c r="AB50" s="113">
        <f t="shared" ca="1" si="413"/>
        <v>11.626144225821694</v>
      </c>
      <c r="AD50">
        <v>49.980699999999999</v>
      </c>
      <c r="AE50">
        <v>0.73509999999999998</v>
      </c>
      <c r="AF50">
        <v>6.1947999999999999</v>
      </c>
      <c r="AG50">
        <v>4.0468000000000002</v>
      </c>
      <c r="AH50">
        <v>9.5100000000000004E-2</v>
      </c>
      <c r="AI50">
        <v>14.9777</v>
      </c>
      <c r="AJ50">
        <v>21.5061</v>
      </c>
      <c r="AK50">
        <v>0.39689999999999998</v>
      </c>
      <c r="AL50">
        <v>0</v>
      </c>
      <c r="AM50">
        <v>1.4862</v>
      </c>
      <c r="AO50" s="114">
        <f t="shared" ca="1" si="414"/>
        <v>1478.7049905859556</v>
      </c>
      <c r="AP50" s="124">
        <f t="shared" ca="1" si="415"/>
        <v>1205.5549905859557</v>
      </c>
      <c r="AQ50" s="124">
        <f t="shared" ca="1" si="416"/>
        <v>5.8598694000055156</v>
      </c>
      <c r="AR50" s="111"/>
      <c r="AS50" s="115">
        <f t="shared" ca="1" si="417"/>
        <v>1473.0858727580408</v>
      </c>
      <c r="AT50" s="115">
        <f t="shared" ca="1" si="418"/>
        <v>7.5105205538084236</v>
      </c>
      <c r="AU50" s="115"/>
      <c r="AV50" s="115">
        <f t="shared" ca="1" si="419"/>
        <v>1472.8047054609153</v>
      </c>
      <c r="AW50" s="115">
        <f t="shared" ca="1" si="420"/>
        <v>5.1531660087287818</v>
      </c>
      <c r="AX50" s="111"/>
      <c r="AY50" s="115">
        <f t="shared" ca="1" si="421"/>
        <v>1493.2186815281461</v>
      </c>
      <c r="AZ50" s="115">
        <f t="shared" ca="1" si="422"/>
        <v>1220.068681528146</v>
      </c>
      <c r="BA50" s="115">
        <f t="shared" ca="1" si="423"/>
        <v>8.2943658938010074</v>
      </c>
      <c r="BB50" s="115"/>
      <c r="BC50" s="115">
        <f t="shared" ca="1" si="424"/>
        <v>1506.9387190942007</v>
      </c>
      <c r="BD50" s="115">
        <f t="shared" ca="1" si="425"/>
        <v>1233.7887190942006</v>
      </c>
      <c r="BE50" s="116">
        <f t="shared" ca="1" si="426"/>
        <v>8.8285381314395011</v>
      </c>
      <c r="BG50" s="116">
        <f t="shared" si="427"/>
        <v>1455.1854666105771</v>
      </c>
      <c r="BH50" s="116">
        <f t="shared" si="428"/>
        <v>1182.0354666105773</v>
      </c>
      <c r="BI50" s="116">
        <f t="shared" ca="1" si="429"/>
        <v>1473.0858727580408</v>
      </c>
      <c r="BJ50" s="116">
        <f t="shared" ca="1" si="430"/>
        <v>1199.9358727580407</v>
      </c>
      <c r="BK50" s="116">
        <f t="shared" ca="1" si="431"/>
        <v>7.5105205538084236</v>
      </c>
      <c r="BL50" s="116"/>
      <c r="BM50" s="116">
        <f t="shared" ca="1" si="432"/>
        <v>1472.8047054609153</v>
      </c>
      <c r="BN50" s="116">
        <f t="shared" ca="1" si="433"/>
        <v>5.1531660087287818</v>
      </c>
      <c r="BO50" s="116">
        <f t="shared" ca="1" si="434"/>
        <v>1199.6547054609155</v>
      </c>
      <c r="BP50" s="116"/>
      <c r="BQ50" s="116">
        <f t="shared" ca="1" si="435"/>
        <v>5.9228826248455047</v>
      </c>
      <c r="BR50" s="116">
        <f t="shared" ca="1" si="436"/>
        <v>6.6723951377694339</v>
      </c>
      <c r="BS50" s="116">
        <f t="shared" ca="1" si="437"/>
        <v>1213.7024155433937</v>
      </c>
      <c r="BT50" s="116">
        <f t="shared" ca="1" si="438"/>
        <v>1221.2026207669364</v>
      </c>
      <c r="BU50" s="116">
        <f t="shared" ca="1" si="439"/>
        <v>1221.2026207669364</v>
      </c>
      <c r="BV50" s="116"/>
      <c r="BW50" s="116">
        <f t="shared" ca="1" si="440"/>
        <v>1173.2273429087454</v>
      </c>
      <c r="BX50" s="111"/>
      <c r="BY50" s="117">
        <f t="shared" ca="1" si="441"/>
        <v>0.69690556566459616</v>
      </c>
      <c r="BZ50" s="117">
        <f t="shared" ca="1" si="442"/>
        <v>0.6857250381074087</v>
      </c>
      <c r="CA50" s="117">
        <f t="shared" ca="1" si="443"/>
        <v>0.12860522897132992</v>
      </c>
      <c r="CB50" s="117">
        <f t="shared" ca="1" si="444"/>
        <v>2.0350362402610744E-2</v>
      </c>
      <c r="CC50" s="117">
        <f t="shared" ca="1" si="445"/>
        <v>1.8069628548160827E-2</v>
      </c>
      <c r="CD50" s="117">
        <f t="shared" ca="1" si="446"/>
        <v>5.498992817227058E-2</v>
      </c>
      <c r="CE50" s="117">
        <f t="shared" si="447"/>
        <v>4.3123950758502949E-2</v>
      </c>
      <c r="CF50" s="116">
        <f t="shared" ca="1" si="448"/>
        <v>0.95086413696028382</v>
      </c>
      <c r="CG50" s="134">
        <v>0.27</v>
      </c>
      <c r="CH50" s="117">
        <f t="shared" si="449"/>
        <v>0.70635527542578225</v>
      </c>
      <c r="CI50" s="117">
        <f t="shared" si="450"/>
        <v>0.12005292695353209</v>
      </c>
      <c r="CJ50" s="117">
        <f t="shared" si="451"/>
        <v>8.0179669405512438E-2</v>
      </c>
      <c r="CK50" s="117">
        <f t="shared" si="452"/>
        <v>2.8326107334241766E-2</v>
      </c>
      <c r="CL50" s="117">
        <f t="shared" si="453"/>
        <v>4.0030541829210023E-2</v>
      </c>
      <c r="CM50" s="117">
        <f t="shared" si="454"/>
        <v>2.1625117607023125E-2</v>
      </c>
      <c r="CN50" s="117">
        <f t="shared" si="455"/>
        <v>0.99656963855530178</v>
      </c>
      <c r="CO50" s="117">
        <f t="shared" si="456"/>
        <v>0.18173861887694265</v>
      </c>
      <c r="CP50" s="111"/>
      <c r="CQ50" s="116">
        <f t="shared" ca="1" si="457"/>
        <v>7.1157517425208425</v>
      </c>
      <c r="CR50" s="116">
        <f t="shared" ca="1" si="458"/>
        <v>5.4875522996435429</v>
      </c>
      <c r="CS50" s="116">
        <f t="shared" ca="1" si="459"/>
        <v>7.7479958984695125</v>
      </c>
      <c r="CT50" s="116">
        <f t="shared" ca="1" si="460"/>
        <v>1222.3974612764046</v>
      </c>
      <c r="CU50" s="118">
        <f t="shared" ca="1" si="205"/>
        <v>0.28097103742987173</v>
      </c>
      <c r="CW50" s="116">
        <f t="shared" si="461"/>
        <v>5.664753270206103</v>
      </c>
      <c r="CX50" s="116">
        <f t="shared" si="462"/>
        <v>5.7917530473656624</v>
      </c>
      <c r="CY50" s="116">
        <f t="shared" ca="1" si="463"/>
        <v>961.15518203576937</v>
      </c>
      <c r="CZ50" s="119"/>
      <c r="DA50" s="33">
        <f t="shared" si="464"/>
        <v>0.78708747543035373</v>
      </c>
      <c r="DB50" s="33">
        <f t="shared" si="465"/>
        <v>2.1666574860914285E-2</v>
      </c>
      <c r="DC50" s="33">
        <f t="shared" si="466"/>
        <v>0.30452820195957281</v>
      </c>
      <c r="DD50" s="33">
        <f t="shared" si="467"/>
        <v>0.13083327765900588</v>
      </c>
      <c r="DE50" s="33">
        <f t="shared" si="468"/>
        <v>2.2385903083700438E-3</v>
      </c>
      <c r="DF50" s="33">
        <f t="shared" si="469"/>
        <v>0.15687414889198054</v>
      </c>
      <c r="DG50" s="33">
        <f t="shared" si="470"/>
        <v>0.22058084005321218</v>
      </c>
      <c r="DH50" s="33">
        <f t="shared" si="471"/>
        <v>0.12675604116884939</v>
      </c>
      <c r="DI50" s="33">
        <f t="shared" si="472"/>
        <v>2.6083910144804448E-2</v>
      </c>
      <c r="DJ50" s="33">
        <f t="shared" si="473"/>
        <v>2.6316101111723694E-3</v>
      </c>
      <c r="DK50" s="33">
        <f t="shared" si="474"/>
        <v>3.3902365133826979E-3</v>
      </c>
      <c r="DL50" s="33">
        <f t="shared" si="475"/>
        <v>1.782670907101618</v>
      </c>
      <c r="DN50" s="33">
        <f t="shared" si="476"/>
        <v>0.44152146775652024</v>
      </c>
      <c r="DO50" s="33">
        <f t="shared" si="477"/>
        <v>1.2153995880339578E-2</v>
      </c>
      <c r="DP50" s="33">
        <f t="shared" si="478"/>
        <v>0.17082693207502583</v>
      </c>
      <c r="DQ50" s="33">
        <f t="shared" si="479"/>
        <v>7.3391716405874996E-2</v>
      </c>
      <c r="DR50" s="33">
        <f t="shared" si="480"/>
        <v>1.255750738654107E-3</v>
      </c>
      <c r="DS50" s="33">
        <f t="shared" si="481"/>
        <v>8.7999500225780153E-2</v>
      </c>
      <c r="DT50" s="33">
        <f t="shared" si="482"/>
        <v>0.12373615296827098</v>
      </c>
      <c r="DU50" s="33">
        <f t="shared" si="483"/>
        <v>7.1104565999193639E-2</v>
      </c>
      <c r="DV50" s="33">
        <f t="shared" si="484"/>
        <v>1.4631926757145189E-2</v>
      </c>
      <c r="DW50" s="33">
        <f t="shared" si="485"/>
        <v>1.4762175680821605E-3</v>
      </c>
      <c r="DX50" s="33">
        <f t="shared" si="486"/>
        <v>1.9017736251133218E-3</v>
      </c>
      <c r="DY50" s="33">
        <f t="shared" si="487"/>
        <v>1.0000000000000002</v>
      </c>
      <c r="DZ50" s="33">
        <f t="shared" si="488"/>
        <v>54.525582037479971</v>
      </c>
      <c r="EA50" s="33">
        <f t="shared" si="489"/>
        <v>0.83184292735373466</v>
      </c>
      <c r="EB50" s="33">
        <f t="shared" si="490"/>
        <v>9.2026920784989263E-3</v>
      </c>
      <c r="EC50" s="33">
        <f t="shared" si="491"/>
        <v>6.0756563784191996E-2</v>
      </c>
      <c r="ED50" s="33">
        <f t="shared" si="492"/>
        <v>5.6325717085337609E-2</v>
      </c>
      <c r="EE50" s="33">
        <f t="shared" si="493"/>
        <v>1.3406167400881058E-3</v>
      </c>
      <c r="EF50" s="33">
        <f t="shared" si="494"/>
        <v>0.37161451355187025</v>
      </c>
      <c r="EG50" s="33">
        <f t="shared" si="495"/>
        <v>0.38350743793399839</v>
      </c>
      <c r="EH50" s="33">
        <f t="shared" si="496"/>
        <v>6.4037922583330773E-3</v>
      </c>
      <c r="EI50" s="33">
        <f t="shared" si="497"/>
        <v>0</v>
      </c>
      <c r="EJ50" s="33">
        <f t="shared" si="498"/>
        <v>9.7777473680609375E-3</v>
      </c>
      <c r="EK50" s="33">
        <f t="shared" si="499"/>
        <v>1.730772008154114</v>
      </c>
      <c r="EM50" s="33">
        <f t="shared" si="500"/>
        <v>1.6636858547074693</v>
      </c>
      <c r="EN50" s="33">
        <f t="shared" si="501"/>
        <v>1.8405384156997853E-2</v>
      </c>
      <c r="EO50" s="33">
        <f t="shared" si="502"/>
        <v>0.18226969135257598</v>
      </c>
      <c r="EP50" s="33">
        <f t="shared" si="503"/>
        <v>5.6325717085337609E-2</v>
      </c>
      <c r="EQ50" s="33">
        <f t="shared" si="504"/>
        <v>1.3406167400881058E-3</v>
      </c>
      <c r="ER50" s="33">
        <f t="shared" si="505"/>
        <v>0.37161451355187025</v>
      </c>
      <c r="ES50" s="33">
        <f t="shared" si="506"/>
        <v>0.38350743793399839</v>
      </c>
      <c r="ET50" s="33">
        <f t="shared" si="507"/>
        <v>6.4037922583330773E-3</v>
      </c>
      <c r="EU50" s="33">
        <f t="shared" si="508"/>
        <v>0</v>
      </c>
      <c r="EV50" s="33">
        <f t="shared" si="509"/>
        <v>2.9333242104182811E-2</v>
      </c>
      <c r="EW50" s="33">
        <f t="shared" si="510"/>
        <v>2.7128862498908526</v>
      </c>
      <c r="EX50" s="33">
        <f t="shared" si="511"/>
        <v>2.2116666337342368</v>
      </c>
      <c r="EZ50" s="33">
        <f t="shared" si="512"/>
        <v>1.8397592469360675</v>
      </c>
      <c r="FA50" s="33">
        <f t="shared" si="513"/>
        <v>2.0353287010546447E-2</v>
      </c>
      <c r="FB50" s="33">
        <f t="shared" si="514"/>
        <v>0.16024075306393248</v>
      </c>
      <c r="FC50" s="33">
        <f t="shared" si="515"/>
        <v>0.1085057767397542</v>
      </c>
      <c r="FD50" s="33">
        <f t="shared" si="516"/>
        <v>0.26874652980368668</v>
      </c>
      <c r="FE50" s="33">
        <f t="shared" si="517"/>
        <v>0.12457370909879562</v>
      </c>
      <c r="FF50" s="33">
        <f t="shared" si="518"/>
        <v>2.964997312678427E-3</v>
      </c>
      <c r="FG50" s="33">
        <f t="shared" si="519"/>
        <v>0.82188742023405081</v>
      </c>
      <c r="FH50" s="33">
        <f t="shared" si="520"/>
        <v>0.8481906042675279</v>
      </c>
      <c r="FI50" s="33">
        <f t="shared" si="521"/>
        <v>2.8326107334241766E-2</v>
      </c>
      <c r="FJ50" s="33">
        <f t="shared" si="522"/>
        <v>0</v>
      </c>
      <c r="FK50" s="33">
        <f t="shared" si="523"/>
        <v>4.3250235214046251E-2</v>
      </c>
      <c r="FL50" s="33">
        <f t="shared" si="524"/>
        <v>3.9980521372116415</v>
      </c>
      <c r="FM50" s="33">
        <f t="shared" si="525"/>
        <v>0</v>
      </c>
      <c r="FN50" s="33">
        <f t="shared" si="526"/>
        <v>-5.8464353785545597E-3</v>
      </c>
      <c r="FO50" s="33">
        <f t="shared" si="527"/>
        <v>2.8326107334241766E-2</v>
      </c>
      <c r="FP50" s="33">
        <f t="shared" si="528"/>
        <v>8.0179669405512438E-2</v>
      </c>
      <c r="FQ50" s="33">
        <f t="shared" si="529"/>
        <v>4.0030541829210023E-2</v>
      </c>
      <c r="FR50" s="33">
        <f t="shared" si="530"/>
        <v>2.1625117607023125E-2</v>
      </c>
      <c r="FS50" s="119">
        <f t="shared" si="531"/>
        <v>0.70635527542578225</v>
      </c>
      <c r="FT50" s="33">
        <f t="shared" si="532"/>
        <v>0.12005292695353209</v>
      </c>
      <c r="FU50" s="33">
        <f t="shared" si="533"/>
        <v>0.99656963855530167</v>
      </c>
      <c r="FV50" s="33">
        <f t="shared" si="534"/>
        <v>0.70635527542578225</v>
      </c>
      <c r="FW50" s="33">
        <f t="shared" si="535"/>
        <v>2.4817939450683957</v>
      </c>
      <c r="FX50" s="33">
        <f t="shared" si="536"/>
        <v>-2.7191541044168281</v>
      </c>
      <c r="FY50" s="33">
        <f t="shared" si="537"/>
        <v>-2.7191541044168281</v>
      </c>
      <c r="FZ50" s="33">
        <f t="shared" si="538"/>
        <v>0.54525582037479969</v>
      </c>
      <c r="GA50" s="120">
        <f t="shared" ca="1" si="539"/>
        <v>1473.0858727580408</v>
      </c>
      <c r="GB50" s="120">
        <f t="shared" ca="1" si="540"/>
        <v>7.5105205538084236</v>
      </c>
      <c r="GC50" s="33">
        <f t="shared" ca="1" si="541"/>
        <v>0.14730858727580406</v>
      </c>
      <c r="GD50" s="119">
        <f t="shared" ca="1" si="542"/>
        <v>0.46224733239657073</v>
      </c>
      <c r="GE50" s="119">
        <f t="shared" ca="1" si="543"/>
        <v>5.5289656944118377</v>
      </c>
      <c r="GF50" s="33">
        <f t="shared" ca="1" si="544"/>
        <v>175.9645433524048</v>
      </c>
      <c r="GG50" s="33">
        <f t="shared" si="545"/>
        <v>0.10247119470065383</v>
      </c>
      <c r="GH50" s="119">
        <f t="shared" si="546"/>
        <v>86.837947672863578</v>
      </c>
      <c r="GI50" s="119">
        <f t="shared" ca="1" si="547"/>
        <v>316.05673613924694</v>
      </c>
      <c r="GJ50" s="119">
        <f t="shared" ca="1" si="548"/>
        <v>1.6649502559646819E-3</v>
      </c>
      <c r="GK50" s="119">
        <f t="shared" si="549"/>
        <v>0.18173861887694265</v>
      </c>
      <c r="GL50" s="33">
        <f t="shared" si="550"/>
        <v>0.8794817089144481</v>
      </c>
      <c r="GM50" s="33">
        <f t="shared" si="551"/>
        <v>0.1721092989643469</v>
      </c>
      <c r="GN50" s="33">
        <f t="shared" si="552"/>
        <v>0.13050186345532222</v>
      </c>
      <c r="GO50" s="33">
        <f t="shared" si="553"/>
        <v>0.87114093624969935</v>
      </c>
      <c r="GP50" s="33">
        <f t="shared" si="554"/>
        <v>7.532019308314708E-2</v>
      </c>
      <c r="GQ50" s="33">
        <f t="shared" si="555"/>
        <v>0.12457370909879562</v>
      </c>
      <c r="GR50" s="33">
        <f t="shared" si="556"/>
        <v>0.86949813654467778</v>
      </c>
      <c r="GS50" s="33">
        <f t="shared" si="557"/>
        <v>0.33662197850826314</v>
      </c>
      <c r="GT50" s="33">
        <f t="shared" si="558"/>
        <v>-1.5013410534775515E-2</v>
      </c>
      <c r="GU50" s="33">
        <f t="shared" si="559"/>
        <v>3.0533684728362161E-2</v>
      </c>
      <c r="GV50" s="33">
        <f t="shared" si="560"/>
        <v>3.0533684728362161E-2</v>
      </c>
      <c r="GW50" s="33">
        <f t="shared" si="561"/>
        <v>9.4040024370433462E-2</v>
      </c>
      <c r="GX50" s="33">
        <f t="shared" si="562"/>
        <v>8.9984606357189745E-2</v>
      </c>
      <c r="GY50" s="33">
        <f t="shared" si="563"/>
        <v>0.73190281387686107</v>
      </c>
      <c r="GZ50" s="33">
        <f t="shared" si="564"/>
        <v>0.8481906042675279</v>
      </c>
      <c r="HA50" s="33">
        <f t="shared" si="565"/>
        <v>2.8326107334241766E-2</v>
      </c>
      <c r="HB50" s="33">
        <f t="shared" si="566"/>
        <v>437.44474617473105</v>
      </c>
      <c r="HC50" s="33">
        <f t="shared" si="567"/>
        <v>11.615583624151624</v>
      </c>
      <c r="HD50" s="33">
        <f t="shared" si="568"/>
        <v>2.1885668603981761</v>
      </c>
      <c r="HE50" s="33">
        <f t="shared" si="569"/>
        <v>9.0004812133874989E-6</v>
      </c>
      <c r="HF50" s="33">
        <f t="shared" si="570"/>
        <v>1867.0767669673717</v>
      </c>
      <c r="HG50" s="33">
        <f t="shared" ca="1" si="571"/>
        <v>-7.8071905457387566E-3</v>
      </c>
      <c r="HH50" s="119">
        <f t="shared" ca="1" si="572"/>
        <v>20.722620898469515</v>
      </c>
      <c r="HI50" s="44" t="e">
        <f>#REF!</f>
        <v>#REF!</v>
      </c>
      <c r="HJ50" s="44" t="e">
        <f>#REF!</f>
        <v>#REF!</v>
      </c>
      <c r="HK50" s="44">
        <f t="shared" si="573"/>
        <v>5.1566000000000001</v>
      </c>
      <c r="HL50" s="44">
        <f t="shared" si="574"/>
        <v>3.7312218509362722</v>
      </c>
      <c r="HM50" s="44" t="e">
        <f t="shared" si="575"/>
        <v>#REF!</v>
      </c>
      <c r="HN50" s="33">
        <f t="shared" si="576"/>
        <v>437.44474617473105</v>
      </c>
      <c r="HO50" s="33">
        <f t="shared" si="577"/>
        <v>11.615583624151624</v>
      </c>
      <c r="HP50" s="44">
        <f t="shared" si="578"/>
        <v>6.1428654724591922</v>
      </c>
      <c r="HQ50" s="44"/>
      <c r="HR50" s="45">
        <f t="shared" si="579"/>
        <v>0.12753870641147405</v>
      </c>
      <c r="HS50" s="45">
        <f t="shared" si="580"/>
        <v>0.82188742023405081</v>
      </c>
      <c r="HT50" s="45">
        <f t="shared" si="581"/>
        <v>0</v>
      </c>
      <c r="HU50" s="45">
        <f t="shared" si="582"/>
        <v>2.8326107334241766E-2</v>
      </c>
      <c r="HV50" s="45">
        <f t="shared" si="583"/>
        <v>0</v>
      </c>
      <c r="HW50" s="45">
        <f t="shared" si="584"/>
        <v>2.8326107334241766E-2</v>
      </c>
      <c r="HX50" s="45">
        <f t="shared" si="585"/>
        <v>0</v>
      </c>
      <c r="HY50" s="45">
        <f t="shared" si="586"/>
        <v>8.0179669405512438E-2</v>
      </c>
      <c r="HZ50" s="45">
        <f t="shared" si="587"/>
        <v>0.16413647864065159</v>
      </c>
      <c r="IA50" s="45">
        <f t="shared" si="588"/>
        <v>0.13433241705922799</v>
      </c>
      <c r="IB50" s="45">
        <f t="shared" si="589"/>
        <v>0.5921634815320812</v>
      </c>
      <c r="IC50" s="45">
        <f t="shared" si="590"/>
        <v>9.1890644094795082E-2</v>
      </c>
      <c r="ID50" s="45">
        <f t="shared" si="591"/>
        <v>0.10689547980127431</v>
      </c>
      <c r="IE50" s="45">
        <f t="shared" si="592"/>
        <v>1.6587808596956004E-2</v>
      </c>
      <c r="IF50" s="45">
        <f t="shared" si="593"/>
        <v>2.8326107334241766E-2</v>
      </c>
      <c r="IG50" s="45"/>
      <c r="IH50" s="121">
        <f t="shared" si="594"/>
        <v>-8.6926926205742732E-7</v>
      </c>
      <c r="II50" s="121">
        <f t="shared" si="595"/>
        <v>1.6158455879726205E-12</v>
      </c>
      <c r="IJ50" s="121">
        <f t="shared" si="596"/>
        <v>2.6752686926478994E-5</v>
      </c>
      <c r="IK50" s="121">
        <f t="shared" si="597"/>
        <v>7.552421964511031E-9</v>
      </c>
      <c r="IL50" s="45">
        <f t="shared" si="598"/>
        <v>2.1885668603981761</v>
      </c>
      <c r="IM50" s="119">
        <f t="shared" si="599"/>
        <v>0.10247119470065383</v>
      </c>
      <c r="IN50" s="122">
        <f t="shared" ca="1" si="600"/>
        <v>-24.90076758144707</v>
      </c>
      <c r="IO50" s="122"/>
      <c r="IP50" s="45">
        <f t="shared" si="601"/>
        <v>2.0638888387887322</v>
      </c>
      <c r="IQ50" s="122">
        <f t="shared" si="602"/>
        <v>1867.0767669673717</v>
      </c>
      <c r="IR50" s="121">
        <f t="shared" si="603"/>
        <v>1.2674358382150002E-5</v>
      </c>
    </row>
    <row r="51" spans="1:252" s="33" customFormat="1">
      <c r="A51" t="s">
        <v>233</v>
      </c>
      <c r="B51"/>
      <c r="C51" s="111">
        <v>3</v>
      </c>
      <c r="D51" s="111">
        <v>1160</v>
      </c>
      <c r="E51" s="125">
        <f t="shared" si="405"/>
        <v>86.837947672863578</v>
      </c>
      <c r="F51" s="125" t="str">
        <f t="shared" ca="1" si="406"/>
        <v>N</v>
      </c>
      <c r="G51" s="124" t="str">
        <f t="shared" ca="1" si="407"/>
        <v/>
      </c>
      <c r="H51" s="124" t="str">
        <f t="shared" ca="1" si="408"/>
        <v/>
      </c>
      <c r="I51" s="4">
        <f t="shared" ca="1" si="409"/>
        <v>5.9042988026907536E-2</v>
      </c>
      <c r="J51" s="4">
        <f t="shared" ca="1" si="410"/>
        <v>9.9947318079890324E-2</v>
      </c>
      <c r="K51" s="4">
        <f t="shared" ca="1" si="411"/>
        <v>6.4789008153008087E-3</v>
      </c>
      <c r="L51" s="4">
        <f t="shared" ca="1" si="412"/>
        <v>2.7706725289068479E-2</v>
      </c>
      <c r="M51" s="4">
        <f t="shared" ca="1" si="199"/>
        <v>5.9042988026907536E-2</v>
      </c>
      <c r="N51" s="4">
        <f t="shared" ca="1" si="200"/>
        <v>1.7723690820645746E-2</v>
      </c>
      <c r="O51" s="4">
        <f t="shared" si="201"/>
        <v>2.2884238750503168E-2</v>
      </c>
      <c r="P51">
        <v>47.225999999999999</v>
      </c>
      <c r="Q51">
        <v>1.8008999999999999</v>
      </c>
      <c r="R51">
        <v>15.643800000000001</v>
      </c>
      <c r="S51">
        <v>9.0440000000000005</v>
      </c>
      <c r="T51">
        <v>0.2213</v>
      </c>
      <c r="U51">
        <v>6.0696116504854301</v>
      </c>
      <c r="V51">
        <v>12.408099999999999</v>
      </c>
      <c r="W51">
        <v>3.8351999999999999</v>
      </c>
      <c r="X51">
        <v>1.1338999999999999</v>
      </c>
      <c r="Y51">
        <v>0.2</v>
      </c>
      <c r="Z51">
        <v>0.18940000000000001</v>
      </c>
      <c r="AA51" s="112">
        <v>0</v>
      </c>
      <c r="AB51" s="113">
        <f t="shared" ca="1" si="413"/>
        <v>11.493119958454045</v>
      </c>
      <c r="AD51">
        <v>49.980699999999999</v>
      </c>
      <c r="AE51">
        <v>0.73509999999999998</v>
      </c>
      <c r="AF51">
        <v>6.1947999999999999</v>
      </c>
      <c r="AG51">
        <v>4.0468000000000002</v>
      </c>
      <c r="AH51">
        <v>9.5100000000000004E-2</v>
      </c>
      <c r="AI51">
        <v>14.9777</v>
      </c>
      <c r="AJ51">
        <v>21.5061</v>
      </c>
      <c r="AK51">
        <v>0.39689999999999998</v>
      </c>
      <c r="AL51">
        <v>0</v>
      </c>
      <c r="AM51">
        <v>1.4862</v>
      </c>
      <c r="AO51" s="114">
        <f t="shared" ca="1" si="414"/>
        <v>1480.087014862587</v>
      </c>
      <c r="AP51" s="124">
        <f t="shared" ca="1" si="415"/>
        <v>1206.9370148625871</v>
      </c>
      <c r="AQ51" s="124">
        <f t="shared" ca="1" si="416"/>
        <v>5.8687132621812577</v>
      </c>
      <c r="AR51" s="111"/>
      <c r="AS51" s="115">
        <f t="shared" ca="1" si="417"/>
        <v>1471.0924957072514</v>
      </c>
      <c r="AT51" s="115">
        <f t="shared" ca="1" si="418"/>
        <v>7.3689439016893186</v>
      </c>
      <c r="AU51" s="115"/>
      <c r="AV51" s="115">
        <f t="shared" ca="1" si="419"/>
        <v>1470.2167753375286</v>
      </c>
      <c r="AW51" s="115">
        <f t="shared" ca="1" si="420"/>
        <v>4.7424155340265397</v>
      </c>
      <c r="AX51" s="111"/>
      <c r="AY51" s="115">
        <f t="shared" ca="1" si="421"/>
        <v>1494.4793165778303</v>
      </c>
      <c r="AZ51" s="115">
        <f t="shared" ca="1" si="422"/>
        <v>1221.3293165778305</v>
      </c>
      <c r="BA51" s="115">
        <f t="shared" ca="1" si="423"/>
        <v>8.2785595022989185</v>
      </c>
      <c r="BB51" s="115"/>
      <c r="BC51" s="115">
        <f t="shared" ca="1" si="424"/>
        <v>1503.138899328774</v>
      </c>
      <c r="BD51" s="115">
        <f t="shared" ca="1" si="425"/>
        <v>1229.9888993287741</v>
      </c>
      <c r="BE51" s="116">
        <f t="shared" ca="1" si="426"/>
        <v>8.6153684943640787</v>
      </c>
      <c r="BG51" s="116">
        <f t="shared" si="427"/>
        <v>1452.7136729318051</v>
      </c>
      <c r="BH51" s="116">
        <f t="shared" si="428"/>
        <v>1179.5636729318053</v>
      </c>
      <c r="BI51" s="116">
        <f t="shared" ca="1" si="429"/>
        <v>1471.0924957072514</v>
      </c>
      <c r="BJ51" s="116">
        <f t="shared" ca="1" si="430"/>
        <v>1197.9424957072515</v>
      </c>
      <c r="BK51" s="116">
        <f t="shared" ca="1" si="431"/>
        <v>7.3689439016893186</v>
      </c>
      <c r="BL51" s="116"/>
      <c r="BM51" s="116">
        <f t="shared" ca="1" si="432"/>
        <v>1470.2167753375286</v>
      </c>
      <c r="BN51" s="116">
        <f t="shared" ca="1" si="433"/>
        <v>4.7424155340265397</v>
      </c>
      <c r="BO51" s="116">
        <f t="shared" ca="1" si="434"/>
        <v>1197.0667753375287</v>
      </c>
      <c r="BP51" s="116"/>
      <c r="BQ51" s="116">
        <f t="shared" ca="1" si="435"/>
        <v>5.8680461496671246</v>
      </c>
      <c r="BR51" s="116">
        <f t="shared" ca="1" si="436"/>
        <v>6.5703960668101757</v>
      </c>
      <c r="BS51" s="116">
        <f t="shared" ca="1" si="437"/>
        <v>1214.2320381500963</v>
      </c>
      <c r="BT51" s="116">
        <f t="shared" ca="1" si="438"/>
        <v>1218.1191662627434</v>
      </c>
      <c r="BU51" s="116">
        <f t="shared" ca="1" si="439"/>
        <v>1218.1191662627434</v>
      </c>
      <c r="BV51" s="116"/>
      <c r="BW51" s="116">
        <f t="shared" ca="1" si="440"/>
        <v>1166.6575537604476</v>
      </c>
      <c r="BX51" s="111"/>
      <c r="BY51" s="117">
        <f t="shared" ca="1" si="441"/>
        <v>0.69327676805285032</v>
      </c>
      <c r="BZ51" s="117">
        <f t="shared" ca="1" si="442"/>
        <v>0.67864855013671377</v>
      </c>
      <c r="CA51" s="117">
        <f t="shared" ca="1" si="443"/>
        <v>0.1265318277688329</v>
      </c>
      <c r="CB51" s="117">
        <f t="shared" ca="1" si="444"/>
        <v>2.1136681378604902E-2</v>
      </c>
      <c r="CC51" s="117">
        <f t="shared" ca="1" si="445"/>
        <v>1.7810579792386719E-2</v>
      </c>
      <c r="CD51" s="117">
        <f t="shared" ca="1" si="446"/>
        <v>5.7754232649855769E-2</v>
      </c>
      <c r="CE51" s="117">
        <f t="shared" si="447"/>
        <v>4.4509356357526293E-2</v>
      </c>
      <c r="CF51" s="116">
        <f t="shared" ca="1" si="448"/>
        <v>0.9463912280839204</v>
      </c>
      <c r="CG51" s="134">
        <v>0.27</v>
      </c>
      <c r="CH51" s="117">
        <f t="shared" si="449"/>
        <v>0.70635527542578225</v>
      </c>
      <c r="CI51" s="117">
        <f t="shared" si="450"/>
        <v>0.12005292695353209</v>
      </c>
      <c r="CJ51" s="117">
        <f t="shared" si="451"/>
        <v>8.0179669405512438E-2</v>
      </c>
      <c r="CK51" s="117">
        <f t="shared" si="452"/>
        <v>2.8326107334241766E-2</v>
      </c>
      <c r="CL51" s="117">
        <f t="shared" si="453"/>
        <v>4.0030541829210023E-2</v>
      </c>
      <c r="CM51" s="117">
        <f t="shared" si="454"/>
        <v>2.1625117607023125E-2</v>
      </c>
      <c r="CN51" s="117">
        <f t="shared" si="455"/>
        <v>0.99656963855530178</v>
      </c>
      <c r="CO51" s="117">
        <f t="shared" si="456"/>
        <v>0.18132887403873821</v>
      </c>
      <c r="CP51" s="111"/>
      <c r="CQ51" s="116">
        <f t="shared" ca="1" si="457"/>
        <v>7.0517262821049371</v>
      </c>
      <c r="CR51" s="116">
        <f t="shared" ca="1" si="458"/>
        <v>5.4211986226227999</v>
      </c>
      <c r="CS51" s="116">
        <f t="shared" ca="1" si="459"/>
        <v>7.4416793019411935</v>
      </c>
      <c r="CT51" s="116">
        <f t="shared" ca="1" si="460"/>
        <v>1221.2122704883682</v>
      </c>
      <c r="CU51" s="118">
        <f t="shared" ca="1" si="205"/>
        <v>0.28127619211862853</v>
      </c>
      <c r="CW51" s="116">
        <f t="shared" si="461"/>
        <v>5.664753270206103</v>
      </c>
      <c r="CX51" s="116">
        <f t="shared" si="462"/>
        <v>5.7917530473656624</v>
      </c>
      <c r="CY51" s="116">
        <f t="shared" ca="1" si="463"/>
        <v>960.86260589638425</v>
      </c>
      <c r="CZ51" s="119"/>
      <c r="DA51" s="33">
        <f t="shared" si="464"/>
        <v>0.78599567607511445</v>
      </c>
      <c r="DB51" s="33">
        <f t="shared" si="465"/>
        <v>2.2545406290530152E-2</v>
      </c>
      <c r="DC51" s="33">
        <f t="shared" si="466"/>
        <v>0.3068585047223939</v>
      </c>
      <c r="DD51" s="33">
        <f t="shared" si="467"/>
        <v>0.12587965437377516</v>
      </c>
      <c r="DE51" s="33">
        <f t="shared" si="468"/>
        <v>3.1196475770925111E-3</v>
      </c>
      <c r="DF51" s="33">
        <f t="shared" si="469"/>
        <v>0.15059426887598948</v>
      </c>
      <c r="DG51" s="33">
        <f t="shared" si="470"/>
        <v>0.22126739114152938</v>
      </c>
      <c r="DH51" s="33">
        <f t="shared" si="471"/>
        <v>0.12375824675817092</v>
      </c>
      <c r="DI51" s="33">
        <f t="shared" si="472"/>
        <v>2.4075332285872011E-2</v>
      </c>
      <c r="DJ51" s="33">
        <f t="shared" si="473"/>
        <v>2.6316101111723694E-3</v>
      </c>
      <c r="DK51" s="33">
        <f t="shared" si="474"/>
        <v>2.6687896742921156E-3</v>
      </c>
      <c r="DL51" s="33">
        <f t="shared" si="475"/>
        <v>1.7693945278859324</v>
      </c>
      <c r="DN51" s="33">
        <f t="shared" si="476"/>
        <v>0.4442173091911954</v>
      </c>
      <c r="DO51" s="33">
        <f t="shared" si="477"/>
        <v>1.2741876351040455E-2</v>
      </c>
      <c r="DP51" s="33">
        <f t="shared" si="478"/>
        <v>0.17342571138672366</v>
      </c>
      <c r="DQ51" s="33">
        <f t="shared" si="479"/>
        <v>7.114278494134138E-2</v>
      </c>
      <c r="DR51" s="33">
        <f t="shared" si="480"/>
        <v>1.7631158726481749E-3</v>
      </c>
      <c r="DS51" s="33">
        <f t="shared" si="481"/>
        <v>8.5110622024992408E-2</v>
      </c>
      <c r="DT51" s="33">
        <f t="shared" si="482"/>
        <v>0.12505260282787187</v>
      </c>
      <c r="DU51" s="33">
        <f t="shared" si="483"/>
        <v>6.994383943644096E-2</v>
      </c>
      <c r="DV51" s="33">
        <f t="shared" si="484"/>
        <v>1.3606537098674737E-2</v>
      </c>
      <c r="DW51" s="33">
        <f t="shared" si="485"/>
        <v>1.4872941391520012E-3</v>
      </c>
      <c r="DX51" s="33">
        <f t="shared" si="486"/>
        <v>1.5083067299189502E-3</v>
      </c>
      <c r="DY51" s="33">
        <f t="shared" si="487"/>
        <v>1.0000000000000002</v>
      </c>
      <c r="DZ51" s="33">
        <f t="shared" si="488"/>
        <v>54.469610408770336</v>
      </c>
      <c r="EA51" s="33">
        <f t="shared" si="489"/>
        <v>0.83184292735373466</v>
      </c>
      <c r="EB51" s="33">
        <f t="shared" si="490"/>
        <v>9.2026920784989263E-3</v>
      </c>
      <c r="EC51" s="33">
        <f t="shared" si="491"/>
        <v>6.0756563784191996E-2</v>
      </c>
      <c r="ED51" s="33">
        <f t="shared" si="492"/>
        <v>5.6325717085337609E-2</v>
      </c>
      <c r="EE51" s="33">
        <f t="shared" si="493"/>
        <v>1.3406167400881058E-3</v>
      </c>
      <c r="EF51" s="33">
        <f t="shared" si="494"/>
        <v>0.37161451355187025</v>
      </c>
      <c r="EG51" s="33">
        <f t="shared" si="495"/>
        <v>0.38350743793399839</v>
      </c>
      <c r="EH51" s="33">
        <f t="shared" si="496"/>
        <v>6.4037922583330773E-3</v>
      </c>
      <c r="EI51" s="33">
        <f t="shared" si="497"/>
        <v>0</v>
      </c>
      <c r="EJ51" s="33">
        <f t="shared" si="498"/>
        <v>9.7777473680609375E-3</v>
      </c>
      <c r="EK51" s="33">
        <f t="shared" si="499"/>
        <v>1.730772008154114</v>
      </c>
      <c r="EM51" s="33">
        <f t="shared" si="500"/>
        <v>1.6636858547074693</v>
      </c>
      <c r="EN51" s="33">
        <f t="shared" si="501"/>
        <v>1.8405384156997853E-2</v>
      </c>
      <c r="EO51" s="33">
        <f t="shared" si="502"/>
        <v>0.18226969135257598</v>
      </c>
      <c r="EP51" s="33">
        <f t="shared" si="503"/>
        <v>5.6325717085337609E-2</v>
      </c>
      <c r="EQ51" s="33">
        <f t="shared" si="504"/>
        <v>1.3406167400881058E-3</v>
      </c>
      <c r="ER51" s="33">
        <f t="shared" si="505"/>
        <v>0.37161451355187025</v>
      </c>
      <c r="ES51" s="33">
        <f t="shared" si="506"/>
        <v>0.38350743793399839</v>
      </c>
      <c r="ET51" s="33">
        <f t="shared" si="507"/>
        <v>6.4037922583330773E-3</v>
      </c>
      <c r="EU51" s="33">
        <f t="shared" si="508"/>
        <v>0</v>
      </c>
      <c r="EV51" s="33">
        <f t="shared" si="509"/>
        <v>2.9333242104182811E-2</v>
      </c>
      <c r="EW51" s="33">
        <f t="shared" si="510"/>
        <v>2.7128862498908526</v>
      </c>
      <c r="EX51" s="33">
        <f t="shared" si="511"/>
        <v>2.2116666337342368</v>
      </c>
      <c r="EZ51" s="33">
        <f t="shared" si="512"/>
        <v>1.8397592469360675</v>
      </c>
      <c r="FA51" s="33">
        <f t="shared" si="513"/>
        <v>2.0353287010546447E-2</v>
      </c>
      <c r="FB51" s="33">
        <f t="shared" si="514"/>
        <v>0.16024075306393248</v>
      </c>
      <c r="FC51" s="33">
        <f t="shared" si="515"/>
        <v>0.1085057767397542</v>
      </c>
      <c r="FD51" s="33">
        <f t="shared" si="516"/>
        <v>0.26874652980368668</v>
      </c>
      <c r="FE51" s="33">
        <f t="shared" si="517"/>
        <v>0.12457370909879562</v>
      </c>
      <c r="FF51" s="33">
        <f t="shared" si="518"/>
        <v>2.964997312678427E-3</v>
      </c>
      <c r="FG51" s="33">
        <f t="shared" si="519"/>
        <v>0.82188742023405081</v>
      </c>
      <c r="FH51" s="33">
        <f t="shared" si="520"/>
        <v>0.8481906042675279</v>
      </c>
      <c r="FI51" s="33">
        <f t="shared" si="521"/>
        <v>2.8326107334241766E-2</v>
      </c>
      <c r="FJ51" s="33">
        <f t="shared" si="522"/>
        <v>0</v>
      </c>
      <c r="FK51" s="33">
        <f t="shared" si="523"/>
        <v>4.3250235214046251E-2</v>
      </c>
      <c r="FL51" s="33">
        <f t="shared" si="524"/>
        <v>3.9980521372116415</v>
      </c>
      <c r="FM51" s="33">
        <f t="shared" si="525"/>
        <v>0</v>
      </c>
      <c r="FN51" s="33">
        <f t="shared" si="526"/>
        <v>-5.8464353785545597E-3</v>
      </c>
      <c r="FO51" s="33">
        <f t="shared" si="527"/>
        <v>2.8326107334241766E-2</v>
      </c>
      <c r="FP51" s="33">
        <f t="shared" si="528"/>
        <v>8.0179669405512438E-2</v>
      </c>
      <c r="FQ51" s="33">
        <f t="shared" si="529"/>
        <v>4.0030541829210023E-2</v>
      </c>
      <c r="FR51" s="33">
        <f t="shared" si="530"/>
        <v>2.1625117607023125E-2</v>
      </c>
      <c r="FS51" s="119">
        <f t="shared" si="531"/>
        <v>0.70635527542578225</v>
      </c>
      <c r="FT51" s="33">
        <f t="shared" si="532"/>
        <v>0.12005292695353209</v>
      </c>
      <c r="FU51" s="33">
        <f t="shared" si="533"/>
        <v>0.99656963855530167</v>
      </c>
      <c r="FV51" s="33">
        <f t="shared" si="534"/>
        <v>0.70635527542578225</v>
      </c>
      <c r="FW51" s="33">
        <f t="shared" si="535"/>
        <v>2.470980023830927</v>
      </c>
      <c r="FX51" s="33">
        <f t="shared" si="536"/>
        <v>-2.7395628270231369</v>
      </c>
      <c r="FY51" s="33">
        <f t="shared" si="537"/>
        <v>-2.7395628270231369</v>
      </c>
      <c r="FZ51" s="33">
        <f t="shared" si="538"/>
        <v>0.5446961040877033</v>
      </c>
      <c r="GA51" s="120">
        <f t="shared" ca="1" si="539"/>
        <v>1471.0924957072514</v>
      </c>
      <c r="GB51" s="120">
        <f t="shared" ca="1" si="540"/>
        <v>7.3689439016893186</v>
      </c>
      <c r="GC51" s="33">
        <f t="shared" ca="1" si="541"/>
        <v>0.14710924957072513</v>
      </c>
      <c r="GD51" s="119">
        <f t="shared" ca="1" si="542"/>
        <v>0.40606343042579163</v>
      </c>
      <c r="GE51" s="119">
        <f t="shared" ca="1" si="543"/>
        <v>5.5332840659553515</v>
      </c>
      <c r="GF51" s="33">
        <f t="shared" ca="1" si="544"/>
        <v>175.96405366228839</v>
      </c>
      <c r="GG51" s="33">
        <f t="shared" si="545"/>
        <v>0.10247119470065383</v>
      </c>
      <c r="GH51" s="119">
        <f t="shared" si="546"/>
        <v>86.837947672863578</v>
      </c>
      <c r="GI51" s="119">
        <f t="shared" ca="1" si="547"/>
        <v>316.055910528141</v>
      </c>
      <c r="GJ51" s="119">
        <f t="shared" ca="1" si="548"/>
        <v>1.6649776595057317E-3</v>
      </c>
      <c r="GK51" s="119">
        <f t="shared" si="549"/>
        <v>0.18132887403873821</v>
      </c>
      <c r="GL51" s="33">
        <f t="shared" si="550"/>
        <v>0.8794817089144481</v>
      </c>
      <c r="GM51" s="33">
        <f t="shared" si="551"/>
        <v>0.1721092989643469</v>
      </c>
      <c r="GN51" s="33">
        <f t="shared" si="552"/>
        <v>0.13050186345532222</v>
      </c>
      <c r="GO51" s="33">
        <f t="shared" si="553"/>
        <v>0.87114093624969935</v>
      </c>
      <c r="GP51" s="33">
        <f t="shared" si="554"/>
        <v>7.532019308314708E-2</v>
      </c>
      <c r="GQ51" s="33">
        <f t="shared" si="555"/>
        <v>0.12457370909879562</v>
      </c>
      <c r="GR51" s="33">
        <f t="shared" si="556"/>
        <v>0.86949813654467778</v>
      </c>
      <c r="GS51" s="33">
        <f t="shared" si="557"/>
        <v>0.33662197850826314</v>
      </c>
      <c r="GT51" s="33">
        <f t="shared" si="558"/>
        <v>-1.5013410534775515E-2</v>
      </c>
      <c r="GU51" s="33">
        <f t="shared" si="559"/>
        <v>3.0533684728362161E-2</v>
      </c>
      <c r="GV51" s="33">
        <f t="shared" si="560"/>
        <v>3.0533684728362161E-2</v>
      </c>
      <c r="GW51" s="33">
        <f t="shared" si="561"/>
        <v>9.4040024370433462E-2</v>
      </c>
      <c r="GX51" s="33">
        <f t="shared" si="562"/>
        <v>8.9984606357189745E-2</v>
      </c>
      <c r="GY51" s="33">
        <f t="shared" si="563"/>
        <v>0.73190281387686107</v>
      </c>
      <c r="GZ51" s="33">
        <f t="shared" si="564"/>
        <v>0.8481906042675279</v>
      </c>
      <c r="HA51" s="33">
        <f t="shared" si="565"/>
        <v>2.8326107334241766E-2</v>
      </c>
      <c r="HB51" s="33">
        <f t="shared" si="566"/>
        <v>437.44474617473105</v>
      </c>
      <c r="HC51" s="33">
        <f t="shared" si="567"/>
        <v>11.615583624151624</v>
      </c>
      <c r="HD51" s="33">
        <f t="shared" si="568"/>
        <v>2.1885668603981761</v>
      </c>
      <c r="HE51" s="33">
        <f t="shared" si="569"/>
        <v>9.0004812133874989E-6</v>
      </c>
      <c r="HF51" s="33">
        <f t="shared" si="570"/>
        <v>1867.0767669673717</v>
      </c>
      <c r="HG51" s="33">
        <f t="shared" ca="1" si="571"/>
        <v>-7.8069664770976169E-3</v>
      </c>
      <c r="HH51" s="119">
        <f t="shared" ca="1" si="572"/>
        <v>20.416304301941196</v>
      </c>
      <c r="HI51" s="44" t="e">
        <f>#REF!</f>
        <v>#REF!</v>
      </c>
      <c r="HJ51" s="44" t="e">
        <f>#REF!</f>
        <v>#REF!</v>
      </c>
      <c r="HK51" s="44">
        <f t="shared" si="573"/>
        <v>4.9691000000000001</v>
      </c>
      <c r="HL51" s="44">
        <f t="shared" si="574"/>
        <v>3.7044492539505498</v>
      </c>
      <c r="HM51" s="44" t="e">
        <f t="shared" si="575"/>
        <v>#REF!</v>
      </c>
      <c r="HN51" s="33">
        <f t="shared" si="576"/>
        <v>437.44474617473105</v>
      </c>
      <c r="HO51" s="33">
        <f t="shared" si="577"/>
        <v>11.615583624151624</v>
      </c>
      <c r="HP51" s="44">
        <f t="shared" si="578"/>
        <v>6.1428654724591922</v>
      </c>
      <c r="HQ51" s="44"/>
      <c r="HR51" s="45">
        <f t="shared" si="579"/>
        <v>0.12753870641147405</v>
      </c>
      <c r="HS51" s="45">
        <f t="shared" si="580"/>
        <v>0.82188742023405081</v>
      </c>
      <c r="HT51" s="45">
        <f t="shared" si="581"/>
        <v>0</v>
      </c>
      <c r="HU51" s="45">
        <f t="shared" si="582"/>
        <v>2.8326107334241766E-2</v>
      </c>
      <c r="HV51" s="45">
        <f t="shared" si="583"/>
        <v>0</v>
      </c>
      <c r="HW51" s="45">
        <f t="shared" si="584"/>
        <v>2.8326107334241766E-2</v>
      </c>
      <c r="HX51" s="45">
        <f t="shared" si="585"/>
        <v>0</v>
      </c>
      <c r="HY51" s="45">
        <f t="shared" si="586"/>
        <v>8.0179669405512438E-2</v>
      </c>
      <c r="HZ51" s="45">
        <f t="shared" si="587"/>
        <v>0.16413647864065159</v>
      </c>
      <c r="IA51" s="45">
        <f t="shared" si="588"/>
        <v>0.13433241705922799</v>
      </c>
      <c r="IB51" s="45">
        <f t="shared" si="589"/>
        <v>0.5921634815320812</v>
      </c>
      <c r="IC51" s="45">
        <f t="shared" si="590"/>
        <v>9.1890644094795082E-2</v>
      </c>
      <c r="ID51" s="45">
        <f t="shared" si="591"/>
        <v>0.10689547980127431</v>
      </c>
      <c r="IE51" s="45">
        <f t="shared" si="592"/>
        <v>1.6587808596956004E-2</v>
      </c>
      <c r="IF51" s="45">
        <f t="shared" si="593"/>
        <v>2.8326107334241766E-2</v>
      </c>
      <c r="IG51" s="45"/>
      <c r="IH51" s="121">
        <f t="shared" si="594"/>
        <v>-8.6926926205742732E-7</v>
      </c>
      <c r="II51" s="121">
        <f t="shared" si="595"/>
        <v>1.6158455879726205E-12</v>
      </c>
      <c r="IJ51" s="121">
        <f t="shared" si="596"/>
        <v>2.6752686926478994E-5</v>
      </c>
      <c r="IK51" s="121">
        <f t="shared" si="597"/>
        <v>7.552421964511031E-9</v>
      </c>
      <c r="IL51" s="45">
        <f t="shared" si="598"/>
        <v>2.1885668603981761</v>
      </c>
      <c r="IM51" s="119">
        <f t="shared" si="599"/>
        <v>0.10247119470065383</v>
      </c>
      <c r="IN51" s="122">
        <f t="shared" ca="1" si="600"/>
        <v>-24.900052681920108</v>
      </c>
      <c r="IO51" s="122"/>
      <c r="IP51" s="45">
        <f t="shared" si="601"/>
        <v>2.0638888387887322</v>
      </c>
      <c r="IQ51" s="122">
        <f t="shared" si="602"/>
        <v>1867.0767669673717</v>
      </c>
      <c r="IR51" s="121">
        <f t="shared" si="603"/>
        <v>1.2674358382150002E-5</v>
      </c>
    </row>
    <row r="52" spans="1:252" s="33" customFormat="1">
      <c r="A52" t="s">
        <v>233</v>
      </c>
      <c r="B52"/>
      <c r="C52" s="111">
        <v>3</v>
      </c>
      <c r="D52" s="111">
        <v>1160</v>
      </c>
      <c r="E52" s="125">
        <f t="shared" si="405"/>
        <v>86.837947672863578</v>
      </c>
      <c r="F52" s="125" t="str">
        <f t="shared" ca="1" si="406"/>
        <v>N</v>
      </c>
      <c r="G52" s="124" t="str">
        <f t="shared" ca="1" si="407"/>
        <v/>
      </c>
      <c r="H52" s="124" t="str">
        <f t="shared" ca="1" si="408"/>
        <v/>
      </c>
      <c r="I52" s="4">
        <f t="shared" ca="1" si="409"/>
        <v>5.9408651279061822E-2</v>
      </c>
      <c r="J52" s="4">
        <f t="shared" ca="1" si="410"/>
        <v>0.10007679363587366</v>
      </c>
      <c r="K52" s="4">
        <f t="shared" ca="1" si="411"/>
        <v>6.0063164774627753E-3</v>
      </c>
      <c r="L52" s="4">
        <f t="shared" ca="1" si="412"/>
        <v>2.423031479210036E-2</v>
      </c>
      <c r="M52" s="4">
        <f t="shared" ca="1" si="199"/>
        <v>5.9408651279061822E-2</v>
      </c>
      <c r="N52" s="4">
        <f t="shared" ca="1" si="200"/>
        <v>1.6479468163787668E-2</v>
      </c>
      <c r="O52" s="4">
        <f t="shared" si="201"/>
        <v>2.2502265825721901E-2</v>
      </c>
      <c r="P52">
        <v>46.846899999999998</v>
      </c>
      <c r="Q52">
        <v>1.7202999999999999</v>
      </c>
      <c r="R52">
        <v>15.536</v>
      </c>
      <c r="S52">
        <v>9.2696000000000005</v>
      </c>
      <c r="T52">
        <v>0.20480000000000001</v>
      </c>
      <c r="U52">
        <v>6.21699029126213</v>
      </c>
      <c r="V52">
        <v>12.4458</v>
      </c>
      <c r="W52">
        <v>3.9009</v>
      </c>
      <c r="X52">
        <v>1.1745000000000001</v>
      </c>
      <c r="Y52">
        <v>0.2</v>
      </c>
      <c r="Z52">
        <v>0.2465</v>
      </c>
      <c r="AA52" s="112">
        <v>0</v>
      </c>
      <c r="AB52" s="113">
        <f t="shared" ca="1" si="413"/>
        <v>11.611042207998885</v>
      </c>
      <c r="AD52">
        <v>49.980699999999999</v>
      </c>
      <c r="AE52">
        <v>0.73509999999999998</v>
      </c>
      <c r="AF52">
        <v>6.1947999999999999</v>
      </c>
      <c r="AG52">
        <v>4.0468000000000002</v>
      </c>
      <c r="AH52">
        <v>9.5100000000000004E-2</v>
      </c>
      <c r="AI52">
        <v>14.9777</v>
      </c>
      <c r="AJ52">
        <v>21.5061</v>
      </c>
      <c r="AK52">
        <v>0.39689999999999998</v>
      </c>
      <c r="AL52">
        <v>0</v>
      </c>
      <c r="AM52">
        <v>1.4862</v>
      </c>
      <c r="AO52" s="114">
        <f t="shared" ca="1" si="414"/>
        <v>1480.141945618635</v>
      </c>
      <c r="AP52" s="124">
        <f t="shared" ca="1" si="415"/>
        <v>1206.9919456186349</v>
      </c>
      <c r="AQ52" s="124">
        <f t="shared" ca="1" si="416"/>
        <v>5.9261606147574817</v>
      </c>
      <c r="AR52" s="111"/>
      <c r="AS52" s="115">
        <f t="shared" ca="1" si="417"/>
        <v>1472.0951685281013</v>
      </c>
      <c r="AT52" s="115">
        <f t="shared" ca="1" si="418"/>
        <v>7.4965938285111058</v>
      </c>
      <c r="AU52" s="115"/>
      <c r="AV52" s="115">
        <f t="shared" ca="1" si="419"/>
        <v>1471.5329494579878</v>
      </c>
      <c r="AW52" s="115">
        <f t="shared" ca="1" si="420"/>
        <v>5.0170155926286899</v>
      </c>
      <c r="AX52" s="111"/>
      <c r="AY52" s="115">
        <f t="shared" ca="1" si="421"/>
        <v>1494.8046823041939</v>
      </c>
      <c r="AZ52" s="115">
        <f t="shared" ca="1" si="422"/>
        <v>1221.654682304194</v>
      </c>
      <c r="BA52" s="115">
        <f t="shared" ca="1" si="423"/>
        <v>8.3806629837499074</v>
      </c>
      <c r="BB52" s="115"/>
      <c r="BC52" s="115">
        <f t="shared" ca="1" si="424"/>
        <v>1506.9610512136571</v>
      </c>
      <c r="BD52" s="115">
        <f t="shared" ca="1" si="425"/>
        <v>1233.8110512136573</v>
      </c>
      <c r="BE52" s="116">
        <f t="shared" ca="1" si="426"/>
        <v>8.8539038861541837</v>
      </c>
      <c r="BG52" s="116">
        <f t="shared" si="427"/>
        <v>1453.372558295282</v>
      </c>
      <c r="BH52" s="116">
        <f t="shared" si="428"/>
        <v>1180.2225582952819</v>
      </c>
      <c r="BI52" s="116">
        <f t="shared" ca="1" si="429"/>
        <v>1472.0951685281013</v>
      </c>
      <c r="BJ52" s="116">
        <f t="shared" ca="1" si="430"/>
        <v>1198.9451685281015</v>
      </c>
      <c r="BK52" s="116">
        <f t="shared" ca="1" si="431"/>
        <v>7.4965938285111058</v>
      </c>
      <c r="BL52" s="116"/>
      <c r="BM52" s="116">
        <f t="shared" ca="1" si="432"/>
        <v>1471.5329494579878</v>
      </c>
      <c r="BN52" s="116">
        <f t="shared" ca="1" si="433"/>
        <v>5.0170155926286899</v>
      </c>
      <c r="BO52" s="116">
        <f t="shared" ca="1" si="434"/>
        <v>1198.3829494579877</v>
      </c>
      <c r="BP52" s="116"/>
      <c r="BQ52" s="116">
        <f t="shared" ca="1" si="435"/>
        <v>5.9225695961466842</v>
      </c>
      <c r="BR52" s="116">
        <f t="shared" ca="1" si="436"/>
        <v>6.5184279096598328</v>
      </c>
      <c r="BS52" s="116">
        <f t="shared" ca="1" si="437"/>
        <v>1214.6787394483345</v>
      </c>
      <c r="BT52" s="116">
        <f t="shared" ca="1" si="438"/>
        <v>1220.8533450559848</v>
      </c>
      <c r="BU52" s="116">
        <f t="shared" ca="1" si="439"/>
        <v>1220.8533450559848</v>
      </c>
      <c r="BV52" s="116"/>
      <c r="BW52" s="116">
        <f t="shared" ca="1" si="440"/>
        <v>1170.4624497179507</v>
      </c>
      <c r="BX52" s="111"/>
      <c r="BY52" s="117">
        <f t="shared" ca="1" si="441"/>
        <v>0.69446334330069659</v>
      </c>
      <c r="BZ52" s="117">
        <f t="shared" ca="1" si="442"/>
        <v>0.68212496063368189</v>
      </c>
      <c r="CA52" s="117">
        <f t="shared" ca="1" si="443"/>
        <v>0.12605924343099487</v>
      </c>
      <c r="CB52" s="117">
        <f t="shared" ca="1" si="444"/>
        <v>2.0771018126450613E-2</v>
      </c>
      <c r="CC52" s="117">
        <f t="shared" ca="1" si="445"/>
        <v>1.8100240142880059E-2</v>
      </c>
      <c r="CD52" s="117">
        <f t="shared" ca="1" si="446"/>
        <v>5.6510009992997691E-2</v>
      </c>
      <c r="CE52" s="117">
        <f t="shared" si="447"/>
        <v>4.4127383432745027E-2</v>
      </c>
      <c r="CF52" s="116">
        <f t="shared" ca="1" si="448"/>
        <v>0.94769285575975015</v>
      </c>
      <c r="CG52" s="134">
        <v>0.27</v>
      </c>
      <c r="CH52" s="117">
        <f t="shared" si="449"/>
        <v>0.70635527542578225</v>
      </c>
      <c r="CI52" s="117">
        <f t="shared" si="450"/>
        <v>0.12005292695353209</v>
      </c>
      <c r="CJ52" s="117">
        <f t="shared" si="451"/>
        <v>8.0179669405512438E-2</v>
      </c>
      <c r="CK52" s="117">
        <f t="shared" si="452"/>
        <v>2.8326107334241766E-2</v>
      </c>
      <c r="CL52" s="117">
        <f t="shared" si="453"/>
        <v>4.0030541829210023E-2</v>
      </c>
      <c r="CM52" s="117">
        <f t="shared" si="454"/>
        <v>2.1625117607023125E-2</v>
      </c>
      <c r="CN52" s="117">
        <f t="shared" si="455"/>
        <v>0.99656963855530178</v>
      </c>
      <c r="CO52" s="117">
        <f t="shared" si="456"/>
        <v>0.1812115224058288</v>
      </c>
      <c r="CP52" s="111"/>
      <c r="CQ52" s="116">
        <f t="shared" ca="1" si="457"/>
        <v>7.0838124997649174</v>
      </c>
      <c r="CR52" s="116">
        <f t="shared" ca="1" si="458"/>
        <v>5.4545194249387841</v>
      </c>
      <c r="CS52" s="116">
        <f t="shared" ca="1" si="459"/>
        <v>7.5614480158624433</v>
      </c>
      <c r="CT52" s="116">
        <f t="shared" ca="1" si="460"/>
        <v>1222.2808754814814</v>
      </c>
      <c r="CU52" s="118">
        <f t="shared" ca="1" si="205"/>
        <v>0.28128831604170246</v>
      </c>
      <c r="CW52" s="116">
        <f t="shared" si="461"/>
        <v>5.664753270206103</v>
      </c>
      <c r="CX52" s="116">
        <f t="shared" si="462"/>
        <v>5.7917530473656624</v>
      </c>
      <c r="CY52" s="116">
        <f t="shared" ca="1" si="463"/>
        <v>961.12640167219399</v>
      </c>
      <c r="CZ52" s="119"/>
      <c r="DA52" s="33">
        <f t="shared" si="464"/>
        <v>0.77968620754506579</v>
      </c>
      <c r="DB52" s="33">
        <f t="shared" si="465"/>
        <v>2.1536377612082304E-2</v>
      </c>
      <c r="DC52" s="33">
        <f t="shared" si="466"/>
        <v>0.30474397073390808</v>
      </c>
      <c r="DD52" s="33">
        <f t="shared" si="467"/>
        <v>0.12901968644218778</v>
      </c>
      <c r="DE52" s="33">
        <f t="shared" si="468"/>
        <v>2.88704845814978E-3</v>
      </c>
      <c r="DF52" s="33">
        <f t="shared" si="469"/>
        <v>0.15425090787264242</v>
      </c>
      <c r="DG52" s="33">
        <f t="shared" si="470"/>
        <v>0.22193967623320626</v>
      </c>
      <c r="DH52" s="33">
        <f t="shared" si="471"/>
        <v>0.12587832310673472</v>
      </c>
      <c r="DI52" s="33">
        <f t="shared" si="472"/>
        <v>2.4937364643933927E-2</v>
      </c>
      <c r="DJ52" s="33">
        <f t="shared" si="473"/>
        <v>2.6316101111723694E-3</v>
      </c>
      <c r="DK52" s="33">
        <f t="shared" si="474"/>
        <v>3.4733719889810263E-3</v>
      </c>
      <c r="DL52" s="33">
        <f t="shared" si="475"/>
        <v>1.7709845447480641</v>
      </c>
      <c r="DN52" s="33">
        <f t="shared" si="476"/>
        <v>0.44025579435871476</v>
      </c>
      <c r="DO52" s="33">
        <f t="shared" si="477"/>
        <v>1.2160680721889651E-2</v>
      </c>
      <c r="DP52" s="33">
        <f t="shared" si="478"/>
        <v>0.17207601931797784</v>
      </c>
      <c r="DQ52" s="33">
        <f t="shared" si="479"/>
        <v>7.2851955046587827E-2</v>
      </c>
      <c r="DR52" s="33">
        <f t="shared" si="480"/>
        <v>1.6301940447258304E-3</v>
      </c>
      <c r="DS52" s="33">
        <f t="shared" si="481"/>
        <v>8.7098957656113127E-2</v>
      </c>
      <c r="DT52" s="33">
        <f t="shared" si="482"/>
        <v>0.12531993962983953</v>
      </c>
      <c r="DU52" s="33">
        <f t="shared" si="483"/>
        <v>7.1078160156751599E-2</v>
      </c>
      <c r="DV52" s="33">
        <f t="shared" si="484"/>
        <v>1.4081074122237162E-2</v>
      </c>
      <c r="DW52" s="33">
        <f t="shared" si="485"/>
        <v>1.4859588238511341E-3</v>
      </c>
      <c r="DX52" s="33">
        <f t="shared" si="486"/>
        <v>1.9612661213117134E-3</v>
      </c>
      <c r="DY52" s="33">
        <f t="shared" si="487"/>
        <v>1.0000000000000002</v>
      </c>
      <c r="DZ52" s="33">
        <f t="shared" si="488"/>
        <v>54.453554646482715</v>
      </c>
      <c r="EA52" s="33">
        <f t="shared" si="489"/>
        <v>0.83184292735373466</v>
      </c>
      <c r="EB52" s="33">
        <f t="shared" si="490"/>
        <v>9.2026920784989263E-3</v>
      </c>
      <c r="EC52" s="33">
        <f t="shared" si="491"/>
        <v>6.0756563784191996E-2</v>
      </c>
      <c r="ED52" s="33">
        <f t="shared" si="492"/>
        <v>5.6325717085337609E-2</v>
      </c>
      <c r="EE52" s="33">
        <f t="shared" si="493"/>
        <v>1.3406167400881058E-3</v>
      </c>
      <c r="EF52" s="33">
        <f t="shared" si="494"/>
        <v>0.37161451355187025</v>
      </c>
      <c r="EG52" s="33">
        <f t="shared" si="495"/>
        <v>0.38350743793399839</v>
      </c>
      <c r="EH52" s="33">
        <f t="shared" si="496"/>
        <v>6.4037922583330773E-3</v>
      </c>
      <c r="EI52" s="33">
        <f t="shared" si="497"/>
        <v>0</v>
      </c>
      <c r="EJ52" s="33">
        <f t="shared" si="498"/>
        <v>9.7777473680609375E-3</v>
      </c>
      <c r="EK52" s="33">
        <f t="shared" si="499"/>
        <v>1.730772008154114</v>
      </c>
      <c r="EM52" s="33">
        <f t="shared" si="500"/>
        <v>1.6636858547074693</v>
      </c>
      <c r="EN52" s="33">
        <f t="shared" si="501"/>
        <v>1.8405384156997853E-2</v>
      </c>
      <c r="EO52" s="33">
        <f t="shared" si="502"/>
        <v>0.18226969135257598</v>
      </c>
      <c r="EP52" s="33">
        <f t="shared" si="503"/>
        <v>5.6325717085337609E-2</v>
      </c>
      <c r="EQ52" s="33">
        <f t="shared" si="504"/>
        <v>1.3406167400881058E-3</v>
      </c>
      <c r="ER52" s="33">
        <f t="shared" si="505"/>
        <v>0.37161451355187025</v>
      </c>
      <c r="ES52" s="33">
        <f t="shared" si="506"/>
        <v>0.38350743793399839</v>
      </c>
      <c r="ET52" s="33">
        <f t="shared" si="507"/>
        <v>6.4037922583330773E-3</v>
      </c>
      <c r="EU52" s="33">
        <f t="shared" si="508"/>
        <v>0</v>
      </c>
      <c r="EV52" s="33">
        <f t="shared" si="509"/>
        <v>2.9333242104182811E-2</v>
      </c>
      <c r="EW52" s="33">
        <f t="shared" si="510"/>
        <v>2.7128862498908526</v>
      </c>
      <c r="EX52" s="33">
        <f t="shared" si="511"/>
        <v>2.2116666337342368</v>
      </c>
      <c r="EZ52" s="33">
        <f t="shared" si="512"/>
        <v>1.8397592469360675</v>
      </c>
      <c r="FA52" s="33">
        <f t="shared" si="513"/>
        <v>2.0353287010546447E-2</v>
      </c>
      <c r="FB52" s="33">
        <f t="shared" si="514"/>
        <v>0.16024075306393248</v>
      </c>
      <c r="FC52" s="33">
        <f t="shared" si="515"/>
        <v>0.1085057767397542</v>
      </c>
      <c r="FD52" s="33">
        <f t="shared" si="516"/>
        <v>0.26874652980368668</v>
      </c>
      <c r="FE52" s="33">
        <f t="shared" si="517"/>
        <v>0.12457370909879562</v>
      </c>
      <c r="FF52" s="33">
        <f t="shared" si="518"/>
        <v>2.964997312678427E-3</v>
      </c>
      <c r="FG52" s="33">
        <f t="shared" si="519"/>
        <v>0.82188742023405081</v>
      </c>
      <c r="FH52" s="33">
        <f t="shared" si="520"/>
        <v>0.8481906042675279</v>
      </c>
      <c r="FI52" s="33">
        <f t="shared" si="521"/>
        <v>2.8326107334241766E-2</v>
      </c>
      <c r="FJ52" s="33">
        <f t="shared" si="522"/>
        <v>0</v>
      </c>
      <c r="FK52" s="33">
        <f t="shared" si="523"/>
        <v>4.3250235214046251E-2</v>
      </c>
      <c r="FL52" s="33">
        <f t="shared" si="524"/>
        <v>3.9980521372116415</v>
      </c>
      <c r="FM52" s="33">
        <f t="shared" si="525"/>
        <v>0</v>
      </c>
      <c r="FN52" s="33">
        <f t="shared" si="526"/>
        <v>-5.8464353785545597E-3</v>
      </c>
      <c r="FO52" s="33">
        <f t="shared" si="527"/>
        <v>2.8326107334241766E-2</v>
      </c>
      <c r="FP52" s="33">
        <f t="shared" si="528"/>
        <v>8.0179669405512438E-2</v>
      </c>
      <c r="FQ52" s="33">
        <f t="shared" si="529"/>
        <v>4.0030541829210023E-2</v>
      </c>
      <c r="FR52" s="33">
        <f t="shared" si="530"/>
        <v>2.1625117607023125E-2</v>
      </c>
      <c r="FS52" s="119">
        <f t="shared" si="531"/>
        <v>0.70635527542578225</v>
      </c>
      <c r="FT52" s="33">
        <f t="shared" si="532"/>
        <v>0.12005292695353209</v>
      </c>
      <c r="FU52" s="33">
        <f t="shared" si="533"/>
        <v>0.99656963855530167</v>
      </c>
      <c r="FV52" s="33">
        <f t="shared" si="534"/>
        <v>0.70635527542578225</v>
      </c>
      <c r="FW52" s="33">
        <f t="shared" si="535"/>
        <v>2.4806214485795843</v>
      </c>
      <c r="FX52" s="33">
        <f t="shared" si="536"/>
        <v>-2.7223139477411236</v>
      </c>
      <c r="FY52" s="33">
        <f t="shared" si="537"/>
        <v>-2.7223139477411236</v>
      </c>
      <c r="FZ52" s="33">
        <f t="shared" si="538"/>
        <v>0.54453554646482716</v>
      </c>
      <c r="GA52" s="120">
        <f t="shared" ca="1" si="539"/>
        <v>1472.0951685281013</v>
      </c>
      <c r="GB52" s="120">
        <f t="shared" ca="1" si="540"/>
        <v>7.4965938285111058</v>
      </c>
      <c r="GC52" s="33">
        <f t="shared" ca="1" si="541"/>
        <v>0.14720951685281014</v>
      </c>
      <c r="GD52" s="119">
        <f t="shared" ca="1" si="542"/>
        <v>0.45363554527976674</v>
      </c>
      <c r="GE52" s="119">
        <f t="shared" ca="1" si="543"/>
        <v>5.5264159154491761</v>
      </c>
      <c r="GF52" s="33">
        <f t="shared" ca="1" si="544"/>
        <v>175.9639649746174</v>
      </c>
      <c r="GG52" s="33">
        <f t="shared" si="545"/>
        <v>0.10247119470065383</v>
      </c>
      <c r="GH52" s="119">
        <f t="shared" si="546"/>
        <v>86.837947672863578</v>
      </c>
      <c r="GI52" s="119">
        <f t="shared" ca="1" si="547"/>
        <v>316.05576100188784</v>
      </c>
      <c r="GJ52" s="119">
        <f t="shared" ca="1" si="548"/>
        <v>1.6649826225978894E-3</v>
      </c>
      <c r="GK52" s="119">
        <f t="shared" si="549"/>
        <v>0.1812115224058288</v>
      </c>
      <c r="GL52" s="33">
        <f t="shared" si="550"/>
        <v>0.8794817089144481</v>
      </c>
      <c r="GM52" s="33">
        <f t="shared" si="551"/>
        <v>0.1721092989643469</v>
      </c>
      <c r="GN52" s="33">
        <f t="shared" si="552"/>
        <v>0.13050186345532222</v>
      </c>
      <c r="GO52" s="33">
        <f t="shared" si="553"/>
        <v>0.87114093624969935</v>
      </c>
      <c r="GP52" s="33">
        <f t="shared" si="554"/>
        <v>7.532019308314708E-2</v>
      </c>
      <c r="GQ52" s="33">
        <f t="shared" si="555"/>
        <v>0.12457370909879562</v>
      </c>
      <c r="GR52" s="33">
        <f t="shared" si="556"/>
        <v>0.86949813654467778</v>
      </c>
      <c r="GS52" s="33">
        <f t="shared" si="557"/>
        <v>0.33662197850826314</v>
      </c>
      <c r="GT52" s="33">
        <f t="shared" si="558"/>
        <v>-1.5013410534775515E-2</v>
      </c>
      <c r="GU52" s="33">
        <f t="shared" si="559"/>
        <v>3.0533684728362161E-2</v>
      </c>
      <c r="GV52" s="33">
        <f t="shared" si="560"/>
        <v>3.0533684728362161E-2</v>
      </c>
      <c r="GW52" s="33">
        <f t="shared" si="561"/>
        <v>9.4040024370433462E-2</v>
      </c>
      <c r="GX52" s="33">
        <f t="shared" si="562"/>
        <v>8.9984606357189745E-2</v>
      </c>
      <c r="GY52" s="33">
        <f t="shared" si="563"/>
        <v>0.73190281387686107</v>
      </c>
      <c r="GZ52" s="33">
        <f t="shared" si="564"/>
        <v>0.8481906042675279</v>
      </c>
      <c r="HA52" s="33">
        <f t="shared" si="565"/>
        <v>2.8326107334241766E-2</v>
      </c>
      <c r="HB52" s="33">
        <f t="shared" si="566"/>
        <v>437.44474617473105</v>
      </c>
      <c r="HC52" s="33">
        <f t="shared" si="567"/>
        <v>11.615583624151624</v>
      </c>
      <c r="HD52" s="33">
        <f t="shared" si="568"/>
        <v>2.1885668603981761</v>
      </c>
      <c r="HE52" s="33">
        <f t="shared" si="569"/>
        <v>9.0004812133874989E-6</v>
      </c>
      <c r="HF52" s="33">
        <f t="shared" si="570"/>
        <v>1867.0767669673717</v>
      </c>
      <c r="HG52" s="33">
        <f t="shared" ca="1" si="571"/>
        <v>-7.806925895991074E-3</v>
      </c>
      <c r="HH52" s="119">
        <f t="shared" ca="1" si="572"/>
        <v>20.536073015862431</v>
      </c>
      <c r="HI52" s="44" t="e">
        <f>#REF!</f>
        <v>#REF!</v>
      </c>
      <c r="HJ52" s="44" t="e">
        <f>#REF!</f>
        <v>#REF!</v>
      </c>
      <c r="HK52" s="44">
        <f t="shared" si="573"/>
        <v>5.0754000000000001</v>
      </c>
      <c r="HL52" s="44">
        <f t="shared" si="574"/>
        <v>3.5483627942583311</v>
      </c>
      <c r="HM52" s="44" t="e">
        <f t="shared" si="575"/>
        <v>#REF!</v>
      </c>
      <c r="HN52" s="33">
        <f t="shared" si="576"/>
        <v>437.44474617473105</v>
      </c>
      <c r="HO52" s="33">
        <f t="shared" si="577"/>
        <v>11.615583624151624</v>
      </c>
      <c r="HP52" s="44">
        <f t="shared" si="578"/>
        <v>6.1428654724591922</v>
      </c>
      <c r="HQ52" s="44"/>
      <c r="HR52" s="45">
        <f t="shared" si="579"/>
        <v>0.12753870641147405</v>
      </c>
      <c r="HS52" s="45">
        <f t="shared" si="580"/>
        <v>0.82188742023405081</v>
      </c>
      <c r="HT52" s="45">
        <f t="shared" si="581"/>
        <v>0</v>
      </c>
      <c r="HU52" s="45">
        <f t="shared" si="582"/>
        <v>2.8326107334241766E-2</v>
      </c>
      <c r="HV52" s="45">
        <f t="shared" si="583"/>
        <v>0</v>
      </c>
      <c r="HW52" s="45">
        <f t="shared" si="584"/>
        <v>2.8326107334241766E-2</v>
      </c>
      <c r="HX52" s="45">
        <f t="shared" si="585"/>
        <v>0</v>
      </c>
      <c r="HY52" s="45">
        <f t="shared" si="586"/>
        <v>8.0179669405512438E-2</v>
      </c>
      <c r="HZ52" s="45">
        <f t="shared" si="587"/>
        <v>0.16413647864065159</v>
      </c>
      <c r="IA52" s="45">
        <f t="shared" si="588"/>
        <v>0.13433241705922799</v>
      </c>
      <c r="IB52" s="45">
        <f t="shared" si="589"/>
        <v>0.5921634815320812</v>
      </c>
      <c r="IC52" s="45">
        <f t="shared" si="590"/>
        <v>9.1890644094795082E-2</v>
      </c>
      <c r="ID52" s="45">
        <f t="shared" si="591"/>
        <v>0.10689547980127431</v>
      </c>
      <c r="IE52" s="45">
        <f t="shared" si="592"/>
        <v>1.6587808596956004E-2</v>
      </c>
      <c r="IF52" s="45">
        <f t="shared" si="593"/>
        <v>2.8326107334241766E-2</v>
      </c>
      <c r="IG52" s="45"/>
      <c r="IH52" s="121">
        <f t="shared" si="594"/>
        <v>-8.6926926205742732E-7</v>
      </c>
      <c r="II52" s="121">
        <f t="shared" si="595"/>
        <v>1.6158455879726205E-12</v>
      </c>
      <c r="IJ52" s="121">
        <f t="shared" si="596"/>
        <v>2.6752686926478994E-5</v>
      </c>
      <c r="IK52" s="121">
        <f t="shared" si="597"/>
        <v>7.552421964511031E-9</v>
      </c>
      <c r="IL52" s="45">
        <f t="shared" si="598"/>
        <v>2.1885668603981761</v>
      </c>
      <c r="IM52" s="119">
        <f t="shared" si="599"/>
        <v>0.10247119470065383</v>
      </c>
      <c r="IN52" s="122">
        <f t="shared" ca="1" si="600"/>
        <v>-24.899923206364125</v>
      </c>
      <c r="IO52" s="122"/>
      <c r="IP52" s="45">
        <f t="shared" si="601"/>
        <v>2.0638888387887322</v>
      </c>
      <c r="IQ52" s="122">
        <f t="shared" si="602"/>
        <v>1867.0767669673717</v>
      </c>
      <c r="IR52" s="121">
        <f t="shared" si="603"/>
        <v>1.2674358382150002E-5</v>
      </c>
    </row>
    <row r="53" spans="1:252" s="33" customFormat="1">
      <c r="A53" t="s">
        <v>233</v>
      </c>
      <c r="B53"/>
      <c r="C53" s="111">
        <v>3</v>
      </c>
      <c r="D53" s="111">
        <v>1160</v>
      </c>
      <c r="E53" s="125">
        <f t="shared" si="405"/>
        <v>86.837947672863578</v>
      </c>
      <c r="F53" s="125" t="str">
        <f t="shared" ca="1" si="406"/>
        <v>N</v>
      </c>
      <c r="G53" s="124" t="str">
        <f t="shared" ca="1" si="407"/>
        <v/>
      </c>
      <c r="H53" s="124" t="str">
        <f t="shared" ca="1" si="408"/>
        <v/>
      </c>
      <c r="I53" s="4">
        <f t="shared" ca="1" si="409"/>
        <v>5.9405986038326281E-2</v>
      </c>
      <c r="J53" s="4">
        <f t="shared" ca="1" si="410"/>
        <v>0.11290360641411054</v>
      </c>
      <c r="K53" s="4">
        <f t="shared" ca="1" si="411"/>
        <v>3.3863904170237796E-3</v>
      </c>
      <c r="L53" s="4">
        <f t="shared" ca="1" si="412"/>
        <v>2.3502070081043214E-2</v>
      </c>
      <c r="M53" s="4">
        <f t="shared" ca="1" si="199"/>
        <v>5.9405986038326281E-2</v>
      </c>
      <c r="N53" s="4">
        <f t="shared" ca="1" si="200"/>
        <v>1.7431864398330082E-2</v>
      </c>
      <c r="O53" s="4">
        <f t="shared" si="201"/>
        <v>2.225767646523831E-2</v>
      </c>
      <c r="P53">
        <v>46.683199999999999</v>
      </c>
      <c r="Q53">
        <v>1.7165999999999999</v>
      </c>
      <c r="R53">
        <v>15.633699999999999</v>
      </c>
      <c r="S53">
        <v>9.7187000000000001</v>
      </c>
      <c r="T53">
        <v>0.17269999999999999</v>
      </c>
      <c r="U53">
        <v>6.0137864077669896</v>
      </c>
      <c r="V53">
        <v>12.460900000000001</v>
      </c>
      <c r="W53">
        <v>3.9462000000000002</v>
      </c>
      <c r="X53">
        <v>1.1580999999999999</v>
      </c>
      <c r="Y53">
        <v>0.2</v>
      </c>
      <c r="Z53">
        <v>0.2581</v>
      </c>
      <c r="AA53" s="112">
        <v>0</v>
      </c>
      <c r="AB53" s="113">
        <f t="shared" ca="1" si="413"/>
        <v>11.425533759273005</v>
      </c>
      <c r="AD53">
        <v>49.980699999999999</v>
      </c>
      <c r="AE53">
        <v>0.73509999999999998</v>
      </c>
      <c r="AF53">
        <v>6.1947999999999999</v>
      </c>
      <c r="AG53">
        <v>4.0468000000000002</v>
      </c>
      <c r="AH53">
        <v>9.5100000000000004E-2</v>
      </c>
      <c r="AI53">
        <v>14.9777</v>
      </c>
      <c r="AJ53">
        <v>21.5061</v>
      </c>
      <c r="AK53">
        <v>0.39689999999999998</v>
      </c>
      <c r="AL53">
        <v>0</v>
      </c>
      <c r="AM53">
        <v>1.4862</v>
      </c>
      <c r="AO53" s="114">
        <f t="shared" ca="1" si="414"/>
        <v>1474.7304676989484</v>
      </c>
      <c r="AP53" s="124">
        <f t="shared" ca="1" si="415"/>
        <v>1201.5804676989483</v>
      </c>
      <c r="AQ53" s="124">
        <f t="shared" ca="1" si="416"/>
        <v>5.941397577139691</v>
      </c>
      <c r="AR53" s="111"/>
      <c r="AS53" s="115">
        <f t="shared" ca="1" si="417"/>
        <v>1465.4124876789922</v>
      </c>
      <c r="AT53" s="115">
        <f t="shared" ca="1" si="418"/>
        <v>7.26941925610911</v>
      </c>
      <c r="AU53" s="115"/>
      <c r="AV53" s="115">
        <f t="shared" ca="1" si="419"/>
        <v>1464.6179689702644</v>
      </c>
      <c r="AW53" s="115">
        <f t="shared" ca="1" si="420"/>
        <v>4.7485550999840234</v>
      </c>
      <c r="AX53" s="111"/>
      <c r="AY53" s="115">
        <f t="shared" ca="1" si="421"/>
        <v>1487.7437041318499</v>
      </c>
      <c r="AZ53" s="115">
        <f t="shared" ca="1" si="422"/>
        <v>1214.5937041318498</v>
      </c>
      <c r="BA53" s="115">
        <f t="shared" ca="1" si="423"/>
        <v>8.1381483221534285</v>
      </c>
      <c r="BB53" s="115"/>
      <c r="BC53" s="115">
        <f t="shared" ca="1" si="424"/>
        <v>1502.2812831713429</v>
      </c>
      <c r="BD53" s="115">
        <f t="shared" ca="1" si="425"/>
        <v>1229.1312831713431</v>
      </c>
      <c r="BE53" s="116">
        <f t="shared" ca="1" si="426"/>
        <v>8.7036892763681291</v>
      </c>
      <c r="BG53" s="116">
        <f t="shared" si="427"/>
        <v>1445.8796982048568</v>
      </c>
      <c r="BH53" s="116">
        <f t="shared" si="428"/>
        <v>1172.729698204857</v>
      </c>
      <c r="BI53" s="116">
        <f t="shared" ca="1" si="429"/>
        <v>1465.4124876789922</v>
      </c>
      <c r="BJ53" s="116">
        <f t="shared" ca="1" si="430"/>
        <v>1192.2624876789923</v>
      </c>
      <c r="BK53" s="116">
        <f t="shared" ca="1" si="431"/>
        <v>7.26941925610911</v>
      </c>
      <c r="BL53" s="116"/>
      <c r="BM53" s="116">
        <f t="shared" ca="1" si="432"/>
        <v>1464.6179689702644</v>
      </c>
      <c r="BN53" s="116">
        <f t="shared" ca="1" si="433"/>
        <v>4.7485550999840234</v>
      </c>
      <c r="BO53" s="116">
        <f t="shared" ca="1" si="434"/>
        <v>1191.4679689702643</v>
      </c>
      <c r="BP53" s="116"/>
      <c r="BQ53" s="116">
        <f t="shared" ca="1" si="435"/>
        <v>5.7819119635023535</v>
      </c>
      <c r="BR53" s="116">
        <f t="shared" ca="1" si="436"/>
        <v>6.201229004227053</v>
      </c>
      <c r="BS53" s="116">
        <f t="shared" ca="1" si="437"/>
        <v>1207.824011964155</v>
      </c>
      <c r="BT53" s="116">
        <f t="shared" ca="1" si="438"/>
        <v>1215.5036376748008</v>
      </c>
      <c r="BU53" s="116">
        <f t="shared" ca="1" si="439"/>
        <v>1215.5036376748008</v>
      </c>
      <c r="BV53" s="116"/>
      <c r="BW53" s="116">
        <f t="shared" ca="1" si="440"/>
        <v>1166.81156312757</v>
      </c>
      <c r="BX53" s="111"/>
      <c r="BY53" s="117">
        <f t="shared" ca="1" si="441"/>
        <v>0.70168562183251915</v>
      </c>
      <c r="BZ53" s="117">
        <f t="shared" ca="1" si="442"/>
        <v>0.68285320534473903</v>
      </c>
      <c r="CA53" s="117">
        <f t="shared" ca="1" si="443"/>
        <v>0.12343931737055587</v>
      </c>
      <c r="CB53" s="117">
        <f t="shared" ca="1" si="444"/>
        <v>2.0773683367186161E-2</v>
      </c>
      <c r="CC53" s="117">
        <f t="shared" ca="1" si="445"/>
        <v>1.8334122509792446E-2</v>
      </c>
      <c r="CD53" s="117">
        <f t="shared" ca="1" si="446"/>
        <v>5.7462406227540105E-2</v>
      </c>
      <c r="CE53" s="117">
        <f t="shared" si="447"/>
        <v>4.3882794072261436E-2</v>
      </c>
      <c r="CF53" s="116">
        <f t="shared" ca="1" si="448"/>
        <v>0.94674552889207519</v>
      </c>
      <c r="CG53" s="134">
        <v>0.27</v>
      </c>
      <c r="CH53" s="117">
        <f t="shared" si="449"/>
        <v>0.70635527542578225</v>
      </c>
      <c r="CI53" s="117">
        <f t="shared" si="450"/>
        <v>0.12005292695353209</v>
      </c>
      <c r="CJ53" s="117">
        <f t="shared" si="451"/>
        <v>8.0179669405512438E-2</v>
      </c>
      <c r="CK53" s="117">
        <f t="shared" si="452"/>
        <v>2.8326107334241766E-2</v>
      </c>
      <c r="CL53" s="117">
        <f t="shared" si="453"/>
        <v>4.0030541829210023E-2</v>
      </c>
      <c r="CM53" s="117">
        <f t="shared" si="454"/>
        <v>2.1625117607023125E-2</v>
      </c>
      <c r="CN53" s="117">
        <f t="shared" si="455"/>
        <v>0.99656963855530178</v>
      </c>
      <c r="CO53" s="117">
        <f t="shared" si="456"/>
        <v>0.1671885135639026</v>
      </c>
      <c r="CP53" s="111"/>
      <c r="CQ53" s="116">
        <f t="shared" ca="1" si="457"/>
        <v>6.874514546030241</v>
      </c>
      <c r="CR53" s="116">
        <f t="shared" ca="1" si="458"/>
        <v>5.2345587294207725</v>
      </c>
      <c r="CS53" s="116">
        <f t="shared" ca="1" si="459"/>
        <v>7.0778045638289884</v>
      </c>
      <c r="CT53" s="116">
        <f t="shared" ca="1" si="460"/>
        <v>1220.3791126805049</v>
      </c>
      <c r="CU53" s="118">
        <f t="shared" ca="1" si="205"/>
        <v>0.28009211997801314</v>
      </c>
      <c r="CW53" s="116">
        <f t="shared" si="461"/>
        <v>5.664753270206103</v>
      </c>
      <c r="CX53" s="116">
        <f t="shared" si="462"/>
        <v>5.7917530473656624</v>
      </c>
      <c r="CY53" s="116">
        <f t="shared" ca="1" si="463"/>
        <v>960.65693260109413</v>
      </c>
      <c r="CZ53" s="119"/>
      <c r="DA53" s="33">
        <f t="shared" si="464"/>
        <v>0.77696170214182403</v>
      </c>
      <c r="DB53" s="33">
        <f t="shared" si="465"/>
        <v>2.1490057437017079E-2</v>
      </c>
      <c r="DC53" s="33">
        <f t="shared" si="466"/>
        <v>0.30666038975686782</v>
      </c>
      <c r="DD53" s="33">
        <f t="shared" si="467"/>
        <v>0.13527052155709959</v>
      </c>
      <c r="DE53" s="33">
        <f t="shared" si="468"/>
        <v>2.4345374449339205E-3</v>
      </c>
      <c r="DF53" s="33">
        <f t="shared" si="469"/>
        <v>0.14920917834695441</v>
      </c>
      <c r="DG53" s="33">
        <f t="shared" si="470"/>
        <v>0.22220894691979301</v>
      </c>
      <c r="DH53" s="33">
        <f t="shared" si="471"/>
        <v>0.12734011090871247</v>
      </c>
      <c r="DI53" s="33">
        <f t="shared" si="472"/>
        <v>2.4589154528854726E-2</v>
      </c>
      <c r="DJ53" s="33">
        <f t="shared" si="473"/>
        <v>2.6316101111723694E-3</v>
      </c>
      <c r="DK53" s="33">
        <f t="shared" si="474"/>
        <v>3.6368247884624866E-3</v>
      </c>
      <c r="DL53" s="33">
        <f t="shared" si="475"/>
        <v>1.7724330339416916</v>
      </c>
      <c r="DN53" s="33">
        <f t="shared" si="476"/>
        <v>0.43835884756331167</v>
      </c>
      <c r="DO53" s="33">
        <f t="shared" si="477"/>
        <v>1.2124608955874406E-2</v>
      </c>
      <c r="DP53" s="33">
        <f t="shared" si="478"/>
        <v>0.1730166296183781</v>
      </c>
      <c r="DQ53" s="33">
        <f t="shared" si="479"/>
        <v>7.6319115569784421E-2</v>
      </c>
      <c r="DR53" s="33">
        <f t="shared" si="480"/>
        <v>1.373556799220664E-3</v>
      </c>
      <c r="DS53" s="33">
        <f t="shared" si="481"/>
        <v>8.4183252901312719E-2</v>
      </c>
      <c r="DT53" s="33">
        <f t="shared" si="482"/>
        <v>0.12536944565156594</v>
      </c>
      <c r="DU53" s="33">
        <f t="shared" si="483"/>
        <v>7.1844807939244054E-2</v>
      </c>
      <c r="DV53" s="33">
        <f t="shared" si="484"/>
        <v>1.387310778911134E-2</v>
      </c>
      <c r="DW53" s="33">
        <f t="shared" si="485"/>
        <v>1.4847444505815628E-3</v>
      </c>
      <c r="DX53" s="33">
        <f t="shared" si="486"/>
        <v>2.0518827616153134E-3</v>
      </c>
      <c r="DY53" s="33">
        <f t="shared" si="487"/>
        <v>1.0000000000000002</v>
      </c>
      <c r="DZ53" s="33">
        <f t="shared" si="488"/>
        <v>52.449850867136718</v>
      </c>
      <c r="EA53" s="33">
        <f t="shared" si="489"/>
        <v>0.83184292735373466</v>
      </c>
      <c r="EB53" s="33">
        <f t="shared" si="490"/>
        <v>9.2026920784989263E-3</v>
      </c>
      <c r="EC53" s="33">
        <f t="shared" si="491"/>
        <v>6.0756563784191996E-2</v>
      </c>
      <c r="ED53" s="33">
        <f t="shared" si="492"/>
        <v>5.6325717085337609E-2</v>
      </c>
      <c r="EE53" s="33">
        <f t="shared" si="493"/>
        <v>1.3406167400881058E-3</v>
      </c>
      <c r="EF53" s="33">
        <f t="shared" si="494"/>
        <v>0.37161451355187025</v>
      </c>
      <c r="EG53" s="33">
        <f t="shared" si="495"/>
        <v>0.38350743793399839</v>
      </c>
      <c r="EH53" s="33">
        <f t="shared" si="496"/>
        <v>6.4037922583330773E-3</v>
      </c>
      <c r="EI53" s="33">
        <f t="shared" si="497"/>
        <v>0</v>
      </c>
      <c r="EJ53" s="33">
        <f t="shared" si="498"/>
        <v>9.7777473680609375E-3</v>
      </c>
      <c r="EK53" s="33">
        <f t="shared" si="499"/>
        <v>1.730772008154114</v>
      </c>
      <c r="EM53" s="33">
        <f t="shared" si="500"/>
        <v>1.6636858547074693</v>
      </c>
      <c r="EN53" s="33">
        <f t="shared" si="501"/>
        <v>1.8405384156997853E-2</v>
      </c>
      <c r="EO53" s="33">
        <f t="shared" si="502"/>
        <v>0.18226969135257598</v>
      </c>
      <c r="EP53" s="33">
        <f t="shared" si="503"/>
        <v>5.6325717085337609E-2</v>
      </c>
      <c r="EQ53" s="33">
        <f t="shared" si="504"/>
        <v>1.3406167400881058E-3</v>
      </c>
      <c r="ER53" s="33">
        <f t="shared" si="505"/>
        <v>0.37161451355187025</v>
      </c>
      <c r="ES53" s="33">
        <f t="shared" si="506"/>
        <v>0.38350743793399839</v>
      </c>
      <c r="ET53" s="33">
        <f t="shared" si="507"/>
        <v>6.4037922583330773E-3</v>
      </c>
      <c r="EU53" s="33">
        <f t="shared" si="508"/>
        <v>0</v>
      </c>
      <c r="EV53" s="33">
        <f t="shared" si="509"/>
        <v>2.9333242104182811E-2</v>
      </c>
      <c r="EW53" s="33">
        <f t="shared" si="510"/>
        <v>2.7128862498908526</v>
      </c>
      <c r="EX53" s="33">
        <f t="shared" si="511"/>
        <v>2.2116666337342368</v>
      </c>
      <c r="EZ53" s="33">
        <f t="shared" si="512"/>
        <v>1.8397592469360675</v>
      </c>
      <c r="FA53" s="33">
        <f t="shared" si="513"/>
        <v>2.0353287010546447E-2</v>
      </c>
      <c r="FB53" s="33">
        <f t="shared" si="514"/>
        <v>0.16024075306393248</v>
      </c>
      <c r="FC53" s="33">
        <f t="shared" si="515"/>
        <v>0.1085057767397542</v>
      </c>
      <c r="FD53" s="33">
        <f t="shared" si="516"/>
        <v>0.26874652980368668</v>
      </c>
      <c r="FE53" s="33">
        <f t="shared" si="517"/>
        <v>0.12457370909879562</v>
      </c>
      <c r="FF53" s="33">
        <f t="shared" si="518"/>
        <v>2.964997312678427E-3</v>
      </c>
      <c r="FG53" s="33">
        <f t="shared" si="519"/>
        <v>0.82188742023405081</v>
      </c>
      <c r="FH53" s="33">
        <f t="shared" si="520"/>
        <v>0.8481906042675279</v>
      </c>
      <c r="FI53" s="33">
        <f t="shared" si="521"/>
        <v>2.8326107334241766E-2</v>
      </c>
      <c r="FJ53" s="33">
        <f t="shared" si="522"/>
        <v>0</v>
      </c>
      <c r="FK53" s="33">
        <f t="shared" si="523"/>
        <v>4.3250235214046251E-2</v>
      </c>
      <c r="FL53" s="33">
        <f t="shared" si="524"/>
        <v>3.9980521372116415</v>
      </c>
      <c r="FM53" s="33">
        <f t="shared" si="525"/>
        <v>0</v>
      </c>
      <c r="FN53" s="33">
        <f t="shared" si="526"/>
        <v>-5.8464353785545597E-3</v>
      </c>
      <c r="FO53" s="33">
        <f t="shared" si="527"/>
        <v>2.8326107334241766E-2</v>
      </c>
      <c r="FP53" s="33">
        <f t="shared" si="528"/>
        <v>8.0179669405512438E-2</v>
      </c>
      <c r="FQ53" s="33">
        <f t="shared" si="529"/>
        <v>4.0030541829210023E-2</v>
      </c>
      <c r="FR53" s="33">
        <f t="shared" si="530"/>
        <v>2.1625117607023125E-2</v>
      </c>
      <c r="FS53" s="119">
        <f t="shared" si="531"/>
        <v>0.70635527542578225</v>
      </c>
      <c r="FT53" s="33">
        <f t="shared" si="532"/>
        <v>0.12005292695353209</v>
      </c>
      <c r="FU53" s="33">
        <f t="shared" si="533"/>
        <v>0.99656963855530167</v>
      </c>
      <c r="FV53" s="33">
        <f t="shared" si="534"/>
        <v>0.70635527542578225</v>
      </c>
      <c r="FW53" s="33">
        <f t="shared" si="535"/>
        <v>2.4730779514905068</v>
      </c>
      <c r="FX53" s="33">
        <f t="shared" si="536"/>
        <v>-2.7346568534111593</v>
      </c>
      <c r="FY53" s="33">
        <f t="shared" si="537"/>
        <v>-2.7346568534111593</v>
      </c>
      <c r="FZ53" s="33">
        <f t="shared" si="538"/>
        <v>0.52449850867136727</v>
      </c>
      <c r="GA53" s="120">
        <f t="shared" ca="1" si="539"/>
        <v>1465.4124876789922</v>
      </c>
      <c r="GB53" s="120">
        <f t="shared" ca="1" si="540"/>
        <v>7.26941925610911</v>
      </c>
      <c r="GC53" s="33">
        <f t="shared" ca="1" si="541"/>
        <v>0.14654124876789923</v>
      </c>
      <c r="GD53" s="119">
        <f t="shared" ca="1" si="542"/>
        <v>0.39710176101840761</v>
      </c>
      <c r="GE53" s="119">
        <f t="shared" ca="1" si="543"/>
        <v>5.521096251396278</v>
      </c>
      <c r="GF53" s="33">
        <f t="shared" ca="1" si="544"/>
        <v>175.95517918168036</v>
      </c>
      <c r="GG53" s="33">
        <f t="shared" si="545"/>
        <v>0.10247119470065383</v>
      </c>
      <c r="GH53" s="119">
        <f t="shared" si="546"/>
        <v>86.837947672863578</v>
      </c>
      <c r="GI53" s="119">
        <f t="shared" ca="1" si="547"/>
        <v>316.0409482628794</v>
      </c>
      <c r="GJ53" s="119">
        <f t="shared" ca="1" si="548"/>
        <v>1.6654743534866214E-3</v>
      </c>
      <c r="GK53" s="119">
        <f t="shared" si="549"/>
        <v>0.1671885135639026</v>
      </c>
      <c r="GL53" s="33">
        <f t="shared" si="550"/>
        <v>0.8794817089144481</v>
      </c>
      <c r="GM53" s="33">
        <f t="shared" si="551"/>
        <v>0.1721092989643469</v>
      </c>
      <c r="GN53" s="33">
        <f t="shared" si="552"/>
        <v>0.13050186345532222</v>
      </c>
      <c r="GO53" s="33">
        <f t="shared" si="553"/>
        <v>0.87114093624969935</v>
      </c>
      <c r="GP53" s="33">
        <f t="shared" si="554"/>
        <v>7.532019308314708E-2</v>
      </c>
      <c r="GQ53" s="33">
        <f t="shared" si="555"/>
        <v>0.12457370909879562</v>
      </c>
      <c r="GR53" s="33">
        <f t="shared" si="556"/>
        <v>0.86949813654467778</v>
      </c>
      <c r="GS53" s="33">
        <f t="shared" si="557"/>
        <v>0.33662197850826314</v>
      </c>
      <c r="GT53" s="33">
        <f t="shared" si="558"/>
        <v>-1.5013410534775515E-2</v>
      </c>
      <c r="GU53" s="33">
        <f t="shared" si="559"/>
        <v>3.0533684728362161E-2</v>
      </c>
      <c r="GV53" s="33">
        <f t="shared" si="560"/>
        <v>3.0533684728362161E-2</v>
      </c>
      <c r="GW53" s="33">
        <f t="shared" si="561"/>
        <v>9.4040024370433462E-2</v>
      </c>
      <c r="GX53" s="33">
        <f t="shared" si="562"/>
        <v>8.9984606357189745E-2</v>
      </c>
      <c r="GY53" s="33">
        <f t="shared" si="563"/>
        <v>0.73190281387686107</v>
      </c>
      <c r="GZ53" s="33">
        <f t="shared" si="564"/>
        <v>0.8481906042675279</v>
      </c>
      <c r="HA53" s="33">
        <f t="shared" si="565"/>
        <v>2.8326107334241766E-2</v>
      </c>
      <c r="HB53" s="33">
        <f t="shared" si="566"/>
        <v>437.44474617473105</v>
      </c>
      <c r="HC53" s="33">
        <f t="shared" si="567"/>
        <v>11.615583624151624</v>
      </c>
      <c r="HD53" s="33">
        <f t="shared" si="568"/>
        <v>2.1885668603981761</v>
      </c>
      <c r="HE53" s="33">
        <f t="shared" si="569"/>
        <v>9.0004812133874989E-6</v>
      </c>
      <c r="HF53" s="33">
        <f t="shared" si="570"/>
        <v>1867.0767669673717</v>
      </c>
      <c r="HG53" s="33">
        <f t="shared" ca="1" si="571"/>
        <v>-7.8029056288783259E-3</v>
      </c>
      <c r="HH53" s="119">
        <f t="shared" ca="1" si="572"/>
        <v>20.052429563828976</v>
      </c>
      <c r="HI53" s="44" t="e">
        <f>#REF!</f>
        <v>#REF!</v>
      </c>
      <c r="HJ53" s="44" t="e">
        <f>#REF!</f>
        <v>#REF!</v>
      </c>
      <c r="HK53" s="44">
        <f t="shared" si="573"/>
        <v>5.1043000000000003</v>
      </c>
      <c r="HL53" s="44">
        <f t="shared" si="574"/>
        <v>3.4802381676809446</v>
      </c>
      <c r="HM53" s="44" t="e">
        <f t="shared" si="575"/>
        <v>#REF!</v>
      </c>
      <c r="HN53" s="33">
        <f t="shared" si="576"/>
        <v>437.44474617473105</v>
      </c>
      <c r="HO53" s="33">
        <f t="shared" si="577"/>
        <v>11.615583624151624</v>
      </c>
      <c r="HP53" s="44">
        <f t="shared" si="578"/>
        <v>6.1428654724591922</v>
      </c>
      <c r="HQ53" s="44"/>
      <c r="HR53" s="45">
        <f t="shared" si="579"/>
        <v>0.12753870641147405</v>
      </c>
      <c r="HS53" s="45">
        <f t="shared" si="580"/>
        <v>0.82188742023405081</v>
      </c>
      <c r="HT53" s="45">
        <f t="shared" si="581"/>
        <v>0</v>
      </c>
      <c r="HU53" s="45">
        <f t="shared" si="582"/>
        <v>2.8326107334241766E-2</v>
      </c>
      <c r="HV53" s="45">
        <f t="shared" si="583"/>
        <v>0</v>
      </c>
      <c r="HW53" s="45">
        <f t="shared" si="584"/>
        <v>2.8326107334241766E-2</v>
      </c>
      <c r="HX53" s="45">
        <f t="shared" si="585"/>
        <v>0</v>
      </c>
      <c r="HY53" s="45">
        <f t="shared" si="586"/>
        <v>8.0179669405512438E-2</v>
      </c>
      <c r="HZ53" s="45">
        <f t="shared" si="587"/>
        <v>0.16413647864065159</v>
      </c>
      <c r="IA53" s="45">
        <f t="shared" si="588"/>
        <v>0.13433241705922799</v>
      </c>
      <c r="IB53" s="45">
        <f t="shared" si="589"/>
        <v>0.5921634815320812</v>
      </c>
      <c r="IC53" s="45">
        <f t="shared" si="590"/>
        <v>9.1890644094795082E-2</v>
      </c>
      <c r="ID53" s="45">
        <f t="shared" si="591"/>
        <v>0.10689547980127431</v>
      </c>
      <c r="IE53" s="45">
        <f t="shared" si="592"/>
        <v>1.6587808596956004E-2</v>
      </c>
      <c r="IF53" s="45">
        <f t="shared" si="593"/>
        <v>2.8326107334241766E-2</v>
      </c>
      <c r="IG53" s="45"/>
      <c r="IH53" s="121">
        <f t="shared" si="594"/>
        <v>-8.6926926205742732E-7</v>
      </c>
      <c r="II53" s="121">
        <f t="shared" si="595"/>
        <v>1.6158455879726205E-12</v>
      </c>
      <c r="IJ53" s="121">
        <f t="shared" si="596"/>
        <v>2.6752686926478994E-5</v>
      </c>
      <c r="IK53" s="121">
        <f t="shared" si="597"/>
        <v>7.552421964511031E-9</v>
      </c>
      <c r="IL53" s="45">
        <f t="shared" si="598"/>
        <v>2.1885668603981761</v>
      </c>
      <c r="IM53" s="119">
        <f t="shared" si="599"/>
        <v>0.10247119470065383</v>
      </c>
      <c r="IN53" s="122">
        <f t="shared" ca="1" si="600"/>
        <v>-24.887096393585889</v>
      </c>
      <c r="IO53" s="122"/>
      <c r="IP53" s="45">
        <f t="shared" si="601"/>
        <v>2.0638888387887322</v>
      </c>
      <c r="IQ53" s="122">
        <f t="shared" si="602"/>
        <v>1867.0767669673717</v>
      </c>
      <c r="IR53" s="121">
        <f t="shared" si="603"/>
        <v>1.2674358382150002E-5</v>
      </c>
    </row>
    <row r="54" spans="1:252" s="33" customFormat="1">
      <c r="A54" t="s">
        <v>233</v>
      </c>
      <c r="B54"/>
      <c r="C54" s="111">
        <v>3</v>
      </c>
      <c r="D54" s="111">
        <v>1160</v>
      </c>
      <c r="E54" s="125">
        <f t="shared" si="405"/>
        <v>86.837947672863578</v>
      </c>
      <c r="F54" s="125" t="str">
        <f t="shared" ca="1" si="406"/>
        <v>N</v>
      </c>
      <c r="G54" s="124" t="str">
        <f t="shared" ca="1" si="407"/>
        <v/>
      </c>
      <c r="H54" s="124" t="str">
        <f t="shared" ca="1" si="408"/>
        <v/>
      </c>
      <c r="I54" s="4">
        <f t="shared" ca="1" si="409"/>
        <v>5.962342046023681E-2</v>
      </c>
      <c r="J54" s="4">
        <f t="shared" ca="1" si="410"/>
        <v>0.1050524710573113</v>
      </c>
      <c r="K54" s="4">
        <f t="shared" ca="1" si="411"/>
        <v>8.8886915121431376E-3</v>
      </c>
      <c r="L54" s="4">
        <f t="shared" ca="1" si="412"/>
        <v>2.1844633268210845E-2</v>
      </c>
      <c r="M54" s="4">
        <f t="shared" ca="1" si="199"/>
        <v>5.962342046023681E-2</v>
      </c>
      <c r="N54" s="4">
        <f t="shared" ca="1" si="200"/>
        <v>1.3972907020264179E-2</v>
      </c>
      <c r="O54" s="4">
        <f t="shared" si="201"/>
        <v>2.2524944193336123E-2</v>
      </c>
      <c r="P54">
        <v>47.137099999999997</v>
      </c>
      <c r="Q54">
        <v>1.7511000000000001</v>
      </c>
      <c r="R54">
        <v>15.461600000000001</v>
      </c>
      <c r="S54">
        <v>9.4512</v>
      </c>
      <c r="T54">
        <v>0.20480000000000001</v>
      </c>
      <c r="U54">
        <v>6.1387378640776697</v>
      </c>
      <c r="V54">
        <v>12.288</v>
      </c>
      <c r="W54">
        <v>3.7118000000000002</v>
      </c>
      <c r="X54">
        <v>1.2131000000000001</v>
      </c>
      <c r="Y54">
        <v>0.2</v>
      </c>
      <c r="Z54">
        <v>0.29010000000000002</v>
      </c>
      <c r="AA54" s="112">
        <v>0</v>
      </c>
      <c r="AB54" s="113">
        <f t="shared" ca="1" si="413"/>
        <v>11.56413404022477</v>
      </c>
      <c r="AD54">
        <v>49.980699999999999</v>
      </c>
      <c r="AE54">
        <v>0.73509999999999998</v>
      </c>
      <c r="AF54">
        <v>6.1947999999999999</v>
      </c>
      <c r="AG54">
        <v>4.0468000000000002</v>
      </c>
      <c r="AH54">
        <v>9.5100000000000004E-2</v>
      </c>
      <c r="AI54">
        <v>14.9777</v>
      </c>
      <c r="AJ54">
        <v>21.5061</v>
      </c>
      <c r="AK54">
        <v>0.39689999999999998</v>
      </c>
      <c r="AL54">
        <v>0</v>
      </c>
      <c r="AM54">
        <v>1.4862</v>
      </c>
      <c r="AO54" s="114">
        <f t="shared" ca="1" si="414"/>
        <v>1476.7775171158712</v>
      </c>
      <c r="AP54" s="124">
        <f t="shared" ca="1" si="415"/>
        <v>1203.6275171158713</v>
      </c>
      <c r="AQ54" s="124">
        <f t="shared" ca="1" si="416"/>
        <v>5.8682453478801477</v>
      </c>
      <c r="AR54" s="111"/>
      <c r="AS54" s="115">
        <f t="shared" ca="1" si="417"/>
        <v>1471.9006052231341</v>
      </c>
      <c r="AT54" s="115">
        <f t="shared" ca="1" si="418"/>
        <v>7.453825325996446</v>
      </c>
      <c r="AU54" s="115"/>
      <c r="AV54" s="115">
        <f t="shared" ca="1" si="419"/>
        <v>1471.8448844022198</v>
      </c>
      <c r="AW54" s="115">
        <f t="shared" ca="1" si="420"/>
        <v>5.0554514505038197</v>
      </c>
      <c r="AX54" s="111"/>
      <c r="AY54" s="115">
        <f t="shared" ca="1" si="421"/>
        <v>1490.5237178067532</v>
      </c>
      <c r="AZ54" s="115">
        <f t="shared" ca="1" si="422"/>
        <v>1217.3737178067531</v>
      </c>
      <c r="BA54" s="115">
        <f t="shared" ca="1" si="423"/>
        <v>8.1811884696533195</v>
      </c>
      <c r="BB54" s="115"/>
      <c r="BC54" s="115">
        <f t="shared" ca="1" si="424"/>
        <v>1504.6365238678266</v>
      </c>
      <c r="BD54" s="115">
        <f t="shared" ca="1" si="425"/>
        <v>1231.4865238678267</v>
      </c>
      <c r="BE54" s="116">
        <f t="shared" ca="1" si="426"/>
        <v>8.732392514428911</v>
      </c>
      <c r="BG54" s="116">
        <f t="shared" si="427"/>
        <v>1454.3086773806519</v>
      </c>
      <c r="BH54" s="116">
        <f t="shared" si="428"/>
        <v>1181.1586773806521</v>
      </c>
      <c r="BI54" s="116">
        <f t="shared" ca="1" si="429"/>
        <v>1471.9006052231341</v>
      </c>
      <c r="BJ54" s="116">
        <f t="shared" ca="1" si="430"/>
        <v>1198.7506052231342</v>
      </c>
      <c r="BK54" s="116">
        <f t="shared" ca="1" si="431"/>
        <v>7.453825325996446</v>
      </c>
      <c r="BL54" s="116"/>
      <c r="BM54" s="116">
        <f t="shared" ca="1" si="432"/>
        <v>1471.8448844022198</v>
      </c>
      <c r="BN54" s="116">
        <f t="shared" ca="1" si="433"/>
        <v>5.0554514505038197</v>
      </c>
      <c r="BO54" s="116">
        <f t="shared" ca="1" si="434"/>
        <v>1198.6948844022199</v>
      </c>
      <c r="BP54" s="116"/>
      <c r="BQ54" s="116">
        <f t="shared" ca="1" si="435"/>
        <v>5.9115530810430101</v>
      </c>
      <c r="BR54" s="116">
        <f t="shared" ca="1" si="436"/>
        <v>6.8044091957329869</v>
      </c>
      <c r="BS54" s="116">
        <f t="shared" ca="1" si="437"/>
        <v>1211.3788624911949</v>
      </c>
      <c r="BT54" s="116">
        <f t="shared" ca="1" si="438"/>
        <v>1219.3016539640957</v>
      </c>
      <c r="BU54" s="116">
        <f t="shared" ca="1" si="439"/>
        <v>1219.3016539640957</v>
      </c>
      <c r="BV54" s="116"/>
      <c r="BW54" s="116">
        <f t="shared" ca="1" si="440"/>
        <v>1171.8671649426419</v>
      </c>
      <c r="BX54" s="111"/>
      <c r="BY54" s="117">
        <f t="shared" ca="1" si="441"/>
        <v>0.70090035734728695</v>
      </c>
      <c r="BZ54" s="117">
        <f t="shared" ca="1" si="442"/>
        <v>0.6845106421575714</v>
      </c>
      <c r="CA54" s="117">
        <f t="shared" ca="1" si="443"/>
        <v>0.12894161846567523</v>
      </c>
      <c r="CB54" s="117">
        <f t="shared" ca="1" si="444"/>
        <v>2.0556248945275628E-2</v>
      </c>
      <c r="CC54" s="117">
        <f t="shared" ca="1" si="445"/>
        <v>1.7203390488738517E-2</v>
      </c>
      <c r="CD54" s="117">
        <f t="shared" ca="1" si="446"/>
        <v>5.4003448849474202E-2</v>
      </c>
      <c r="CE54" s="117">
        <f t="shared" si="447"/>
        <v>4.4150061800359248E-2</v>
      </c>
      <c r="CF54" s="116">
        <f t="shared" ca="1" si="448"/>
        <v>0.94936541070709424</v>
      </c>
      <c r="CG54" s="134">
        <v>0.27</v>
      </c>
      <c r="CH54" s="117">
        <f t="shared" si="449"/>
        <v>0.70635527542578225</v>
      </c>
      <c r="CI54" s="117">
        <f t="shared" si="450"/>
        <v>0.12005292695353209</v>
      </c>
      <c r="CJ54" s="117">
        <f t="shared" si="451"/>
        <v>8.0179669405512438E-2</v>
      </c>
      <c r="CK54" s="117">
        <f t="shared" si="452"/>
        <v>2.8326107334241766E-2</v>
      </c>
      <c r="CL54" s="117">
        <f t="shared" si="453"/>
        <v>4.0030541829210023E-2</v>
      </c>
      <c r="CM54" s="117">
        <f t="shared" si="454"/>
        <v>2.1625117607023125E-2</v>
      </c>
      <c r="CN54" s="117">
        <f t="shared" si="455"/>
        <v>0.99656963855530178</v>
      </c>
      <c r="CO54" s="117">
        <f t="shared" si="456"/>
        <v>0.17549257598704554</v>
      </c>
      <c r="CP54" s="111"/>
      <c r="CQ54" s="116">
        <f t="shared" ca="1" si="457"/>
        <v>7.0775675390268589</v>
      </c>
      <c r="CR54" s="116">
        <f t="shared" ca="1" si="458"/>
        <v>5.4480449537773019</v>
      </c>
      <c r="CS54" s="116">
        <f t="shared" ca="1" si="459"/>
        <v>7.5470971372331972</v>
      </c>
      <c r="CT54" s="116">
        <f t="shared" ca="1" si="460"/>
        <v>1221.9228444471282</v>
      </c>
      <c r="CU54" s="118">
        <f t="shared" ca="1" si="205"/>
        <v>0.28054504704435684</v>
      </c>
      <c r="CW54" s="116">
        <f t="shared" si="461"/>
        <v>5.664753270206103</v>
      </c>
      <c r="CX54" s="116">
        <f t="shared" si="462"/>
        <v>5.7917530473656624</v>
      </c>
      <c r="CY54" s="116">
        <f t="shared" ca="1" si="463"/>
        <v>961.03801814874066</v>
      </c>
      <c r="CZ54" s="119"/>
      <c r="DA54" s="33">
        <f t="shared" si="464"/>
        <v>0.78451608822937102</v>
      </c>
      <c r="DB54" s="33">
        <f t="shared" si="465"/>
        <v>2.1921961772084709E-2</v>
      </c>
      <c r="DC54" s="33">
        <f t="shared" si="466"/>
        <v>0.30328458920567669</v>
      </c>
      <c r="DD54" s="33">
        <f t="shared" si="467"/>
        <v>0.13154730090860503</v>
      </c>
      <c r="DE54" s="33">
        <f t="shared" si="468"/>
        <v>2.88704845814978E-3</v>
      </c>
      <c r="DF54" s="33">
        <f t="shared" si="469"/>
        <v>0.15230937227889932</v>
      </c>
      <c r="DG54" s="33">
        <f t="shared" si="470"/>
        <v>0.21912570839589568</v>
      </c>
      <c r="DH54" s="33">
        <f t="shared" si="471"/>
        <v>0.11977624643225356</v>
      </c>
      <c r="DI54" s="33">
        <f t="shared" si="472"/>
        <v>2.5756932353815449E-2</v>
      </c>
      <c r="DJ54" s="33">
        <f t="shared" si="473"/>
        <v>2.6316101111723694E-3</v>
      </c>
      <c r="DK54" s="33">
        <f t="shared" si="474"/>
        <v>4.0877290628941005E-3</v>
      </c>
      <c r="DL54" s="33">
        <f t="shared" si="475"/>
        <v>1.7678445872088175</v>
      </c>
      <c r="DN54" s="33">
        <f t="shared" si="476"/>
        <v>0.4437698279055251</v>
      </c>
      <c r="DO54" s="33">
        <f t="shared" si="477"/>
        <v>1.2400389678312423E-2</v>
      </c>
      <c r="DP54" s="33">
        <f t="shared" si="478"/>
        <v>0.17155613757005708</v>
      </c>
      <c r="DQ54" s="33">
        <f t="shared" si="479"/>
        <v>7.4411122934906884E-2</v>
      </c>
      <c r="DR54" s="33">
        <f t="shared" si="480"/>
        <v>1.6330895142247944E-3</v>
      </c>
      <c r="DS54" s="33">
        <f t="shared" si="481"/>
        <v>8.6155408332230593E-2</v>
      </c>
      <c r="DT54" s="33">
        <f t="shared" si="482"/>
        <v>0.12395077597961533</v>
      </c>
      <c r="DU54" s="33">
        <f t="shared" si="483"/>
        <v>6.7752701396316575E-2</v>
      </c>
      <c r="DV54" s="33">
        <f t="shared" si="484"/>
        <v>1.4569681373678943E-2</v>
      </c>
      <c r="DW54" s="33">
        <f t="shared" si="485"/>
        <v>1.4885981099318907E-3</v>
      </c>
      <c r="DX54" s="33">
        <f t="shared" si="486"/>
        <v>2.3122672052004641E-3</v>
      </c>
      <c r="DY54" s="33">
        <f t="shared" si="487"/>
        <v>1.0000000000000002</v>
      </c>
      <c r="DZ54" s="33">
        <f t="shared" si="488"/>
        <v>53.657139910989457</v>
      </c>
      <c r="EA54" s="33">
        <f t="shared" si="489"/>
        <v>0.83184292735373466</v>
      </c>
      <c r="EB54" s="33">
        <f t="shared" si="490"/>
        <v>9.2026920784989263E-3</v>
      </c>
      <c r="EC54" s="33">
        <f t="shared" si="491"/>
        <v>6.0756563784191996E-2</v>
      </c>
      <c r="ED54" s="33">
        <f t="shared" si="492"/>
        <v>5.6325717085337609E-2</v>
      </c>
      <c r="EE54" s="33">
        <f t="shared" si="493"/>
        <v>1.3406167400881058E-3</v>
      </c>
      <c r="EF54" s="33">
        <f t="shared" si="494"/>
        <v>0.37161451355187025</v>
      </c>
      <c r="EG54" s="33">
        <f t="shared" si="495"/>
        <v>0.38350743793399839</v>
      </c>
      <c r="EH54" s="33">
        <f t="shared" si="496"/>
        <v>6.4037922583330773E-3</v>
      </c>
      <c r="EI54" s="33">
        <f t="shared" si="497"/>
        <v>0</v>
      </c>
      <c r="EJ54" s="33">
        <f t="shared" si="498"/>
        <v>9.7777473680609375E-3</v>
      </c>
      <c r="EK54" s="33">
        <f t="shared" si="499"/>
        <v>1.730772008154114</v>
      </c>
      <c r="EM54" s="33">
        <f t="shared" si="500"/>
        <v>1.6636858547074693</v>
      </c>
      <c r="EN54" s="33">
        <f t="shared" si="501"/>
        <v>1.8405384156997853E-2</v>
      </c>
      <c r="EO54" s="33">
        <f t="shared" si="502"/>
        <v>0.18226969135257598</v>
      </c>
      <c r="EP54" s="33">
        <f t="shared" si="503"/>
        <v>5.6325717085337609E-2</v>
      </c>
      <c r="EQ54" s="33">
        <f t="shared" si="504"/>
        <v>1.3406167400881058E-3</v>
      </c>
      <c r="ER54" s="33">
        <f t="shared" si="505"/>
        <v>0.37161451355187025</v>
      </c>
      <c r="ES54" s="33">
        <f t="shared" si="506"/>
        <v>0.38350743793399839</v>
      </c>
      <c r="ET54" s="33">
        <f t="shared" si="507"/>
        <v>6.4037922583330773E-3</v>
      </c>
      <c r="EU54" s="33">
        <f t="shared" si="508"/>
        <v>0</v>
      </c>
      <c r="EV54" s="33">
        <f t="shared" si="509"/>
        <v>2.9333242104182811E-2</v>
      </c>
      <c r="EW54" s="33">
        <f t="shared" si="510"/>
        <v>2.7128862498908526</v>
      </c>
      <c r="EX54" s="33">
        <f t="shared" si="511"/>
        <v>2.2116666337342368</v>
      </c>
      <c r="EZ54" s="33">
        <f t="shared" si="512"/>
        <v>1.8397592469360675</v>
      </c>
      <c r="FA54" s="33">
        <f t="shared" si="513"/>
        <v>2.0353287010546447E-2</v>
      </c>
      <c r="FB54" s="33">
        <f t="shared" si="514"/>
        <v>0.16024075306393248</v>
      </c>
      <c r="FC54" s="33">
        <f t="shared" si="515"/>
        <v>0.1085057767397542</v>
      </c>
      <c r="FD54" s="33">
        <f t="shared" si="516"/>
        <v>0.26874652980368668</v>
      </c>
      <c r="FE54" s="33">
        <f t="shared" si="517"/>
        <v>0.12457370909879562</v>
      </c>
      <c r="FF54" s="33">
        <f t="shared" si="518"/>
        <v>2.964997312678427E-3</v>
      </c>
      <c r="FG54" s="33">
        <f t="shared" si="519"/>
        <v>0.82188742023405081</v>
      </c>
      <c r="FH54" s="33">
        <f t="shared" si="520"/>
        <v>0.8481906042675279</v>
      </c>
      <c r="FI54" s="33">
        <f t="shared" si="521"/>
        <v>2.8326107334241766E-2</v>
      </c>
      <c r="FJ54" s="33">
        <f t="shared" si="522"/>
        <v>0</v>
      </c>
      <c r="FK54" s="33">
        <f t="shared" si="523"/>
        <v>4.3250235214046251E-2</v>
      </c>
      <c r="FL54" s="33">
        <f t="shared" si="524"/>
        <v>3.9980521372116415</v>
      </c>
      <c r="FM54" s="33">
        <f t="shared" si="525"/>
        <v>0</v>
      </c>
      <c r="FN54" s="33">
        <f t="shared" si="526"/>
        <v>-5.8464353785545597E-3</v>
      </c>
      <c r="FO54" s="33">
        <f t="shared" si="527"/>
        <v>2.8326107334241766E-2</v>
      </c>
      <c r="FP54" s="33">
        <f t="shared" si="528"/>
        <v>8.0179669405512438E-2</v>
      </c>
      <c r="FQ54" s="33">
        <f t="shared" si="529"/>
        <v>4.0030541829210023E-2</v>
      </c>
      <c r="FR54" s="33">
        <f t="shared" si="530"/>
        <v>2.1625117607023125E-2</v>
      </c>
      <c r="FS54" s="119">
        <f t="shared" si="531"/>
        <v>0.70635527542578225</v>
      </c>
      <c r="FT54" s="33">
        <f t="shared" si="532"/>
        <v>0.12005292695353209</v>
      </c>
      <c r="FU54" s="33">
        <f t="shared" si="533"/>
        <v>0.99656963855530167</v>
      </c>
      <c r="FV54" s="33">
        <f t="shared" si="534"/>
        <v>0.70635527542578225</v>
      </c>
      <c r="FW54" s="33">
        <f t="shared" si="535"/>
        <v>2.5156628144011743</v>
      </c>
      <c r="FX54" s="33">
        <f t="shared" si="536"/>
        <v>-2.6785164110628821</v>
      </c>
      <c r="FY54" s="33">
        <f t="shared" si="537"/>
        <v>-2.6785164110628821</v>
      </c>
      <c r="FZ54" s="33">
        <f t="shared" si="538"/>
        <v>0.5365713991098946</v>
      </c>
      <c r="GA54" s="120">
        <f t="shared" ca="1" si="539"/>
        <v>1471.9006052231341</v>
      </c>
      <c r="GB54" s="120">
        <f t="shared" ca="1" si="540"/>
        <v>7.453825325996446</v>
      </c>
      <c r="GC54" s="33">
        <f t="shared" ca="1" si="541"/>
        <v>0.1471900605223134</v>
      </c>
      <c r="GD54" s="119">
        <f t="shared" ca="1" si="542"/>
        <v>0.43325681270495908</v>
      </c>
      <c r="GE54" s="119">
        <f t="shared" ca="1" si="543"/>
        <v>5.5318030581224926</v>
      </c>
      <c r="GF54" s="33">
        <f t="shared" ca="1" si="544"/>
        <v>175.96055679513154</v>
      </c>
      <c r="GG54" s="33">
        <f t="shared" si="545"/>
        <v>0.10247119470065383</v>
      </c>
      <c r="GH54" s="119">
        <f t="shared" si="546"/>
        <v>86.837947672863578</v>
      </c>
      <c r="GI54" s="119">
        <f t="shared" ca="1" si="547"/>
        <v>316.05001485477908</v>
      </c>
      <c r="GJ54" s="119">
        <f t="shared" ca="1" si="548"/>
        <v>1.6651733592607401E-3</v>
      </c>
      <c r="GK54" s="119">
        <f t="shared" si="549"/>
        <v>0.17549257598704554</v>
      </c>
      <c r="GL54" s="33">
        <f t="shared" si="550"/>
        <v>0.8794817089144481</v>
      </c>
      <c r="GM54" s="33">
        <f t="shared" si="551"/>
        <v>0.1721092989643469</v>
      </c>
      <c r="GN54" s="33">
        <f t="shared" si="552"/>
        <v>0.13050186345532222</v>
      </c>
      <c r="GO54" s="33">
        <f t="shared" si="553"/>
        <v>0.87114093624969935</v>
      </c>
      <c r="GP54" s="33">
        <f t="shared" si="554"/>
        <v>7.532019308314708E-2</v>
      </c>
      <c r="GQ54" s="33">
        <f t="shared" si="555"/>
        <v>0.12457370909879562</v>
      </c>
      <c r="GR54" s="33">
        <f t="shared" si="556"/>
        <v>0.86949813654467778</v>
      </c>
      <c r="GS54" s="33">
        <f t="shared" si="557"/>
        <v>0.33662197850826314</v>
      </c>
      <c r="GT54" s="33">
        <f t="shared" si="558"/>
        <v>-1.5013410534775515E-2</v>
      </c>
      <c r="GU54" s="33">
        <f t="shared" si="559"/>
        <v>3.0533684728362161E-2</v>
      </c>
      <c r="GV54" s="33">
        <f t="shared" si="560"/>
        <v>3.0533684728362161E-2</v>
      </c>
      <c r="GW54" s="33">
        <f t="shared" si="561"/>
        <v>9.4040024370433462E-2</v>
      </c>
      <c r="GX54" s="33">
        <f t="shared" si="562"/>
        <v>8.9984606357189745E-2</v>
      </c>
      <c r="GY54" s="33">
        <f t="shared" si="563"/>
        <v>0.73190281387686107</v>
      </c>
      <c r="GZ54" s="33">
        <f t="shared" si="564"/>
        <v>0.8481906042675279</v>
      </c>
      <c r="HA54" s="33">
        <f t="shared" si="565"/>
        <v>2.8326107334241766E-2</v>
      </c>
      <c r="HB54" s="33">
        <f t="shared" si="566"/>
        <v>437.44474617473105</v>
      </c>
      <c r="HC54" s="33">
        <f t="shared" si="567"/>
        <v>11.615583624151624</v>
      </c>
      <c r="HD54" s="33">
        <f t="shared" si="568"/>
        <v>2.1885668603981761</v>
      </c>
      <c r="HE54" s="33">
        <f t="shared" si="569"/>
        <v>9.0004812133874989E-6</v>
      </c>
      <c r="HF54" s="33">
        <f t="shared" si="570"/>
        <v>1867.0767669673717</v>
      </c>
      <c r="HG54" s="33">
        <f t="shared" ca="1" si="571"/>
        <v>-7.8053663854162287E-3</v>
      </c>
      <c r="HH54" s="119">
        <f t="shared" ca="1" si="572"/>
        <v>20.521722137233184</v>
      </c>
      <c r="HI54" s="44" t="e">
        <f>#REF!</f>
        <v>#REF!</v>
      </c>
      <c r="HJ54" s="44" t="e">
        <f>#REF!</f>
        <v>#REF!</v>
      </c>
      <c r="HK54" s="44">
        <f t="shared" si="573"/>
        <v>4.9249000000000001</v>
      </c>
      <c r="HL54" s="44">
        <f t="shared" si="574"/>
        <v>3.6680562238418659</v>
      </c>
      <c r="HM54" s="44" t="e">
        <f t="shared" si="575"/>
        <v>#REF!</v>
      </c>
      <c r="HN54" s="33">
        <f t="shared" si="576"/>
        <v>437.44474617473105</v>
      </c>
      <c r="HO54" s="33">
        <f t="shared" si="577"/>
        <v>11.615583624151624</v>
      </c>
      <c r="HP54" s="44">
        <f t="shared" si="578"/>
        <v>6.1428654724591922</v>
      </c>
      <c r="HQ54" s="44"/>
      <c r="HR54" s="45">
        <f t="shared" si="579"/>
        <v>0.12753870641147405</v>
      </c>
      <c r="HS54" s="45">
        <f t="shared" si="580"/>
        <v>0.82188742023405081</v>
      </c>
      <c r="HT54" s="45">
        <f t="shared" si="581"/>
        <v>0</v>
      </c>
      <c r="HU54" s="45">
        <f t="shared" si="582"/>
        <v>2.8326107334241766E-2</v>
      </c>
      <c r="HV54" s="45">
        <f t="shared" si="583"/>
        <v>0</v>
      </c>
      <c r="HW54" s="45">
        <f t="shared" si="584"/>
        <v>2.8326107334241766E-2</v>
      </c>
      <c r="HX54" s="45">
        <f t="shared" si="585"/>
        <v>0</v>
      </c>
      <c r="HY54" s="45">
        <f t="shared" si="586"/>
        <v>8.0179669405512438E-2</v>
      </c>
      <c r="HZ54" s="45">
        <f t="shared" si="587"/>
        <v>0.16413647864065159</v>
      </c>
      <c r="IA54" s="45">
        <f t="shared" si="588"/>
        <v>0.13433241705922799</v>
      </c>
      <c r="IB54" s="45">
        <f t="shared" si="589"/>
        <v>0.5921634815320812</v>
      </c>
      <c r="IC54" s="45">
        <f t="shared" si="590"/>
        <v>9.1890644094795082E-2</v>
      </c>
      <c r="ID54" s="45">
        <f t="shared" si="591"/>
        <v>0.10689547980127431</v>
      </c>
      <c r="IE54" s="45">
        <f t="shared" si="592"/>
        <v>1.6587808596956004E-2</v>
      </c>
      <c r="IF54" s="45">
        <f t="shared" si="593"/>
        <v>2.8326107334241766E-2</v>
      </c>
      <c r="IG54" s="45"/>
      <c r="IH54" s="121">
        <f t="shared" si="594"/>
        <v>-8.6926926205742732E-7</v>
      </c>
      <c r="II54" s="121">
        <f t="shared" si="595"/>
        <v>1.6158455879726205E-12</v>
      </c>
      <c r="IJ54" s="121">
        <f t="shared" si="596"/>
        <v>2.6752686926478994E-5</v>
      </c>
      <c r="IK54" s="121">
        <f t="shared" si="597"/>
        <v>7.552421964511031E-9</v>
      </c>
      <c r="IL54" s="45">
        <f t="shared" si="598"/>
        <v>2.1885668603981761</v>
      </c>
      <c r="IM54" s="119">
        <f t="shared" si="599"/>
        <v>0.10247119470065383</v>
      </c>
      <c r="IN54" s="122">
        <f t="shared" ca="1" si="600"/>
        <v>-24.894947528942687</v>
      </c>
      <c r="IO54" s="122"/>
      <c r="IP54" s="45">
        <f t="shared" si="601"/>
        <v>2.0638888387887322</v>
      </c>
      <c r="IQ54" s="122">
        <f t="shared" si="602"/>
        <v>1867.0767669673717</v>
      </c>
      <c r="IR54" s="121">
        <f t="shared" si="603"/>
        <v>1.2674358382150002E-5</v>
      </c>
    </row>
    <row r="55" spans="1:252" s="33" customFormat="1">
      <c r="A55"/>
      <c r="B55"/>
      <c r="C55" s="111"/>
      <c r="D55" s="111"/>
      <c r="E55" s="125"/>
      <c r="F55" s="125"/>
      <c r="G55" s="124"/>
      <c r="H55" s="124"/>
      <c r="I55" s="4"/>
      <c r="J55" s="4"/>
      <c r="K55" s="4"/>
      <c r="L55" s="4"/>
      <c r="M55" s="4"/>
      <c r="N55" s="4"/>
      <c r="O55" s="4"/>
      <c r="P55" s="126"/>
      <c r="Q55" s="126"/>
      <c r="R55" s="126"/>
      <c r="S55" s="126"/>
      <c r="T55" s="126"/>
      <c r="U55" s="126"/>
      <c r="V55" s="126"/>
      <c r="W55" s="126"/>
      <c r="X55" s="126"/>
      <c r="Y55" s="112"/>
      <c r="Z55" s="127"/>
      <c r="AA55" s="112"/>
      <c r="AB55" s="113"/>
      <c r="AD55" s="126"/>
      <c r="AE55" s="126"/>
      <c r="AF55" s="126"/>
      <c r="AG55" s="126"/>
      <c r="AH55" s="126"/>
      <c r="AI55" s="126"/>
      <c r="AJ55" s="126"/>
      <c r="AK55" s="126"/>
      <c r="AL55" s="126"/>
      <c r="AM55" s="126"/>
      <c r="AO55" s="114"/>
      <c r="AP55" s="124"/>
      <c r="AQ55" s="124"/>
      <c r="AR55" s="111"/>
      <c r="AS55" s="115"/>
      <c r="AT55" s="115"/>
      <c r="AU55" s="115"/>
      <c r="AV55" s="115"/>
      <c r="AW55" s="115"/>
      <c r="AX55" s="111"/>
      <c r="AY55" s="115"/>
      <c r="AZ55" s="115"/>
      <c r="BA55" s="115"/>
      <c r="BB55" s="115"/>
      <c r="BC55" s="115"/>
      <c r="BD55" s="115"/>
      <c r="BE55" s="116"/>
      <c r="BG55" s="116"/>
      <c r="BH55" s="116"/>
      <c r="BI55" s="116"/>
      <c r="BJ55" s="116"/>
      <c r="BK55" s="116"/>
      <c r="BL55" s="116"/>
      <c r="BM55" s="116"/>
      <c r="BN55" s="116"/>
      <c r="BO55" s="116"/>
      <c r="BP55" s="116"/>
      <c r="BQ55" s="116"/>
      <c r="BR55" s="116"/>
      <c r="BS55" s="116"/>
      <c r="BT55" s="116"/>
      <c r="BU55" s="116"/>
      <c r="BV55" s="116"/>
      <c r="BW55" s="116"/>
      <c r="BX55" s="111"/>
      <c r="BY55" s="117"/>
      <c r="BZ55" s="117"/>
      <c r="CA55" s="117"/>
      <c r="CB55" s="117"/>
      <c r="CC55" s="117"/>
      <c r="CD55" s="117"/>
      <c r="CE55" s="117"/>
      <c r="CF55" s="116"/>
      <c r="CG55" s="134"/>
      <c r="CH55" s="117"/>
      <c r="CI55" s="117"/>
      <c r="CJ55" s="117"/>
      <c r="CK55" s="117"/>
      <c r="CL55" s="117"/>
      <c r="CM55" s="117"/>
      <c r="CN55" s="117"/>
      <c r="CO55" s="117"/>
      <c r="CP55" s="111"/>
      <c r="CQ55" s="116"/>
      <c r="CR55" s="116"/>
      <c r="CS55" s="116"/>
      <c r="CT55" s="116"/>
      <c r="CU55" s="118"/>
      <c r="CW55" s="116"/>
      <c r="CX55" s="116"/>
      <c r="CY55" s="116"/>
      <c r="CZ55" s="119"/>
      <c r="FS55" s="119"/>
      <c r="GA55" s="120"/>
      <c r="GB55" s="120"/>
      <c r="GD55" s="119"/>
      <c r="GE55" s="119"/>
      <c r="GH55" s="119"/>
      <c r="GI55" s="119"/>
      <c r="GJ55" s="119"/>
      <c r="GK55" s="119"/>
      <c r="HH55" s="119"/>
      <c r="HI55" s="44"/>
      <c r="HJ55" s="44"/>
      <c r="HK55" s="44"/>
      <c r="HL55" s="44"/>
      <c r="HM55" s="44"/>
      <c r="HP55" s="44"/>
      <c r="HQ55" s="44"/>
      <c r="HR55" s="45"/>
      <c r="HS55" s="45"/>
      <c r="HT55" s="45"/>
      <c r="HU55" s="45"/>
      <c r="HV55" s="45"/>
      <c r="HW55" s="45"/>
      <c r="HX55" s="45"/>
      <c r="HY55" s="45"/>
      <c r="HZ55" s="45"/>
      <c r="IA55" s="45"/>
      <c r="IB55" s="45"/>
      <c r="IC55" s="45"/>
      <c r="ID55" s="45"/>
      <c r="IE55" s="45"/>
      <c r="IF55" s="45"/>
      <c r="IG55" s="45"/>
      <c r="IH55" s="121"/>
      <c r="II55" s="121"/>
      <c r="IJ55" s="121"/>
      <c r="IK55" s="121"/>
      <c r="IL55" s="45"/>
      <c r="IM55" s="119"/>
      <c r="IN55" s="122"/>
      <c r="IO55" s="122"/>
      <c r="IP55" s="45"/>
      <c r="IQ55" s="122"/>
      <c r="IR55" s="121"/>
    </row>
    <row r="56" spans="1:252" s="33" customFormat="1">
      <c r="A56"/>
      <c r="B56"/>
      <c r="C56" s="111"/>
      <c r="D56" s="111"/>
      <c r="E56" s="125"/>
      <c r="F56" s="125"/>
      <c r="G56" s="124"/>
      <c r="H56" s="124"/>
      <c r="I56" s="4"/>
      <c r="J56" s="4"/>
      <c r="K56" s="4"/>
      <c r="L56" s="4"/>
      <c r="M56" s="4"/>
      <c r="N56" s="4"/>
      <c r="O56" s="4"/>
      <c r="P56" s="126"/>
      <c r="Q56" s="126"/>
      <c r="R56" s="126"/>
      <c r="S56" s="126"/>
      <c r="T56" s="126"/>
      <c r="U56" s="126"/>
      <c r="V56" s="126"/>
      <c r="W56" s="126"/>
      <c r="X56" s="126"/>
      <c r="Y56" s="112"/>
      <c r="Z56" s="127"/>
      <c r="AA56" s="112"/>
      <c r="AB56" s="113"/>
      <c r="AD56" s="126"/>
      <c r="AE56" s="126"/>
      <c r="AF56" s="126"/>
      <c r="AG56" s="126"/>
      <c r="AH56" s="126"/>
      <c r="AI56" s="126"/>
      <c r="AJ56" s="126"/>
      <c r="AK56" s="126"/>
      <c r="AL56" s="126"/>
      <c r="AM56" s="126"/>
      <c r="AO56" s="114"/>
      <c r="AP56" s="124"/>
      <c r="AQ56" s="124"/>
      <c r="AR56" s="111"/>
      <c r="AS56" s="115"/>
      <c r="AT56" s="115"/>
      <c r="AU56" s="115"/>
      <c r="AV56" s="115"/>
      <c r="AW56" s="115"/>
      <c r="AX56" s="111"/>
      <c r="AY56" s="115"/>
      <c r="AZ56" s="115"/>
      <c r="BA56" s="115"/>
      <c r="BB56" s="115"/>
      <c r="BC56" s="115"/>
      <c r="BD56" s="115"/>
      <c r="BE56" s="116"/>
      <c r="BG56" s="116"/>
      <c r="BH56" s="116"/>
      <c r="BI56" s="116"/>
      <c r="BJ56" s="116"/>
      <c r="BK56" s="116"/>
      <c r="BL56" s="116"/>
      <c r="BM56" s="116"/>
      <c r="BN56" s="116"/>
      <c r="BO56" s="116"/>
      <c r="BP56" s="116"/>
      <c r="BQ56" s="116"/>
      <c r="BR56" s="116"/>
      <c r="BS56" s="116"/>
      <c r="BT56" s="116"/>
      <c r="BU56" s="116"/>
      <c r="BV56" s="116"/>
      <c r="BW56" s="116"/>
      <c r="BX56" s="111"/>
      <c r="BY56" s="117"/>
      <c r="BZ56" s="117"/>
      <c r="CA56" s="117"/>
      <c r="CB56" s="117"/>
      <c r="CC56" s="117"/>
      <c r="CD56" s="117"/>
      <c r="CE56" s="117"/>
      <c r="CF56" s="116"/>
      <c r="CG56" s="134"/>
      <c r="CH56" s="117"/>
      <c r="CI56" s="117"/>
      <c r="CJ56" s="117"/>
      <c r="CK56" s="117"/>
      <c r="CL56" s="117"/>
      <c r="CM56" s="117"/>
      <c r="CN56" s="117"/>
      <c r="CO56" s="117"/>
      <c r="CP56" s="111"/>
      <c r="CQ56" s="116"/>
      <c r="CR56" s="116"/>
      <c r="CS56" s="116"/>
      <c r="CT56" s="116"/>
      <c r="CU56" s="118"/>
      <c r="CW56" s="116"/>
      <c r="CX56" s="116"/>
      <c r="CY56" s="116"/>
      <c r="CZ56" s="119"/>
      <c r="FS56" s="119"/>
      <c r="GA56" s="120"/>
      <c r="GB56" s="120"/>
      <c r="GD56" s="119"/>
      <c r="GE56" s="119"/>
      <c r="GH56" s="119"/>
      <c r="GI56" s="119"/>
      <c r="GJ56" s="119"/>
      <c r="GK56" s="119"/>
      <c r="HH56" s="119"/>
      <c r="HI56" s="44"/>
      <c r="HJ56" s="44"/>
      <c r="HK56" s="44"/>
      <c r="HL56" s="44"/>
      <c r="HM56" s="44"/>
      <c r="HP56" s="44"/>
      <c r="HQ56" s="44"/>
      <c r="HR56" s="45"/>
      <c r="HS56" s="45"/>
      <c r="HT56" s="45"/>
      <c r="HU56" s="45"/>
      <c r="HV56" s="45"/>
      <c r="HW56" s="45"/>
      <c r="HX56" s="45"/>
      <c r="HY56" s="45"/>
      <c r="HZ56" s="45"/>
      <c r="IA56" s="45"/>
      <c r="IB56" s="45"/>
      <c r="IC56" s="45"/>
      <c r="ID56" s="45"/>
      <c r="IE56" s="45"/>
      <c r="IF56" s="45"/>
      <c r="IG56" s="45"/>
      <c r="IH56" s="121"/>
      <c r="II56" s="121"/>
      <c r="IJ56" s="121"/>
      <c r="IK56" s="121"/>
      <c r="IL56" s="45"/>
      <c r="IM56" s="119"/>
      <c r="IN56" s="122"/>
      <c r="IO56" s="122"/>
      <c r="IP56" s="45"/>
      <c r="IQ56" s="122"/>
      <c r="IR56" s="121"/>
    </row>
    <row r="57" spans="1:252" s="33" customFormat="1">
      <c r="A57"/>
      <c r="B57"/>
      <c r="C57" s="111"/>
      <c r="D57" s="111"/>
      <c r="E57" s="125"/>
      <c r="F57" s="125"/>
      <c r="G57" s="124"/>
      <c r="H57" s="124"/>
      <c r="I57" s="4"/>
      <c r="J57" s="4"/>
      <c r="K57" s="4"/>
      <c r="L57" s="4"/>
      <c r="M57" s="4"/>
      <c r="N57" s="4"/>
      <c r="O57" s="4"/>
      <c r="P57" s="126"/>
      <c r="Q57" s="126"/>
      <c r="R57" s="126"/>
      <c r="S57" s="126"/>
      <c r="T57" s="126"/>
      <c r="U57" s="126"/>
      <c r="V57" s="126"/>
      <c r="W57" s="126"/>
      <c r="X57" s="126"/>
      <c r="Y57" s="112"/>
      <c r="Z57" s="127"/>
      <c r="AA57" s="112"/>
      <c r="AB57" s="113"/>
      <c r="AD57" s="126"/>
      <c r="AE57" s="126"/>
      <c r="AF57" s="126"/>
      <c r="AG57" s="126"/>
      <c r="AH57" s="126"/>
      <c r="AI57" s="126"/>
      <c r="AJ57" s="126"/>
      <c r="AK57" s="126"/>
      <c r="AL57" s="126"/>
      <c r="AM57" s="126"/>
      <c r="AO57" s="114"/>
      <c r="AP57" s="124"/>
      <c r="AQ57" s="124"/>
      <c r="AR57" s="111"/>
      <c r="AS57" s="115"/>
      <c r="AT57" s="115"/>
      <c r="AU57" s="115"/>
      <c r="AV57" s="115"/>
      <c r="AW57" s="115"/>
      <c r="AX57" s="111"/>
      <c r="AY57" s="115"/>
      <c r="AZ57" s="115"/>
      <c r="BA57" s="115"/>
      <c r="BB57" s="115"/>
      <c r="BC57" s="115"/>
      <c r="BD57" s="115"/>
      <c r="BE57" s="116"/>
      <c r="BG57" s="116"/>
      <c r="BH57" s="116"/>
      <c r="BI57" s="116"/>
      <c r="BJ57" s="116"/>
      <c r="BK57" s="116"/>
      <c r="BL57" s="116"/>
      <c r="BM57" s="116"/>
      <c r="BN57" s="116"/>
      <c r="BO57" s="116"/>
      <c r="BP57" s="116"/>
      <c r="BQ57" s="116"/>
      <c r="BR57" s="116"/>
      <c r="BS57" s="116"/>
      <c r="BT57" s="116"/>
      <c r="BU57" s="116"/>
      <c r="BV57" s="116"/>
      <c r="BW57" s="116"/>
      <c r="BX57" s="111"/>
      <c r="BY57" s="117"/>
      <c r="BZ57" s="117"/>
      <c r="CA57" s="117"/>
      <c r="CB57" s="117"/>
      <c r="CC57" s="117"/>
      <c r="CD57" s="117"/>
      <c r="CE57" s="117"/>
      <c r="CF57" s="116"/>
      <c r="CG57" s="134"/>
      <c r="CH57" s="117"/>
      <c r="CI57" s="117"/>
      <c r="CJ57" s="117"/>
      <c r="CK57" s="117"/>
      <c r="CL57" s="117"/>
      <c r="CM57" s="117"/>
      <c r="CN57" s="117"/>
      <c r="CO57" s="117"/>
      <c r="CP57" s="111"/>
      <c r="CQ57" s="116"/>
      <c r="CR57" s="116"/>
      <c r="CS57" s="116"/>
      <c r="CT57" s="116"/>
      <c r="CU57" s="118"/>
      <c r="CW57" s="116"/>
      <c r="CX57" s="116"/>
      <c r="CY57" s="116"/>
      <c r="CZ57" s="119"/>
      <c r="FS57" s="119"/>
      <c r="GA57" s="120"/>
      <c r="GB57" s="120"/>
      <c r="GD57" s="119"/>
      <c r="GE57" s="119"/>
      <c r="GH57" s="119"/>
      <c r="GI57" s="119"/>
      <c r="GJ57" s="119"/>
      <c r="GK57" s="119"/>
      <c r="HH57" s="119"/>
      <c r="HI57" s="44"/>
      <c r="HJ57" s="44"/>
      <c r="HK57" s="44"/>
      <c r="HL57" s="44"/>
      <c r="HM57" s="44"/>
      <c r="HP57" s="44"/>
      <c r="HQ57" s="44"/>
      <c r="HR57" s="45"/>
      <c r="HS57" s="45"/>
      <c r="HT57" s="45"/>
      <c r="HU57" s="45"/>
      <c r="HV57" s="45"/>
      <c r="HW57" s="45"/>
      <c r="HX57" s="45"/>
      <c r="HY57" s="45"/>
      <c r="HZ57" s="45"/>
      <c r="IA57" s="45"/>
      <c r="IB57" s="45"/>
      <c r="IC57" s="45"/>
      <c r="ID57" s="45"/>
      <c r="IE57" s="45"/>
      <c r="IF57" s="45"/>
      <c r="IG57" s="45"/>
      <c r="IH57" s="121"/>
      <c r="II57" s="121"/>
      <c r="IJ57" s="121"/>
      <c r="IK57" s="121"/>
      <c r="IL57" s="45"/>
      <c r="IM57" s="119"/>
      <c r="IN57" s="122"/>
      <c r="IO57" s="122"/>
      <c r="IP57" s="45"/>
      <c r="IQ57" s="122"/>
      <c r="IR57" s="121"/>
    </row>
    <row r="58" spans="1:252" s="33" customFormat="1">
      <c r="A58"/>
      <c r="B58"/>
      <c r="C58" s="111"/>
      <c r="D58" s="111"/>
      <c r="E58" s="125"/>
      <c r="F58" s="125"/>
      <c r="G58" s="124"/>
      <c r="H58" s="124"/>
      <c r="I58" s="4"/>
      <c r="J58" s="4"/>
      <c r="K58" s="4"/>
      <c r="L58" s="4"/>
      <c r="M58" s="4"/>
      <c r="N58" s="4"/>
      <c r="O58" s="4"/>
      <c r="P58" s="126"/>
      <c r="Q58" s="126"/>
      <c r="R58" s="126"/>
      <c r="S58" s="126"/>
      <c r="T58" s="126"/>
      <c r="U58" s="126"/>
      <c r="V58" s="126"/>
      <c r="W58" s="126"/>
      <c r="X58" s="126"/>
      <c r="Y58" s="112"/>
      <c r="Z58" s="127"/>
      <c r="AA58" s="112"/>
      <c r="AB58" s="113"/>
      <c r="AD58" s="126"/>
      <c r="AE58" s="126"/>
      <c r="AF58" s="126"/>
      <c r="AG58" s="126"/>
      <c r="AH58" s="126"/>
      <c r="AI58" s="126"/>
      <c r="AJ58" s="126"/>
      <c r="AK58" s="126"/>
      <c r="AL58" s="126"/>
      <c r="AM58" s="126"/>
      <c r="AO58" s="114"/>
      <c r="AP58" s="124"/>
      <c r="AQ58" s="124"/>
      <c r="AR58" s="111"/>
      <c r="AS58" s="115"/>
      <c r="AT58" s="115"/>
      <c r="AU58" s="115"/>
      <c r="AV58" s="115"/>
      <c r="AW58" s="115"/>
      <c r="AX58" s="111"/>
      <c r="AY58" s="115"/>
      <c r="AZ58" s="115"/>
      <c r="BA58" s="115"/>
      <c r="BB58" s="115"/>
      <c r="BC58" s="115"/>
      <c r="BD58" s="115"/>
      <c r="BE58" s="116"/>
      <c r="BG58" s="116"/>
      <c r="BH58" s="116"/>
      <c r="BI58" s="116"/>
      <c r="BJ58" s="116"/>
      <c r="BK58" s="116"/>
      <c r="BL58" s="116"/>
      <c r="BM58" s="116"/>
      <c r="BN58" s="116"/>
      <c r="BO58" s="116"/>
      <c r="BP58" s="116"/>
      <c r="BQ58" s="116"/>
      <c r="BR58" s="116"/>
      <c r="BS58" s="116"/>
      <c r="BT58" s="116"/>
      <c r="BU58" s="116"/>
      <c r="BV58" s="116"/>
      <c r="BW58" s="116"/>
      <c r="BX58" s="111"/>
      <c r="BY58" s="117"/>
      <c r="BZ58" s="117"/>
      <c r="CA58" s="117"/>
      <c r="CB58" s="117"/>
      <c r="CC58" s="117"/>
      <c r="CD58" s="117"/>
      <c r="CE58" s="117"/>
      <c r="CF58" s="116"/>
      <c r="CG58" s="134"/>
      <c r="CH58" s="117"/>
      <c r="CI58" s="117"/>
      <c r="CJ58" s="117"/>
      <c r="CK58" s="117"/>
      <c r="CL58" s="117"/>
      <c r="CM58" s="117"/>
      <c r="CN58" s="117"/>
      <c r="CO58" s="117"/>
      <c r="CP58" s="111"/>
      <c r="CQ58" s="116"/>
      <c r="CR58" s="116"/>
      <c r="CS58" s="116"/>
      <c r="CT58" s="116"/>
      <c r="CU58" s="118"/>
      <c r="CW58" s="116"/>
      <c r="CX58" s="116"/>
      <c r="CY58" s="116"/>
      <c r="CZ58" s="119"/>
      <c r="FS58" s="119"/>
      <c r="GA58" s="120"/>
      <c r="GB58" s="120"/>
      <c r="GD58" s="119"/>
      <c r="GE58" s="119"/>
      <c r="GH58" s="119"/>
      <c r="GI58" s="119"/>
      <c r="GJ58" s="119"/>
      <c r="GK58" s="119"/>
      <c r="HH58" s="119"/>
      <c r="HI58" s="44"/>
      <c r="HJ58" s="44"/>
      <c r="HK58" s="44"/>
      <c r="HL58" s="44"/>
      <c r="HM58" s="44"/>
      <c r="HP58" s="44"/>
      <c r="HQ58" s="44"/>
      <c r="HR58" s="45"/>
      <c r="HS58" s="45"/>
      <c r="HT58" s="45"/>
      <c r="HU58" s="45"/>
      <c r="HV58" s="45"/>
      <c r="HW58" s="45"/>
      <c r="HX58" s="45"/>
      <c r="HY58" s="45"/>
      <c r="HZ58" s="45"/>
      <c r="IA58" s="45"/>
      <c r="IB58" s="45"/>
      <c r="IC58" s="45"/>
      <c r="ID58" s="45"/>
      <c r="IE58" s="45"/>
      <c r="IF58" s="45"/>
      <c r="IG58" s="45"/>
      <c r="IH58" s="121"/>
      <c r="II58" s="121"/>
      <c r="IJ58" s="121"/>
      <c r="IK58" s="121"/>
      <c r="IL58" s="45"/>
      <c r="IM58" s="119"/>
      <c r="IN58" s="122"/>
      <c r="IO58" s="122"/>
      <c r="IP58" s="45"/>
      <c r="IQ58" s="122"/>
      <c r="IR58" s="121"/>
    </row>
    <row r="59" spans="1:252" s="33" customFormat="1">
      <c r="A59"/>
      <c r="B59"/>
      <c r="C59" s="111"/>
      <c r="D59" s="111"/>
      <c r="E59" s="125"/>
      <c r="F59" s="125"/>
      <c r="G59" s="124"/>
      <c r="H59" s="124"/>
      <c r="I59" s="4"/>
      <c r="J59" s="4"/>
      <c r="K59" s="4"/>
      <c r="L59" s="4"/>
      <c r="M59" s="4"/>
      <c r="N59" s="4"/>
      <c r="O59" s="4"/>
      <c r="P59" s="126"/>
      <c r="Q59" s="126"/>
      <c r="R59" s="126"/>
      <c r="S59" s="126"/>
      <c r="T59" s="126"/>
      <c r="U59" s="126"/>
      <c r="V59" s="126"/>
      <c r="W59" s="126"/>
      <c r="X59" s="126"/>
      <c r="Y59" s="112"/>
      <c r="Z59" s="127"/>
      <c r="AA59" s="112"/>
      <c r="AB59" s="113"/>
      <c r="AD59" s="126"/>
      <c r="AE59" s="126"/>
      <c r="AF59" s="126"/>
      <c r="AG59" s="126"/>
      <c r="AH59" s="126"/>
      <c r="AI59" s="126"/>
      <c r="AJ59" s="126"/>
      <c r="AK59" s="126"/>
      <c r="AL59" s="126"/>
      <c r="AM59" s="126"/>
      <c r="AO59" s="114"/>
      <c r="AP59" s="124"/>
      <c r="AQ59" s="124"/>
      <c r="AR59" s="111"/>
      <c r="AS59" s="115"/>
      <c r="AT59" s="115"/>
      <c r="AU59" s="115"/>
      <c r="AV59" s="115"/>
      <c r="AW59" s="115"/>
      <c r="AX59" s="111"/>
      <c r="AY59" s="115"/>
      <c r="AZ59" s="115"/>
      <c r="BA59" s="115"/>
      <c r="BB59" s="115"/>
      <c r="BC59" s="115"/>
      <c r="BD59" s="115"/>
      <c r="BE59" s="116"/>
      <c r="BG59" s="116"/>
      <c r="BH59" s="116"/>
      <c r="BI59" s="116"/>
      <c r="BJ59" s="116"/>
      <c r="BK59" s="116"/>
      <c r="BL59" s="116"/>
      <c r="BM59" s="116"/>
      <c r="BN59" s="116"/>
      <c r="BO59" s="116"/>
      <c r="BP59" s="116"/>
      <c r="BQ59" s="116"/>
      <c r="BR59" s="116"/>
      <c r="BS59" s="116"/>
      <c r="BT59" s="116"/>
      <c r="BU59" s="116"/>
      <c r="BV59" s="116"/>
      <c r="BW59" s="116"/>
      <c r="BX59" s="111"/>
      <c r="BY59" s="117"/>
      <c r="BZ59" s="117"/>
      <c r="CA59" s="117"/>
      <c r="CB59" s="117"/>
      <c r="CC59" s="117"/>
      <c r="CD59" s="117"/>
      <c r="CE59" s="117"/>
      <c r="CF59" s="116"/>
      <c r="CG59" s="134"/>
      <c r="CH59" s="117"/>
      <c r="CI59" s="117"/>
      <c r="CJ59" s="117"/>
      <c r="CK59" s="117"/>
      <c r="CL59" s="117"/>
      <c r="CM59" s="117"/>
      <c r="CN59" s="117"/>
      <c r="CO59" s="117"/>
      <c r="CP59" s="111"/>
      <c r="CQ59" s="116"/>
      <c r="CR59" s="116"/>
      <c r="CS59" s="116"/>
      <c r="CT59" s="116"/>
      <c r="CU59" s="118"/>
      <c r="CW59" s="116"/>
      <c r="CX59" s="116"/>
      <c r="CY59" s="116"/>
      <c r="CZ59" s="119"/>
      <c r="FS59" s="119"/>
      <c r="GA59" s="120"/>
      <c r="GB59" s="120"/>
      <c r="GD59" s="119"/>
      <c r="GE59" s="119"/>
      <c r="GH59" s="119"/>
      <c r="GI59" s="119"/>
      <c r="GJ59" s="119"/>
      <c r="GK59" s="119"/>
      <c r="HH59" s="119"/>
      <c r="HI59" s="44"/>
      <c r="HJ59" s="44"/>
      <c r="HK59" s="44"/>
      <c r="HL59" s="44"/>
      <c r="HM59" s="44"/>
      <c r="HP59" s="44"/>
      <c r="HQ59" s="44"/>
      <c r="HR59" s="45"/>
      <c r="HS59" s="45"/>
      <c r="HT59" s="45"/>
      <c r="HU59" s="45"/>
      <c r="HV59" s="45"/>
      <c r="HW59" s="45"/>
      <c r="HX59" s="45"/>
      <c r="HY59" s="45"/>
      <c r="HZ59" s="45"/>
      <c r="IA59" s="45"/>
      <c r="IB59" s="45"/>
      <c r="IC59" s="45"/>
      <c r="ID59" s="45"/>
      <c r="IE59" s="45"/>
      <c r="IF59" s="45"/>
      <c r="IG59" s="45"/>
      <c r="IH59" s="121"/>
      <c r="II59" s="121"/>
      <c r="IJ59" s="121"/>
      <c r="IK59" s="121"/>
      <c r="IL59" s="45"/>
      <c r="IM59" s="119"/>
      <c r="IN59" s="122"/>
      <c r="IO59" s="122"/>
      <c r="IP59" s="45"/>
      <c r="IQ59" s="122"/>
      <c r="IR59" s="121"/>
    </row>
    <row r="60" spans="1:252" s="33" customFormat="1">
      <c r="A60"/>
      <c r="B60"/>
      <c r="C60" s="111"/>
      <c r="D60" s="111"/>
      <c r="E60" s="125"/>
      <c r="F60" s="125"/>
      <c r="G60" s="124"/>
      <c r="H60" s="124"/>
      <c r="I60" s="4"/>
      <c r="J60" s="4"/>
      <c r="K60" s="4"/>
      <c r="L60" s="4"/>
      <c r="M60" s="4"/>
      <c r="N60" s="4"/>
      <c r="O60" s="4"/>
      <c r="P60" s="126"/>
      <c r="Q60" s="126"/>
      <c r="R60" s="126"/>
      <c r="S60" s="126"/>
      <c r="T60" s="126"/>
      <c r="U60" s="126"/>
      <c r="V60" s="126"/>
      <c r="W60" s="126"/>
      <c r="X60" s="126"/>
      <c r="Y60" s="112"/>
      <c r="Z60" s="127"/>
      <c r="AA60" s="112"/>
      <c r="AB60" s="113"/>
      <c r="AD60" s="126"/>
      <c r="AE60" s="126"/>
      <c r="AF60" s="126"/>
      <c r="AG60" s="126"/>
      <c r="AH60" s="126"/>
      <c r="AI60" s="126"/>
      <c r="AJ60" s="126"/>
      <c r="AK60" s="126"/>
      <c r="AL60" s="126"/>
      <c r="AM60" s="126"/>
      <c r="AO60" s="114"/>
      <c r="AP60" s="124"/>
      <c r="AQ60" s="124"/>
      <c r="AR60" s="111"/>
      <c r="AS60" s="115"/>
      <c r="AT60" s="115"/>
      <c r="AU60" s="115"/>
      <c r="AV60" s="115"/>
      <c r="AW60" s="115"/>
      <c r="AX60" s="111"/>
      <c r="AY60" s="115"/>
      <c r="AZ60" s="115"/>
      <c r="BA60" s="115"/>
      <c r="BB60" s="115"/>
      <c r="BC60" s="115"/>
      <c r="BD60" s="115"/>
      <c r="BE60" s="116"/>
      <c r="BG60" s="116"/>
      <c r="BH60" s="116"/>
      <c r="BI60" s="116"/>
      <c r="BJ60" s="116"/>
      <c r="BK60" s="116"/>
      <c r="BL60" s="116"/>
      <c r="BM60" s="116"/>
      <c r="BN60" s="116"/>
      <c r="BO60" s="116"/>
      <c r="BP60" s="116"/>
      <c r="BQ60" s="116"/>
      <c r="BR60" s="116"/>
      <c r="BS60" s="116"/>
      <c r="BT60" s="116"/>
      <c r="BU60" s="116"/>
      <c r="BV60" s="116"/>
      <c r="BW60" s="116"/>
      <c r="BX60" s="111"/>
      <c r="BY60" s="117"/>
      <c r="BZ60" s="117"/>
      <c r="CA60" s="117"/>
      <c r="CB60" s="117"/>
      <c r="CC60" s="117"/>
      <c r="CD60" s="117"/>
      <c r="CE60" s="117"/>
      <c r="CF60" s="116"/>
      <c r="CG60" s="134"/>
      <c r="CH60" s="117"/>
      <c r="CI60" s="117"/>
      <c r="CJ60" s="117"/>
      <c r="CK60" s="117"/>
      <c r="CL60" s="117"/>
      <c r="CM60" s="117"/>
      <c r="CN60" s="117"/>
      <c r="CO60" s="117"/>
      <c r="CP60" s="111"/>
      <c r="CQ60" s="116"/>
      <c r="CR60" s="116"/>
      <c r="CS60" s="116"/>
      <c r="CT60" s="116"/>
      <c r="CU60" s="118"/>
      <c r="CW60" s="116"/>
      <c r="CX60" s="116"/>
      <c r="CY60" s="116"/>
      <c r="CZ60" s="119"/>
      <c r="FS60" s="119"/>
      <c r="GA60" s="120"/>
      <c r="GB60" s="120"/>
      <c r="GD60" s="119"/>
      <c r="GE60" s="119"/>
      <c r="GH60" s="119"/>
      <c r="GI60" s="119"/>
      <c r="GJ60" s="119"/>
      <c r="GK60" s="119"/>
      <c r="HH60" s="119"/>
      <c r="HI60" s="44"/>
      <c r="HJ60" s="44"/>
      <c r="HK60" s="44"/>
      <c r="HL60" s="44"/>
      <c r="HM60" s="44"/>
      <c r="HP60" s="44"/>
      <c r="HQ60" s="44"/>
      <c r="HR60" s="45"/>
      <c r="HS60" s="45"/>
      <c r="HT60" s="45"/>
      <c r="HU60" s="45"/>
      <c r="HV60" s="45"/>
      <c r="HW60" s="45"/>
      <c r="HX60" s="45"/>
      <c r="HY60" s="45"/>
      <c r="HZ60" s="45"/>
      <c r="IA60" s="45"/>
      <c r="IB60" s="45"/>
      <c r="IC60" s="45"/>
      <c r="ID60" s="45"/>
      <c r="IE60" s="45"/>
      <c r="IF60" s="45"/>
      <c r="IG60" s="45"/>
      <c r="IH60" s="121"/>
      <c r="II60" s="121"/>
      <c r="IJ60" s="121"/>
      <c r="IK60" s="121"/>
      <c r="IL60" s="45"/>
      <c r="IM60" s="119"/>
      <c r="IN60" s="122"/>
      <c r="IO60" s="122"/>
      <c r="IP60" s="45"/>
      <c r="IQ60" s="122"/>
      <c r="IR60" s="121"/>
    </row>
    <row r="61" spans="1:252" s="33" customFormat="1">
      <c r="A61"/>
      <c r="B61"/>
      <c r="C61" s="111"/>
      <c r="D61" s="111"/>
      <c r="E61" s="125"/>
      <c r="F61" s="125"/>
      <c r="G61" s="124"/>
      <c r="H61" s="124"/>
      <c r="I61" s="4"/>
      <c r="J61" s="4"/>
      <c r="K61" s="4"/>
      <c r="L61" s="4"/>
      <c r="M61" s="4"/>
      <c r="N61" s="4"/>
      <c r="O61" s="4"/>
      <c r="P61" s="126"/>
      <c r="Q61" s="126"/>
      <c r="R61" s="126"/>
      <c r="S61" s="126"/>
      <c r="T61" s="126"/>
      <c r="U61" s="126"/>
      <c r="V61" s="126"/>
      <c r="W61" s="126"/>
      <c r="X61" s="126"/>
      <c r="Y61" s="112"/>
      <c r="Z61" s="127"/>
      <c r="AA61" s="112"/>
      <c r="AB61" s="113"/>
      <c r="AD61" s="126"/>
      <c r="AE61" s="126"/>
      <c r="AF61" s="126"/>
      <c r="AG61" s="126"/>
      <c r="AH61" s="126"/>
      <c r="AI61" s="126"/>
      <c r="AJ61" s="126"/>
      <c r="AK61" s="126"/>
      <c r="AL61" s="126"/>
      <c r="AM61" s="126"/>
      <c r="AO61" s="114"/>
      <c r="AP61" s="124"/>
      <c r="AQ61" s="124"/>
      <c r="AR61" s="111"/>
      <c r="AS61" s="115"/>
      <c r="AT61" s="115"/>
      <c r="AU61" s="115"/>
      <c r="AV61" s="115"/>
      <c r="AW61" s="115"/>
      <c r="AX61" s="111"/>
      <c r="AY61" s="115"/>
      <c r="AZ61" s="115"/>
      <c r="BA61" s="115"/>
      <c r="BB61" s="115"/>
      <c r="BC61" s="115"/>
      <c r="BD61" s="115"/>
      <c r="BE61" s="116"/>
      <c r="BG61" s="116"/>
      <c r="BH61" s="116"/>
      <c r="BI61" s="116"/>
      <c r="BJ61" s="116"/>
      <c r="BK61" s="116"/>
      <c r="BL61" s="116"/>
      <c r="BM61" s="116"/>
      <c r="BN61" s="116"/>
      <c r="BO61" s="116"/>
      <c r="BP61" s="116"/>
      <c r="BQ61" s="116"/>
      <c r="BR61" s="116"/>
      <c r="BS61" s="116"/>
      <c r="BT61" s="116"/>
      <c r="BU61" s="116"/>
      <c r="BV61" s="116"/>
      <c r="BW61" s="116"/>
      <c r="BX61" s="111"/>
      <c r="BY61" s="117"/>
      <c r="BZ61" s="117"/>
      <c r="CA61" s="117"/>
      <c r="CB61" s="117"/>
      <c r="CC61" s="117"/>
      <c r="CD61" s="117"/>
      <c r="CE61" s="117"/>
      <c r="CF61" s="116"/>
      <c r="CG61" s="134"/>
      <c r="CH61" s="117"/>
      <c r="CI61" s="117"/>
      <c r="CJ61" s="117"/>
      <c r="CK61" s="117"/>
      <c r="CL61" s="117"/>
      <c r="CM61" s="117"/>
      <c r="CN61" s="117"/>
      <c r="CO61" s="117"/>
      <c r="CP61" s="111"/>
      <c r="CQ61" s="116"/>
      <c r="CR61" s="116"/>
      <c r="CS61" s="116"/>
      <c r="CT61" s="116"/>
      <c r="CU61" s="118"/>
      <c r="CW61" s="116"/>
      <c r="CX61" s="116"/>
      <c r="CY61" s="116"/>
      <c r="CZ61" s="119"/>
      <c r="FS61" s="119"/>
      <c r="GA61" s="120"/>
      <c r="GB61" s="120"/>
      <c r="GD61" s="119"/>
      <c r="GE61" s="119"/>
      <c r="GH61" s="119"/>
      <c r="GI61" s="119"/>
      <c r="GJ61" s="119"/>
      <c r="GK61" s="119"/>
      <c r="HH61" s="119"/>
      <c r="HI61" s="44"/>
      <c r="HJ61" s="44"/>
      <c r="HK61" s="44"/>
      <c r="HL61" s="44"/>
      <c r="HM61" s="44"/>
      <c r="HP61" s="44"/>
      <c r="HQ61" s="44"/>
      <c r="HR61" s="45"/>
      <c r="HS61" s="45"/>
      <c r="HT61" s="45"/>
      <c r="HU61" s="45"/>
      <c r="HV61" s="45"/>
      <c r="HW61" s="45"/>
      <c r="HX61" s="45"/>
      <c r="HY61" s="45"/>
      <c r="HZ61" s="45"/>
      <c r="IA61" s="45"/>
      <c r="IB61" s="45"/>
      <c r="IC61" s="45"/>
      <c r="ID61" s="45"/>
      <c r="IE61" s="45"/>
      <c r="IF61" s="45"/>
      <c r="IG61" s="45"/>
      <c r="IH61" s="121"/>
      <c r="II61" s="121"/>
      <c r="IJ61" s="121"/>
      <c r="IK61" s="121"/>
      <c r="IL61" s="45"/>
      <c r="IM61" s="119"/>
      <c r="IN61" s="122"/>
      <c r="IO61" s="122"/>
      <c r="IP61" s="45"/>
      <c r="IQ61" s="122"/>
      <c r="IR61" s="121"/>
    </row>
    <row r="62" spans="1:252" s="33" customFormat="1">
      <c r="A62"/>
      <c r="B62"/>
      <c r="C62" s="111"/>
      <c r="D62" s="111"/>
      <c r="E62" s="125"/>
      <c r="F62" s="125"/>
      <c r="G62" s="124"/>
      <c r="H62" s="124"/>
      <c r="I62" s="4"/>
      <c r="J62" s="4"/>
      <c r="K62" s="4"/>
      <c r="L62" s="4"/>
      <c r="M62" s="4"/>
      <c r="N62" s="4"/>
      <c r="O62" s="4"/>
      <c r="P62" s="126"/>
      <c r="Q62" s="126"/>
      <c r="R62" s="126"/>
      <c r="S62" s="126"/>
      <c r="T62" s="126"/>
      <c r="U62" s="126"/>
      <c r="V62" s="126"/>
      <c r="W62" s="126"/>
      <c r="X62" s="126"/>
      <c r="Y62" s="112"/>
      <c r="Z62" s="127"/>
      <c r="AA62" s="112"/>
      <c r="AB62" s="113"/>
      <c r="AD62" s="126"/>
      <c r="AE62" s="126"/>
      <c r="AF62" s="126"/>
      <c r="AG62" s="126"/>
      <c r="AH62" s="126"/>
      <c r="AI62" s="126"/>
      <c r="AJ62" s="126"/>
      <c r="AK62" s="126"/>
      <c r="AL62" s="126"/>
      <c r="AM62" s="126"/>
      <c r="AO62" s="114"/>
      <c r="AP62" s="124"/>
      <c r="AQ62" s="124"/>
      <c r="AR62" s="111"/>
      <c r="AS62" s="115"/>
      <c r="AT62" s="115"/>
      <c r="AU62" s="115"/>
      <c r="AV62" s="115"/>
      <c r="AW62" s="115"/>
      <c r="AX62" s="111"/>
      <c r="AY62" s="115"/>
      <c r="AZ62" s="115"/>
      <c r="BA62" s="115"/>
      <c r="BB62" s="115"/>
      <c r="BC62" s="115"/>
      <c r="BD62" s="115"/>
      <c r="BE62" s="116"/>
      <c r="BG62" s="116"/>
      <c r="BH62" s="116"/>
      <c r="BI62" s="116"/>
      <c r="BJ62" s="116"/>
      <c r="BK62" s="116"/>
      <c r="BL62" s="116"/>
      <c r="BM62" s="116"/>
      <c r="BN62" s="116"/>
      <c r="BO62" s="116"/>
      <c r="BP62" s="116"/>
      <c r="BQ62" s="116"/>
      <c r="BR62" s="116"/>
      <c r="BS62" s="116"/>
      <c r="BT62" s="116"/>
      <c r="BU62" s="116"/>
      <c r="BV62" s="116"/>
      <c r="BW62" s="116"/>
      <c r="BX62" s="111"/>
      <c r="BY62" s="117"/>
      <c r="BZ62" s="117"/>
      <c r="CA62" s="117"/>
      <c r="CB62" s="117"/>
      <c r="CC62" s="117"/>
      <c r="CD62" s="117"/>
      <c r="CE62" s="117"/>
      <c r="CF62" s="116"/>
      <c r="CG62" s="134"/>
      <c r="CH62" s="117"/>
      <c r="CI62" s="117"/>
      <c r="CJ62" s="117"/>
      <c r="CK62" s="117"/>
      <c r="CL62" s="117"/>
      <c r="CM62" s="117"/>
      <c r="CN62" s="117"/>
      <c r="CO62" s="117"/>
      <c r="CP62" s="111"/>
      <c r="CQ62" s="116"/>
      <c r="CR62" s="116"/>
      <c r="CS62" s="116"/>
      <c r="CT62" s="116"/>
      <c r="CU62" s="118"/>
      <c r="CW62" s="116"/>
      <c r="CX62" s="116"/>
      <c r="CY62" s="116"/>
      <c r="CZ62" s="119"/>
      <c r="FS62" s="119"/>
      <c r="GA62" s="120"/>
      <c r="GB62" s="120"/>
      <c r="GD62" s="119"/>
      <c r="GE62" s="119"/>
      <c r="GH62" s="119"/>
      <c r="GI62" s="119"/>
      <c r="GJ62" s="119"/>
      <c r="GK62" s="119"/>
      <c r="HH62" s="119"/>
      <c r="HI62" s="44"/>
      <c r="HJ62" s="44"/>
      <c r="HK62" s="44"/>
      <c r="HL62" s="44"/>
      <c r="HM62" s="44"/>
      <c r="HP62" s="44"/>
      <c r="HQ62" s="44"/>
      <c r="HR62" s="45"/>
      <c r="HS62" s="45"/>
      <c r="HT62" s="45"/>
      <c r="HU62" s="45"/>
      <c r="HV62" s="45"/>
      <c r="HW62" s="45"/>
      <c r="HX62" s="45"/>
      <c r="HY62" s="45"/>
      <c r="HZ62" s="45"/>
      <c r="IA62" s="45"/>
      <c r="IB62" s="45"/>
      <c r="IC62" s="45"/>
      <c r="ID62" s="45"/>
      <c r="IE62" s="45"/>
      <c r="IF62" s="45"/>
      <c r="IG62" s="45"/>
      <c r="IH62" s="121"/>
      <c r="II62" s="121"/>
      <c r="IJ62" s="121"/>
      <c r="IK62" s="121"/>
      <c r="IL62" s="45"/>
      <c r="IM62" s="119"/>
      <c r="IN62" s="122"/>
      <c r="IO62" s="122"/>
      <c r="IP62" s="45"/>
      <c r="IQ62" s="122"/>
      <c r="IR62" s="121"/>
    </row>
    <row r="63" spans="1:252" s="33" customFormat="1">
      <c r="A63"/>
      <c r="B63"/>
      <c r="C63" s="111"/>
      <c r="D63" s="111"/>
      <c r="E63" s="125"/>
      <c r="F63" s="125"/>
      <c r="G63" s="124"/>
      <c r="H63" s="124"/>
      <c r="I63" s="4"/>
      <c r="J63" s="4"/>
      <c r="K63" s="4"/>
      <c r="L63" s="4"/>
      <c r="M63" s="4"/>
      <c r="N63" s="4"/>
      <c r="O63" s="4"/>
      <c r="P63" s="126"/>
      <c r="Q63" s="126"/>
      <c r="R63" s="126"/>
      <c r="S63" s="126"/>
      <c r="T63" s="126"/>
      <c r="U63" s="126"/>
      <c r="V63" s="126"/>
      <c r="W63" s="126"/>
      <c r="X63" s="126"/>
      <c r="Y63" s="112"/>
      <c r="Z63" s="127"/>
      <c r="AA63" s="112"/>
      <c r="AB63" s="113"/>
      <c r="AD63" s="126"/>
      <c r="AE63" s="126"/>
      <c r="AF63" s="126"/>
      <c r="AG63" s="126"/>
      <c r="AH63" s="126"/>
      <c r="AI63" s="126"/>
      <c r="AJ63" s="126"/>
      <c r="AK63" s="126"/>
      <c r="AL63" s="126"/>
      <c r="AM63" s="126"/>
      <c r="AO63" s="114"/>
      <c r="AP63" s="124"/>
      <c r="AQ63" s="124"/>
      <c r="AR63" s="111"/>
      <c r="AS63" s="115"/>
      <c r="AT63" s="115"/>
      <c r="AU63" s="115"/>
      <c r="AV63" s="115"/>
      <c r="AW63" s="115"/>
      <c r="AX63" s="111"/>
      <c r="AY63" s="115"/>
      <c r="AZ63" s="115"/>
      <c r="BA63" s="115"/>
      <c r="BB63" s="115"/>
      <c r="BC63" s="115"/>
      <c r="BD63" s="115"/>
      <c r="BE63" s="116"/>
      <c r="BG63" s="116"/>
      <c r="BH63" s="116"/>
      <c r="BI63" s="116"/>
      <c r="BJ63" s="116"/>
      <c r="BK63" s="116"/>
      <c r="BL63" s="116"/>
      <c r="BM63" s="116"/>
      <c r="BN63" s="116"/>
      <c r="BO63" s="116"/>
      <c r="BP63" s="116"/>
      <c r="BQ63" s="116"/>
      <c r="BR63" s="116"/>
      <c r="BS63" s="116"/>
      <c r="BT63" s="116"/>
      <c r="BU63" s="116"/>
      <c r="BV63" s="116"/>
      <c r="BW63" s="116"/>
      <c r="BX63" s="111"/>
      <c r="BY63" s="117"/>
      <c r="BZ63" s="117"/>
      <c r="CA63" s="117"/>
      <c r="CB63" s="117"/>
      <c r="CC63" s="117"/>
      <c r="CD63" s="117"/>
      <c r="CE63" s="117"/>
      <c r="CF63" s="116"/>
      <c r="CG63" s="134"/>
      <c r="CH63" s="117"/>
      <c r="CI63" s="117"/>
      <c r="CJ63" s="117"/>
      <c r="CK63" s="117"/>
      <c r="CL63" s="117"/>
      <c r="CM63" s="117"/>
      <c r="CN63" s="117"/>
      <c r="CO63" s="117"/>
      <c r="CP63" s="111"/>
      <c r="CQ63" s="116"/>
      <c r="CR63" s="116"/>
      <c r="CS63" s="116"/>
      <c r="CT63" s="116"/>
      <c r="CU63" s="118"/>
      <c r="CW63" s="116"/>
      <c r="CX63" s="116"/>
      <c r="CY63" s="116"/>
      <c r="CZ63" s="119"/>
      <c r="FS63" s="119"/>
      <c r="GA63" s="120"/>
      <c r="GB63" s="120"/>
      <c r="GD63" s="119"/>
      <c r="GE63" s="119"/>
      <c r="GH63" s="119"/>
      <c r="GI63" s="119"/>
      <c r="GJ63" s="119"/>
      <c r="GK63" s="119"/>
      <c r="HH63" s="119"/>
      <c r="HI63" s="44"/>
      <c r="HJ63" s="44"/>
      <c r="HK63" s="44"/>
      <c r="HL63" s="44"/>
      <c r="HM63" s="44"/>
      <c r="HP63" s="44"/>
      <c r="HQ63" s="44"/>
      <c r="HR63" s="45"/>
      <c r="HS63" s="45"/>
      <c r="HT63" s="45"/>
      <c r="HU63" s="45"/>
      <c r="HV63" s="45"/>
      <c r="HW63" s="45"/>
      <c r="HX63" s="45"/>
      <c r="HY63" s="45"/>
      <c r="HZ63" s="45"/>
      <c r="IA63" s="45"/>
      <c r="IB63" s="45"/>
      <c r="IC63" s="45"/>
      <c r="ID63" s="45"/>
      <c r="IE63" s="45"/>
      <c r="IF63" s="45"/>
      <c r="IG63" s="45"/>
      <c r="IH63" s="121"/>
      <c r="II63" s="121"/>
      <c r="IJ63" s="121"/>
      <c r="IK63" s="121"/>
      <c r="IL63" s="45"/>
      <c r="IM63" s="119"/>
      <c r="IN63" s="122"/>
      <c r="IO63" s="122"/>
      <c r="IP63" s="45"/>
      <c r="IQ63" s="122"/>
      <c r="IR63" s="121"/>
    </row>
    <row r="64" spans="1:252" s="33" customFormat="1">
      <c r="A64"/>
      <c r="B64"/>
      <c r="C64" s="111"/>
      <c r="D64" s="111"/>
      <c r="E64" s="125"/>
      <c r="F64" s="125"/>
      <c r="G64" s="124"/>
      <c r="H64" s="124"/>
      <c r="I64" s="4"/>
      <c r="J64" s="4"/>
      <c r="K64" s="4"/>
      <c r="L64" s="4"/>
      <c r="M64" s="4"/>
      <c r="N64" s="4"/>
      <c r="O64" s="4"/>
      <c r="P64" s="126"/>
      <c r="Q64" s="126"/>
      <c r="R64" s="126"/>
      <c r="S64" s="126"/>
      <c r="T64" s="126"/>
      <c r="U64" s="126"/>
      <c r="V64" s="126"/>
      <c r="W64" s="126"/>
      <c r="X64" s="126"/>
      <c r="Y64" s="112"/>
      <c r="Z64" s="127"/>
      <c r="AA64" s="112"/>
      <c r="AB64" s="113"/>
      <c r="AD64" s="126"/>
      <c r="AE64" s="126"/>
      <c r="AF64" s="126"/>
      <c r="AG64" s="126"/>
      <c r="AH64" s="126"/>
      <c r="AI64" s="126"/>
      <c r="AJ64" s="126"/>
      <c r="AK64" s="126"/>
      <c r="AL64" s="126"/>
      <c r="AM64" s="126"/>
      <c r="AO64" s="114"/>
      <c r="AP64" s="124"/>
      <c r="AQ64" s="124"/>
      <c r="AR64" s="111"/>
      <c r="AS64" s="115"/>
      <c r="AT64" s="115"/>
      <c r="AU64" s="115"/>
      <c r="AV64" s="115"/>
      <c r="AW64" s="115"/>
      <c r="AX64" s="111"/>
      <c r="AY64" s="115"/>
      <c r="AZ64" s="115"/>
      <c r="BA64" s="115"/>
      <c r="BB64" s="115"/>
      <c r="BC64" s="115"/>
      <c r="BD64" s="115"/>
      <c r="BE64" s="116"/>
      <c r="BG64" s="116"/>
      <c r="BH64" s="116"/>
      <c r="BI64" s="116"/>
      <c r="BJ64" s="116"/>
      <c r="BK64" s="116"/>
      <c r="BL64" s="116"/>
      <c r="BM64" s="116"/>
      <c r="BN64" s="116"/>
      <c r="BO64" s="116"/>
      <c r="BP64" s="116"/>
      <c r="BQ64" s="116"/>
      <c r="BR64" s="116"/>
      <c r="BS64" s="116"/>
      <c r="BT64" s="116"/>
      <c r="BU64" s="116"/>
      <c r="BV64" s="116"/>
      <c r="BW64" s="116"/>
      <c r="BX64" s="111"/>
      <c r="BY64" s="117"/>
      <c r="BZ64" s="117"/>
      <c r="CA64" s="117"/>
      <c r="CB64" s="117"/>
      <c r="CC64" s="117"/>
      <c r="CD64" s="117"/>
      <c r="CE64" s="117"/>
      <c r="CF64" s="116"/>
      <c r="CG64" s="134"/>
      <c r="CH64" s="117"/>
      <c r="CI64" s="117"/>
      <c r="CJ64" s="117"/>
      <c r="CK64" s="117"/>
      <c r="CL64" s="117"/>
      <c r="CM64" s="117"/>
      <c r="CN64" s="117"/>
      <c r="CO64" s="117"/>
      <c r="CP64" s="111"/>
      <c r="CQ64" s="116"/>
      <c r="CR64" s="116"/>
      <c r="CS64" s="116"/>
      <c r="CT64" s="116"/>
      <c r="CU64" s="118"/>
      <c r="CW64" s="116"/>
      <c r="CX64" s="116"/>
      <c r="CY64" s="116"/>
      <c r="CZ64" s="119"/>
      <c r="FS64" s="119"/>
      <c r="GA64" s="120"/>
      <c r="GB64" s="120"/>
      <c r="GD64" s="119"/>
      <c r="GE64" s="119"/>
      <c r="GH64" s="119"/>
      <c r="GI64" s="119"/>
      <c r="GJ64" s="119"/>
      <c r="GK64" s="119"/>
      <c r="HH64" s="119"/>
      <c r="HI64" s="44"/>
      <c r="HJ64" s="44"/>
      <c r="HK64" s="44"/>
      <c r="HL64" s="44"/>
      <c r="HM64" s="44"/>
      <c r="HP64" s="44"/>
      <c r="HQ64" s="44"/>
      <c r="HR64" s="45"/>
      <c r="HS64" s="45"/>
      <c r="HT64" s="45"/>
      <c r="HU64" s="45"/>
      <c r="HV64" s="45"/>
      <c r="HW64" s="45"/>
      <c r="HX64" s="45"/>
      <c r="HY64" s="45"/>
      <c r="HZ64" s="45"/>
      <c r="IA64" s="45"/>
      <c r="IB64" s="45"/>
      <c r="IC64" s="45"/>
      <c r="ID64" s="45"/>
      <c r="IE64" s="45"/>
      <c r="IF64" s="45"/>
      <c r="IG64" s="45"/>
      <c r="IH64" s="121"/>
      <c r="II64" s="121"/>
      <c r="IJ64" s="121"/>
      <c r="IK64" s="121"/>
      <c r="IL64" s="45"/>
      <c r="IM64" s="119"/>
      <c r="IN64" s="122"/>
      <c r="IO64" s="122"/>
      <c r="IP64" s="45"/>
      <c r="IQ64" s="122"/>
      <c r="IR64" s="121"/>
    </row>
    <row r="65" spans="1:252" s="33" customFormat="1">
      <c r="A65"/>
      <c r="B65"/>
      <c r="C65" s="111"/>
      <c r="D65" s="111"/>
      <c r="E65" s="125"/>
      <c r="F65" s="125"/>
      <c r="G65" s="124"/>
      <c r="H65" s="124"/>
      <c r="I65" s="4"/>
      <c r="J65" s="4"/>
      <c r="K65" s="4"/>
      <c r="L65" s="4"/>
      <c r="M65" s="4"/>
      <c r="N65" s="4"/>
      <c r="O65" s="4"/>
      <c r="P65" s="126"/>
      <c r="Q65" s="126"/>
      <c r="R65" s="126"/>
      <c r="S65" s="126"/>
      <c r="T65" s="126"/>
      <c r="U65" s="126"/>
      <c r="V65" s="126"/>
      <c r="W65" s="126"/>
      <c r="X65" s="126"/>
      <c r="Y65" s="112"/>
      <c r="Z65" s="127"/>
      <c r="AA65" s="112"/>
      <c r="AB65" s="113"/>
      <c r="AD65" s="126"/>
      <c r="AE65" s="126"/>
      <c r="AF65" s="126"/>
      <c r="AG65" s="126"/>
      <c r="AH65" s="126"/>
      <c r="AI65" s="126"/>
      <c r="AJ65" s="126"/>
      <c r="AK65" s="126"/>
      <c r="AL65" s="126"/>
      <c r="AM65" s="126"/>
      <c r="AO65" s="114"/>
      <c r="AP65" s="124"/>
      <c r="AQ65" s="124"/>
      <c r="AR65" s="111"/>
      <c r="AS65" s="115"/>
      <c r="AT65" s="115"/>
      <c r="AU65" s="115"/>
      <c r="AV65" s="115"/>
      <c r="AW65" s="115"/>
      <c r="AX65" s="111"/>
      <c r="AY65" s="115"/>
      <c r="AZ65" s="115"/>
      <c r="BA65" s="115"/>
      <c r="BB65" s="115"/>
      <c r="BC65" s="115"/>
      <c r="BD65" s="115"/>
      <c r="BE65" s="116"/>
      <c r="BG65" s="116"/>
      <c r="BH65" s="116"/>
      <c r="BI65" s="116"/>
      <c r="BJ65" s="116"/>
      <c r="BK65" s="116"/>
      <c r="BL65" s="116"/>
      <c r="BM65" s="116"/>
      <c r="BN65" s="116"/>
      <c r="BO65" s="116"/>
      <c r="BP65" s="116"/>
      <c r="BQ65" s="116"/>
      <c r="BR65" s="116"/>
      <c r="BS65" s="116"/>
      <c r="BT65" s="116"/>
      <c r="BU65" s="116"/>
      <c r="BV65" s="116"/>
      <c r="BW65" s="116"/>
      <c r="BX65" s="111"/>
      <c r="BY65" s="117"/>
      <c r="BZ65" s="117"/>
      <c r="CA65" s="117"/>
      <c r="CB65" s="117"/>
      <c r="CC65" s="117"/>
      <c r="CD65" s="117"/>
      <c r="CE65" s="117"/>
      <c r="CF65" s="116"/>
      <c r="CG65" s="134"/>
      <c r="CH65" s="117"/>
      <c r="CI65" s="117"/>
      <c r="CJ65" s="117"/>
      <c r="CK65" s="117"/>
      <c r="CL65" s="117"/>
      <c r="CM65" s="117"/>
      <c r="CN65" s="117"/>
      <c r="CO65" s="117"/>
      <c r="CP65" s="111"/>
      <c r="CQ65" s="116"/>
      <c r="CR65" s="116"/>
      <c r="CS65" s="116"/>
      <c r="CT65" s="116"/>
      <c r="CU65" s="118"/>
      <c r="CW65" s="116"/>
      <c r="CX65" s="116"/>
      <c r="CY65" s="116"/>
      <c r="CZ65" s="119"/>
      <c r="FS65" s="119"/>
      <c r="GA65" s="120"/>
      <c r="GB65" s="120"/>
      <c r="GD65" s="119"/>
      <c r="GE65" s="119"/>
      <c r="GH65" s="119"/>
      <c r="GI65" s="119"/>
      <c r="GJ65" s="119"/>
      <c r="GK65" s="119"/>
      <c r="HH65" s="119"/>
      <c r="HI65" s="44"/>
      <c r="HJ65" s="44"/>
      <c r="HK65" s="44"/>
      <c r="HL65" s="44"/>
      <c r="HM65" s="44"/>
      <c r="HP65" s="44"/>
      <c r="HQ65" s="44"/>
      <c r="HR65" s="45"/>
      <c r="HS65" s="45"/>
      <c r="HT65" s="45"/>
      <c r="HU65" s="45"/>
      <c r="HV65" s="45"/>
      <c r="HW65" s="45"/>
      <c r="HX65" s="45"/>
      <c r="HY65" s="45"/>
      <c r="HZ65" s="45"/>
      <c r="IA65" s="45"/>
      <c r="IB65" s="45"/>
      <c r="IC65" s="45"/>
      <c r="ID65" s="45"/>
      <c r="IE65" s="45"/>
      <c r="IF65" s="45"/>
      <c r="IG65" s="45"/>
      <c r="IH65" s="121"/>
      <c r="II65" s="121"/>
      <c r="IJ65" s="121"/>
      <c r="IK65" s="121"/>
      <c r="IL65" s="45"/>
      <c r="IM65" s="119"/>
      <c r="IN65" s="122"/>
      <c r="IO65" s="122"/>
      <c r="IP65" s="45"/>
      <c r="IQ65" s="122"/>
      <c r="IR65" s="121"/>
    </row>
    <row r="66" spans="1:252" s="33" customFormat="1">
      <c r="A66"/>
      <c r="B66"/>
      <c r="C66" s="111"/>
      <c r="D66" s="111"/>
      <c r="E66" s="125"/>
      <c r="F66" s="125"/>
      <c r="G66" s="124"/>
      <c r="H66" s="124"/>
      <c r="I66" s="4"/>
      <c r="J66" s="4"/>
      <c r="K66" s="4"/>
      <c r="L66" s="4"/>
      <c r="M66" s="4"/>
      <c r="N66" s="4"/>
      <c r="O66" s="4"/>
      <c r="P66" s="126"/>
      <c r="Q66" s="126"/>
      <c r="R66" s="126"/>
      <c r="S66" s="126"/>
      <c r="T66" s="126"/>
      <c r="U66" s="126"/>
      <c r="V66" s="126"/>
      <c r="W66" s="126"/>
      <c r="X66" s="126"/>
      <c r="Y66" s="112"/>
      <c r="Z66" s="127"/>
      <c r="AA66" s="112"/>
      <c r="AB66" s="113"/>
      <c r="AD66" s="126"/>
      <c r="AE66" s="126"/>
      <c r="AF66" s="126"/>
      <c r="AG66" s="126"/>
      <c r="AH66" s="126"/>
      <c r="AI66" s="126"/>
      <c r="AJ66" s="126"/>
      <c r="AK66" s="126"/>
      <c r="AL66" s="126"/>
      <c r="AM66" s="126"/>
      <c r="AO66" s="114"/>
      <c r="AP66" s="124"/>
      <c r="AQ66" s="124"/>
      <c r="AR66" s="111"/>
      <c r="AS66" s="115"/>
      <c r="AT66" s="115"/>
      <c r="AU66" s="115"/>
      <c r="AV66" s="115"/>
      <c r="AW66" s="115"/>
      <c r="AX66" s="111"/>
      <c r="AY66" s="115"/>
      <c r="AZ66" s="115"/>
      <c r="BA66" s="115"/>
      <c r="BB66" s="115"/>
      <c r="BC66" s="115"/>
      <c r="BD66" s="115"/>
      <c r="BE66" s="116"/>
      <c r="BG66" s="116"/>
      <c r="BH66" s="116"/>
      <c r="BI66" s="116"/>
      <c r="BJ66" s="116"/>
      <c r="BK66" s="116"/>
      <c r="BL66" s="116"/>
      <c r="BM66" s="116"/>
      <c r="BN66" s="116"/>
      <c r="BO66" s="116"/>
      <c r="BP66" s="116"/>
      <c r="BQ66" s="116"/>
      <c r="BR66" s="116"/>
      <c r="BS66" s="116"/>
      <c r="BT66" s="116"/>
      <c r="BU66" s="116"/>
      <c r="BV66" s="116"/>
      <c r="BW66" s="116"/>
      <c r="BX66" s="111"/>
      <c r="BY66" s="117"/>
      <c r="BZ66" s="117"/>
      <c r="CA66" s="117"/>
      <c r="CB66" s="117"/>
      <c r="CC66" s="117"/>
      <c r="CD66" s="117"/>
      <c r="CE66" s="117"/>
      <c r="CF66" s="116"/>
      <c r="CG66" s="134"/>
      <c r="CH66" s="117"/>
      <c r="CI66" s="117"/>
      <c r="CJ66" s="117"/>
      <c r="CK66" s="117"/>
      <c r="CL66" s="117"/>
      <c r="CM66" s="117"/>
      <c r="CN66" s="117"/>
      <c r="CO66" s="117"/>
      <c r="CP66" s="111"/>
      <c r="CQ66" s="116"/>
      <c r="CR66" s="116"/>
      <c r="CS66" s="116"/>
      <c r="CT66" s="116"/>
      <c r="CU66" s="118"/>
      <c r="CW66" s="116"/>
      <c r="CX66" s="116"/>
      <c r="CY66" s="116"/>
      <c r="CZ66" s="119"/>
      <c r="FS66" s="119"/>
      <c r="GA66" s="120"/>
      <c r="GB66" s="120"/>
      <c r="GD66" s="119"/>
      <c r="GE66" s="119"/>
      <c r="GH66" s="119"/>
      <c r="GI66" s="119"/>
      <c r="GJ66" s="119"/>
      <c r="GK66" s="119"/>
      <c r="HH66" s="119"/>
      <c r="HI66" s="44"/>
      <c r="HJ66" s="44"/>
      <c r="HK66" s="44"/>
      <c r="HL66" s="44"/>
      <c r="HM66" s="44"/>
      <c r="HP66" s="44"/>
      <c r="HQ66" s="44"/>
      <c r="HR66" s="45"/>
      <c r="HS66" s="45"/>
      <c r="HT66" s="45"/>
      <c r="HU66" s="45"/>
      <c r="HV66" s="45"/>
      <c r="HW66" s="45"/>
      <c r="HX66" s="45"/>
      <c r="HY66" s="45"/>
      <c r="HZ66" s="45"/>
      <c r="IA66" s="45"/>
      <c r="IB66" s="45"/>
      <c r="IC66" s="45"/>
      <c r="ID66" s="45"/>
      <c r="IE66" s="45"/>
      <c r="IF66" s="45"/>
      <c r="IG66" s="45"/>
      <c r="IH66" s="121"/>
      <c r="II66" s="121"/>
      <c r="IJ66" s="121"/>
      <c r="IK66" s="121"/>
      <c r="IL66" s="45"/>
      <c r="IM66" s="119"/>
      <c r="IN66" s="122"/>
      <c r="IO66" s="122"/>
      <c r="IP66" s="45"/>
      <c r="IQ66" s="122"/>
      <c r="IR66" s="121"/>
    </row>
    <row r="67" spans="1:252" s="33" customFormat="1">
      <c r="A67"/>
      <c r="B67"/>
      <c r="C67" s="111"/>
      <c r="D67" s="111"/>
      <c r="E67" s="125"/>
      <c r="F67" s="125"/>
      <c r="G67" s="124"/>
      <c r="H67" s="124"/>
      <c r="I67" s="4"/>
      <c r="J67" s="4"/>
      <c r="K67" s="4"/>
      <c r="L67" s="4"/>
      <c r="M67" s="4"/>
      <c r="N67" s="4"/>
      <c r="O67" s="4"/>
      <c r="P67" s="126"/>
      <c r="Q67" s="126"/>
      <c r="R67" s="126"/>
      <c r="S67" s="126"/>
      <c r="T67" s="126"/>
      <c r="U67" s="126"/>
      <c r="V67" s="126"/>
      <c r="W67" s="126"/>
      <c r="X67" s="126"/>
      <c r="Y67" s="112"/>
      <c r="Z67" s="127"/>
      <c r="AA67" s="112"/>
      <c r="AB67" s="113"/>
      <c r="AD67" s="126"/>
      <c r="AE67" s="126"/>
      <c r="AF67" s="126"/>
      <c r="AG67" s="126"/>
      <c r="AH67" s="126"/>
      <c r="AI67" s="126"/>
      <c r="AJ67" s="126"/>
      <c r="AK67" s="126"/>
      <c r="AL67" s="126"/>
      <c r="AM67" s="126"/>
      <c r="AO67" s="114"/>
      <c r="AP67" s="124"/>
      <c r="AQ67" s="124"/>
      <c r="AR67" s="111"/>
      <c r="AS67" s="115"/>
      <c r="AT67" s="115"/>
      <c r="AU67" s="115"/>
      <c r="AV67" s="115"/>
      <c r="AW67" s="115"/>
      <c r="AX67" s="111"/>
      <c r="AY67" s="115"/>
      <c r="AZ67" s="115"/>
      <c r="BA67" s="115"/>
      <c r="BB67" s="115"/>
      <c r="BC67" s="115"/>
      <c r="BD67" s="115"/>
      <c r="BE67" s="116"/>
      <c r="BG67" s="116"/>
      <c r="BH67" s="116"/>
      <c r="BI67" s="116"/>
      <c r="BJ67" s="116"/>
      <c r="BK67" s="116"/>
      <c r="BL67" s="116"/>
      <c r="BM67" s="116"/>
      <c r="BN67" s="116"/>
      <c r="BO67" s="116"/>
      <c r="BP67" s="116"/>
      <c r="BQ67" s="116"/>
      <c r="BR67" s="116"/>
      <c r="BS67" s="116"/>
      <c r="BT67" s="116"/>
      <c r="BU67" s="116"/>
      <c r="BV67" s="116"/>
      <c r="BW67" s="116"/>
      <c r="BX67" s="111"/>
      <c r="BY67" s="117"/>
      <c r="BZ67" s="117"/>
      <c r="CA67" s="117"/>
      <c r="CB67" s="117"/>
      <c r="CC67" s="117"/>
      <c r="CD67" s="117"/>
      <c r="CE67" s="117"/>
      <c r="CF67" s="116"/>
      <c r="CG67" s="134"/>
      <c r="CH67" s="117"/>
      <c r="CI67" s="117"/>
      <c r="CJ67" s="117"/>
      <c r="CK67" s="117"/>
      <c r="CL67" s="117"/>
      <c r="CM67" s="117"/>
      <c r="CN67" s="117"/>
      <c r="CO67" s="117"/>
      <c r="CP67" s="111"/>
      <c r="CQ67" s="116"/>
      <c r="CR67" s="116"/>
      <c r="CS67" s="116"/>
      <c r="CT67" s="116"/>
      <c r="CU67" s="118"/>
      <c r="CW67" s="116"/>
      <c r="CX67" s="116"/>
      <c r="CY67" s="116"/>
      <c r="CZ67" s="119"/>
      <c r="FS67" s="119"/>
      <c r="GA67" s="120"/>
      <c r="GB67" s="120"/>
      <c r="GD67" s="119"/>
      <c r="GE67" s="119"/>
      <c r="GH67" s="119"/>
      <c r="GI67" s="119"/>
      <c r="GJ67" s="119"/>
      <c r="GK67" s="119"/>
      <c r="HH67" s="119"/>
      <c r="HI67" s="44"/>
      <c r="HJ67" s="44"/>
      <c r="HK67" s="44"/>
      <c r="HL67" s="44"/>
      <c r="HM67" s="44"/>
      <c r="HP67" s="44"/>
      <c r="HQ67" s="44"/>
      <c r="HR67" s="45"/>
      <c r="HS67" s="45"/>
      <c r="HT67" s="45"/>
      <c r="HU67" s="45"/>
      <c r="HV67" s="45"/>
      <c r="HW67" s="45"/>
      <c r="HX67" s="45"/>
      <c r="HY67" s="45"/>
      <c r="HZ67" s="45"/>
      <c r="IA67" s="45"/>
      <c r="IB67" s="45"/>
      <c r="IC67" s="45"/>
      <c r="ID67" s="45"/>
      <c r="IE67" s="45"/>
      <c r="IF67" s="45"/>
      <c r="IG67" s="45"/>
      <c r="IH67" s="121"/>
      <c r="II67" s="121"/>
      <c r="IJ67" s="121"/>
      <c r="IK67" s="121"/>
      <c r="IL67" s="45"/>
      <c r="IM67" s="119"/>
      <c r="IN67" s="122"/>
      <c r="IO67" s="122"/>
      <c r="IP67" s="45"/>
      <c r="IQ67" s="122"/>
      <c r="IR67" s="121"/>
    </row>
  </sheetData>
  <mergeCells count="8">
    <mergeCell ref="BZ13:CA13"/>
    <mergeCell ref="C13:D13"/>
    <mergeCell ref="G13:H13"/>
    <mergeCell ref="P11:AA11"/>
    <mergeCell ref="AD11:AM11"/>
    <mergeCell ref="I11:L11"/>
    <mergeCell ref="BG13:BH13"/>
    <mergeCell ref="BI13:BJ13"/>
  </mergeCells>
  <phoneticPr fontId="3"/>
  <conditionalFormatting sqref="I15:I67">
    <cfRule type="cellIs" dxfId="5" priority="7" operator="lessThan">
      <formula>$I$13</formula>
    </cfRule>
    <cfRule type="cellIs" dxfId="4" priority="8" operator="lessThan">
      <formula>0.03</formula>
    </cfRule>
  </conditionalFormatting>
  <conditionalFormatting sqref="J15:J67">
    <cfRule type="cellIs" dxfId="3" priority="6" operator="lessThan">
      <formula>$J$13</formula>
    </cfRule>
  </conditionalFormatting>
  <conditionalFormatting sqref="K15:K67">
    <cfRule type="cellIs" dxfId="2" priority="5" operator="lessThan">
      <formula>$K$13</formula>
    </cfRule>
  </conditionalFormatting>
  <conditionalFormatting sqref="L15:L67">
    <cfRule type="cellIs" dxfId="1" priority="4" operator="lessThan">
      <formula>$L$13</formula>
    </cfRule>
  </conditionalFormatting>
  <conditionalFormatting sqref="F1:F1048576">
    <cfRule type="cellIs" dxfId="0" priority="1" operator="equal">
      <formula>"Y"</formula>
    </cfRule>
  </conditionalFormatting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15416-7A4F-421F-987A-4BE478CD38FD}">
  <dimension ref="A1:P41"/>
  <sheetViews>
    <sheetView tabSelected="1" workbookViewId="0">
      <selection activeCell="H2" sqref="H2"/>
    </sheetView>
  </sheetViews>
  <sheetFormatPr defaultRowHeight="13.5"/>
  <sheetData>
    <row r="1" spans="1:16">
      <c r="A1" s="1" t="s">
        <v>216</v>
      </c>
      <c r="B1" t="s">
        <v>214</v>
      </c>
      <c r="C1" s="1" t="s">
        <v>213</v>
      </c>
      <c r="D1" t="s">
        <v>217</v>
      </c>
      <c r="E1" t="s">
        <v>216</v>
      </c>
      <c r="F1" t="s">
        <v>238</v>
      </c>
      <c r="G1" t="s">
        <v>239</v>
      </c>
      <c r="H1" s="1" t="s">
        <v>241</v>
      </c>
      <c r="I1" s="1" t="s">
        <v>240</v>
      </c>
      <c r="M1" t="s">
        <v>236</v>
      </c>
      <c r="P1" t="s">
        <v>237</v>
      </c>
    </row>
    <row r="2" spans="1:16">
      <c r="A2">
        <v>3.1283507415225995E-2</v>
      </c>
      <c r="B2">
        <v>0.1286767644480003</v>
      </c>
      <c r="C2">
        <v>1.693815898676182E-2</v>
      </c>
      <c r="D2">
        <v>6.609698981271972E-2</v>
      </c>
      <c r="E2">
        <v>3.1283507415225995E-2</v>
      </c>
      <c r="F2">
        <v>2.8487834784359893E-2</v>
      </c>
      <c r="G2">
        <v>3.0145161746795154E-2</v>
      </c>
      <c r="H2">
        <v>3.2155762957595826E-2</v>
      </c>
      <c r="I2">
        <v>6.0643597741955699E-2</v>
      </c>
      <c r="L2">
        <v>0</v>
      </c>
      <c r="M2">
        <v>3.0517966610591699E-2</v>
      </c>
      <c r="O2">
        <v>0</v>
      </c>
      <c r="P2">
        <v>1.7066030173624999E-2</v>
      </c>
    </row>
    <row r="3" spans="1:16">
      <c r="A3">
        <v>3.1171129430872246E-2</v>
      </c>
      <c r="B3">
        <v>0.12294695387467486</v>
      </c>
      <c r="C3">
        <v>1.6986370587934646E-2</v>
      </c>
      <c r="D3">
        <v>7.110342068484532E-2</v>
      </c>
      <c r="E3">
        <v>3.1171129430872246E-2</v>
      </c>
      <c r="F3">
        <v>2.949001382370562E-2</v>
      </c>
      <c r="G3">
        <v>3.0422145326800275E-2</v>
      </c>
      <c r="H3">
        <v>3.2155762957595826E-2</v>
      </c>
      <c r="I3">
        <v>6.1645776781301447E-2</v>
      </c>
      <c r="L3">
        <v>1</v>
      </c>
      <c r="M3">
        <v>3.1790377966410398E-2</v>
      </c>
      <c r="O3">
        <v>1</v>
      </c>
      <c r="P3">
        <v>1.7113376389409699E-2</v>
      </c>
    </row>
    <row r="4" spans="1:16">
      <c r="A4">
        <v>3.1061413985834143E-2</v>
      </c>
      <c r="B4">
        <v>0.12275420804505169</v>
      </c>
      <c r="C4">
        <v>1.3780062194755402E-2</v>
      </c>
      <c r="D4">
        <v>7.1934042644203111E-2</v>
      </c>
      <c r="E4">
        <v>3.1061413985834143E-2</v>
      </c>
      <c r="F4">
        <v>2.6742595229252077E-2</v>
      </c>
      <c r="G4">
        <v>2.9664573452655701E-2</v>
      </c>
      <c r="H4">
        <v>3.2155762957595826E-2</v>
      </c>
      <c r="I4">
        <v>5.8898358186847903E-2</v>
      </c>
      <c r="L4">
        <v>2</v>
      </c>
      <c r="M4">
        <v>2.8243758081458101E-2</v>
      </c>
      <c r="O4">
        <v>2</v>
      </c>
      <c r="P4">
        <v>1.39024486539334E-2</v>
      </c>
    </row>
    <row r="5" spans="1:16">
      <c r="A5">
        <v>3.152141843283731E-2</v>
      </c>
      <c r="B5">
        <v>0.11477201338938051</v>
      </c>
      <c r="C5">
        <v>1.49347400325886E-2</v>
      </c>
      <c r="D5">
        <v>6.5862036838286508E-2</v>
      </c>
      <c r="E5">
        <v>3.152141843283731E-2</v>
      </c>
      <c r="F5">
        <v>2.903536816733731E-2</v>
      </c>
      <c r="G5">
        <v>2.901897806347262E-2</v>
      </c>
      <c r="H5">
        <v>3.2155762957595826E-2</v>
      </c>
      <c r="I5">
        <v>6.1191131124933136E-2</v>
      </c>
      <c r="L5">
        <v>3</v>
      </c>
      <c r="M5">
        <v>3.1387168939743998E-2</v>
      </c>
      <c r="O5">
        <v>3</v>
      </c>
      <c r="P5">
        <v>1.5061113405577101E-2</v>
      </c>
    </row>
    <row r="6" spans="1:16">
      <c r="A6">
        <v>3.089234980848397E-2</v>
      </c>
      <c r="B6">
        <v>0.11544770667791102</v>
      </c>
      <c r="C6">
        <v>1.6644930105170735E-2</v>
      </c>
      <c r="D6">
        <v>7.3013411588429444E-2</v>
      </c>
      <c r="E6">
        <v>3.089234980848397E-2</v>
      </c>
      <c r="F6">
        <v>3.2105810543394037E-2</v>
      </c>
      <c r="G6">
        <v>3.0404383662495964E-2</v>
      </c>
      <c r="H6">
        <v>3.2155762957595826E-2</v>
      </c>
      <c r="I6">
        <v>6.4261573500989863E-2</v>
      </c>
      <c r="L6">
        <v>4</v>
      </c>
      <c r="M6">
        <v>3.3711554643248598E-2</v>
      </c>
      <c r="O6">
        <v>4</v>
      </c>
      <c r="P6">
        <v>1.6772274496640802E-2</v>
      </c>
    </row>
    <row r="7" spans="1:16">
      <c r="A7">
        <v>3.1183214748757116E-2</v>
      </c>
      <c r="B7">
        <v>0.11556599069505386</v>
      </c>
      <c r="C7">
        <v>1.7038157864962669E-2</v>
      </c>
      <c r="D7">
        <v>6.9500899732848676E-2</v>
      </c>
      <c r="E7">
        <v>3.1183214748757116E-2</v>
      </c>
      <c r="F7">
        <v>3.07200409263758E-2</v>
      </c>
      <c r="G7">
        <v>3.0022410737714698E-2</v>
      </c>
      <c r="H7">
        <v>3.2155762957595826E-2</v>
      </c>
      <c r="I7">
        <v>6.2875803883971626E-2</v>
      </c>
      <c r="L7">
        <v>5</v>
      </c>
      <c r="M7">
        <v>3.3469131863692499E-2</v>
      </c>
      <c r="O7">
        <v>5</v>
      </c>
      <c r="P7">
        <v>1.71656000201868E-2</v>
      </c>
    </row>
    <row r="8" spans="1:16">
      <c r="A8">
        <v>3.119441900099678E-2</v>
      </c>
      <c r="B8">
        <v>0.12710529652532448</v>
      </c>
      <c r="C8">
        <v>1.9291407736876917E-2</v>
      </c>
      <c r="D8">
        <v>6.8768184827987189E-2</v>
      </c>
      <c r="E8">
        <v>3.119441900099678E-2</v>
      </c>
      <c r="F8">
        <v>3.1810704788327565E-2</v>
      </c>
      <c r="G8">
        <v>2.9777821377231107E-2</v>
      </c>
      <c r="H8">
        <v>3.2155762957595826E-2</v>
      </c>
      <c r="I8">
        <v>6.3966467745923392E-2</v>
      </c>
      <c r="L8">
        <v>6</v>
      </c>
      <c r="M8">
        <v>3.3447793011899297E-2</v>
      </c>
      <c r="O8">
        <v>6</v>
      </c>
      <c r="P8">
        <v>1.94205831491647E-2</v>
      </c>
    </row>
    <row r="9" spans="1:16">
      <c r="A9">
        <v>3.1362407075334865E-2</v>
      </c>
      <c r="B9">
        <v>0.12001687922441012</v>
      </c>
      <c r="C9">
        <v>1.4678239176058108E-2</v>
      </c>
      <c r="D9">
        <v>6.7079782917079389E-2</v>
      </c>
      <c r="E9">
        <v>3.1362407075334865E-2</v>
      </c>
      <c r="F9">
        <v>2.7948897779216532E-2</v>
      </c>
      <c r="G9">
        <v>3.004508910532892E-2</v>
      </c>
      <c r="H9">
        <v>3.2155762957595826E-2</v>
      </c>
      <c r="I9">
        <v>6.0104660736812358E-2</v>
      </c>
      <c r="L9">
        <v>7</v>
      </c>
      <c r="M9">
        <v>3.0248508956325901E-2</v>
      </c>
      <c r="O9">
        <v>7</v>
      </c>
      <c r="P9">
        <v>1.4804385550407599E-2</v>
      </c>
    </row>
    <row r="10" spans="1:16">
      <c r="A10">
        <v>3.0471645365478944E-2</v>
      </c>
      <c r="B10">
        <v>0.13333121727766895</v>
      </c>
      <c r="C10">
        <v>1.2769064797815394E-2</v>
      </c>
      <c r="D10">
        <v>6.6396397312309396E-2</v>
      </c>
      <c r="E10">
        <v>3.0471645365478944E-2</v>
      </c>
      <c r="F10">
        <v>2.8374357084339656E-2</v>
      </c>
      <c r="G10">
        <v>2.8875534686157382E-2</v>
      </c>
      <c r="H10">
        <v>3.3083195218250504E-2</v>
      </c>
      <c r="I10">
        <v>6.145755230259016E-2</v>
      </c>
      <c r="L10">
        <v>8</v>
      </c>
      <c r="M10">
        <v>2.6228808515173101E-2</v>
      </c>
      <c r="O10">
        <v>8</v>
      </c>
      <c r="P10">
        <v>1.28933561845796E-2</v>
      </c>
    </row>
    <row r="11" spans="1:16">
      <c r="A11">
        <v>3.0361035152166749E-2</v>
      </c>
      <c r="B11">
        <v>0.12784023580992979</v>
      </c>
      <c r="C11">
        <v>1.2809399704108174E-2</v>
      </c>
      <c r="D11">
        <v>7.1449694639235228E-2</v>
      </c>
      <c r="E11">
        <v>3.0361035152166749E-2</v>
      </c>
      <c r="F11">
        <v>2.938751574182958E-2</v>
      </c>
      <c r="G11">
        <v>2.9152518266162504E-2</v>
      </c>
      <c r="H11">
        <v>3.3083195218250504E-2</v>
      </c>
      <c r="I11">
        <v>6.2470710960080084E-2</v>
      </c>
      <c r="L11">
        <v>9</v>
      </c>
      <c r="M11">
        <v>2.7466129417751999E-2</v>
      </c>
      <c r="O11">
        <v>9</v>
      </c>
      <c r="P11">
        <v>1.29328509008037E-2</v>
      </c>
    </row>
    <row r="12" spans="1:16">
      <c r="A12">
        <v>3.0254888463274662E-2</v>
      </c>
      <c r="B12">
        <v>0.12763967022630482</v>
      </c>
      <c r="C12">
        <v>9.6749027608127453E-3</v>
      </c>
      <c r="D12">
        <v>7.2277290491358559E-2</v>
      </c>
      <c r="E12">
        <v>3.0254888463274662E-2</v>
      </c>
      <c r="F12">
        <v>2.660451381349755E-2</v>
      </c>
      <c r="G12">
        <v>2.8394946392017929E-2</v>
      </c>
      <c r="H12">
        <v>3.3083195218250504E-2</v>
      </c>
      <c r="I12">
        <v>5.9687709031748054E-2</v>
      </c>
      <c r="L12">
        <v>10</v>
      </c>
      <c r="M12">
        <v>2.40055709638297E-2</v>
      </c>
      <c r="O12">
        <v>10</v>
      </c>
      <c r="P12">
        <v>9.7938276807914108E-3</v>
      </c>
    </row>
    <row r="13" spans="1:16">
      <c r="A13">
        <v>3.0701588936263936E-2</v>
      </c>
      <c r="B13">
        <v>0.11995646770756963</v>
      </c>
      <c r="C13">
        <v>1.0802434024293608E-2</v>
      </c>
      <c r="D13">
        <v>6.617250153163412E-2</v>
      </c>
      <c r="E13">
        <v>3.0701588936263936E-2</v>
      </c>
      <c r="F13">
        <v>2.892606597716698E-2</v>
      </c>
      <c r="G13">
        <v>2.7749351002834849E-2</v>
      </c>
      <c r="H13">
        <v>3.3083195218250504E-2</v>
      </c>
      <c r="I13">
        <v>6.2009261195417484E-2</v>
      </c>
      <c r="L13">
        <v>11</v>
      </c>
      <c r="M13">
        <v>2.7072698613361399E-2</v>
      </c>
      <c r="O13">
        <v>11</v>
      </c>
      <c r="P13">
        <v>1.0925263589242401E-2</v>
      </c>
    </row>
    <row r="14" spans="1:16">
      <c r="A14">
        <v>3.0089375525383096E-2</v>
      </c>
      <c r="B14">
        <v>0.12061844372883512</v>
      </c>
      <c r="C14">
        <v>1.2473513282982268E-2</v>
      </c>
      <c r="D14">
        <v>7.3381538296112492E-2</v>
      </c>
      <c r="E14">
        <v>3.0089375525383096E-2</v>
      </c>
      <c r="F14">
        <v>3.2036958462688357E-2</v>
      </c>
      <c r="G14">
        <v>2.9134756601858193E-2</v>
      </c>
      <c r="H14">
        <v>3.3083195218250504E-2</v>
      </c>
      <c r="I14">
        <v>6.5120153680938861E-2</v>
      </c>
      <c r="L14">
        <v>12</v>
      </c>
      <c r="M14">
        <v>2.93404919883654E-2</v>
      </c>
      <c r="O14">
        <v>12</v>
      </c>
      <c r="P14">
        <v>1.25972924106546E-2</v>
      </c>
    </row>
    <row r="15" spans="1:16">
      <c r="A15">
        <v>3.0372276773120446E-2</v>
      </c>
      <c r="B15">
        <v>0.12073279527948136</v>
      </c>
      <c r="C15">
        <v>1.2858112873481597E-2</v>
      </c>
      <c r="D15">
        <v>6.984233498197856E-2</v>
      </c>
      <c r="E15">
        <v>3.0372276773120446E-2</v>
      </c>
      <c r="F15">
        <v>3.0632563033093051E-2</v>
      </c>
      <c r="G15">
        <v>2.8752783677076926E-2</v>
      </c>
      <c r="H15">
        <v>3.3083195218250504E-2</v>
      </c>
      <c r="I15">
        <v>6.3715758251343554E-2</v>
      </c>
      <c r="L15">
        <v>13</v>
      </c>
      <c r="M15">
        <v>2.9103718186080301E-2</v>
      </c>
      <c r="O15">
        <v>13</v>
      </c>
      <c r="P15">
        <v>1.29819933145842E-2</v>
      </c>
    </row>
    <row r="16" spans="1:16">
      <c r="A16">
        <v>3.038456984335387E-2</v>
      </c>
      <c r="B16">
        <v>0.13182655495197082</v>
      </c>
      <c r="C16">
        <v>1.5069950720823067E-2</v>
      </c>
      <c r="D16">
        <v>6.9096230067767883E-2</v>
      </c>
      <c r="E16">
        <v>3.038456984335387E-2</v>
      </c>
      <c r="F16">
        <v>3.174093913813663E-2</v>
      </c>
      <c r="G16">
        <v>2.8508194316593335E-2</v>
      </c>
      <c r="H16">
        <v>3.3083195218250504E-2</v>
      </c>
      <c r="I16">
        <v>6.4824134356387134E-2</v>
      </c>
      <c r="L16">
        <v>14</v>
      </c>
      <c r="M16">
        <v>2.9087489568833301E-2</v>
      </c>
      <c r="O16">
        <v>14</v>
      </c>
      <c r="P16">
        <v>1.51955345954892E-2</v>
      </c>
    </row>
    <row r="17" spans="1:16">
      <c r="A17">
        <v>3.0547473954920794E-2</v>
      </c>
      <c r="B17">
        <v>0.12500204772833554</v>
      </c>
      <c r="C17">
        <v>1.0553397446646087E-2</v>
      </c>
      <c r="D17">
        <v>6.739140544260358E-2</v>
      </c>
      <c r="E17">
        <v>3.0547473954920794E-2</v>
      </c>
      <c r="F17">
        <v>2.7826309703848667E-2</v>
      </c>
      <c r="G17">
        <v>2.8775462044691148E-2</v>
      </c>
      <c r="H17">
        <v>3.3083195218250504E-2</v>
      </c>
      <c r="I17">
        <v>6.0909504922099171E-2</v>
      </c>
      <c r="L17">
        <v>15</v>
      </c>
      <c r="M17">
        <v>2.5962562562068199E-2</v>
      </c>
      <c r="O17">
        <v>15</v>
      </c>
      <c r="P17">
        <v>1.0675995828224601E-2</v>
      </c>
    </row>
    <row r="18" spans="1:16">
      <c r="A18">
        <v>3.4939994904020902E-2</v>
      </c>
      <c r="B18">
        <v>0.13561587482693058</v>
      </c>
      <c r="C18">
        <v>8.9743400544974455E-3</v>
      </c>
      <c r="D18">
        <v>5.834816507470908E-2</v>
      </c>
      <c r="E18">
        <v>3.4939994904020902E-2</v>
      </c>
      <c r="F18">
        <v>2.9779514798110654E-2</v>
      </c>
      <c r="G18">
        <v>2.6940523813009844E-2</v>
      </c>
      <c r="H18">
        <v>3.0869392878807779E-2</v>
      </c>
      <c r="I18">
        <v>6.0648907676918433E-2</v>
      </c>
      <c r="L18">
        <v>16</v>
      </c>
      <c r="M18">
        <v>2.1870329955712899E-2</v>
      </c>
      <c r="O18">
        <v>16</v>
      </c>
      <c r="P18">
        <v>9.1031857477883796E-3</v>
      </c>
    </row>
    <row r="19" spans="1:16">
      <c r="A19">
        <v>3.4827914983770948E-2</v>
      </c>
      <c r="B19">
        <v>0.13023668999197913</v>
      </c>
      <c r="C19">
        <v>9.0250298894350156E-3</v>
      </c>
      <c r="D19">
        <v>6.3410539266144927E-2</v>
      </c>
      <c r="E19">
        <v>3.4827914983770948E-2</v>
      </c>
      <c r="F19">
        <v>3.0782866713683035E-2</v>
      </c>
      <c r="G19">
        <v>2.7217507393014966E-2</v>
      </c>
      <c r="H19">
        <v>3.0869392878807779E-2</v>
      </c>
      <c r="I19">
        <v>6.1652259592490814E-2</v>
      </c>
      <c r="L19">
        <v>17</v>
      </c>
      <c r="M19">
        <v>2.3165924888760299E-2</v>
      </c>
      <c r="O19">
        <v>17</v>
      </c>
      <c r="P19">
        <v>9.1530062804251293E-3</v>
      </c>
    </row>
    <row r="20" spans="1:16">
      <c r="A20">
        <v>3.4718046965159288E-2</v>
      </c>
      <c r="B20">
        <v>0.13003252635302201</v>
      </c>
      <c r="C20">
        <v>5.8025492161803832E-3</v>
      </c>
      <c r="D20">
        <v>6.4238555576574763E-2</v>
      </c>
      <c r="E20">
        <v>3.4718046965159288E-2</v>
      </c>
      <c r="F20">
        <v>2.80348956356163E-2</v>
      </c>
      <c r="G20">
        <v>2.6459935518870391E-2</v>
      </c>
      <c r="H20">
        <v>3.0869392878807779E-2</v>
      </c>
      <c r="I20">
        <v>5.8904288514424079E-2</v>
      </c>
      <c r="L20">
        <v>18</v>
      </c>
      <c r="M20">
        <v>1.9571946022780298E-2</v>
      </c>
      <c r="O20">
        <v>18</v>
      </c>
      <c r="P20">
        <v>5.9258881126615301E-3</v>
      </c>
    </row>
    <row r="21" spans="1:16">
      <c r="A21">
        <v>3.5178431486126642E-2</v>
      </c>
      <c r="B21">
        <v>0.12248889748691402</v>
      </c>
      <c r="C21">
        <v>6.9649106376197673E-3</v>
      </c>
      <c r="D21">
        <v>5.8123420261131487E-2</v>
      </c>
      <c r="E21">
        <v>3.5178431486126642E-2</v>
      </c>
      <c r="F21">
        <v>3.0328239675891412E-2</v>
      </c>
      <c r="G21">
        <v>2.5814340129687311E-2</v>
      </c>
      <c r="H21">
        <v>3.0869392878807779E-2</v>
      </c>
      <c r="I21">
        <v>6.1197632554699191E-2</v>
      </c>
      <c r="L21">
        <v>19</v>
      </c>
      <c r="M21">
        <v>2.2758797050706599E-2</v>
      </c>
      <c r="O21">
        <v>19</v>
      </c>
      <c r="P21">
        <v>7.0922573385477699E-3</v>
      </c>
    </row>
    <row r="22" spans="1:16">
      <c r="A22">
        <v>3.454895082876451E-2</v>
      </c>
      <c r="B22">
        <v>0.12314446820467784</v>
      </c>
      <c r="C22">
        <v>8.6833250831293285E-3</v>
      </c>
      <c r="D22">
        <v>6.5347231155909236E-2</v>
      </c>
      <c r="E22">
        <v>3.454895082876451E-2</v>
      </c>
      <c r="F22">
        <v>3.3399185844561967E-2</v>
      </c>
      <c r="G22">
        <v>2.7199745728710655E-2</v>
      </c>
      <c r="H22">
        <v>3.0869392878807779E-2</v>
      </c>
      <c r="I22">
        <v>6.4268578723369746E-2</v>
      </c>
      <c r="L22">
        <v>20</v>
      </c>
      <c r="M22">
        <v>2.5113999446865199E-2</v>
      </c>
      <c r="O22">
        <v>20</v>
      </c>
      <c r="P22">
        <v>8.8116429760591499E-3</v>
      </c>
    </row>
    <row r="23" spans="1:16">
      <c r="A23">
        <v>3.4840060767731683E-2</v>
      </c>
      <c r="B23">
        <v>0.12325700918997637</v>
      </c>
      <c r="C23">
        <v>9.0783349152951526E-3</v>
      </c>
      <c r="D23">
        <v>6.1800700714105927E-2</v>
      </c>
      <c r="E23">
        <v>3.4840060767731683E-2</v>
      </c>
      <c r="F23">
        <v>3.2013363728975057E-2</v>
      </c>
      <c r="G23">
        <v>2.6817772803929388E-2</v>
      </c>
      <c r="H23">
        <v>3.0869392878807779E-2</v>
      </c>
      <c r="I23">
        <v>6.2882756607782836E-2</v>
      </c>
      <c r="L23">
        <v>21</v>
      </c>
      <c r="M23">
        <v>2.48685375306891E-2</v>
      </c>
      <c r="O23">
        <v>21</v>
      </c>
      <c r="P23">
        <v>9.2067500909334393E-3</v>
      </c>
    </row>
    <row r="24" spans="1:16">
      <c r="A24">
        <v>3.485088963697161E-2</v>
      </c>
      <c r="B24">
        <v>0.13414239316531706</v>
      </c>
      <c r="C24">
        <v>1.1340212111669135E-2</v>
      </c>
      <c r="D24">
        <v>6.1054836675115909E-2</v>
      </c>
      <c r="E24">
        <v>3.485088963697161E-2</v>
      </c>
      <c r="F24">
        <v>3.3102858676455939E-2</v>
      </c>
      <c r="G24">
        <v>2.6573183443445798E-2</v>
      </c>
      <c r="H24">
        <v>3.0869392878807779E-2</v>
      </c>
      <c r="I24">
        <v>6.3972251555263718E-2</v>
      </c>
      <c r="L24">
        <v>22</v>
      </c>
      <c r="M24">
        <v>2.48391684493105E-2</v>
      </c>
      <c r="O24">
        <v>22</v>
      </c>
      <c r="P24">
        <v>1.1470361245172599E-2</v>
      </c>
    </row>
    <row r="25" spans="1:16">
      <c r="A25">
        <v>3.5019221935257958E-2</v>
      </c>
      <c r="B25">
        <v>0.12744138618848871</v>
      </c>
      <c r="C25">
        <v>6.7054269172002884E-3</v>
      </c>
      <c r="D25">
        <v>5.9343911386790738E-2</v>
      </c>
      <c r="E25">
        <v>3.5019221935257958E-2</v>
      </c>
      <c r="F25">
        <v>2.9241342026089544E-2</v>
      </c>
      <c r="G25">
        <v>2.684045117154361E-2</v>
      </c>
      <c r="H25">
        <v>3.0869392878807779E-2</v>
      </c>
      <c r="I25">
        <v>6.0110734904897323E-2</v>
      </c>
      <c r="L25">
        <v>23</v>
      </c>
      <c r="M25">
        <v>2.16027085887943E-2</v>
      </c>
      <c r="O25">
        <v>23</v>
      </c>
      <c r="P25">
        <v>6.8325466237579404E-3</v>
      </c>
    </row>
    <row r="26" spans="1:16">
      <c r="A26">
        <v>5.6939909269328258E-2</v>
      </c>
      <c r="B26">
        <v>0.1179051611222173</v>
      </c>
      <c r="C26">
        <v>4.2265984762518832E-3</v>
      </c>
      <c r="D26">
        <v>2.9609830355834865E-2</v>
      </c>
      <c r="E26">
        <v>5.6939909269328258E-2</v>
      </c>
      <c r="F26">
        <v>1.0970781649335515E-2</v>
      </c>
      <c r="G26">
        <v>2.4486484169571734E-2</v>
      </c>
      <c r="H26">
        <v>4.4340565378419003E-2</v>
      </c>
      <c r="I26">
        <v>5.5311347027754518E-2</v>
      </c>
      <c r="L26">
        <v>24</v>
      </c>
      <c r="M26">
        <v>4.5894633600113803E-3</v>
      </c>
      <c r="O26">
        <v>24</v>
      </c>
      <c r="P26">
        <v>4.0699870842349998E-3</v>
      </c>
    </row>
    <row r="27" spans="1:16">
      <c r="A27">
        <v>5.6816158467695395E-2</v>
      </c>
      <c r="B27">
        <v>0.11162724324055148</v>
      </c>
      <c r="C27">
        <v>4.1055669348512569E-3</v>
      </c>
      <c r="D27">
        <v>3.4568390283978512E-2</v>
      </c>
      <c r="E27">
        <v>5.6816158467695395E-2</v>
      </c>
      <c r="F27">
        <v>1.1903688428797722E-2</v>
      </c>
      <c r="G27">
        <v>2.4763467749576856E-2</v>
      </c>
      <c r="H27">
        <v>4.4340565378419003E-2</v>
      </c>
      <c r="I27">
        <v>5.6244253807216725E-2</v>
      </c>
      <c r="L27">
        <v>25</v>
      </c>
      <c r="M27">
        <v>6.24225737638044E-3</v>
      </c>
      <c r="O27">
        <v>25</v>
      </c>
      <c r="P27">
        <v>3.9500192266429604E-3</v>
      </c>
    </row>
    <row r="28" spans="1:16">
      <c r="A28">
        <v>5.6677618134235469E-2</v>
      </c>
      <c r="B28">
        <v>0.11145195793975571</v>
      </c>
      <c r="C28">
        <v>7.8521904153990296E-3</v>
      </c>
      <c r="D28">
        <v>3.539981418200433E-2</v>
      </c>
      <c r="E28">
        <v>5.6677618134235469E-2</v>
      </c>
      <c r="F28">
        <v>9.3888861990387359E-3</v>
      </c>
      <c r="G28">
        <v>2.4005895875432282E-2</v>
      </c>
      <c r="H28">
        <v>4.4340565378419003E-2</v>
      </c>
      <c r="I28">
        <v>5.3729451577457739E-2</v>
      </c>
      <c r="L28">
        <v>26</v>
      </c>
      <c r="M28">
        <v>1.8245628929591899E-3</v>
      </c>
      <c r="O28">
        <v>26</v>
      </c>
      <c r="P28">
        <v>7.7019319070490899E-3</v>
      </c>
    </row>
    <row r="29" spans="1:16">
      <c r="A29">
        <v>5.7243177782993343E-2</v>
      </c>
      <c r="B29">
        <v>0.10278267830664456</v>
      </c>
      <c r="C29">
        <v>6.4849100663697534E-3</v>
      </c>
      <c r="D29">
        <v>2.9378456077092441E-2</v>
      </c>
      <c r="E29">
        <v>5.7243177782993343E-2</v>
      </c>
      <c r="F29">
        <v>1.1493494563502994E-2</v>
      </c>
      <c r="G29">
        <v>2.3360300486249201E-2</v>
      </c>
      <c r="H29">
        <v>4.4340565378419003E-2</v>
      </c>
      <c r="I29">
        <v>5.5834059941921997E-2</v>
      </c>
      <c r="L29">
        <v>27</v>
      </c>
      <c r="M29">
        <v>5.7468361502408302E-3</v>
      </c>
      <c r="O29">
        <v>27</v>
      </c>
      <c r="P29">
        <v>6.3300498717260003E-3</v>
      </c>
    </row>
    <row r="30" spans="1:16">
      <c r="A30">
        <v>5.6481628513369492E-2</v>
      </c>
      <c r="B30">
        <v>0.10349027866491584</v>
      </c>
      <c r="C30">
        <v>4.4815994861905906E-3</v>
      </c>
      <c r="D30">
        <v>3.645009828326462E-2</v>
      </c>
      <c r="E30">
        <v>5.6481628513369492E-2</v>
      </c>
      <c r="F30">
        <v>1.4299416388055375E-2</v>
      </c>
      <c r="G30">
        <v>2.4745706085272545E-2</v>
      </c>
      <c r="H30">
        <v>4.4340565378419003E-2</v>
      </c>
      <c r="I30">
        <v>5.8639981766474378E-2</v>
      </c>
      <c r="L30">
        <v>28</v>
      </c>
      <c r="M30">
        <v>8.6428394362976207E-3</v>
      </c>
      <c r="O30">
        <v>28</v>
      </c>
      <c r="P30">
        <v>4.32562846419207E-3</v>
      </c>
    </row>
    <row r="31" spans="1:16">
      <c r="A31">
        <v>5.6835448376531997E-2</v>
      </c>
      <c r="B31">
        <v>0.10361761043477224</v>
      </c>
      <c r="C31">
        <v>4.0243604640061714E-3</v>
      </c>
      <c r="D31">
        <v>3.2977043932122752E-2</v>
      </c>
      <c r="E31">
        <v>5.6835448376531997E-2</v>
      </c>
      <c r="F31">
        <v>1.3035894674135101E-2</v>
      </c>
      <c r="G31">
        <v>2.4363733160491279E-2</v>
      </c>
      <c r="H31">
        <v>4.4340565378419003E-2</v>
      </c>
      <c r="I31">
        <v>5.7376460052554104E-2</v>
      </c>
      <c r="L31">
        <v>29</v>
      </c>
      <c r="M31">
        <v>8.3439659192546898E-3</v>
      </c>
      <c r="O31">
        <v>29</v>
      </c>
      <c r="P31">
        <v>3.8683259731473402E-3</v>
      </c>
    </row>
    <row r="32" spans="1:16">
      <c r="A32">
        <v>5.68354328770087E-2</v>
      </c>
      <c r="B32">
        <v>0.11618043425769348</v>
      </c>
      <c r="C32">
        <v>1.4764213219220917E-3</v>
      </c>
      <c r="D32">
        <v>3.2241334752588169E-2</v>
      </c>
      <c r="E32">
        <v>5.68354328770087E-2</v>
      </c>
      <c r="F32">
        <v>1.4007519824608267E-2</v>
      </c>
      <c r="G32">
        <v>2.4119143800007688E-2</v>
      </c>
      <c r="H32">
        <v>4.4340565378419003E-2</v>
      </c>
      <c r="I32">
        <v>5.834808520302727E-2</v>
      </c>
      <c r="L32">
        <v>30</v>
      </c>
      <c r="M32">
        <v>8.2388539145048598E-3</v>
      </c>
      <c r="O32">
        <v>30</v>
      </c>
      <c r="P32">
        <v>1.3184610172108E-3</v>
      </c>
    </row>
    <row r="33" spans="1:16">
      <c r="A33">
        <v>5.7044840612304679E-2</v>
      </c>
      <c r="B33">
        <v>0.10848542453918575</v>
      </c>
      <c r="C33">
        <v>6.8055777863412076E-3</v>
      </c>
      <c r="D33">
        <v>3.0590041213351404E-2</v>
      </c>
      <c r="E33">
        <v>5.7044840612304679E-2</v>
      </c>
      <c r="F33">
        <v>1.0493499562709216E-2</v>
      </c>
      <c r="G33">
        <v>2.4386411528105501E-2</v>
      </c>
      <c r="H33">
        <v>4.4340565378419003E-2</v>
      </c>
      <c r="I33">
        <v>5.4834064941128219E-2</v>
      </c>
      <c r="L33">
        <v>31</v>
      </c>
      <c r="M33">
        <v>4.3099275283040098E-3</v>
      </c>
      <c r="O33">
        <v>31</v>
      </c>
      <c r="P33">
        <v>6.6508999211234796E-3</v>
      </c>
    </row>
    <row r="34" spans="1:16">
      <c r="A34">
        <v>5.9513232866441695E-2</v>
      </c>
      <c r="B34">
        <v>0.11466797092707723</v>
      </c>
      <c r="C34">
        <v>6.2324110470228788E-3</v>
      </c>
      <c r="D34">
        <v>2.0869022725803821E-2</v>
      </c>
      <c r="E34">
        <v>5.9513232866441695E-2</v>
      </c>
      <c r="F34">
        <v>1.4440172853634768E-2</v>
      </c>
      <c r="G34">
        <v>2.2625016834802357E-2</v>
      </c>
      <c r="H34">
        <v>4.0030541829210023E-2</v>
      </c>
      <c r="I34">
        <v>5.4470714682844791E-2</v>
      </c>
      <c r="L34">
        <v>32</v>
      </c>
      <c r="M34">
        <v>1.8941308853778799E-3</v>
      </c>
      <c r="O34">
        <v>32</v>
      </c>
      <c r="P34">
        <v>6.06893018473175E-3</v>
      </c>
    </row>
    <row r="35" spans="1:16">
      <c r="A35">
        <v>5.9387870453543129E-2</v>
      </c>
      <c r="B35">
        <v>0.10824694435418308</v>
      </c>
      <c r="C35">
        <v>6.0946569514628846E-3</v>
      </c>
      <c r="D35">
        <v>2.5824680283059953E-2</v>
      </c>
      <c r="E35">
        <v>5.9387870453543129E-2</v>
      </c>
      <c r="F35">
        <v>1.5362555870277926E-2</v>
      </c>
      <c r="G35">
        <v>2.2902000414807479E-2</v>
      </c>
      <c r="H35">
        <v>4.0030541829210023E-2</v>
      </c>
      <c r="I35">
        <v>5.5393097699487949E-2</v>
      </c>
      <c r="L35">
        <v>33</v>
      </c>
      <c r="M35">
        <v>3.63322697738978E-3</v>
      </c>
      <c r="O35">
        <v>33</v>
      </c>
      <c r="P35">
        <v>5.9322859533406901E-3</v>
      </c>
    </row>
    <row r="36" spans="1:16">
      <c r="A36">
        <v>5.9243754600133744E-2</v>
      </c>
      <c r="B36">
        <v>0.10807694663805573</v>
      </c>
      <c r="C36">
        <v>9.971185896078677E-3</v>
      </c>
      <c r="D36">
        <v>2.6658279508805727E-2</v>
      </c>
      <c r="E36">
        <v>5.9243754600133744E-2</v>
      </c>
      <c r="F36">
        <v>1.2884316578988364E-2</v>
      </c>
      <c r="G36">
        <v>2.2144428540662904E-2</v>
      </c>
      <c r="H36">
        <v>4.0030541829210023E-2</v>
      </c>
      <c r="I36">
        <v>5.2914858408198387E-2</v>
      </c>
      <c r="L36">
        <v>34</v>
      </c>
      <c r="M36">
        <v>9.7635223136001404E-4</v>
      </c>
      <c r="O36">
        <v>34</v>
      </c>
      <c r="P36">
        <v>9.8142657313601504E-3</v>
      </c>
    </row>
    <row r="37" spans="1:16">
      <c r="A37">
        <v>5.9829307002901691E-2</v>
      </c>
      <c r="B37">
        <v>9.923241855292908E-2</v>
      </c>
      <c r="C37">
        <v>8.5523020177978304E-3</v>
      </c>
      <c r="D37">
        <v>2.0630237318373545E-2</v>
      </c>
      <c r="E37">
        <v>5.9829307002901691E-2</v>
      </c>
      <c r="F37">
        <v>1.4959386343060557E-2</v>
      </c>
      <c r="G37">
        <v>2.1498833151479824E-2</v>
      </c>
      <c r="H37">
        <v>4.0030541829210023E-2</v>
      </c>
      <c r="I37">
        <v>5.498992817227058E-2</v>
      </c>
      <c r="L37">
        <v>35</v>
      </c>
      <c r="M37">
        <v>3.11823420709846E-3</v>
      </c>
      <c r="O37">
        <v>35</v>
      </c>
      <c r="P37">
        <v>8.3906300578098503E-3</v>
      </c>
    </row>
    <row r="38" spans="1:16">
      <c r="A38">
        <v>5.9042988026907536E-2</v>
      </c>
      <c r="B38">
        <v>9.9947318079890324E-2</v>
      </c>
      <c r="C38">
        <v>6.4789008153008087E-3</v>
      </c>
      <c r="D38">
        <v>2.7706725289068479E-2</v>
      </c>
      <c r="E38">
        <v>5.9042988026907536E-2</v>
      </c>
      <c r="F38">
        <v>1.7723690820645746E-2</v>
      </c>
      <c r="G38">
        <v>2.2884238750503168E-2</v>
      </c>
      <c r="H38">
        <v>4.0030541829210023E-2</v>
      </c>
      <c r="I38">
        <v>5.7754232649855769E-2</v>
      </c>
      <c r="L38">
        <v>36</v>
      </c>
      <c r="M38">
        <v>6.1400159043342502E-3</v>
      </c>
      <c r="O38">
        <v>36</v>
      </c>
      <c r="P38">
        <v>6.3160863940052098E-3</v>
      </c>
    </row>
    <row r="39" spans="1:16">
      <c r="A39">
        <v>5.9408651279061822E-2</v>
      </c>
      <c r="B39">
        <v>0.10007679363587366</v>
      </c>
      <c r="C39">
        <v>6.0063164774627753E-3</v>
      </c>
      <c r="D39">
        <v>2.423031479210036E-2</v>
      </c>
      <c r="E39">
        <v>5.9408651279061822E-2</v>
      </c>
      <c r="F39">
        <v>1.6479468163787668E-2</v>
      </c>
      <c r="G39">
        <v>2.2502265825721901E-2</v>
      </c>
      <c r="H39">
        <v>4.0030541829210023E-2</v>
      </c>
      <c r="I39">
        <v>5.6510009992997691E-2</v>
      </c>
      <c r="L39">
        <v>37</v>
      </c>
      <c r="M39">
        <v>5.8287724306377697E-3</v>
      </c>
      <c r="O39">
        <v>37</v>
      </c>
      <c r="P39">
        <v>5.8434457747326904E-3</v>
      </c>
    </row>
    <row r="40" spans="1:16">
      <c r="A40">
        <v>5.9405986038326281E-2</v>
      </c>
      <c r="B40">
        <v>0.11290360641411054</v>
      </c>
      <c r="C40">
        <v>3.3863904170237796E-3</v>
      </c>
      <c r="D40">
        <v>2.3502070081043214E-2</v>
      </c>
      <c r="E40">
        <v>5.9405986038326281E-2</v>
      </c>
      <c r="F40">
        <v>1.7431864398330082E-2</v>
      </c>
      <c r="G40">
        <v>2.225767646523831E-2</v>
      </c>
      <c r="H40">
        <v>4.0030541829210023E-2</v>
      </c>
      <c r="I40">
        <v>5.7462406227540105E-2</v>
      </c>
      <c r="L40">
        <v>38</v>
      </c>
      <c r="M40">
        <v>5.7019678814329003E-3</v>
      </c>
      <c r="O40">
        <v>38</v>
      </c>
      <c r="P40">
        <v>3.2215483808536501E-3</v>
      </c>
    </row>
    <row r="41" spans="1:16">
      <c r="A41">
        <v>5.962342046023681E-2</v>
      </c>
      <c r="B41">
        <v>0.1050524710573113</v>
      </c>
      <c r="C41">
        <v>8.8886915121431376E-3</v>
      </c>
      <c r="D41">
        <v>2.1844633268210845E-2</v>
      </c>
      <c r="E41">
        <v>5.962342046023681E-2</v>
      </c>
      <c r="F41">
        <v>1.3972907020264179E-2</v>
      </c>
      <c r="G41">
        <v>2.2524944193336123E-2</v>
      </c>
      <c r="H41">
        <v>4.0030541829210023E-2</v>
      </c>
      <c r="I41">
        <v>5.4003448849474202E-2</v>
      </c>
      <c r="L41">
        <v>39</v>
      </c>
      <c r="M41">
        <v>1.61463276551451E-3</v>
      </c>
      <c r="O41">
        <v>39</v>
      </c>
      <c r="P41">
        <v>8.7271931067005593E-3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T162"/>
  <sheetViews>
    <sheetView workbookViewId="0">
      <selection activeCell="K29" sqref="K29"/>
    </sheetView>
  </sheetViews>
  <sheetFormatPr defaultColWidth="11" defaultRowHeight="13.5"/>
  <cols>
    <col min="1" max="2" width="11" style="150"/>
    <col min="3" max="3" width="14.3828125" style="150" customWidth="1"/>
    <col min="4" max="4" width="11" style="150"/>
    <col min="5" max="5" width="7" style="150" customWidth="1"/>
    <col min="6" max="9" width="11" style="150"/>
    <col min="10" max="10" width="4.3828125" style="150" customWidth="1"/>
    <col min="11" max="16384" width="11" style="150"/>
  </cols>
  <sheetData>
    <row r="1" spans="1:14" ht="23">
      <c r="A1" s="149" t="s">
        <v>188</v>
      </c>
    </row>
    <row r="3" spans="1:14" ht="18" thickBot="1">
      <c r="B3" s="151" t="s">
        <v>211</v>
      </c>
      <c r="C3" s="152"/>
      <c r="D3" s="153"/>
    </row>
    <row r="4" spans="1:14" ht="18" thickBot="1">
      <c r="B4" s="154"/>
      <c r="C4" s="155">
        <v>0.27</v>
      </c>
      <c r="D4" s="156"/>
    </row>
    <row r="5" spans="1:14" ht="18" thickBot="1">
      <c r="B5" s="151" t="s">
        <v>180</v>
      </c>
      <c r="C5" s="157"/>
      <c r="D5" s="153"/>
      <c r="G5" s="158" t="s">
        <v>181</v>
      </c>
      <c r="L5" s="158" t="s">
        <v>182</v>
      </c>
    </row>
    <row r="6" spans="1:14" ht="18" thickBot="1">
      <c r="B6" s="159"/>
      <c r="C6" s="155">
        <v>0.03</v>
      </c>
      <c r="D6" s="156"/>
      <c r="G6" s="160">
        <f>C4-C6</f>
        <v>0.24000000000000002</v>
      </c>
      <c r="L6" s="160">
        <f>C4+C6</f>
        <v>0.30000000000000004</v>
      </c>
    </row>
    <row r="7" spans="1:14" ht="15">
      <c r="A7" s="158"/>
      <c r="B7" s="158"/>
    </row>
    <row r="8" spans="1:14">
      <c r="C8" s="150" t="s">
        <v>183</v>
      </c>
      <c r="D8" s="150" t="s">
        <v>183</v>
      </c>
      <c r="H8" s="150" t="s">
        <v>183</v>
      </c>
      <c r="I8" s="150" t="s">
        <v>183</v>
      </c>
      <c r="M8" s="150" t="s">
        <v>183</v>
      </c>
      <c r="N8" s="150" t="s">
        <v>183</v>
      </c>
    </row>
    <row r="9" spans="1:14">
      <c r="A9" s="161" t="s">
        <v>184</v>
      </c>
      <c r="B9" s="161" t="s">
        <v>185</v>
      </c>
      <c r="C9" s="161" t="s">
        <v>186</v>
      </c>
      <c r="D9" s="161" t="s">
        <v>187</v>
      </c>
      <c r="F9" s="161" t="s">
        <v>184</v>
      </c>
      <c r="G9" s="161" t="s">
        <v>185</v>
      </c>
      <c r="H9" s="161" t="s">
        <v>186</v>
      </c>
      <c r="I9" s="161" t="s">
        <v>187</v>
      </c>
      <c r="K9" s="161" t="s">
        <v>184</v>
      </c>
      <c r="L9" s="161" t="s">
        <v>185</v>
      </c>
      <c r="M9" s="161" t="s">
        <v>186</v>
      </c>
      <c r="N9" s="161" t="s">
        <v>187</v>
      </c>
    </row>
    <row r="10" spans="1:14" ht="15">
      <c r="A10" s="150">
        <v>0</v>
      </c>
      <c r="B10" s="150">
        <f t="shared" ref="B10:B41" si="0">$C$4*A10</f>
        <v>0</v>
      </c>
      <c r="C10" s="158">
        <f>100*B10/(B10+1)</f>
        <v>0</v>
      </c>
      <c r="D10" s="158">
        <f>100*A10/(A10+1)</f>
        <v>0</v>
      </c>
      <c r="F10" s="150">
        <f>A10</f>
        <v>0</v>
      </c>
      <c r="G10" s="150">
        <f t="shared" ref="G10:G41" si="1">$G$6*A10</f>
        <v>0</v>
      </c>
      <c r="H10" s="158">
        <f t="shared" ref="H10:H40" si="2">100*G10/(G10+1)</f>
        <v>0</v>
      </c>
      <c r="I10" s="158">
        <f t="shared" ref="I10:I41" si="3">100*F10/(F10+1)</f>
        <v>0</v>
      </c>
      <c r="K10" s="150">
        <f>A10</f>
        <v>0</v>
      </c>
      <c r="L10" s="150">
        <f t="shared" ref="L10:L41" si="4">$L$6*K10</f>
        <v>0</v>
      </c>
      <c r="M10" s="158">
        <f>100*L10/(L10+1)</f>
        <v>0</v>
      </c>
      <c r="N10" s="158">
        <f>100*K10/(K10+1)</f>
        <v>0</v>
      </c>
    </row>
    <row r="11" spans="1:14" ht="15">
      <c r="A11" s="150">
        <v>0.1</v>
      </c>
      <c r="B11" s="150">
        <f t="shared" si="0"/>
        <v>2.7000000000000003E-2</v>
      </c>
      <c r="C11" s="158">
        <f t="shared" ref="C11:C41" si="5">100*B11/(B11+1)</f>
        <v>2.6290165530671863</v>
      </c>
      <c r="D11" s="158">
        <f t="shared" ref="D11:D41" si="6">100*A11/(A11+1)</f>
        <v>9.0909090909090899</v>
      </c>
      <c r="F11" s="150">
        <f t="shared" ref="F11:F41" si="7">A11</f>
        <v>0.1</v>
      </c>
      <c r="G11" s="150">
        <f t="shared" si="1"/>
        <v>2.4000000000000004E-2</v>
      </c>
      <c r="H11" s="158">
        <f t="shared" si="2"/>
        <v>2.3437500000000004</v>
      </c>
      <c r="I11" s="158">
        <f t="shared" si="3"/>
        <v>9.0909090909090899</v>
      </c>
      <c r="K11" s="150">
        <f t="shared" ref="K11:K41" si="8">A11</f>
        <v>0.1</v>
      </c>
      <c r="L11" s="150">
        <f t="shared" si="4"/>
        <v>3.0000000000000006E-2</v>
      </c>
      <c r="M11" s="158">
        <f t="shared" ref="M11:M41" si="9">100*L11/(L11+1)</f>
        <v>2.9126213592233015</v>
      </c>
      <c r="N11" s="158">
        <f t="shared" ref="N11:N41" si="10">100*K11/(K11+1)</f>
        <v>9.0909090909090899</v>
      </c>
    </row>
    <row r="12" spans="1:14" ht="15">
      <c r="A12" s="150">
        <v>0.2</v>
      </c>
      <c r="B12" s="150">
        <f t="shared" si="0"/>
        <v>5.4000000000000006E-2</v>
      </c>
      <c r="C12" s="158">
        <f t="shared" si="5"/>
        <v>5.1233396584440225</v>
      </c>
      <c r="D12" s="158">
        <f t="shared" si="6"/>
        <v>16.666666666666668</v>
      </c>
      <c r="F12" s="150">
        <f t="shared" si="7"/>
        <v>0.2</v>
      </c>
      <c r="G12" s="150">
        <f t="shared" si="1"/>
        <v>4.8000000000000008E-2</v>
      </c>
      <c r="H12" s="158">
        <f t="shared" si="2"/>
        <v>4.5801526717557257</v>
      </c>
      <c r="I12" s="158">
        <f t="shared" si="3"/>
        <v>16.666666666666668</v>
      </c>
      <c r="K12" s="150">
        <f t="shared" si="8"/>
        <v>0.2</v>
      </c>
      <c r="L12" s="150">
        <f t="shared" si="4"/>
        <v>6.0000000000000012E-2</v>
      </c>
      <c r="M12" s="158">
        <f t="shared" si="9"/>
        <v>5.6603773584905666</v>
      </c>
      <c r="N12" s="158">
        <f t="shared" si="10"/>
        <v>16.666666666666668</v>
      </c>
    </row>
    <row r="13" spans="1:14" ht="15">
      <c r="A13" s="150">
        <v>0.3</v>
      </c>
      <c r="B13" s="150">
        <f t="shared" si="0"/>
        <v>8.1000000000000003E-2</v>
      </c>
      <c r="C13" s="158">
        <f>100*B13/(B13+1)</f>
        <v>7.4930619796484734</v>
      </c>
      <c r="D13" s="158">
        <f t="shared" si="6"/>
        <v>23.076923076923077</v>
      </c>
      <c r="F13" s="150">
        <f t="shared" si="7"/>
        <v>0.3</v>
      </c>
      <c r="G13" s="150">
        <f t="shared" si="1"/>
        <v>7.2000000000000008E-2</v>
      </c>
      <c r="H13" s="158">
        <f t="shared" si="2"/>
        <v>6.7164179104477615</v>
      </c>
      <c r="I13" s="158">
        <f t="shared" si="3"/>
        <v>23.076923076923077</v>
      </c>
      <c r="K13" s="150">
        <f t="shared" si="8"/>
        <v>0.3</v>
      </c>
      <c r="L13" s="150">
        <f t="shared" si="4"/>
        <v>9.0000000000000011E-2</v>
      </c>
      <c r="M13" s="158">
        <f t="shared" si="9"/>
        <v>8.2568807339449553</v>
      </c>
      <c r="N13" s="158">
        <f t="shared" si="10"/>
        <v>23.076923076923077</v>
      </c>
    </row>
    <row r="14" spans="1:14" ht="15">
      <c r="A14" s="150">
        <v>0.4</v>
      </c>
      <c r="B14" s="150">
        <f t="shared" si="0"/>
        <v>0.10800000000000001</v>
      </c>
      <c r="C14" s="158">
        <f t="shared" si="5"/>
        <v>9.7472924187725631</v>
      </c>
      <c r="D14" s="158">
        <f t="shared" si="6"/>
        <v>28.571428571428573</v>
      </c>
      <c r="F14" s="150">
        <f t="shared" si="7"/>
        <v>0.4</v>
      </c>
      <c r="G14" s="150">
        <f t="shared" si="1"/>
        <v>9.6000000000000016E-2</v>
      </c>
      <c r="H14" s="158">
        <f t="shared" si="2"/>
        <v>8.7591240875912408</v>
      </c>
      <c r="I14" s="158">
        <f t="shared" si="3"/>
        <v>28.571428571428573</v>
      </c>
      <c r="K14" s="150">
        <f t="shared" si="8"/>
        <v>0.4</v>
      </c>
      <c r="L14" s="150">
        <f t="shared" si="4"/>
        <v>0.12000000000000002</v>
      </c>
      <c r="M14" s="158">
        <f t="shared" si="9"/>
        <v>10.714285714285715</v>
      </c>
      <c r="N14" s="158">
        <f t="shared" si="10"/>
        <v>28.571428571428573</v>
      </c>
    </row>
    <row r="15" spans="1:14" ht="15">
      <c r="A15" s="150">
        <v>0.5</v>
      </c>
      <c r="B15" s="150">
        <f t="shared" si="0"/>
        <v>0.13500000000000001</v>
      </c>
      <c r="C15" s="158">
        <f t="shared" si="5"/>
        <v>11.894273127753303</v>
      </c>
      <c r="D15" s="158">
        <f t="shared" si="6"/>
        <v>33.333333333333336</v>
      </c>
      <c r="F15" s="150">
        <f t="shared" si="7"/>
        <v>0.5</v>
      </c>
      <c r="G15" s="150">
        <f t="shared" si="1"/>
        <v>0.12000000000000001</v>
      </c>
      <c r="H15" s="158">
        <f t="shared" si="2"/>
        <v>10.714285714285715</v>
      </c>
      <c r="I15" s="158">
        <f t="shared" si="3"/>
        <v>33.333333333333336</v>
      </c>
      <c r="K15" s="150">
        <f t="shared" si="8"/>
        <v>0.5</v>
      </c>
      <c r="L15" s="150">
        <f t="shared" si="4"/>
        <v>0.15000000000000002</v>
      </c>
      <c r="M15" s="158">
        <f t="shared" si="9"/>
        <v>13.043478260869568</v>
      </c>
      <c r="N15" s="158">
        <f t="shared" si="10"/>
        <v>33.333333333333336</v>
      </c>
    </row>
    <row r="16" spans="1:14" ht="15">
      <c r="A16" s="150">
        <v>0.6</v>
      </c>
      <c r="B16" s="150">
        <f t="shared" si="0"/>
        <v>0.16200000000000001</v>
      </c>
      <c r="C16" s="158">
        <f t="shared" si="5"/>
        <v>13.941480206540447</v>
      </c>
      <c r="D16" s="158">
        <f t="shared" si="6"/>
        <v>37.5</v>
      </c>
      <c r="F16" s="150">
        <f t="shared" si="7"/>
        <v>0.6</v>
      </c>
      <c r="G16" s="150">
        <f t="shared" si="1"/>
        <v>0.14400000000000002</v>
      </c>
      <c r="H16" s="158">
        <f t="shared" si="2"/>
        <v>12.587412587412588</v>
      </c>
      <c r="I16" s="158">
        <f t="shared" si="3"/>
        <v>37.5</v>
      </c>
      <c r="K16" s="150">
        <f t="shared" si="8"/>
        <v>0.6</v>
      </c>
      <c r="L16" s="150">
        <f t="shared" si="4"/>
        <v>0.18000000000000002</v>
      </c>
      <c r="M16" s="158">
        <f t="shared" si="9"/>
        <v>15.254237288135597</v>
      </c>
      <c r="N16" s="158">
        <f t="shared" si="10"/>
        <v>37.5</v>
      </c>
    </row>
    <row r="17" spans="1:14" ht="15">
      <c r="A17" s="150">
        <v>0.7</v>
      </c>
      <c r="B17" s="150">
        <f t="shared" si="0"/>
        <v>0.189</v>
      </c>
      <c r="C17" s="158">
        <f t="shared" si="5"/>
        <v>15.895710681244742</v>
      </c>
      <c r="D17" s="158">
        <f t="shared" si="6"/>
        <v>41.176470588235297</v>
      </c>
      <c r="F17" s="150">
        <f t="shared" si="7"/>
        <v>0.7</v>
      </c>
      <c r="G17" s="150">
        <f t="shared" si="1"/>
        <v>0.16800000000000001</v>
      </c>
      <c r="H17" s="158">
        <f t="shared" si="2"/>
        <v>14.383561643835618</v>
      </c>
      <c r="I17" s="158">
        <f t="shared" si="3"/>
        <v>41.176470588235297</v>
      </c>
      <c r="K17" s="150">
        <f t="shared" si="8"/>
        <v>0.7</v>
      </c>
      <c r="L17" s="150">
        <f t="shared" si="4"/>
        <v>0.21000000000000002</v>
      </c>
      <c r="M17" s="158">
        <f t="shared" si="9"/>
        <v>17.355371900826448</v>
      </c>
      <c r="N17" s="158">
        <f t="shared" si="10"/>
        <v>41.176470588235297</v>
      </c>
    </row>
    <row r="18" spans="1:14" ht="15">
      <c r="A18" s="150">
        <v>0.8</v>
      </c>
      <c r="B18" s="150">
        <f t="shared" si="0"/>
        <v>0.21600000000000003</v>
      </c>
      <c r="C18" s="158">
        <f t="shared" si="5"/>
        <v>17.763157894736842</v>
      </c>
      <c r="D18" s="158">
        <f t="shared" si="6"/>
        <v>44.444444444444443</v>
      </c>
      <c r="F18" s="150">
        <f t="shared" si="7"/>
        <v>0.8</v>
      </c>
      <c r="G18" s="150">
        <f t="shared" si="1"/>
        <v>0.19200000000000003</v>
      </c>
      <c r="H18" s="158">
        <f t="shared" si="2"/>
        <v>16.107382550335572</v>
      </c>
      <c r="I18" s="158">
        <f t="shared" si="3"/>
        <v>44.444444444444443</v>
      </c>
      <c r="K18" s="150">
        <f t="shared" si="8"/>
        <v>0.8</v>
      </c>
      <c r="L18" s="150">
        <f t="shared" si="4"/>
        <v>0.24000000000000005</v>
      </c>
      <c r="M18" s="158">
        <f t="shared" si="9"/>
        <v>19.354838709677423</v>
      </c>
      <c r="N18" s="158">
        <f t="shared" si="10"/>
        <v>44.444444444444443</v>
      </c>
    </row>
    <row r="19" spans="1:14" ht="15">
      <c r="A19" s="150">
        <v>0.9</v>
      </c>
      <c r="B19" s="150">
        <f t="shared" si="0"/>
        <v>0.24300000000000002</v>
      </c>
      <c r="C19" s="158">
        <f t="shared" si="5"/>
        <v>19.549477071600965</v>
      </c>
      <c r="D19" s="158">
        <f t="shared" si="6"/>
        <v>47.368421052631582</v>
      </c>
      <c r="F19" s="150">
        <f t="shared" si="7"/>
        <v>0.9</v>
      </c>
      <c r="G19" s="150">
        <f t="shared" si="1"/>
        <v>0.21600000000000003</v>
      </c>
      <c r="H19" s="158">
        <f t="shared" si="2"/>
        <v>17.763157894736842</v>
      </c>
      <c r="I19" s="158">
        <f t="shared" si="3"/>
        <v>47.368421052631582</v>
      </c>
      <c r="K19" s="150">
        <f t="shared" si="8"/>
        <v>0.9</v>
      </c>
      <c r="L19" s="150">
        <f t="shared" si="4"/>
        <v>0.27000000000000007</v>
      </c>
      <c r="M19" s="158">
        <f t="shared" si="9"/>
        <v>21.259842519685044</v>
      </c>
      <c r="N19" s="158">
        <f t="shared" si="10"/>
        <v>47.368421052631582</v>
      </c>
    </row>
    <row r="20" spans="1:14" ht="15">
      <c r="A20" s="150">
        <v>1</v>
      </c>
      <c r="B20" s="150">
        <f t="shared" si="0"/>
        <v>0.27</v>
      </c>
      <c r="C20" s="158">
        <f t="shared" si="5"/>
        <v>21.259842519685041</v>
      </c>
      <c r="D20" s="158">
        <f t="shared" si="6"/>
        <v>50</v>
      </c>
      <c r="F20" s="150">
        <f t="shared" si="7"/>
        <v>1</v>
      </c>
      <c r="G20" s="150">
        <f t="shared" si="1"/>
        <v>0.24000000000000002</v>
      </c>
      <c r="H20" s="158">
        <f t="shared" si="2"/>
        <v>19.354838709677423</v>
      </c>
      <c r="I20" s="158">
        <f t="shared" si="3"/>
        <v>50</v>
      </c>
      <c r="K20" s="150">
        <f t="shared" si="8"/>
        <v>1</v>
      </c>
      <c r="L20" s="150">
        <f t="shared" si="4"/>
        <v>0.30000000000000004</v>
      </c>
      <c r="M20" s="158">
        <f t="shared" si="9"/>
        <v>23.07692307692308</v>
      </c>
      <c r="N20" s="158">
        <f t="shared" si="10"/>
        <v>50</v>
      </c>
    </row>
    <row r="21" spans="1:14" ht="15">
      <c r="A21" s="150">
        <v>1.1000000000000001</v>
      </c>
      <c r="B21" s="150">
        <f t="shared" si="0"/>
        <v>0.29700000000000004</v>
      </c>
      <c r="C21" s="158">
        <f t="shared" si="5"/>
        <v>22.898997686969931</v>
      </c>
      <c r="D21" s="158">
        <f t="shared" si="6"/>
        <v>52.380952380952387</v>
      </c>
      <c r="F21" s="150">
        <f t="shared" si="7"/>
        <v>1.1000000000000001</v>
      </c>
      <c r="G21" s="150">
        <f t="shared" si="1"/>
        <v>0.26400000000000007</v>
      </c>
      <c r="H21" s="158">
        <f t="shared" si="2"/>
        <v>20.886075949367093</v>
      </c>
      <c r="I21" s="158">
        <f t="shared" si="3"/>
        <v>52.380952380952387</v>
      </c>
      <c r="K21" s="150">
        <f t="shared" si="8"/>
        <v>1.1000000000000001</v>
      </c>
      <c r="L21" s="150">
        <f t="shared" si="4"/>
        <v>0.33000000000000007</v>
      </c>
      <c r="M21" s="158">
        <f t="shared" si="9"/>
        <v>24.812030075187973</v>
      </c>
      <c r="N21" s="158">
        <f t="shared" si="10"/>
        <v>52.380952380952387</v>
      </c>
    </row>
    <row r="22" spans="1:14" ht="15">
      <c r="A22" s="150">
        <v>1.2</v>
      </c>
      <c r="B22" s="150">
        <f t="shared" si="0"/>
        <v>0.32400000000000001</v>
      </c>
      <c r="C22" s="158">
        <f t="shared" si="5"/>
        <v>24.471299093655588</v>
      </c>
      <c r="D22" s="158">
        <f t="shared" si="6"/>
        <v>54.54545454545454</v>
      </c>
      <c r="F22" s="150">
        <f t="shared" si="7"/>
        <v>1.2</v>
      </c>
      <c r="G22" s="150">
        <f t="shared" si="1"/>
        <v>0.28800000000000003</v>
      </c>
      <c r="H22" s="158">
        <f t="shared" si="2"/>
        <v>22.36024844720497</v>
      </c>
      <c r="I22" s="158">
        <f t="shared" si="3"/>
        <v>54.54545454545454</v>
      </c>
      <c r="K22" s="150">
        <f t="shared" si="8"/>
        <v>1.2</v>
      </c>
      <c r="L22" s="150">
        <f t="shared" si="4"/>
        <v>0.36000000000000004</v>
      </c>
      <c r="M22" s="158">
        <f t="shared" si="9"/>
        <v>26.47058823529412</v>
      </c>
      <c r="N22" s="158">
        <f t="shared" si="10"/>
        <v>54.54545454545454</v>
      </c>
    </row>
    <row r="23" spans="1:14" ht="15">
      <c r="A23" s="150">
        <v>1.3</v>
      </c>
      <c r="B23" s="150">
        <f t="shared" si="0"/>
        <v>0.35100000000000003</v>
      </c>
      <c r="C23" s="158">
        <f t="shared" si="5"/>
        <v>25.980754996299041</v>
      </c>
      <c r="D23" s="158">
        <f t="shared" si="6"/>
        <v>56.521739130434788</v>
      </c>
      <c r="F23" s="150">
        <f t="shared" si="7"/>
        <v>1.3</v>
      </c>
      <c r="G23" s="150">
        <f t="shared" si="1"/>
        <v>0.31200000000000006</v>
      </c>
      <c r="H23" s="158">
        <f t="shared" si="2"/>
        <v>23.780487804878053</v>
      </c>
      <c r="I23" s="158">
        <f t="shared" si="3"/>
        <v>56.521739130434788</v>
      </c>
      <c r="K23" s="150">
        <f t="shared" si="8"/>
        <v>1.3</v>
      </c>
      <c r="L23" s="150">
        <f t="shared" si="4"/>
        <v>0.39000000000000007</v>
      </c>
      <c r="M23" s="158">
        <f t="shared" si="9"/>
        <v>28.057553956834536</v>
      </c>
      <c r="N23" s="158">
        <f t="shared" si="10"/>
        <v>56.521739130434788</v>
      </c>
    </row>
    <row r="24" spans="1:14" ht="15">
      <c r="A24" s="150">
        <v>1.4</v>
      </c>
      <c r="B24" s="150">
        <f t="shared" si="0"/>
        <v>0.378</v>
      </c>
      <c r="C24" s="158">
        <f t="shared" si="5"/>
        <v>27.431059506531199</v>
      </c>
      <c r="D24" s="158">
        <f t="shared" si="6"/>
        <v>58.333333333333336</v>
      </c>
      <c r="F24" s="150">
        <f t="shared" si="7"/>
        <v>1.4</v>
      </c>
      <c r="G24" s="150">
        <f t="shared" si="1"/>
        <v>0.33600000000000002</v>
      </c>
      <c r="H24" s="158">
        <f t="shared" si="2"/>
        <v>25.149700598802394</v>
      </c>
      <c r="I24" s="158">
        <f t="shared" si="3"/>
        <v>58.333333333333336</v>
      </c>
      <c r="K24" s="150">
        <f t="shared" si="8"/>
        <v>1.4</v>
      </c>
      <c r="L24" s="150">
        <f t="shared" si="4"/>
        <v>0.42000000000000004</v>
      </c>
      <c r="M24" s="158">
        <f t="shared" si="9"/>
        <v>29.577464788732399</v>
      </c>
      <c r="N24" s="158">
        <f t="shared" si="10"/>
        <v>58.333333333333336</v>
      </c>
    </row>
    <row r="25" spans="1:14" ht="15">
      <c r="A25" s="150">
        <v>1.5</v>
      </c>
      <c r="B25" s="150">
        <f t="shared" si="0"/>
        <v>0.40500000000000003</v>
      </c>
      <c r="C25" s="158">
        <f t="shared" si="5"/>
        <v>28.82562277580071</v>
      </c>
      <c r="D25" s="158">
        <f t="shared" si="6"/>
        <v>60</v>
      </c>
      <c r="F25" s="150">
        <f t="shared" si="7"/>
        <v>1.5</v>
      </c>
      <c r="G25" s="150">
        <f t="shared" si="1"/>
        <v>0.36000000000000004</v>
      </c>
      <c r="H25" s="158">
        <f t="shared" si="2"/>
        <v>26.47058823529412</v>
      </c>
      <c r="I25" s="158">
        <f t="shared" si="3"/>
        <v>60</v>
      </c>
      <c r="K25" s="150">
        <f t="shared" si="8"/>
        <v>1.5</v>
      </c>
      <c r="L25" s="150">
        <f t="shared" si="4"/>
        <v>0.45000000000000007</v>
      </c>
      <c r="M25" s="158">
        <f t="shared" si="9"/>
        <v>31.03448275862069</v>
      </c>
      <c r="N25" s="158">
        <f t="shared" si="10"/>
        <v>60</v>
      </c>
    </row>
    <row r="26" spans="1:14" ht="15">
      <c r="A26" s="150">
        <v>1.6</v>
      </c>
      <c r="B26" s="150">
        <f t="shared" si="0"/>
        <v>0.43200000000000005</v>
      </c>
      <c r="C26" s="158">
        <f t="shared" si="5"/>
        <v>30.16759776536313</v>
      </c>
      <c r="D26" s="158">
        <f t="shared" si="6"/>
        <v>61.538461538461533</v>
      </c>
      <c r="F26" s="150">
        <f t="shared" si="7"/>
        <v>1.6</v>
      </c>
      <c r="G26" s="150">
        <f t="shared" si="1"/>
        <v>0.38400000000000006</v>
      </c>
      <c r="H26" s="158">
        <f t="shared" si="2"/>
        <v>27.745664739884393</v>
      </c>
      <c r="I26" s="158">
        <f t="shared" si="3"/>
        <v>61.538461538461533</v>
      </c>
      <c r="K26" s="150">
        <f t="shared" si="8"/>
        <v>1.6</v>
      </c>
      <c r="L26" s="150">
        <f t="shared" si="4"/>
        <v>0.48000000000000009</v>
      </c>
      <c r="M26" s="158">
        <f t="shared" si="9"/>
        <v>32.432432432432435</v>
      </c>
      <c r="N26" s="158">
        <f t="shared" si="10"/>
        <v>61.538461538461533</v>
      </c>
    </row>
    <row r="27" spans="1:14" ht="15">
      <c r="A27" s="150">
        <v>1.7</v>
      </c>
      <c r="B27" s="150">
        <f t="shared" si="0"/>
        <v>0.45900000000000002</v>
      </c>
      <c r="C27" s="158">
        <f t="shared" si="5"/>
        <v>31.459904043865659</v>
      </c>
      <c r="D27" s="158">
        <f t="shared" si="6"/>
        <v>62.962962962962962</v>
      </c>
      <c r="F27" s="150">
        <f t="shared" si="7"/>
        <v>1.7</v>
      </c>
      <c r="G27" s="150">
        <f t="shared" si="1"/>
        <v>0.40800000000000003</v>
      </c>
      <c r="H27" s="158">
        <f t="shared" si="2"/>
        <v>28.977272727272734</v>
      </c>
      <c r="I27" s="158">
        <f t="shared" si="3"/>
        <v>62.962962962962962</v>
      </c>
      <c r="K27" s="150">
        <f t="shared" si="8"/>
        <v>1.7</v>
      </c>
      <c r="L27" s="150">
        <f t="shared" si="4"/>
        <v>0.51</v>
      </c>
      <c r="M27" s="158">
        <f t="shared" si="9"/>
        <v>33.774834437086092</v>
      </c>
      <c r="N27" s="158">
        <f t="shared" si="10"/>
        <v>62.962962962962962</v>
      </c>
    </row>
    <row r="28" spans="1:14" ht="15">
      <c r="A28" s="150">
        <v>2.2000000000000002</v>
      </c>
      <c r="B28" s="150">
        <f t="shared" si="0"/>
        <v>0.59400000000000008</v>
      </c>
      <c r="C28" s="158">
        <f t="shared" si="5"/>
        <v>37.264742785445421</v>
      </c>
      <c r="D28" s="158">
        <f t="shared" si="6"/>
        <v>68.75</v>
      </c>
      <c r="F28" s="150">
        <f t="shared" si="7"/>
        <v>2.2000000000000002</v>
      </c>
      <c r="G28" s="150">
        <f t="shared" si="1"/>
        <v>0.52800000000000014</v>
      </c>
      <c r="H28" s="158">
        <f t="shared" si="2"/>
        <v>34.554973821989535</v>
      </c>
      <c r="I28" s="158">
        <f t="shared" si="3"/>
        <v>68.75</v>
      </c>
      <c r="K28" s="150">
        <f t="shared" si="8"/>
        <v>2.2000000000000002</v>
      </c>
      <c r="L28" s="150">
        <f t="shared" si="4"/>
        <v>0.66000000000000014</v>
      </c>
      <c r="M28" s="158">
        <f t="shared" si="9"/>
        <v>39.759036144578317</v>
      </c>
      <c r="N28" s="158">
        <f t="shared" si="10"/>
        <v>68.75</v>
      </c>
    </row>
    <row r="29" spans="1:14" ht="15">
      <c r="A29" s="150">
        <v>2.7</v>
      </c>
      <c r="B29" s="150">
        <f t="shared" si="0"/>
        <v>0.72900000000000009</v>
      </c>
      <c r="C29" s="158">
        <f t="shared" si="5"/>
        <v>42.1631000578369</v>
      </c>
      <c r="D29" s="158">
        <f t="shared" si="6"/>
        <v>72.972972972972968</v>
      </c>
      <c r="F29" s="150">
        <f t="shared" si="7"/>
        <v>2.7</v>
      </c>
      <c r="G29" s="150">
        <f t="shared" si="1"/>
        <v>0.64800000000000013</v>
      </c>
      <c r="H29" s="158">
        <f t="shared" si="2"/>
        <v>39.320388349514566</v>
      </c>
      <c r="I29" s="158">
        <f t="shared" si="3"/>
        <v>72.972972972972968</v>
      </c>
      <c r="K29" s="150">
        <f t="shared" si="8"/>
        <v>2.7</v>
      </c>
      <c r="L29" s="150">
        <f t="shared" si="4"/>
        <v>0.81000000000000016</v>
      </c>
      <c r="M29" s="158">
        <f t="shared" si="9"/>
        <v>44.751381215469621</v>
      </c>
      <c r="N29" s="158">
        <f t="shared" si="10"/>
        <v>72.972972972972968</v>
      </c>
    </row>
    <row r="30" spans="1:14" ht="15">
      <c r="A30" s="150">
        <v>3.2</v>
      </c>
      <c r="B30" s="150">
        <f t="shared" si="0"/>
        <v>0.8640000000000001</v>
      </c>
      <c r="C30" s="158">
        <f t="shared" si="5"/>
        <v>46.351931330472105</v>
      </c>
      <c r="D30" s="158">
        <f t="shared" si="6"/>
        <v>76.19047619047619</v>
      </c>
      <c r="F30" s="150">
        <f t="shared" si="7"/>
        <v>3.2</v>
      </c>
      <c r="G30" s="150">
        <f t="shared" si="1"/>
        <v>0.76800000000000013</v>
      </c>
      <c r="H30" s="158">
        <f t="shared" si="2"/>
        <v>43.438914027149323</v>
      </c>
      <c r="I30" s="158">
        <f t="shared" si="3"/>
        <v>76.19047619047619</v>
      </c>
      <c r="K30" s="150">
        <f t="shared" si="8"/>
        <v>3.2</v>
      </c>
      <c r="L30" s="150">
        <f t="shared" si="4"/>
        <v>0.96000000000000019</v>
      </c>
      <c r="M30" s="158">
        <f t="shared" si="9"/>
        <v>48.979591836734699</v>
      </c>
      <c r="N30" s="158">
        <f t="shared" si="10"/>
        <v>76.19047619047619</v>
      </c>
    </row>
    <row r="31" spans="1:14" ht="15">
      <c r="A31" s="150">
        <v>3.7</v>
      </c>
      <c r="B31" s="150">
        <f t="shared" si="0"/>
        <v>0.99900000000000011</v>
      </c>
      <c r="C31" s="158">
        <f t="shared" si="5"/>
        <v>49.974987493746873</v>
      </c>
      <c r="D31" s="158">
        <f t="shared" si="6"/>
        <v>78.723404255319153</v>
      </c>
      <c r="F31" s="150">
        <f t="shared" si="7"/>
        <v>3.7</v>
      </c>
      <c r="G31" s="150">
        <f t="shared" si="1"/>
        <v>0.88800000000000012</v>
      </c>
      <c r="H31" s="158">
        <f t="shared" si="2"/>
        <v>47.033898305084747</v>
      </c>
      <c r="I31" s="158">
        <f t="shared" si="3"/>
        <v>78.723404255319153</v>
      </c>
      <c r="K31" s="150">
        <f t="shared" si="8"/>
        <v>3.7</v>
      </c>
      <c r="L31" s="150">
        <f t="shared" si="4"/>
        <v>1.1100000000000003</v>
      </c>
      <c r="M31" s="158">
        <f t="shared" si="9"/>
        <v>52.606635071090054</v>
      </c>
      <c r="N31" s="158">
        <f t="shared" si="10"/>
        <v>78.723404255319153</v>
      </c>
    </row>
    <row r="32" spans="1:14" ht="15">
      <c r="A32" s="150">
        <v>4.2</v>
      </c>
      <c r="B32" s="150">
        <f t="shared" si="0"/>
        <v>1.1340000000000001</v>
      </c>
      <c r="C32" s="158">
        <f t="shared" si="5"/>
        <v>53.139643861293337</v>
      </c>
      <c r="D32" s="158">
        <f t="shared" si="6"/>
        <v>80.769230769230759</v>
      </c>
      <c r="F32" s="150">
        <f t="shared" si="7"/>
        <v>4.2</v>
      </c>
      <c r="G32" s="150">
        <f t="shared" si="1"/>
        <v>1.0080000000000002</v>
      </c>
      <c r="H32" s="158">
        <f t="shared" si="2"/>
        <v>50.199203187251008</v>
      </c>
      <c r="I32" s="158">
        <f t="shared" si="3"/>
        <v>80.769230769230759</v>
      </c>
      <c r="K32" s="150">
        <f t="shared" si="8"/>
        <v>4.2</v>
      </c>
      <c r="L32" s="150">
        <f t="shared" si="4"/>
        <v>1.2600000000000002</v>
      </c>
      <c r="M32" s="158">
        <f t="shared" si="9"/>
        <v>55.752212389380539</v>
      </c>
      <c r="N32" s="158">
        <f t="shared" si="10"/>
        <v>80.769230769230759</v>
      </c>
    </row>
    <row r="33" spans="1:14" ht="15">
      <c r="A33" s="150">
        <v>5.2</v>
      </c>
      <c r="B33" s="150">
        <f t="shared" si="0"/>
        <v>1.4040000000000001</v>
      </c>
      <c r="C33" s="158">
        <f t="shared" si="5"/>
        <v>58.402662229617306</v>
      </c>
      <c r="D33" s="158">
        <f t="shared" si="6"/>
        <v>83.870967741935488</v>
      </c>
      <c r="F33" s="150">
        <f t="shared" si="7"/>
        <v>5.2</v>
      </c>
      <c r="G33" s="150">
        <f t="shared" si="1"/>
        <v>1.2480000000000002</v>
      </c>
      <c r="H33" s="158">
        <f t="shared" si="2"/>
        <v>55.516014234875449</v>
      </c>
      <c r="I33" s="158">
        <f t="shared" si="3"/>
        <v>83.870967741935488</v>
      </c>
      <c r="K33" s="150">
        <f t="shared" si="8"/>
        <v>5.2</v>
      </c>
      <c r="L33" s="150">
        <f t="shared" si="4"/>
        <v>1.5600000000000003</v>
      </c>
      <c r="M33" s="158">
        <f t="shared" si="9"/>
        <v>60.9375</v>
      </c>
      <c r="N33" s="158">
        <f t="shared" si="10"/>
        <v>83.870967741935488</v>
      </c>
    </row>
    <row r="34" spans="1:14" ht="15">
      <c r="A34" s="150">
        <v>6.2</v>
      </c>
      <c r="B34" s="150">
        <f t="shared" si="0"/>
        <v>1.6740000000000002</v>
      </c>
      <c r="C34" s="158">
        <f t="shared" si="5"/>
        <v>62.602842183994007</v>
      </c>
      <c r="D34" s="158">
        <f t="shared" si="6"/>
        <v>86.111111111111114</v>
      </c>
      <c r="F34" s="150">
        <f t="shared" si="7"/>
        <v>6.2</v>
      </c>
      <c r="G34" s="150">
        <f t="shared" si="1"/>
        <v>1.4880000000000002</v>
      </c>
      <c r="H34" s="158">
        <f t="shared" si="2"/>
        <v>59.80707395498392</v>
      </c>
      <c r="I34" s="158">
        <f t="shared" si="3"/>
        <v>86.111111111111114</v>
      </c>
      <c r="K34" s="150">
        <f t="shared" si="8"/>
        <v>6.2</v>
      </c>
      <c r="L34" s="150">
        <f t="shared" si="4"/>
        <v>1.8600000000000003</v>
      </c>
      <c r="M34" s="158">
        <f t="shared" si="9"/>
        <v>65.03496503496504</v>
      </c>
      <c r="N34" s="158">
        <f t="shared" si="10"/>
        <v>86.111111111111114</v>
      </c>
    </row>
    <row r="35" spans="1:14" ht="15">
      <c r="A35" s="150">
        <v>7.2</v>
      </c>
      <c r="B35" s="150">
        <f t="shared" si="0"/>
        <v>1.9440000000000002</v>
      </c>
      <c r="C35" s="158">
        <f t="shared" si="5"/>
        <v>66.032608695652172</v>
      </c>
      <c r="D35" s="158">
        <f t="shared" si="6"/>
        <v>87.804878048780495</v>
      </c>
      <c r="F35" s="150">
        <f t="shared" si="7"/>
        <v>7.2</v>
      </c>
      <c r="G35" s="150">
        <f t="shared" si="1"/>
        <v>1.7280000000000002</v>
      </c>
      <c r="H35" s="158">
        <f t="shared" si="2"/>
        <v>63.343108504398828</v>
      </c>
      <c r="I35" s="158">
        <f t="shared" si="3"/>
        <v>87.804878048780495</v>
      </c>
      <c r="K35" s="150">
        <f t="shared" si="8"/>
        <v>7.2</v>
      </c>
      <c r="L35" s="150">
        <f t="shared" si="4"/>
        <v>2.1600000000000006</v>
      </c>
      <c r="M35" s="158">
        <f t="shared" si="9"/>
        <v>68.354430379746844</v>
      </c>
      <c r="N35" s="158">
        <f t="shared" si="10"/>
        <v>87.804878048780495</v>
      </c>
    </row>
    <row r="36" spans="1:14" ht="15">
      <c r="A36" s="150">
        <v>10</v>
      </c>
      <c r="B36" s="150">
        <f t="shared" si="0"/>
        <v>2.7</v>
      </c>
      <c r="C36" s="158">
        <f t="shared" si="5"/>
        <v>72.972972972972968</v>
      </c>
      <c r="D36" s="158">
        <f t="shared" si="6"/>
        <v>90.909090909090907</v>
      </c>
      <c r="F36" s="150">
        <f t="shared" si="7"/>
        <v>10</v>
      </c>
      <c r="G36" s="150">
        <f t="shared" si="1"/>
        <v>2.4000000000000004</v>
      </c>
      <c r="H36" s="158">
        <f t="shared" si="2"/>
        <v>70.588235294117652</v>
      </c>
      <c r="I36" s="158">
        <f t="shared" si="3"/>
        <v>90.909090909090907</v>
      </c>
      <c r="K36" s="150">
        <f t="shared" si="8"/>
        <v>10</v>
      </c>
      <c r="L36" s="150">
        <f t="shared" si="4"/>
        <v>3.0000000000000004</v>
      </c>
      <c r="M36" s="158">
        <f t="shared" si="9"/>
        <v>75.000000000000014</v>
      </c>
      <c r="N36" s="158">
        <f t="shared" si="10"/>
        <v>90.909090909090907</v>
      </c>
    </row>
    <row r="37" spans="1:14" ht="15">
      <c r="A37" s="150">
        <v>20</v>
      </c>
      <c r="B37" s="150">
        <f t="shared" si="0"/>
        <v>5.4</v>
      </c>
      <c r="C37" s="158">
        <f t="shared" si="5"/>
        <v>84.375</v>
      </c>
      <c r="D37" s="158">
        <f t="shared" si="6"/>
        <v>95.238095238095241</v>
      </c>
      <c r="F37" s="150">
        <f t="shared" si="7"/>
        <v>20</v>
      </c>
      <c r="G37" s="150">
        <f t="shared" si="1"/>
        <v>4.8000000000000007</v>
      </c>
      <c r="H37" s="158">
        <f t="shared" si="2"/>
        <v>82.758620689655174</v>
      </c>
      <c r="I37" s="158">
        <f t="shared" si="3"/>
        <v>95.238095238095241</v>
      </c>
      <c r="K37" s="150">
        <f t="shared" si="8"/>
        <v>20</v>
      </c>
      <c r="L37" s="150">
        <f t="shared" si="4"/>
        <v>6.0000000000000009</v>
      </c>
      <c r="M37" s="158">
        <f t="shared" si="9"/>
        <v>85.714285714285722</v>
      </c>
      <c r="N37" s="158">
        <f t="shared" si="10"/>
        <v>95.238095238095241</v>
      </c>
    </row>
    <row r="38" spans="1:14" ht="15">
      <c r="A38" s="150">
        <v>40</v>
      </c>
      <c r="B38" s="150">
        <f t="shared" si="0"/>
        <v>10.8</v>
      </c>
      <c r="C38" s="158">
        <f t="shared" si="5"/>
        <v>91.52542372881355</v>
      </c>
      <c r="D38" s="158">
        <f t="shared" si="6"/>
        <v>97.560975609756099</v>
      </c>
      <c r="F38" s="150">
        <f t="shared" si="7"/>
        <v>40</v>
      </c>
      <c r="G38" s="150">
        <f t="shared" si="1"/>
        <v>9.6000000000000014</v>
      </c>
      <c r="H38" s="158">
        <f t="shared" si="2"/>
        <v>90.566037735849051</v>
      </c>
      <c r="I38" s="158">
        <f t="shared" si="3"/>
        <v>97.560975609756099</v>
      </c>
      <c r="K38" s="150">
        <f t="shared" si="8"/>
        <v>40</v>
      </c>
      <c r="L38" s="150">
        <f t="shared" si="4"/>
        <v>12.000000000000002</v>
      </c>
      <c r="M38" s="158">
        <f t="shared" si="9"/>
        <v>92.307692307692307</v>
      </c>
      <c r="N38" s="158">
        <f t="shared" si="10"/>
        <v>97.560975609756099</v>
      </c>
    </row>
    <row r="39" spans="1:14" ht="15">
      <c r="A39" s="150">
        <v>80</v>
      </c>
      <c r="B39" s="150">
        <f t="shared" si="0"/>
        <v>21.6</v>
      </c>
      <c r="C39" s="158">
        <f t="shared" si="5"/>
        <v>95.575221238938042</v>
      </c>
      <c r="D39" s="158">
        <f t="shared" si="6"/>
        <v>98.76543209876543</v>
      </c>
      <c r="F39" s="150">
        <f t="shared" si="7"/>
        <v>80</v>
      </c>
      <c r="G39" s="150">
        <f t="shared" si="1"/>
        <v>19.200000000000003</v>
      </c>
      <c r="H39" s="158">
        <f t="shared" si="2"/>
        <v>95.049504950495049</v>
      </c>
      <c r="I39" s="158">
        <f t="shared" si="3"/>
        <v>98.76543209876543</v>
      </c>
      <c r="K39" s="150">
        <f t="shared" si="8"/>
        <v>80</v>
      </c>
      <c r="L39" s="150">
        <f t="shared" si="4"/>
        <v>24.000000000000004</v>
      </c>
      <c r="M39" s="158">
        <f t="shared" si="9"/>
        <v>96</v>
      </c>
      <c r="N39" s="158">
        <f t="shared" si="10"/>
        <v>98.76543209876543</v>
      </c>
    </row>
    <row r="40" spans="1:14" ht="15">
      <c r="A40" s="150">
        <v>200</v>
      </c>
      <c r="B40" s="150">
        <f t="shared" si="0"/>
        <v>54</v>
      </c>
      <c r="C40" s="158">
        <f t="shared" si="5"/>
        <v>98.181818181818187</v>
      </c>
      <c r="D40" s="158">
        <f t="shared" si="6"/>
        <v>99.50248756218906</v>
      </c>
      <c r="F40" s="150">
        <f t="shared" si="7"/>
        <v>200</v>
      </c>
      <c r="G40" s="150">
        <f t="shared" si="1"/>
        <v>48.000000000000007</v>
      </c>
      <c r="H40" s="158">
        <f t="shared" si="2"/>
        <v>97.959183673469397</v>
      </c>
      <c r="I40" s="158">
        <f t="shared" si="3"/>
        <v>99.50248756218906</v>
      </c>
      <c r="K40" s="150">
        <f t="shared" si="8"/>
        <v>200</v>
      </c>
      <c r="L40" s="150">
        <f t="shared" si="4"/>
        <v>60.000000000000007</v>
      </c>
      <c r="M40" s="158">
        <f t="shared" si="9"/>
        <v>98.360655737704917</v>
      </c>
      <c r="N40" s="158">
        <f t="shared" si="10"/>
        <v>99.50248756218906</v>
      </c>
    </row>
    <row r="41" spans="1:14" ht="15">
      <c r="A41" s="150">
        <v>1000</v>
      </c>
      <c r="B41" s="150">
        <f t="shared" si="0"/>
        <v>270</v>
      </c>
      <c r="C41" s="158">
        <f t="shared" si="5"/>
        <v>99.630996309963095</v>
      </c>
      <c r="D41" s="158">
        <f t="shared" si="6"/>
        <v>99.900099900099903</v>
      </c>
      <c r="F41" s="150">
        <f t="shared" si="7"/>
        <v>1000</v>
      </c>
      <c r="G41" s="150">
        <f t="shared" si="1"/>
        <v>240.00000000000003</v>
      </c>
      <c r="H41" s="158">
        <f>100*G41/(G41+1)</f>
        <v>99.585062240663902</v>
      </c>
      <c r="I41" s="158">
        <f t="shared" si="3"/>
        <v>99.900099900099903</v>
      </c>
      <c r="K41" s="150">
        <f t="shared" si="8"/>
        <v>1000</v>
      </c>
      <c r="L41" s="150">
        <f t="shared" si="4"/>
        <v>300.00000000000006</v>
      </c>
      <c r="M41" s="158">
        <f t="shared" si="9"/>
        <v>99.667774086378742</v>
      </c>
      <c r="N41" s="158">
        <f t="shared" si="10"/>
        <v>99.900099900099903</v>
      </c>
    </row>
    <row r="141" spans="1:72" s="161" customFormat="1">
      <c r="A141" s="150"/>
      <c r="B141" s="150"/>
      <c r="C141" s="150"/>
      <c r="D141" s="150"/>
      <c r="E141" s="150"/>
      <c r="F141" s="150"/>
      <c r="G141" s="150"/>
      <c r="H141" s="150"/>
      <c r="I141" s="150"/>
      <c r="J141" s="150"/>
      <c r="K141" s="150"/>
      <c r="L141" s="150"/>
      <c r="M141" s="150"/>
      <c r="N141" s="150"/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  <c r="BM141" s="150"/>
      <c r="BN141" s="150"/>
      <c r="BO141" s="150"/>
      <c r="BP141" s="150"/>
      <c r="BQ141" s="150"/>
      <c r="BR141" s="150"/>
      <c r="BS141" s="150"/>
      <c r="BT141" s="150"/>
    </row>
    <row r="150" spans="1:72" s="161" customFormat="1">
      <c r="A150" s="150"/>
      <c r="B150" s="150"/>
      <c r="C150" s="150"/>
      <c r="D150" s="150"/>
      <c r="E150" s="150"/>
      <c r="F150" s="150"/>
      <c r="G150" s="150"/>
      <c r="H150" s="150"/>
      <c r="I150" s="150"/>
      <c r="J150" s="150"/>
      <c r="K150" s="150"/>
      <c r="L150" s="150"/>
      <c r="M150" s="150"/>
      <c r="N150" s="150"/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  <c r="BM150" s="150"/>
      <c r="BN150" s="150"/>
      <c r="BO150" s="150"/>
      <c r="BP150" s="150"/>
      <c r="BQ150" s="150"/>
      <c r="BR150" s="150"/>
      <c r="BS150" s="150"/>
      <c r="BT150" s="150"/>
    </row>
    <row r="158" spans="1:72" s="161" customFormat="1">
      <c r="A158" s="150"/>
      <c r="B158" s="150"/>
      <c r="C158" s="150"/>
      <c r="D158" s="150"/>
      <c r="E158" s="150"/>
      <c r="F158" s="150"/>
      <c r="G158" s="150"/>
      <c r="H158" s="150"/>
      <c r="I158" s="150"/>
      <c r="J158" s="150"/>
      <c r="K158" s="150"/>
      <c r="L158" s="150"/>
      <c r="M158" s="150"/>
      <c r="N158" s="150"/>
      <c r="O158" s="150"/>
      <c r="P158" s="150"/>
      <c r="Q158" s="150"/>
      <c r="R158" s="150"/>
      <c r="S158" s="150"/>
      <c r="T158" s="150"/>
      <c r="U158" s="150"/>
      <c r="V158" s="150"/>
      <c r="W158" s="150"/>
      <c r="X158" s="150"/>
      <c r="Y158" s="150"/>
      <c r="Z158" s="150"/>
      <c r="AA158" s="150"/>
      <c r="AB158" s="150"/>
      <c r="AC158" s="150"/>
      <c r="AD158" s="150"/>
      <c r="AE158" s="150"/>
      <c r="AF158" s="150"/>
      <c r="AG158" s="150"/>
      <c r="AH158" s="150"/>
      <c r="AI158" s="150"/>
      <c r="AJ158" s="150"/>
      <c r="AK158" s="150"/>
      <c r="AL158" s="150"/>
      <c r="AM158" s="150"/>
      <c r="AN158" s="150"/>
      <c r="AO158" s="150"/>
      <c r="AP158" s="150"/>
      <c r="AQ158" s="150"/>
      <c r="AR158" s="150"/>
      <c r="AS158" s="150"/>
      <c r="AT158" s="150"/>
      <c r="AU158" s="150"/>
      <c r="AV158" s="150"/>
      <c r="AW158" s="150"/>
      <c r="AX158" s="150"/>
      <c r="AY158" s="150"/>
      <c r="AZ158" s="150"/>
      <c r="BA158" s="150"/>
      <c r="BB158" s="150"/>
      <c r="BC158" s="150"/>
      <c r="BD158" s="150"/>
      <c r="BE158" s="150"/>
      <c r="BF158" s="150"/>
      <c r="BG158" s="150"/>
      <c r="BH158" s="150"/>
      <c r="BI158" s="150"/>
      <c r="BJ158" s="150"/>
      <c r="BK158" s="150"/>
      <c r="BL158" s="150"/>
      <c r="BM158" s="150"/>
      <c r="BN158" s="150"/>
      <c r="BO158" s="150"/>
      <c r="BP158" s="150"/>
      <c r="BQ158" s="150"/>
      <c r="BR158" s="150"/>
      <c r="BS158" s="150"/>
      <c r="BT158" s="150"/>
    </row>
    <row r="162" spans="1:72" s="161" customFormat="1">
      <c r="A162" s="150"/>
      <c r="B162" s="150"/>
      <c r="C162" s="150"/>
      <c r="D162" s="150"/>
      <c r="E162" s="150"/>
      <c r="F162" s="150"/>
      <c r="G162" s="150"/>
      <c r="H162" s="150"/>
      <c r="I162" s="150"/>
      <c r="J162" s="150"/>
      <c r="K162" s="150"/>
      <c r="L162" s="150"/>
      <c r="M162" s="150"/>
      <c r="N162" s="150"/>
      <c r="O162" s="150"/>
      <c r="P162" s="150"/>
      <c r="Q162" s="150"/>
      <c r="R162" s="150"/>
      <c r="S162" s="150"/>
      <c r="T162" s="150"/>
      <c r="U162" s="150"/>
      <c r="V162" s="150"/>
      <c r="W162" s="150"/>
      <c r="X162" s="150"/>
      <c r="Y162" s="150"/>
      <c r="Z162" s="150"/>
      <c r="AA162" s="150"/>
      <c r="AB162" s="150"/>
      <c r="AC162" s="150"/>
      <c r="AD162" s="150"/>
      <c r="AE162" s="150"/>
      <c r="AF162" s="150"/>
      <c r="AG162" s="150"/>
      <c r="AH162" s="150"/>
      <c r="AI162" s="150"/>
      <c r="AJ162" s="150"/>
      <c r="AK162" s="150"/>
      <c r="AL162" s="150"/>
      <c r="AM162" s="150"/>
      <c r="AN162" s="150"/>
      <c r="AO162" s="150"/>
      <c r="AP162" s="150"/>
      <c r="AQ162" s="150"/>
      <c r="AR162" s="150"/>
      <c r="AS162" s="150"/>
      <c r="AT162" s="150"/>
      <c r="AU162" s="150"/>
      <c r="AV162" s="150"/>
      <c r="AW162" s="150"/>
      <c r="AX162" s="150"/>
      <c r="AY162" s="150"/>
      <c r="AZ162" s="150"/>
      <c r="BA162" s="150"/>
      <c r="BB162" s="150"/>
      <c r="BC162" s="150"/>
      <c r="BD162" s="150"/>
      <c r="BE162" s="150"/>
      <c r="BF162" s="150"/>
      <c r="BG162" s="150"/>
      <c r="BH162" s="150"/>
      <c r="BI162" s="150"/>
      <c r="BJ162" s="150"/>
      <c r="BK162" s="150"/>
      <c r="BL162" s="150"/>
      <c r="BM162" s="150"/>
      <c r="BN162" s="150"/>
      <c r="BO162" s="150"/>
      <c r="BP162" s="150"/>
      <c r="BQ162" s="150"/>
      <c r="BR162" s="150"/>
      <c r="BS162" s="150"/>
      <c r="BT162" s="15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2</vt:i4>
      </vt:variant>
    </vt:vector>
  </HeadingPairs>
  <TitlesOfParts>
    <vt:vector size="9" baseType="lpstr">
      <vt:lpstr>Cpx Input &amp; Models_2</vt:lpstr>
      <vt:lpstr>Instructions</vt:lpstr>
      <vt:lpstr>Melts</vt:lpstr>
      <vt:lpstr>Cpxs</vt:lpstr>
      <vt:lpstr>Cpx Input &amp; Models</vt:lpstr>
      <vt:lpstr>Tests</vt:lpstr>
      <vt:lpstr>Rhodes Diag Calcs</vt:lpstr>
      <vt:lpstr>Test for Equilibrium</vt:lpstr>
      <vt:lpstr>Rhodes Diag</vt:lpstr>
    </vt:vector>
  </TitlesOfParts>
  <Company>CSUF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Putirka</dc:creator>
  <cp:lastModifiedBy>Penny Wieser</cp:lastModifiedBy>
  <dcterms:created xsi:type="dcterms:W3CDTF">2008-10-09T22:50:03Z</dcterms:created>
  <dcterms:modified xsi:type="dcterms:W3CDTF">2023-05-07T17:25:09Z</dcterms:modified>
</cp:coreProperties>
</file>