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Barometry_Review_Thoughts\"/>
    </mc:Choice>
  </mc:AlternateContent>
  <xr:revisionPtr revIDLastSave="0" documentId="13_ncr:1_{E552FA3A-66F4-4948-86EC-0FBDA4BE001C}" xr6:coauthVersionLast="47" xr6:coauthVersionMax="47" xr10:uidLastSave="{00000000-0000-0000-0000-000000000000}"/>
  <bookViews>
    <workbookView xWindow="28680" yWindow="-120" windowWidth="21840" windowHeight="13290" firstSheet="1" activeTab="3" xr2:uid="{3BC8BA28-E319-4029-A750-081B13C20F7C}"/>
  </bookViews>
  <sheets>
    <sheet name="Allison_et_al_2021" sheetId="1" r:id="rId1"/>
    <sheet name="Wieser_et_al_2021" sheetId="2" r:id="rId2"/>
    <sheet name="Lerner_et_2021" sheetId="3" r:id="rId3"/>
    <sheet name="Moore_2015_Kil" sheetId="4" r:id="rId4"/>
    <sheet name="Moore_2015_Seg" sheetId="5" r:id="rId5"/>
    <sheet name="Moore_2015_Fueg" sheetId="6" r:id="rId6"/>
    <sheet name="Moore_2018" sheetId="7" r:id="rId7"/>
    <sheet name="Hanyu_2020" sheetId="8" r:id="rId8"/>
    <sheet name="Aster_2016" sheetId="9" r:id="rId9"/>
    <sheet name="Mironov_2020" sheetId="10" r:id="rId10"/>
    <sheet name="Moore_2021" sheetId="11" r:id="rId11"/>
    <sheet name="Hernandez_202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49" i="12" l="1"/>
  <c r="CW127" i="12"/>
  <c r="CW62" i="12"/>
  <c r="CW55" i="12"/>
  <c r="CW53" i="12"/>
  <c r="CW46" i="12"/>
  <c r="CW41" i="12"/>
  <c r="CW20" i="12"/>
  <c r="CP166" i="12"/>
  <c r="CR166" i="12" s="1"/>
  <c r="X166" i="12"/>
  <c r="W166" i="12"/>
  <c r="V166" i="12"/>
  <c r="CP165" i="12"/>
  <c r="CR165" i="12" s="1"/>
  <c r="CP164" i="12"/>
  <c r="CR164" i="12" s="1"/>
  <c r="CP163" i="12"/>
  <c r="CR163" i="12" s="1"/>
  <c r="BH163" i="12"/>
  <c r="BG163" i="12"/>
  <c r="BE163" i="12"/>
  <c r="BD163" i="12"/>
  <c r="BC163" i="12"/>
  <c r="BF163" i="12" s="1"/>
  <c r="CP162" i="12"/>
  <c r="CR162" i="12" s="1"/>
  <c r="BG162" i="12"/>
  <c r="BF162" i="12"/>
  <c r="BE162" i="12"/>
  <c r="BH162" i="12" s="1"/>
  <c r="BD162" i="12"/>
  <c r="BC162" i="12"/>
  <c r="CP161" i="12"/>
  <c r="CR161" i="12" s="1"/>
  <c r="BE161" i="12"/>
  <c r="BH161" i="12" s="1"/>
  <c r="BD161" i="12"/>
  <c r="BG161" i="12" s="1"/>
  <c r="BC161" i="12"/>
  <c r="BF161" i="12" s="1"/>
  <c r="CP160" i="12"/>
  <c r="CR160" i="12" s="1"/>
  <c r="BE160" i="12"/>
  <c r="BH160" i="12" s="1"/>
  <c r="BD160" i="12"/>
  <c r="BG160" i="12" s="1"/>
  <c r="BC160" i="12"/>
  <c r="BF160" i="12" s="1"/>
  <c r="CP159" i="12"/>
  <c r="CR159" i="12" s="1"/>
  <c r="BG159" i="12"/>
  <c r="BF159" i="12"/>
  <c r="BE159" i="12"/>
  <c r="BH159" i="12" s="1"/>
  <c r="BD159" i="12"/>
  <c r="BC159" i="12"/>
  <c r="CP158" i="12"/>
  <c r="CR158" i="12" s="1"/>
  <c r="BN158" i="12"/>
  <c r="BK158" i="12"/>
  <c r="BE158" i="12"/>
  <c r="BH158" i="12" s="1"/>
  <c r="BD158" i="12"/>
  <c r="BG158" i="12" s="1"/>
  <c r="BC158" i="12"/>
  <c r="BF158" i="12" s="1"/>
  <c r="X158" i="12"/>
  <c r="W158" i="12"/>
  <c r="V158" i="12"/>
  <c r="CP157" i="12"/>
  <c r="CR157" i="12" s="1"/>
  <c r="BG156" i="12"/>
  <c r="BF156" i="12"/>
  <c r="BE156" i="12"/>
  <c r="BH156" i="12" s="1"/>
  <c r="BD156" i="12"/>
  <c r="BC156" i="12"/>
  <c r="CP155" i="12"/>
  <c r="CR155" i="12" s="1"/>
  <c r="CP154" i="12"/>
  <c r="CR154" i="12" s="1"/>
  <c r="BE154" i="12"/>
  <c r="BH154" i="12" s="1"/>
  <c r="BD154" i="12"/>
  <c r="BG154" i="12" s="1"/>
  <c r="BC154" i="12"/>
  <c r="BF154" i="12" s="1"/>
  <c r="CP153" i="12"/>
  <c r="CR153" i="12" s="1"/>
  <c r="BE153" i="12"/>
  <c r="BH153" i="12" s="1"/>
  <c r="BD153" i="12"/>
  <c r="BG153" i="12" s="1"/>
  <c r="BC153" i="12"/>
  <c r="BF153" i="12" s="1"/>
  <c r="CP152" i="12"/>
  <c r="CR152" i="12" s="1"/>
  <c r="BH152" i="12"/>
  <c r="BE152" i="12"/>
  <c r="BD152" i="12"/>
  <c r="BG152" i="12" s="1"/>
  <c r="BC152" i="12"/>
  <c r="BF152" i="12" s="1"/>
  <c r="CP151" i="12"/>
  <c r="CR151" i="12" s="1"/>
  <c r="BE151" i="12"/>
  <c r="BH151" i="12" s="1"/>
  <c r="BD151" i="12"/>
  <c r="BG151" i="12" s="1"/>
  <c r="BC151" i="12"/>
  <c r="BF151" i="12" s="1"/>
  <c r="CP150" i="12"/>
  <c r="CR150" i="12" s="1"/>
  <c r="BE150" i="12"/>
  <c r="BH150" i="12" s="1"/>
  <c r="BD150" i="12"/>
  <c r="BG150" i="12" s="1"/>
  <c r="BC150" i="12"/>
  <c r="BF150" i="12" s="1"/>
  <c r="CP149" i="12"/>
  <c r="CQ149" i="12" s="1"/>
  <c r="BN149" i="12"/>
  <c r="BK149" i="12"/>
  <c r="BE149" i="12"/>
  <c r="BH149" i="12" s="1"/>
  <c r="BD149" i="12"/>
  <c r="BG149" i="12" s="1"/>
  <c r="BC149" i="12"/>
  <c r="BF149" i="12" s="1"/>
  <c r="CP148" i="12"/>
  <c r="CR148" i="12" s="1"/>
  <c r="BK148" i="12"/>
  <c r="BE148" i="12"/>
  <c r="BH148" i="12" s="1"/>
  <c r="BD148" i="12"/>
  <c r="BG148" i="12" s="1"/>
  <c r="BC148" i="12"/>
  <c r="BF148" i="12" s="1"/>
  <c r="X148" i="12"/>
  <c r="W148" i="12"/>
  <c r="V148" i="12"/>
  <c r="CP147" i="12"/>
  <c r="CR147" i="12" s="1"/>
  <c r="BE147" i="12"/>
  <c r="BH147" i="12" s="1"/>
  <c r="BD147" i="12"/>
  <c r="BG147" i="12" s="1"/>
  <c r="BC147" i="12"/>
  <c r="BF147" i="12" s="1"/>
  <c r="CP146" i="12"/>
  <c r="CR146" i="12" s="1"/>
  <c r="BE146" i="12"/>
  <c r="BH146" i="12" s="1"/>
  <c r="BD146" i="12"/>
  <c r="BG146" i="12" s="1"/>
  <c r="BC146" i="12"/>
  <c r="BF146" i="12" s="1"/>
  <c r="CP145" i="12"/>
  <c r="CR145" i="12" s="1"/>
  <c r="X145" i="12"/>
  <c r="W145" i="12"/>
  <c r="V145" i="12"/>
  <c r="CP144" i="12"/>
  <c r="CR144" i="12" s="1"/>
  <c r="BE144" i="12"/>
  <c r="BH144" i="12" s="1"/>
  <c r="BD144" i="12"/>
  <c r="BG144" i="12" s="1"/>
  <c r="BC144" i="12"/>
  <c r="BF144" i="12" s="1"/>
  <c r="CP143" i="12"/>
  <c r="CR143" i="12" s="1"/>
  <c r="BG143" i="12"/>
  <c r="BF143" i="12"/>
  <c r="BE143" i="12"/>
  <c r="BH143" i="12" s="1"/>
  <c r="BD143" i="12"/>
  <c r="BC143" i="12"/>
  <c r="CP142" i="12"/>
  <c r="CR142" i="12" s="1"/>
  <c r="BE142" i="12"/>
  <c r="BH142" i="12" s="1"/>
  <c r="BD142" i="12"/>
  <c r="BG142" i="12" s="1"/>
  <c r="BC142" i="12"/>
  <c r="BF142" i="12" s="1"/>
  <c r="CP141" i="12"/>
  <c r="CR141" i="12" s="1"/>
  <c r="BE141" i="12"/>
  <c r="BH141" i="12" s="1"/>
  <c r="BD141" i="12"/>
  <c r="BG141" i="12" s="1"/>
  <c r="BC141" i="12"/>
  <c r="BF141" i="12" s="1"/>
  <c r="CP140" i="12"/>
  <c r="CR140" i="12" s="1"/>
  <c r="BF140" i="12"/>
  <c r="BE140" i="12"/>
  <c r="BH140" i="12" s="1"/>
  <c r="BD140" i="12"/>
  <c r="BG140" i="12" s="1"/>
  <c r="BC140" i="12"/>
  <c r="CP139" i="12"/>
  <c r="CR139" i="12" s="1"/>
  <c r="BF139" i="12"/>
  <c r="BE139" i="12"/>
  <c r="BH139" i="12" s="1"/>
  <c r="BD139" i="12"/>
  <c r="BG139" i="12" s="1"/>
  <c r="BC139" i="12"/>
  <c r="CP138" i="12"/>
  <c r="CR138" i="12" s="1"/>
  <c r="BE138" i="12"/>
  <c r="BH138" i="12" s="1"/>
  <c r="BD138" i="12"/>
  <c r="BG138" i="12" s="1"/>
  <c r="BC138" i="12"/>
  <c r="BF138" i="12" s="1"/>
  <c r="CP137" i="12"/>
  <c r="CR137" i="12" s="1"/>
  <c r="BF137" i="12"/>
  <c r="BE137" i="12"/>
  <c r="BH137" i="12" s="1"/>
  <c r="BD137" i="12"/>
  <c r="BG137" i="12" s="1"/>
  <c r="BC137" i="12"/>
  <c r="CP136" i="12"/>
  <c r="CR136" i="12" s="1"/>
  <c r="BE136" i="12"/>
  <c r="BH136" i="12" s="1"/>
  <c r="BD136" i="12"/>
  <c r="BG136" i="12" s="1"/>
  <c r="BC136" i="12"/>
  <c r="BF136" i="12" s="1"/>
  <c r="CP135" i="12"/>
  <c r="CR135" i="12" s="1"/>
  <c r="BE135" i="12"/>
  <c r="BH135" i="12" s="1"/>
  <c r="BD135" i="12"/>
  <c r="BG135" i="12" s="1"/>
  <c r="BC135" i="12"/>
  <c r="BF135" i="12" s="1"/>
  <c r="CP134" i="12"/>
  <c r="CR134" i="12" s="1"/>
  <c r="BF134" i="12"/>
  <c r="BE134" i="12"/>
  <c r="BH134" i="12" s="1"/>
  <c r="BD134" i="12"/>
  <c r="BG134" i="12" s="1"/>
  <c r="BC134" i="12"/>
  <c r="CP133" i="12"/>
  <c r="CR133" i="12" s="1"/>
  <c r="BE133" i="12"/>
  <c r="BH133" i="12" s="1"/>
  <c r="BD133" i="12"/>
  <c r="BG133" i="12" s="1"/>
  <c r="BC133" i="12"/>
  <c r="BF133" i="12" s="1"/>
  <c r="CP132" i="12"/>
  <c r="CR132" i="12" s="1"/>
  <c r="BH132" i="12"/>
  <c r="BD132" i="12"/>
  <c r="BG132" i="12" s="1"/>
  <c r="CP131" i="12"/>
  <c r="CR131" i="12" s="1"/>
  <c r="BE131" i="12"/>
  <c r="BH131" i="12" s="1"/>
  <c r="BD131" i="12"/>
  <c r="BG131" i="12" s="1"/>
  <c r="BC131" i="12"/>
  <c r="BF131" i="12" s="1"/>
  <c r="CR130" i="12"/>
  <c r="CP130" i="12"/>
  <c r="BE130" i="12"/>
  <c r="BH130" i="12" s="1"/>
  <c r="BD130" i="12"/>
  <c r="BG130" i="12" s="1"/>
  <c r="BC130" i="12"/>
  <c r="BF130" i="12" s="1"/>
  <c r="CP129" i="12"/>
  <c r="CR129" i="12" s="1"/>
  <c r="BE129" i="12"/>
  <c r="BH129" i="12" s="1"/>
  <c r="BD129" i="12"/>
  <c r="BG129" i="12" s="1"/>
  <c r="BC129" i="12"/>
  <c r="BF129" i="12" s="1"/>
  <c r="CP128" i="12"/>
  <c r="CR128" i="12" s="1"/>
  <c r="CQ127" i="12"/>
  <c r="CR127" i="12" s="1"/>
  <c r="CP127" i="12"/>
  <c r="BN127" i="12"/>
  <c r="BK127" i="12"/>
  <c r="X127" i="12"/>
  <c r="W127" i="12"/>
  <c r="CP126" i="12"/>
  <c r="CR126" i="12" s="1"/>
  <c r="BE126" i="12"/>
  <c r="BH126" i="12" s="1"/>
  <c r="BD126" i="12"/>
  <c r="BG126" i="12" s="1"/>
  <c r="BC126" i="12"/>
  <c r="BF126" i="12" s="1"/>
  <c r="CP125" i="12"/>
  <c r="CR125" i="12" s="1"/>
  <c r="X125" i="12"/>
  <c r="W125" i="12"/>
  <c r="CQ124" i="12"/>
  <c r="CP124" i="12"/>
  <c r="CR124" i="12" s="1"/>
  <c r="CP123" i="12"/>
  <c r="CR123" i="12" s="1"/>
  <c r="CP122" i="12"/>
  <c r="CP121" i="12"/>
  <c r="CR121" i="12" s="1"/>
  <c r="BE121" i="12"/>
  <c r="BH121" i="12" s="1"/>
  <c r="BD121" i="12"/>
  <c r="BG121" i="12" s="1"/>
  <c r="BC121" i="12"/>
  <c r="BF121" i="12" s="1"/>
  <c r="X121" i="12"/>
  <c r="W121" i="12"/>
  <c r="V121" i="12"/>
  <c r="CP120" i="12"/>
  <c r="CR120" i="12" s="1"/>
  <c r="BE120" i="12"/>
  <c r="BH120" i="12" s="1"/>
  <c r="BD120" i="12"/>
  <c r="BG120" i="12" s="1"/>
  <c r="BC120" i="12"/>
  <c r="BF120" i="12" s="1"/>
  <c r="X120" i="12"/>
  <c r="W120" i="12"/>
  <c r="V120" i="12"/>
  <c r="CP119" i="12"/>
  <c r="CR119" i="12" s="1"/>
  <c r="CP118" i="12"/>
  <c r="CR118" i="12" s="1"/>
  <c r="BE118" i="12"/>
  <c r="BH118" i="12" s="1"/>
  <c r="BD118" i="12"/>
  <c r="BG118" i="12" s="1"/>
  <c r="BC118" i="12"/>
  <c r="BF118" i="12" s="1"/>
  <c r="CP117" i="12"/>
  <c r="CR117" i="12" s="1"/>
  <c r="BE117" i="12"/>
  <c r="BH117" i="12" s="1"/>
  <c r="BD117" i="12"/>
  <c r="BG117" i="12" s="1"/>
  <c r="BC117" i="12"/>
  <c r="BF117" i="12" s="1"/>
  <c r="CR116" i="12"/>
  <c r="CP116" i="12"/>
  <c r="BE116" i="12"/>
  <c r="BH116" i="12" s="1"/>
  <c r="BD116" i="12"/>
  <c r="BG116" i="12" s="1"/>
  <c r="BC116" i="12"/>
  <c r="BF116" i="12" s="1"/>
  <c r="CP115" i="12"/>
  <c r="CR115" i="12" s="1"/>
  <c r="BE115" i="12"/>
  <c r="BH115" i="12" s="1"/>
  <c r="BD115" i="12"/>
  <c r="BG115" i="12" s="1"/>
  <c r="CP114" i="12"/>
  <c r="CR114" i="12" s="1"/>
  <c r="BE114" i="12"/>
  <c r="BH114" i="12" s="1"/>
  <c r="BD114" i="12"/>
  <c r="BG114" i="12" s="1"/>
  <c r="BC114" i="12"/>
  <c r="BF114" i="12" s="1"/>
  <c r="CR113" i="12"/>
  <c r="CP113" i="12"/>
  <c r="BE113" i="12"/>
  <c r="BH113" i="12" s="1"/>
  <c r="BD113" i="12"/>
  <c r="BG113" i="12" s="1"/>
  <c r="BC113" i="12"/>
  <c r="BF113" i="12" s="1"/>
  <c r="CP112" i="12"/>
  <c r="CR112" i="12" s="1"/>
  <c r="BE112" i="12"/>
  <c r="BH112" i="12" s="1"/>
  <c r="BD112" i="12"/>
  <c r="BG112" i="12" s="1"/>
  <c r="BC112" i="12"/>
  <c r="BF112" i="12" s="1"/>
  <c r="CP111" i="12"/>
  <c r="CR111" i="12" s="1"/>
  <c r="BE111" i="12"/>
  <c r="BH111" i="12" s="1"/>
  <c r="BD111" i="12"/>
  <c r="BG111" i="12" s="1"/>
  <c r="BC111" i="12"/>
  <c r="BF111" i="12" s="1"/>
  <c r="CP110" i="12"/>
  <c r="CR110" i="12" s="1"/>
  <c r="BE110" i="12"/>
  <c r="BH110" i="12" s="1"/>
  <c r="BD110" i="12"/>
  <c r="BG110" i="12" s="1"/>
  <c r="BC110" i="12"/>
  <c r="BF110" i="12" s="1"/>
  <c r="CP109" i="12"/>
  <c r="CR109" i="12" s="1"/>
  <c r="BE109" i="12"/>
  <c r="BH109" i="12" s="1"/>
  <c r="BD109" i="12"/>
  <c r="BG109" i="12" s="1"/>
  <c r="BC109" i="12"/>
  <c r="BF109" i="12" s="1"/>
  <c r="CP108" i="12"/>
  <c r="CR108" i="12" s="1"/>
  <c r="BH108" i="12"/>
  <c r="BE108" i="12"/>
  <c r="BD108" i="12"/>
  <c r="BG108" i="12" s="1"/>
  <c r="CP107" i="12"/>
  <c r="CR107" i="12" s="1"/>
  <c r="BE107" i="12"/>
  <c r="BH107" i="12" s="1"/>
  <c r="BD107" i="12"/>
  <c r="BG107" i="12" s="1"/>
  <c r="BC107" i="12"/>
  <c r="BF107" i="12" s="1"/>
  <c r="CP106" i="12"/>
  <c r="CR106" i="12" s="1"/>
  <c r="BE106" i="12"/>
  <c r="BH106" i="12" s="1"/>
  <c r="BD106" i="12"/>
  <c r="BG106" i="12" s="1"/>
  <c r="BC106" i="12"/>
  <c r="BF106" i="12" s="1"/>
  <c r="CP105" i="12"/>
  <c r="CR105" i="12" s="1"/>
  <c r="BG105" i="12"/>
  <c r="BE105" i="12"/>
  <c r="BH105" i="12" s="1"/>
  <c r="BD105" i="12"/>
  <c r="BC105" i="12"/>
  <c r="BF105" i="12" s="1"/>
  <c r="CP104" i="12"/>
  <c r="CR104" i="12" s="1"/>
  <c r="BE104" i="12"/>
  <c r="BH104" i="12" s="1"/>
  <c r="BD104" i="12"/>
  <c r="BG104" i="12" s="1"/>
  <c r="BC104" i="12"/>
  <c r="BF104" i="12" s="1"/>
  <c r="CP103" i="12"/>
  <c r="CR103" i="12" s="1"/>
  <c r="BE103" i="12"/>
  <c r="BH103" i="12" s="1"/>
  <c r="BD103" i="12"/>
  <c r="BG103" i="12" s="1"/>
  <c r="BC103" i="12"/>
  <c r="BF103" i="12" s="1"/>
  <c r="CP102" i="12"/>
  <c r="CR102" i="12" s="1"/>
  <c r="BH102" i="12"/>
  <c r="BE102" i="12"/>
  <c r="BD102" i="12"/>
  <c r="BG102" i="12" s="1"/>
  <c r="CP101" i="12"/>
  <c r="CR101" i="12" s="1"/>
  <c r="X101" i="12"/>
  <c r="W101" i="12"/>
  <c r="V101" i="12"/>
  <c r="CP100" i="12"/>
  <c r="CR100" i="12" s="1"/>
  <c r="BE100" i="12"/>
  <c r="BH100" i="12" s="1"/>
  <c r="BD100" i="12"/>
  <c r="BG100" i="12" s="1"/>
  <c r="BC100" i="12"/>
  <c r="BF100" i="12" s="1"/>
  <c r="CP99" i="12"/>
  <c r="CR99" i="12" s="1"/>
  <c r="X99" i="12"/>
  <c r="V99" i="12"/>
  <c r="CP98" i="12"/>
  <c r="CR98" i="12" s="1"/>
  <c r="BE98" i="12"/>
  <c r="BH98" i="12" s="1"/>
  <c r="BD98" i="12"/>
  <c r="BG98" i="12" s="1"/>
  <c r="BC98" i="12"/>
  <c r="BF98" i="12" s="1"/>
  <c r="CP97" i="12"/>
  <c r="CR97" i="12" s="1"/>
  <c r="BE97" i="12"/>
  <c r="BH97" i="12" s="1"/>
  <c r="BD97" i="12"/>
  <c r="BG97" i="12" s="1"/>
  <c r="BC97" i="12"/>
  <c r="BF97" i="12" s="1"/>
  <c r="CP96" i="12"/>
  <c r="CR96" i="12" s="1"/>
  <c r="BN96" i="12"/>
  <c r="BK96" i="12"/>
  <c r="BE96" i="12"/>
  <c r="BH96" i="12" s="1"/>
  <c r="BD96" i="12"/>
  <c r="BG96" i="12" s="1"/>
  <c r="BC96" i="12"/>
  <c r="BF96" i="12" s="1"/>
  <c r="CP95" i="12"/>
  <c r="CQ95" i="12" s="1"/>
  <c r="BN95" i="12"/>
  <c r="BK95" i="12"/>
  <c r="BE95" i="12"/>
  <c r="BH95" i="12" s="1"/>
  <c r="BD95" i="12"/>
  <c r="BG95" i="12" s="1"/>
  <c r="BC95" i="12"/>
  <c r="BF95" i="12" s="1"/>
  <c r="W95" i="12"/>
  <c r="CP94" i="12"/>
  <c r="CR94" i="12" s="1"/>
  <c r="BF94" i="12"/>
  <c r="BE94" i="12"/>
  <c r="BH94" i="12" s="1"/>
  <c r="BD94" i="12"/>
  <c r="BG94" i="12" s="1"/>
  <c r="BC94" i="12"/>
  <c r="CP93" i="12"/>
  <c r="CR93" i="12" s="1"/>
  <c r="BE93" i="12"/>
  <c r="BH93" i="12" s="1"/>
  <c r="BD93" i="12"/>
  <c r="BG93" i="12" s="1"/>
  <c r="BC93" i="12"/>
  <c r="BF93" i="12" s="1"/>
  <c r="CP92" i="12"/>
  <c r="CR92" i="12" s="1"/>
  <c r="BE92" i="12"/>
  <c r="BH92" i="12" s="1"/>
  <c r="BD92" i="12"/>
  <c r="BG92" i="12" s="1"/>
  <c r="CP91" i="12"/>
  <c r="CR91" i="12" s="1"/>
  <c r="BE91" i="12"/>
  <c r="BH91" i="12" s="1"/>
  <c r="BD91" i="12"/>
  <c r="BG91" i="12" s="1"/>
  <c r="BC91" i="12"/>
  <c r="BF91" i="12" s="1"/>
  <c r="CR90" i="12"/>
  <c r="CP90" i="12"/>
  <c r="BE90" i="12"/>
  <c r="BH90" i="12" s="1"/>
  <c r="BD90" i="12"/>
  <c r="BG90" i="12" s="1"/>
  <c r="CP89" i="12"/>
  <c r="CR89" i="12" s="1"/>
  <c r="BE89" i="12"/>
  <c r="BH89" i="12" s="1"/>
  <c r="BD89" i="12"/>
  <c r="BG89" i="12" s="1"/>
  <c r="CP88" i="12"/>
  <c r="CR88" i="12" s="1"/>
  <c r="BH88" i="12"/>
  <c r="BE88" i="12"/>
  <c r="BD88" i="12"/>
  <c r="BG88" i="12" s="1"/>
  <c r="BC88" i="12"/>
  <c r="BF88" i="12" s="1"/>
  <c r="CR87" i="12"/>
  <c r="CP87" i="12"/>
  <c r="X87" i="12"/>
  <c r="W87" i="12"/>
  <c r="V87" i="12"/>
  <c r="CP86" i="12"/>
  <c r="CR86" i="12" s="1"/>
  <c r="BE86" i="12"/>
  <c r="BH86" i="12" s="1"/>
  <c r="BD86" i="12"/>
  <c r="BG86" i="12" s="1"/>
  <c r="BC86" i="12"/>
  <c r="BF86" i="12" s="1"/>
  <c r="CP85" i="12"/>
  <c r="CR85" i="12" s="1"/>
  <c r="BE85" i="12"/>
  <c r="BH85" i="12" s="1"/>
  <c r="BD85" i="12"/>
  <c r="BG85" i="12" s="1"/>
  <c r="BC85" i="12"/>
  <c r="BF85" i="12" s="1"/>
  <c r="CP84" i="12"/>
  <c r="CR84" i="12" s="1"/>
  <c r="BE84" i="12"/>
  <c r="BH84" i="12" s="1"/>
  <c r="BD84" i="12"/>
  <c r="BG84" i="12" s="1"/>
  <c r="BC84" i="12"/>
  <c r="BF84" i="12" s="1"/>
  <c r="CP83" i="12"/>
  <c r="CR83" i="12" s="1"/>
  <c r="BN83" i="12"/>
  <c r="BK83" i="12"/>
  <c r="CP82" i="12"/>
  <c r="CQ82" i="12" s="1"/>
  <c r="BN82" i="12"/>
  <c r="BK82" i="12"/>
  <c r="CP81" i="12"/>
  <c r="CR81" i="12" s="1"/>
  <c r="BN81" i="12"/>
  <c r="BK81" i="12"/>
  <c r="BE81" i="12"/>
  <c r="BH81" i="12" s="1"/>
  <c r="BD81" i="12"/>
  <c r="BG81" i="12" s="1"/>
  <c r="BC81" i="12"/>
  <c r="BF81" i="12" s="1"/>
  <c r="CP80" i="12"/>
  <c r="CR80" i="12" s="1"/>
  <c r="BE80" i="12"/>
  <c r="BH80" i="12" s="1"/>
  <c r="BD80" i="12"/>
  <c r="BG80" i="12" s="1"/>
  <c r="BC80" i="12"/>
  <c r="BF80" i="12" s="1"/>
  <c r="CP79" i="12"/>
  <c r="CR79" i="12" s="1"/>
  <c r="BE79" i="12"/>
  <c r="BH79" i="12" s="1"/>
  <c r="BD79" i="12"/>
  <c r="BG79" i="12" s="1"/>
  <c r="BC79" i="12"/>
  <c r="BF79" i="12" s="1"/>
  <c r="CP78" i="12"/>
  <c r="CR78" i="12" s="1"/>
  <c r="BE78" i="12"/>
  <c r="BH78" i="12" s="1"/>
  <c r="BD78" i="12"/>
  <c r="BG78" i="12" s="1"/>
  <c r="CP77" i="12"/>
  <c r="CR77" i="12" s="1"/>
  <c r="BH77" i="12"/>
  <c r="BE77" i="12"/>
  <c r="BD77" i="12"/>
  <c r="BG77" i="12" s="1"/>
  <c r="BC77" i="12"/>
  <c r="BF77" i="12" s="1"/>
  <c r="CP76" i="12"/>
  <c r="CR76" i="12" s="1"/>
  <c r="BH76" i="12"/>
  <c r="BG76" i="12"/>
  <c r="BE76" i="12"/>
  <c r="BD76" i="12"/>
  <c r="BC76" i="12"/>
  <c r="BF76" i="12" s="1"/>
  <c r="CP75" i="12"/>
  <c r="CR75" i="12" s="1"/>
  <c r="BH75" i="12"/>
  <c r="BE75" i="12"/>
  <c r="BD75" i="12"/>
  <c r="BG75" i="12" s="1"/>
  <c r="BC75" i="12"/>
  <c r="BF75" i="12" s="1"/>
  <c r="CP74" i="12"/>
  <c r="BN74" i="12"/>
  <c r="BK74" i="12"/>
  <c r="BE74" i="12"/>
  <c r="BH74" i="12" s="1"/>
  <c r="BD74" i="12"/>
  <c r="BG74" i="12" s="1"/>
  <c r="BC74" i="12"/>
  <c r="BF74" i="12" s="1"/>
  <c r="CR73" i="12"/>
  <c r="CP73" i="12"/>
  <c r="CQ73" i="12" s="1"/>
  <c r="CP72" i="12"/>
  <c r="CR72" i="12" s="1"/>
  <c r="CP71" i="12"/>
  <c r="CR71" i="12" s="1"/>
  <c r="BG71" i="12"/>
  <c r="BE71" i="12"/>
  <c r="BH71" i="12" s="1"/>
  <c r="BD71" i="12"/>
  <c r="BC71" i="12"/>
  <c r="BF71" i="12" s="1"/>
  <c r="CP70" i="12"/>
  <c r="CR70" i="12" s="1"/>
  <c r="BE70" i="12"/>
  <c r="BH70" i="12" s="1"/>
  <c r="BD70" i="12"/>
  <c r="BG70" i="12" s="1"/>
  <c r="BC70" i="12"/>
  <c r="BF70" i="12" s="1"/>
  <c r="CP69" i="12"/>
  <c r="CR69" i="12" s="1"/>
  <c r="BE69" i="12"/>
  <c r="BH69" i="12" s="1"/>
  <c r="BD69" i="12"/>
  <c r="BG69" i="12" s="1"/>
  <c r="CP68" i="12"/>
  <c r="CR68" i="12" s="1"/>
  <c r="BE68" i="12"/>
  <c r="BH68" i="12" s="1"/>
  <c r="BD68" i="12"/>
  <c r="BG68" i="12" s="1"/>
  <c r="BC68" i="12"/>
  <c r="BF68" i="12" s="1"/>
  <c r="CP67" i="12"/>
  <c r="CR67" i="12" s="1"/>
  <c r="BN67" i="12"/>
  <c r="BK67" i="12"/>
  <c r="CP66" i="12"/>
  <c r="CR66" i="12" s="1"/>
  <c r="BN66" i="12"/>
  <c r="BK66" i="12"/>
  <c r="CP65" i="12"/>
  <c r="CR64" i="12"/>
  <c r="CP64" i="12"/>
  <c r="CQ64" i="12" s="1"/>
  <c r="CP63" i="12"/>
  <c r="CR63" i="12" s="1"/>
  <c r="X63" i="12"/>
  <c r="W63" i="12"/>
  <c r="V63" i="12"/>
  <c r="CP62" i="12"/>
  <c r="CQ62" i="12" s="1"/>
  <c r="CR62" i="12" s="1"/>
  <c r="BN62" i="12"/>
  <c r="BK62" i="12"/>
  <c r="BG62" i="12"/>
  <c r="BE62" i="12"/>
  <c r="BH62" i="12" s="1"/>
  <c r="BD62" i="12"/>
  <c r="BC62" i="12"/>
  <c r="BF62" i="12" s="1"/>
  <c r="CP61" i="12"/>
  <c r="CR61" i="12" s="1"/>
  <c r="CP60" i="12"/>
  <c r="CR60" i="12" s="1"/>
  <c r="BG60" i="12"/>
  <c r="BE60" i="12"/>
  <c r="BH60" i="12" s="1"/>
  <c r="BD60" i="12"/>
  <c r="BC60" i="12"/>
  <c r="BF60" i="12" s="1"/>
  <c r="CP59" i="12"/>
  <c r="CR59" i="12" s="1"/>
  <c r="BE59" i="12"/>
  <c r="BH59" i="12" s="1"/>
  <c r="BD59" i="12"/>
  <c r="BG59" i="12" s="1"/>
  <c r="BC59" i="12"/>
  <c r="BF59" i="12" s="1"/>
  <c r="CP58" i="12"/>
  <c r="CR58" i="12" s="1"/>
  <c r="BH58" i="12"/>
  <c r="BE58" i="12"/>
  <c r="BD58" i="12"/>
  <c r="BG58" i="12" s="1"/>
  <c r="BC58" i="12"/>
  <c r="BF58" i="12" s="1"/>
  <c r="CP57" i="12"/>
  <c r="CR57" i="12" s="1"/>
  <c r="BN57" i="12"/>
  <c r="BK57" i="12"/>
  <c r="BE57" i="12"/>
  <c r="BH57" i="12" s="1"/>
  <c r="BD57" i="12"/>
  <c r="BG57" i="12" s="1"/>
  <c r="BC57" i="12"/>
  <c r="BF57" i="12" s="1"/>
  <c r="X57" i="12"/>
  <c r="W57" i="12"/>
  <c r="V57" i="12"/>
  <c r="CP56" i="12"/>
  <c r="CR56" i="12" s="1"/>
  <c r="CP55" i="12"/>
  <c r="CQ55" i="12" s="1"/>
  <c r="CR55" i="12" s="1"/>
  <c r="BN55" i="12"/>
  <c r="BK55" i="12"/>
  <c r="X55" i="12"/>
  <c r="W55" i="12"/>
  <c r="V55" i="12"/>
  <c r="CP54" i="12"/>
  <c r="CQ54" i="12" s="1"/>
  <c r="BN54" i="12"/>
  <c r="BK54" i="12"/>
  <c r="BF54" i="12"/>
  <c r="BE54" i="12"/>
  <c r="BH54" i="12" s="1"/>
  <c r="BD54" i="12"/>
  <c r="BG54" i="12" s="1"/>
  <c r="BC54" i="12"/>
  <c r="X54" i="12"/>
  <c r="W54" i="12"/>
  <c r="V54" i="12"/>
  <c r="CP53" i="12"/>
  <c r="BK53" i="12"/>
  <c r="X53" i="12"/>
  <c r="W53" i="12"/>
  <c r="V53" i="12"/>
  <c r="CP52" i="12"/>
  <c r="CR52" i="12" s="1"/>
  <c r="CP51" i="12"/>
  <c r="CR51" i="12" s="1"/>
  <c r="CR50" i="12"/>
  <c r="CP50" i="12"/>
  <c r="CQ50" i="12" s="1"/>
  <c r="CP49" i="12"/>
  <c r="CQ48" i="12"/>
  <c r="CP48" i="12"/>
  <c r="CR48" i="12" s="1"/>
  <c r="CP47" i="12"/>
  <c r="CR47" i="12" s="1"/>
  <c r="BH47" i="12"/>
  <c r="BE47" i="12"/>
  <c r="BD47" i="12"/>
  <c r="BG47" i="12" s="1"/>
  <c r="BC47" i="12"/>
  <c r="BF47" i="12" s="1"/>
  <c r="CP46" i="12"/>
  <c r="BN46" i="12"/>
  <c r="BK46" i="12"/>
  <c r="BE46" i="12"/>
  <c r="BH46" i="12" s="1"/>
  <c r="BD46" i="12"/>
  <c r="BG46" i="12" s="1"/>
  <c r="BC46" i="12"/>
  <c r="BF46" i="12" s="1"/>
  <c r="X46" i="12"/>
  <c r="W46" i="12"/>
  <c r="V46" i="12"/>
  <c r="CP45" i="12"/>
  <c r="CR45" i="12" s="1"/>
  <c r="X45" i="12"/>
  <c r="W45" i="12"/>
  <c r="V45" i="12"/>
  <c r="CP44" i="12"/>
  <c r="CR44" i="12" s="1"/>
  <c r="BN44" i="12"/>
  <c r="BK44" i="12"/>
  <c r="BE44" i="12"/>
  <c r="BH44" i="12" s="1"/>
  <c r="BD44" i="12"/>
  <c r="BG44" i="12" s="1"/>
  <c r="BC44" i="12"/>
  <c r="BF44" i="12" s="1"/>
  <c r="CP43" i="12"/>
  <c r="CQ43" i="12" s="1"/>
  <c r="BN43" i="12"/>
  <c r="BK43" i="12"/>
  <c r="BH43" i="12"/>
  <c r="BE43" i="12"/>
  <c r="BD43" i="12"/>
  <c r="BG43" i="12" s="1"/>
  <c r="BC43" i="12"/>
  <c r="BF43" i="12" s="1"/>
  <c r="X43" i="12"/>
  <c r="W43" i="12"/>
  <c r="V43" i="12"/>
  <c r="CP42" i="12"/>
  <c r="CQ42" i="12" s="1"/>
  <c r="CP41" i="12"/>
  <c r="BN41" i="12"/>
  <c r="BK41" i="12"/>
  <c r="BE41" i="12"/>
  <c r="BH41" i="12" s="1"/>
  <c r="BD41" i="12"/>
  <c r="BG41" i="12" s="1"/>
  <c r="BC41" i="12"/>
  <c r="BF41" i="12" s="1"/>
  <c r="CP40" i="12"/>
  <c r="CR40" i="12" s="1"/>
  <c r="CP39" i="12"/>
  <c r="CR39" i="12" s="1"/>
  <c r="CP38" i="12"/>
  <c r="CR38" i="12" s="1"/>
  <c r="CP37" i="12"/>
  <c r="CR37" i="12" s="1"/>
  <c r="BK37" i="12"/>
  <c r="BE37" i="12"/>
  <c r="BH37" i="12" s="1"/>
  <c r="BD37" i="12"/>
  <c r="BG37" i="12" s="1"/>
  <c r="BC37" i="12"/>
  <c r="BF37" i="12" s="1"/>
  <c r="X37" i="12"/>
  <c r="W37" i="12"/>
  <c r="V37" i="12"/>
  <c r="CP36" i="12"/>
  <c r="CR36" i="12" s="1"/>
  <c r="BH36" i="12"/>
  <c r="BG36" i="12"/>
  <c r="BE36" i="12"/>
  <c r="BD36" i="12"/>
  <c r="BC36" i="12"/>
  <c r="BF36" i="12" s="1"/>
  <c r="CP35" i="12"/>
  <c r="CR35" i="12" s="1"/>
  <c r="BG35" i="12"/>
  <c r="BF35" i="12"/>
  <c r="BE35" i="12"/>
  <c r="BH35" i="12" s="1"/>
  <c r="BD35" i="12"/>
  <c r="BC35" i="12"/>
  <c r="CP34" i="12"/>
  <c r="CR34" i="12" s="1"/>
  <c r="BE34" i="12"/>
  <c r="BH34" i="12" s="1"/>
  <c r="BD34" i="12"/>
  <c r="BG34" i="12" s="1"/>
  <c r="BC34" i="12"/>
  <c r="BF34" i="12" s="1"/>
  <c r="CP33" i="12"/>
  <c r="CR33" i="12" s="1"/>
  <c r="BN33" i="12"/>
  <c r="BK33" i="12"/>
  <c r="BE33" i="12"/>
  <c r="BH33" i="12" s="1"/>
  <c r="BD33" i="12"/>
  <c r="BG33" i="12" s="1"/>
  <c r="BC33" i="12"/>
  <c r="BF33" i="12" s="1"/>
  <c r="X33" i="12"/>
  <c r="W33" i="12"/>
  <c r="V33" i="12"/>
  <c r="CP32" i="12"/>
  <c r="CR32" i="12" s="1"/>
  <c r="BE32" i="12"/>
  <c r="BH32" i="12" s="1"/>
  <c r="BD32" i="12"/>
  <c r="BG32" i="12" s="1"/>
  <c r="BC32" i="12"/>
  <c r="BF32" i="12" s="1"/>
  <c r="CP31" i="12"/>
  <c r="CQ31" i="12" s="1"/>
  <c r="BK31" i="12"/>
  <c r="BE31" i="12"/>
  <c r="BH31" i="12" s="1"/>
  <c r="BD31" i="12"/>
  <c r="BG31" i="12" s="1"/>
  <c r="BC31" i="12"/>
  <c r="BF31" i="12" s="1"/>
  <c r="X31" i="12"/>
  <c r="W31" i="12"/>
  <c r="V31" i="12"/>
  <c r="CP30" i="12"/>
  <c r="CR30" i="12" s="1"/>
  <c r="BE30" i="12"/>
  <c r="BH30" i="12" s="1"/>
  <c r="BD30" i="12"/>
  <c r="BG30" i="12" s="1"/>
  <c r="BC30" i="12"/>
  <c r="BF30" i="12" s="1"/>
  <c r="CP29" i="12"/>
  <c r="CR29" i="12" s="1"/>
  <c r="BE29" i="12"/>
  <c r="BH29" i="12" s="1"/>
  <c r="BD29" i="12"/>
  <c r="BG29" i="12" s="1"/>
  <c r="BC29" i="12"/>
  <c r="BF29" i="12" s="1"/>
  <c r="CP28" i="12"/>
  <c r="CR28" i="12" s="1"/>
  <c r="CP27" i="12"/>
  <c r="CR27" i="12" s="1"/>
  <c r="BF27" i="12"/>
  <c r="BE27" i="12"/>
  <c r="BH27" i="12" s="1"/>
  <c r="BD27" i="12"/>
  <c r="BG27" i="12" s="1"/>
  <c r="BC27" i="12"/>
  <c r="CP26" i="12"/>
  <c r="CQ26" i="12" s="1"/>
  <c r="CP25" i="12"/>
  <c r="CQ25" i="12" s="1"/>
  <c r="CP24" i="12"/>
  <c r="CR24" i="12" s="1"/>
  <c r="BE24" i="12"/>
  <c r="BH24" i="12" s="1"/>
  <c r="BD24" i="12"/>
  <c r="BG24" i="12" s="1"/>
  <c r="BC24" i="12"/>
  <c r="BF24" i="12" s="1"/>
  <c r="CP23" i="12"/>
  <c r="CR23" i="12" s="1"/>
  <c r="BE23" i="12"/>
  <c r="BH23" i="12" s="1"/>
  <c r="BD23" i="12"/>
  <c r="BG23" i="12" s="1"/>
  <c r="BC23" i="12"/>
  <c r="BF23" i="12" s="1"/>
  <c r="CP22" i="12"/>
  <c r="CQ22" i="12" s="1"/>
  <c r="BN22" i="12"/>
  <c r="BK22" i="12"/>
  <c r="BE22" i="12"/>
  <c r="BH22" i="12" s="1"/>
  <c r="BD22" i="12"/>
  <c r="BG22" i="12" s="1"/>
  <c r="BC22" i="12"/>
  <c r="BF22" i="12" s="1"/>
  <c r="CP21" i="12"/>
  <c r="CQ21" i="12" s="1"/>
  <c r="BF21" i="12"/>
  <c r="BE21" i="12"/>
  <c r="BH21" i="12" s="1"/>
  <c r="BD21" i="12"/>
  <c r="BG21" i="12" s="1"/>
  <c r="BC21" i="12"/>
  <c r="CP20" i="12"/>
  <c r="BN20" i="12"/>
  <c r="BK20" i="12"/>
  <c r="BG20" i="12"/>
  <c r="BE20" i="12"/>
  <c r="BH20" i="12" s="1"/>
  <c r="BD20" i="12"/>
  <c r="BC20" i="12"/>
  <c r="BF20" i="12" s="1"/>
  <c r="X20" i="12"/>
  <c r="W20" i="12"/>
  <c r="V20" i="12"/>
  <c r="CP19" i="12"/>
  <c r="CR19" i="12" s="1"/>
  <c r="AU19" i="12"/>
  <c r="X19" i="12"/>
  <c r="W19" i="12"/>
  <c r="V19" i="12"/>
  <c r="CP18" i="12"/>
  <c r="CR18" i="12" s="1"/>
  <c r="BE18" i="12"/>
  <c r="BH18" i="12" s="1"/>
  <c r="BD18" i="12"/>
  <c r="BG18" i="12" s="1"/>
  <c r="BC18" i="12"/>
  <c r="BF18" i="12" s="1"/>
  <c r="CP17" i="12"/>
  <c r="CR17" i="12" s="1"/>
  <c r="BE17" i="12"/>
  <c r="BH17" i="12" s="1"/>
  <c r="BD17" i="12"/>
  <c r="BG17" i="12" s="1"/>
  <c r="BC17" i="12"/>
  <c r="BF17" i="12" s="1"/>
  <c r="CP16" i="12"/>
  <c r="CR16" i="12" s="1"/>
  <c r="X16" i="12"/>
  <c r="W16" i="12"/>
  <c r="V16" i="12"/>
  <c r="CP15" i="12"/>
  <c r="CR15" i="12" s="1"/>
  <c r="BN15" i="12"/>
  <c r="BK15" i="12"/>
  <c r="BE15" i="12"/>
  <c r="BH15" i="12" s="1"/>
  <c r="BD15" i="12"/>
  <c r="BG15" i="12" s="1"/>
  <c r="BC15" i="12"/>
  <c r="BF15" i="12" s="1"/>
  <c r="X15" i="12"/>
  <c r="W15" i="12"/>
  <c r="V15" i="12"/>
  <c r="CP14" i="12"/>
  <c r="CQ14" i="12" s="1"/>
  <c r="BN14" i="12"/>
  <c r="BK14" i="12"/>
  <c r="BH14" i="12"/>
  <c r="BF14" i="12"/>
  <c r="BE14" i="12"/>
  <c r="BD14" i="12"/>
  <c r="BG14" i="12" s="1"/>
  <c r="BC14" i="12"/>
  <c r="X14" i="12"/>
  <c r="W14" i="12"/>
  <c r="V14" i="12"/>
  <c r="CP13" i="12"/>
  <c r="CQ13" i="12" s="1"/>
  <c r="BN13" i="12"/>
  <c r="BK13" i="12"/>
  <c r="BG13" i="12"/>
  <c r="BE13" i="12"/>
  <c r="BH13" i="12" s="1"/>
  <c r="BD13" i="12"/>
  <c r="BC13" i="12"/>
  <c r="BF13" i="12" s="1"/>
  <c r="X13" i="12"/>
  <c r="W13" i="12"/>
  <c r="V13" i="12"/>
  <c r="CP12" i="12"/>
  <c r="CR12" i="12" s="1"/>
  <c r="BN12" i="12"/>
  <c r="BK12" i="12"/>
  <c r="BE12" i="12"/>
  <c r="BH12" i="12" s="1"/>
  <c r="BD12" i="12"/>
  <c r="BG12" i="12" s="1"/>
  <c r="BC12" i="12"/>
  <c r="BF12" i="12" s="1"/>
  <c r="X12" i="12"/>
  <c r="W12" i="12"/>
  <c r="V12" i="12"/>
  <c r="CP11" i="12"/>
  <c r="CR11" i="12" s="1"/>
  <c r="CP10" i="12"/>
  <c r="CR10" i="12" s="1"/>
  <c r="BN10" i="12"/>
  <c r="BK10" i="12"/>
  <c r="BE10" i="12"/>
  <c r="BH10" i="12" s="1"/>
  <c r="BD10" i="12"/>
  <c r="BG10" i="12" s="1"/>
  <c r="BC10" i="12"/>
  <c r="BF10" i="12" s="1"/>
  <c r="X10" i="12"/>
  <c r="W10" i="12"/>
  <c r="V10" i="12"/>
  <c r="CP9" i="12"/>
  <c r="CQ9" i="12" s="1"/>
  <c r="BV9" i="12"/>
  <c r="BW9" i="12" s="1"/>
  <c r="BQ9" i="12"/>
  <c r="BR9" i="12" s="1"/>
  <c r="CP8" i="12"/>
  <c r="CQ8" i="12" s="1"/>
  <c r="BK8" i="12"/>
  <c r="BE8" i="12"/>
  <c r="BH8" i="12" s="1"/>
  <c r="BD8" i="12"/>
  <c r="BG8" i="12" s="1"/>
  <c r="BC8" i="12"/>
  <c r="BF8" i="12" s="1"/>
  <c r="X8" i="12"/>
  <c r="W8" i="12"/>
  <c r="V8" i="12"/>
  <c r="CR7" i="12"/>
  <c r="CP7" i="12"/>
  <c r="AU7" i="12"/>
  <c r="X7" i="12"/>
  <c r="W7" i="12"/>
  <c r="V7" i="12"/>
  <c r="CR6" i="12"/>
  <c r="CP6" i="12"/>
  <c r="CQ6" i="12" s="1"/>
  <c r="CP5" i="12"/>
  <c r="BV5" i="12"/>
  <c r="BW5" i="12" s="1"/>
  <c r="BQ5" i="12"/>
  <c r="BR5" i="12" s="1"/>
  <c r="CP4" i="12"/>
  <c r="CR4" i="12" s="1"/>
  <c r="CP3" i="12"/>
  <c r="CQ3" i="12" s="1"/>
  <c r="BH3" i="12"/>
  <c r="BE3" i="12"/>
  <c r="BD3" i="12"/>
  <c r="BG3" i="12" s="1"/>
  <c r="BC3" i="12"/>
  <c r="BF3" i="12" s="1"/>
  <c r="AU3" i="12"/>
  <c r="CP2" i="12"/>
  <c r="CR2" i="12" s="1"/>
  <c r="BE2" i="12"/>
  <c r="BH2" i="12" s="1"/>
  <c r="BD2" i="12"/>
  <c r="BG2" i="12" s="1"/>
  <c r="BC2" i="12"/>
  <c r="BF2" i="12" s="1"/>
  <c r="AU2" i="12"/>
  <c r="X2" i="12"/>
  <c r="W2" i="12"/>
  <c r="V2" i="12"/>
  <c r="U3" i="11"/>
  <c r="U4" i="11"/>
  <c r="U5" i="11"/>
  <c r="U6" i="11"/>
  <c r="U7" i="11"/>
  <c r="U9" i="11"/>
  <c r="U10" i="11"/>
  <c r="U11" i="11"/>
  <c r="U12" i="11"/>
  <c r="U13" i="11"/>
  <c r="U14" i="11"/>
  <c r="U16" i="11"/>
  <c r="U17" i="11"/>
  <c r="U18" i="11"/>
  <c r="U20" i="11"/>
  <c r="U21" i="11"/>
  <c r="U22" i="11"/>
  <c r="U23" i="11"/>
  <c r="U24" i="11"/>
  <c r="U25" i="11"/>
  <c r="U26" i="11"/>
  <c r="U28" i="11"/>
  <c r="U29" i="11"/>
  <c r="U30" i="11"/>
  <c r="U31" i="11"/>
  <c r="U34" i="11"/>
  <c r="U35" i="11"/>
  <c r="U37" i="11"/>
  <c r="U38" i="11"/>
  <c r="U39" i="11"/>
  <c r="U43" i="11"/>
  <c r="U44" i="11"/>
  <c r="U45" i="11"/>
  <c r="U46" i="11"/>
  <c r="U47" i="11"/>
  <c r="U48" i="11"/>
  <c r="U49" i="11"/>
  <c r="U51" i="11"/>
  <c r="U2" i="11"/>
  <c r="G4" i="8"/>
  <c r="G5" i="8"/>
  <c r="G7" i="8"/>
  <c r="G8" i="8"/>
  <c r="G9" i="8"/>
  <c r="G10" i="8"/>
  <c r="G11" i="8"/>
  <c r="G12" i="8"/>
  <c r="G13" i="8"/>
  <c r="G14" i="8"/>
  <c r="G15" i="8"/>
  <c r="G16" i="8"/>
  <c r="G24" i="8"/>
  <c r="G25" i="8"/>
  <c r="G26" i="8"/>
  <c r="G27" i="8"/>
  <c r="G28" i="8"/>
  <c r="G29" i="8"/>
  <c r="G30" i="8"/>
  <c r="G33" i="8"/>
  <c r="G36" i="8"/>
  <c r="AZ3" i="9"/>
  <c r="AZ4" i="9"/>
  <c r="AZ5" i="9"/>
  <c r="AZ6" i="9"/>
  <c r="AZ7" i="9"/>
  <c r="AZ8" i="9"/>
  <c r="AZ10" i="9"/>
  <c r="AZ11" i="9"/>
  <c r="AZ2" i="9"/>
  <c r="AY15" i="9"/>
  <c r="Y15" i="9"/>
  <c r="D15" i="9"/>
  <c r="AY14" i="9"/>
  <c r="AS14" i="9"/>
  <c r="AP14" i="9"/>
  <c r="AX14" i="9" s="1"/>
  <c r="Y14" i="9"/>
  <c r="D14" i="9"/>
  <c r="AY13" i="9"/>
  <c r="AW13" i="9"/>
  <c r="AS13" i="9"/>
  <c r="AP13" i="9"/>
  <c r="Y13" i="9"/>
  <c r="D13" i="9"/>
  <c r="AY12" i="9"/>
  <c r="AS12" i="9"/>
  <c r="AP12" i="9"/>
  <c r="AX12" i="9" s="1"/>
  <c r="Y12" i="9"/>
  <c r="D12" i="9"/>
  <c r="AY11" i="9"/>
  <c r="AX11" i="9"/>
  <c r="AW11" i="9"/>
  <c r="AS11" i="9"/>
  <c r="AP11" i="9"/>
  <c r="Y11" i="9"/>
  <c r="D11" i="9"/>
  <c r="AY10" i="9"/>
  <c r="AX10" i="9"/>
  <c r="AW10" i="9"/>
  <c r="AS10" i="9"/>
  <c r="AP10" i="9"/>
  <c r="Y10" i="9"/>
  <c r="D10" i="9"/>
  <c r="AY9" i="9"/>
  <c r="AS9" i="9"/>
  <c r="AP9" i="9"/>
  <c r="AX9" i="9" s="1"/>
  <c r="Y9" i="9"/>
  <c r="D9" i="9"/>
  <c r="AY8" i="9"/>
  <c r="AW8" i="9"/>
  <c r="AS8" i="9"/>
  <c r="AP8" i="9"/>
  <c r="AX8" i="9" s="1"/>
  <c r="Y8" i="9"/>
  <c r="D8" i="9"/>
  <c r="AY7" i="9"/>
  <c r="AW7" i="9"/>
  <c r="AS7" i="9"/>
  <c r="AP7" i="9"/>
  <c r="AX7" i="9" s="1"/>
  <c r="Y7" i="9"/>
  <c r="D7" i="9"/>
  <c r="AY6" i="9"/>
  <c r="AX6" i="9"/>
  <c r="AW6" i="9"/>
  <c r="AS6" i="9"/>
  <c r="AP6" i="9"/>
  <c r="Y6" i="9"/>
  <c r="D6" i="9"/>
  <c r="AY5" i="9"/>
  <c r="AX5" i="9"/>
  <c r="AW5" i="9"/>
  <c r="AS5" i="9"/>
  <c r="AP5" i="9"/>
  <c r="Y5" i="9"/>
  <c r="D5" i="9"/>
  <c r="AY4" i="9"/>
  <c r="AX4" i="9"/>
  <c r="AW4" i="9"/>
  <c r="AS4" i="9"/>
  <c r="AP4" i="9"/>
  <c r="Y4" i="9"/>
  <c r="D4" i="9"/>
  <c r="AY3" i="9"/>
  <c r="AX3" i="9"/>
  <c r="AW3" i="9"/>
  <c r="AS3" i="9"/>
  <c r="AP3" i="9"/>
  <c r="Y3" i="9"/>
  <c r="D3" i="9"/>
  <c r="AY2" i="9"/>
  <c r="AW2" i="9"/>
  <c r="AS2" i="9"/>
  <c r="AP2" i="9"/>
  <c r="AX2" i="9" s="1"/>
  <c r="Y2" i="9"/>
  <c r="D2" i="9"/>
  <c r="CR8" i="12" l="1"/>
  <c r="CR21" i="12"/>
  <c r="CQ37" i="12"/>
  <c r="CQ158" i="12"/>
  <c r="CR25" i="12"/>
  <c r="CQ10" i="12"/>
  <c r="CR14" i="12"/>
  <c r="CQ2" i="12"/>
  <c r="BY9" i="12"/>
  <c r="CR26" i="12"/>
  <c r="CQ28" i="12"/>
  <c r="CQ33" i="12"/>
  <c r="CR54" i="12"/>
  <c r="CR82" i="12"/>
  <c r="CR95" i="12"/>
  <c r="CQ129" i="12"/>
  <c r="CQ38" i="12"/>
  <c r="CQ56" i="12"/>
  <c r="BY5" i="12"/>
  <c r="CQ39" i="12"/>
  <c r="CQ66" i="12"/>
  <c r="CQ81" i="12"/>
  <c r="CR43" i="12"/>
  <c r="CQ44" i="12"/>
  <c r="CQ51" i="12"/>
  <c r="CR13" i="12"/>
  <c r="CQ15" i="12"/>
  <c r="CQ46" i="12"/>
  <c r="CR46" i="12" s="1"/>
  <c r="CQ11" i="12"/>
  <c r="CR31" i="12"/>
  <c r="CR42" i="12"/>
  <c r="CQ52" i="12"/>
  <c r="CQ96" i="12"/>
  <c r="CQ12" i="12"/>
  <c r="CR49" i="12"/>
  <c r="CQ49" i="12"/>
  <c r="CR3" i="12"/>
  <c r="CQ119" i="12"/>
  <c r="CQ165" i="12"/>
  <c r="CR74" i="12"/>
  <c r="CQ74" i="12"/>
  <c r="CQ53" i="12"/>
  <c r="CR53" i="12" s="1"/>
  <c r="CQ57" i="12"/>
  <c r="CR122" i="12"/>
  <c r="CQ122" i="12"/>
  <c r="CQ40" i="12"/>
  <c r="CR5" i="12"/>
  <c r="CQ5" i="12"/>
  <c r="CR65" i="12"/>
  <c r="CQ65" i="12"/>
  <c r="CR149" i="12"/>
  <c r="CR9" i="12"/>
  <c r="CQ20" i="12"/>
  <c r="CR20" i="12" s="1"/>
  <c r="CQ41" i="12"/>
  <c r="CR41" i="12" s="1"/>
  <c r="CQ47" i="12"/>
  <c r="CQ61" i="12"/>
  <c r="CQ67" i="12"/>
  <c r="CQ155" i="12"/>
  <c r="CQ83" i="12"/>
  <c r="CQ123" i="12"/>
  <c r="CQ157" i="12"/>
  <c r="CQ128" i="12"/>
  <c r="CQ148" i="12"/>
  <c r="CQ164" i="12"/>
  <c r="Y3" i="7" l="1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2" i="7"/>
  <c r="AY16" i="3"/>
  <c r="AY17" i="3"/>
  <c r="AY14" i="3"/>
  <c r="CG2" i="2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Y15" i="3" s="1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2" i="3"/>
  <c r="CG3" i="2" l="1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</calcChain>
</file>

<file path=xl/sharedStrings.xml><?xml version="1.0" encoding="utf-8"?>
<sst xmlns="http://schemas.openxmlformats.org/spreadsheetml/2006/main" count="3822" uniqueCount="941">
  <si>
    <t>MI</t>
  </si>
  <si>
    <r>
      <t>Micro-probe SiO</t>
    </r>
    <r>
      <rPr>
        <b/>
        <vertAlign val="subscript"/>
        <sz val="11"/>
        <color theme="1"/>
        <rFont val="Times New Roman"/>
      </rPr>
      <t>2</t>
    </r>
  </si>
  <si>
    <r>
      <t>Micro-probe TiO</t>
    </r>
    <r>
      <rPr>
        <b/>
        <vertAlign val="subscript"/>
        <sz val="11"/>
        <color theme="1"/>
        <rFont val="Times New Roman"/>
      </rPr>
      <t>2</t>
    </r>
  </si>
  <si>
    <r>
      <t>Micro-probe Al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3</t>
    </r>
  </si>
  <si>
    <t>Micro-probe FeO</t>
  </si>
  <si>
    <t>Micro-probe MnO</t>
  </si>
  <si>
    <t>Micro-probe MgO</t>
  </si>
  <si>
    <t>Micro-probe CaO</t>
  </si>
  <si>
    <r>
      <t>Micro-probe Na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</si>
  <si>
    <r>
      <t>Micro-probe K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</si>
  <si>
    <r>
      <t>Micro-probe P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5</t>
    </r>
  </si>
  <si>
    <t>Micro-probe Total</t>
  </si>
  <si>
    <r>
      <t>PEC-corrected SiO</t>
    </r>
    <r>
      <rPr>
        <b/>
        <vertAlign val="subscript"/>
        <sz val="11"/>
        <color theme="1"/>
        <rFont val="Times New Roman"/>
      </rPr>
      <t>2</t>
    </r>
  </si>
  <si>
    <r>
      <t>PEC-corrected TiO</t>
    </r>
    <r>
      <rPr>
        <b/>
        <vertAlign val="subscript"/>
        <sz val="11"/>
        <color theme="1"/>
        <rFont val="Times New Roman"/>
      </rPr>
      <t>2</t>
    </r>
  </si>
  <si>
    <r>
      <t>PEC-corrected Al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3</t>
    </r>
  </si>
  <si>
    <r>
      <t>PEC-corrected Fe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3</t>
    </r>
  </si>
  <si>
    <t>PEC-corrected FeO</t>
  </si>
  <si>
    <t>PEC-corrected MnO</t>
  </si>
  <si>
    <t>PEC-corrected MgO</t>
  </si>
  <si>
    <t>PEC-corrected CaO</t>
  </si>
  <si>
    <r>
      <t>PEC-corrected Na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</si>
  <si>
    <r>
      <t>PEC-corrected K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</si>
  <si>
    <r>
      <t>PEC-corrected P</t>
    </r>
    <r>
      <rPr>
        <b/>
        <vertAlign val="subscript"/>
        <sz val="11"/>
        <color theme="1"/>
        <rFont val="Times New Roman"/>
      </rPr>
      <t>2</t>
    </r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5</t>
    </r>
  </si>
  <si>
    <r>
      <t>% Olivine</t>
    </r>
    <r>
      <rPr>
        <b/>
        <vertAlign val="superscript"/>
        <sz val="11"/>
        <color theme="1"/>
        <rFont val="Times New Roman"/>
      </rPr>
      <t>a</t>
    </r>
  </si>
  <si>
    <t>Fo near MI</t>
  </si>
  <si>
    <t>Fo crystal rim</t>
  </si>
  <si>
    <t>FTIR Thickness (cm)</t>
  </si>
  <si>
    <t>Density (g/L)</t>
  </si>
  <si>
    <r>
      <t>A</t>
    </r>
    <r>
      <rPr>
        <b/>
        <vertAlign val="subscript"/>
        <sz val="12"/>
        <color theme="1"/>
        <rFont val="Times New Roman"/>
      </rPr>
      <t>4500</t>
    </r>
  </si>
  <si>
    <r>
      <t>A</t>
    </r>
    <r>
      <rPr>
        <b/>
        <vertAlign val="subscript"/>
        <sz val="12"/>
        <color theme="1"/>
        <rFont val="Times New Roman"/>
      </rPr>
      <t>3500</t>
    </r>
  </si>
  <si>
    <r>
      <t>A</t>
    </r>
    <r>
      <rPr>
        <b/>
        <vertAlign val="subscript"/>
        <sz val="12"/>
        <color theme="1"/>
        <rFont val="Times New Roman"/>
      </rPr>
      <t>~1510</t>
    </r>
  </si>
  <si>
    <r>
      <t>ε</t>
    </r>
    <r>
      <rPr>
        <b/>
        <vertAlign val="subscript"/>
        <sz val="12"/>
        <color theme="1"/>
        <rFont val="Times New Roman"/>
      </rPr>
      <t>CO2</t>
    </r>
    <r>
      <rPr>
        <b/>
        <sz val="12"/>
        <color theme="1"/>
        <rFont val="Times New Roman"/>
      </rPr>
      <t xml:space="preserve"> (L/mol-cm)</t>
    </r>
  </si>
  <si>
    <r>
      <t>K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 ratio</t>
    </r>
    <r>
      <rPr>
        <b/>
        <vertAlign val="superscript"/>
        <sz val="12"/>
        <color theme="1"/>
        <rFont val="Times New Roman"/>
      </rPr>
      <t>b</t>
    </r>
  </si>
  <si>
    <r>
      <t>Corrected H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Total</t>
    </r>
    <r>
      <rPr>
        <b/>
        <sz val="12"/>
        <color theme="1"/>
        <rFont val="Times New Roman"/>
      </rPr>
      <t xml:space="preserve"> (wt%)</t>
    </r>
  </si>
  <si>
    <r>
      <t>Corrected glass CO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(ppm)</t>
    </r>
  </si>
  <si>
    <t>MI Long Axis (μm)</t>
  </si>
  <si>
    <t>MI Short Axis (μm)</t>
  </si>
  <si>
    <t>Bubble Diameter (μm)</t>
  </si>
  <si>
    <t>Bubble Volume %</t>
  </si>
  <si>
    <r>
      <t>CO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Density (g/cm</t>
    </r>
    <r>
      <rPr>
        <b/>
        <vertAlign val="superscript"/>
        <sz val="12"/>
        <color theme="1"/>
        <rFont val="Times New Roman"/>
      </rPr>
      <t>3</t>
    </r>
    <r>
      <rPr>
        <b/>
        <sz val="12"/>
        <color theme="1"/>
        <rFont val="Times New Roman"/>
      </rPr>
      <t>)</t>
    </r>
  </si>
  <si>
    <r>
      <t>CO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in Bubble (ppm)</t>
    </r>
  </si>
  <si>
    <r>
      <t>Total CO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content (ppm)</t>
    </r>
  </si>
  <si>
    <t>a-01</t>
  </si>
  <si>
    <t>a-02</t>
  </si>
  <si>
    <t>a-04</t>
  </si>
  <si>
    <t>a-05</t>
  </si>
  <si>
    <t>a-06</t>
  </si>
  <si>
    <t>a-07</t>
  </si>
  <si>
    <t>a-08</t>
  </si>
  <si>
    <t>a-09</t>
  </si>
  <si>
    <t>a-11</t>
  </si>
  <si>
    <t>a-12</t>
  </si>
  <si>
    <t>a-13</t>
  </si>
  <si>
    <t>a-14</t>
  </si>
  <si>
    <t>a-15</t>
  </si>
  <si>
    <t>a-16</t>
  </si>
  <si>
    <t>a-17</t>
  </si>
  <si>
    <t>a-18</t>
  </si>
  <si>
    <t>a-20</t>
  </si>
  <si>
    <r>
      <t>2.84%</t>
    </r>
    <r>
      <rPr>
        <vertAlign val="superscript"/>
        <sz val="12"/>
        <color rgb="FF000000"/>
        <rFont val="Times New Roman"/>
      </rPr>
      <t>c</t>
    </r>
  </si>
  <si>
    <t>Perc_CO2_Bubble</t>
  </si>
  <si>
    <t>LL8_613b</t>
  </si>
  <si>
    <t>Fissure 8 (Mid July)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</si>
  <si>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</si>
  <si>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</si>
  <si>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</si>
  <si>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</si>
  <si>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</si>
  <si>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</si>
  <si>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</si>
  <si>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</si>
  <si>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</si>
  <si>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</si>
  <si>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</si>
  <si>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</si>
  <si>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</si>
  <si>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</si>
  <si>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</si>
  <si>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</si>
  <si>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</si>
  <si>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</si>
  <si>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</si>
  <si>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</si>
  <si>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</si>
  <si>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</si>
  <si>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</si>
  <si>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</si>
  <si>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</si>
  <si>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</si>
  <si>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</si>
  <si>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</si>
  <si>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</si>
  <si>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Fissure 8 (May 30th)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</si>
  <si>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</si>
  <si>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</si>
  <si>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</si>
  <si>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</si>
  <si>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</si>
  <si>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</si>
  <si>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</si>
  <si>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</si>
  <si>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</si>
  <si>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</si>
  <si>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</si>
  <si>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</si>
  <si>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Fissure 8 (Aug 1st)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</si>
  <si>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</si>
  <si>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</si>
  <si>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</si>
  <si>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</si>
  <si>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</si>
  <si>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</si>
  <si>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</si>
  <si>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</si>
  <si>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</si>
  <si>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</si>
  <si>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</si>
  <si>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</si>
  <si>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</si>
  <si>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</si>
  <si>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</si>
  <si>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NaN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</si>
  <si>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</si>
  <si>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</si>
  <si>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</si>
  <si>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</si>
  <si>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</si>
  <si>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</si>
  <si>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</si>
  <si>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</si>
  <si>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</si>
  <si>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</si>
  <si>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</si>
  <si>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</si>
  <si>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</si>
  <si>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</si>
  <si>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</si>
  <si>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No</t>
  </si>
  <si>
    <t>LL4_33b</t>
  </si>
  <si>
    <t>LL4_30</t>
  </si>
  <si>
    <t>LL4_34a</t>
  </si>
  <si>
    <t>LL4_34b</t>
  </si>
  <si>
    <t>yes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</si>
  <si>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</si>
  <si>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</si>
  <si>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</si>
  <si>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</si>
  <si>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</si>
  <si>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</si>
  <si>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</si>
  <si>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</si>
  <si>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</si>
  <si>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</si>
  <si>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</si>
  <si>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</si>
  <si>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</si>
  <si>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</si>
  <si>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</si>
  <si>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</si>
  <si>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</si>
  <si>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</si>
  <si>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</si>
  <si>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</si>
  <si>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</si>
  <si>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</si>
  <si>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</si>
  <si>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</si>
  <si>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</si>
  <si>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</si>
  <si>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</si>
  <si>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Description</t>
  </si>
  <si>
    <t>Sample Name</t>
  </si>
  <si>
    <t>Specific ID (LL8 - lab code for F8 Mid July, LL7- lab code for Aug 1st, LL4- lab code for May 30th)</t>
  </si>
  <si>
    <t>Classification (1=bubble with fermi diad, 2=No bubble, 3=bubble but no fermi diad)</t>
  </si>
  <si>
    <t>Cracked (for ones without diads)</t>
  </si>
  <si>
    <t>Na2O (wt%, measured)</t>
  </si>
  <si>
    <t>Al2O3 (wt%, measured)</t>
  </si>
  <si>
    <t>P2O5 (wt%, measured)</t>
  </si>
  <si>
    <t>CaO (wt%, measured)</t>
  </si>
  <si>
    <t>K2O (wt%, measured)</t>
  </si>
  <si>
    <t>TiO2 (wt%, measured)</t>
  </si>
  <si>
    <t>SiO2 (wt%, measured)</t>
  </si>
  <si>
    <t>MgO (wt%, measured)</t>
  </si>
  <si>
    <t>FeO (wt%, measured)</t>
  </si>
  <si>
    <t>MnO (wt%, measured)</t>
  </si>
  <si>
    <t>Total</t>
  </si>
  <si>
    <t>H2O (wt%, measured)</t>
  </si>
  <si>
    <t>CO2 (ppm, measured)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</si>
  <si>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</si>
  <si>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</si>
  <si>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</si>
  <si>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</si>
  <si>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</si>
  <si>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</si>
  <si>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</si>
  <si>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</si>
  <si>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</si>
  <si>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</si>
  <si>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</si>
  <si>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H2O (wt%) (wt%, PEC-corr)</t>
  </si>
  <si>
    <t>CO2 (ppm) (wt%, PEC-corr)</t>
  </si>
  <si>
    <t>Fo content (molar)</t>
  </si>
  <si>
    <t>MgO (wt%)</t>
  </si>
  <si>
    <t>SiO2 (wt%)</t>
  </si>
  <si>
    <t>FeO (wt%)</t>
  </si>
  <si>
    <t>Al2O3 (wt%)</t>
  </si>
  <si>
    <t>CaO (wt%)</t>
  </si>
  <si>
    <t>MnO (wt%)</t>
  </si>
  <si>
    <t>NiO (wt%)</t>
  </si>
  <si>
    <t>Melt inclusion Density (g/cm3)</t>
  </si>
  <si>
    <t>Vol Bubble/(Vol melt inclusion (excl bubble)) (%)</t>
  </si>
  <si>
    <t>Mean Δ (cm-1)</t>
  </si>
  <si>
    <t>Correction factor for drift</t>
  </si>
  <si>
    <t>Standard deviation Δ (cm-1)</t>
  </si>
  <si>
    <t>CO2 density (g/cm3)</t>
  </si>
  <si>
    <t>CO2 in bubble (ppm)</t>
  </si>
  <si>
    <t>Upper 1 σ CO2 in bubble (ppm)</t>
  </si>
  <si>
    <t>Lower 1 σ CO2 in bubble (ppm)</t>
  </si>
  <si>
    <t>Total CO2 (glass + bubble, ppm)</t>
  </si>
  <si>
    <t>Total CO2 (PEC-corrected)</t>
  </si>
  <si>
    <t>VolatileCalc Saturation pressure (measured glass CO2 and H2O content, no PEC-correction)</t>
  </si>
  <si>
    <t>X CO2 (VolatileCalc, from glass only saturation pressure)</t>
  </si>
  <si>
    <t>CO2 density EOS method @ 725C (g/cm3)</t>
  </si>
  <si>
    <t>CO2 density EOS method @ 825C (g/cm3)</t>
  </si>
  <si>
    <t>CO2 density EOS method @ 680C (g/cm3)</t>
  </si>
  <si>
    <t>CO2 in bubble (EOS method, 725C, ppm)</t>
  </si>
  <si>
    <t>Magmasat Saturation Pressure (bar) (Total, PEC-corr CO2, Measured H2O)</t>
  </si>
  <si>
    <t>Magmasat XCO2  (Total, PEC-corr CO2, Measured H2O)</t>
  </si>
  <si>
    <t>Shishkina  Saturation Pressure (bar)  (Total, PEC-corr CO2, Measured H2O)</t>
  </si>
  <si>
    <t>Iacono-Marziano Saturation Pressure (bar)  (Total, PEC-corr CO2, Measured H2O)</t>
  </si>
  <si>
    <t>VolatileCalc Saturation pressure (bar)  (Total, PEC-corr CO2, Measured H2O)</t>
  </si>
  <si>
    <t>VolatileCalc Saturation pressure macro (bar)  (Total, PEC-corr CO2,  Measured H2O)</t>
  </si>
  <si>
    <t>VolatileCalc XCO2  (Total, PEC-corr CO2, Measured H2O)</t>
  </si>
  <si>
    <t>Magmasat Saturation Pressure  (bar) (Total, PEC-corr CO2, 0.5wt% H2O)</t>
  </si>
  <si>
    <t>Magmasat XCO2 (Total, PEC-corr CO2, 0.5wt% H2O)</t>
  </si>
  <si>
    <t>Shishkina  Saturation Pressure (bar) (Total, PEC-corr CO2, 0.5wt% H2O)</t>
  </si>
  <si>
    <t>Iacono-Marziano Saturation Pressure (bar) (Total, PEC-corr CO2, 0.5wt% H2O)</t>
  </si>
  <si>
    <t>VolatileCalc Saturation pressure (bar) (Total, PEC-corr CO2, 0.5wt% H2O)</t>
  </si>
  <si>
    <t>VolatileCalc Saturation pressure macro (bar) (Total, PEC-corr CO2, 0.5wt% H2O)</t>
  </si>
  <si>
    <t>VolatileCalc XCO2 (Total, PEC-corr CO2, 0.5wt% H2O)</t>
  </si>
  <si>
    <t>Diff (Measured H2O vs 0.5 wt% H2O - Magmasat)</t>
  </si>
  <si>
    <t>Diff (Measured H2O vs 0.5 wt% H2O - Shishkina)</t>
  </si>
  <si>
    <t>Diff (Measured H2O vs 0.5 wt% H2O - IM)</t>
  </si>
  <si>
    <t>Diff (Measured H2O vs 0.5 wt% H2O -VolatileCalc)</t>
  </si>
  <si>
    <t>Magmasat Saturation Pressure Max CO2 (glass+bubble, PEC corr,+1 sigma splitting +1 sigmabubble vol)</t>
  </si>
  <si>
    <t>Magmasat Saturation Pressure Min CO2  (glass+bubble, PEC corr,-1 sigma splitting -1 sigma bubble vol))</t>
  </si>
  <si>
    <t xml:space="preserve">Magmasat Saturation Pressure (Glass only, PEC corrected) </t>
  </si>
  <si>
    <t>Magmasat Saturation Pressure (mean bubble CO2 from EOS+Glass CO2; PEC corrected)</t>
  </si>
  <si>
    <t>Magmasat Saturation Pressure (max bubble CO2 from EOS+Glass CO2; PEC corrected)</t>
  </si>
  <si>
    <t>Magmasat Saturation Pressure (min bubble CO2 from EOS+Glass CO2; PEC corrected)</t>
  </si>
  <si>
    <t>Shishkina Saturation pressure Max CO2 (glass+bubble, PEC corr,+1 sigma splitting +1 sigmabubble vol)</t>
  </si>
  <si>
    <t>Shishkina Saturation pressure Min CO2 (glass+bubble, PEC corr,-1 sigma splitting -1 sigmabubble vol)</t>
  </si>
  <si>
    <t>Shishkina Saturation pressure (Glass only CO2)</t>
  </si>
  <si>
    <t>Shishkina Saturation pressure (EOS method - glass+ reconstructed bubble)</t>
  </si>
  <si>
    <t>Analysis Name</t>
  </si>
  <si>
    <t>Fissure
#</t>
  </si>
  <si>
    <t>Sample
Name</t>
  </si>
  <si>
    <t>Eruption
Date</t>
  </si>
  <si>
    <t>Days since eruption start</t>
  </si>
  <si>
    <t>Distance traveled before quench (km)</t>
  </si>
  <si>
    <t>Glass Type</t>
  </si>
  <si>
    <t>Host mineral</t>
  </si>
  <si>
    <r>
      <t>Melt inclusion length (</t>
    </r>
    <r>
      <rPr>
        <sz val="9"/>
        <rFont val="Calibri"/>
        <family val="2"/>
      </rPr>
      <t>μm)</t>
    </r>
  </si>
  <si>
    <t>Melt inclusion width (μm)</t>
  </si>
  <si>
    <t>vapor bubble volume (%)</t>
  </si>
  <si>
    <r>
      <t>Sulfide diameter if present in MI (</t>
    </r>
    <r>
      <rPr>
        <sz val="9"/>
        <rFont val="Calibri"/>
        <family val="2"/>
      </rPr>
      <t>μ</t>
    </r>
    <r>
      <rPr>
        <sz val="9"/>
        <rFont val="Calibri"/>
        <family val="2"/>
        <scheme val="minor"/>
      </rPr>
      <t>m)</t>
    </r>
  </si>
  <si>
    <t>Host 
An#</t>
  </si>
  <si>
    <t>Host 
Mg#</t>
  </si>
  <si>
    <r>
      <t xml:space="preserve">Fo equilibrium olivine (assume Kd=0.32, xFeO / </t>
    </r>
    <r>
      <rPr>
        <sz val="9"/>
        <rFont val="Times New Roman"/>
        <family val="1"/>
      </rPr>
      <t>ΣxF</t>
    </r>
    <r>
      <rPr>
        <sz val="9"/>
        <rFont val="Calibri"/>
        <family val="2"/>
      </rPr>
      <t>e =0.82)</t>
    </r>
  </si>
  <si>
    <r>
      <t>SiO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(1SE)</t>
    </r>
  </si>
  <si>
    <r>
      <t>TiO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(1SE)</t>
    </r>
  </si>
  <si>
    <r>
      <t>Al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</t>
    </r>
    <r>
      <rPr>
        <i/>
        <vertAlign val="subscript"/>
        <sz val="8"/>
        <rFont val="Calibri"/>
        <family val="2"/>
        <scheme val="minor"/>
      </rPr>
      <t>3</t>
    </r>
    <r>
      <rPr>
        <i/>
        <sz val="8"/>
        <rFont val="Calibri"/>
        <family val="2"/>
        <scheme val="minor"/>
      </rPr>
      <t xml:space="preserve"> (1SE)</t>
    </r>
  </si>
  <si>
    <r>
      <t>FeO</t>
    </r>
    <r>
      <rPr>
        <i/>
        <vertAlign val="superscript"/>
        <sz val="8"/>
        <rFont val="Calibri"/>
        <family val="2"/>
        <scheme val="minor"/>
      </rPr>
      <t>T</t>
    </r>
    <r>
      <rPr>
        <i/>
        <sz val="8"/>
        <rFont val="Calibri"/>
        <family val="2"/>
        <scheme val="minor"/>
      </rPr>
      <t xml:space="preserve"> (1SE)</t>
    </r>
  </si>
  <si>
    <t>MgO (1SE)</t>
  </si>
  <si>
    <t>MnO (1SE)</t>
  </si>
  <si>
    <t>CaO (1SE)</t>
  </si>
  <si>
    <r>
      <t>Na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 (1SE)</t>
    </r>
  </si>
  <si>
    <r>
      <t>K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 (1SE)</t>
    </r>
  </si>
  <si>
    <r>
      <t>P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>O</t>
    </r>
    <r>
      <rPr>
        <i/>
        <vertAlign val="subscript"/>
        <sz val="8"/>
        <rFont val="Calibri"/>
        <family val="2"/>
        <scheme val="minor"/>
      </rPr>
      <t>5</t>
    </r>
    <r>
      <rPr>
        <i/>
        <sz val="8"/>
        <rFont val="Calibri"/>
        <family val="2"/>
        <scheme val="minor"/>
      </rPr>
      <t xml:space="preserve"> (1SE)</t>
    </r>
  </si>
  <si>
    <t>Cl
(1SE)</t>
  </si>
  <si>
    <t>S (1SE) from glass EPMA analysis</t>
  </si>
  <si>
    <r>
      <t>S (1</t>
    </r>
    <r>
      <rPr>
        <sz val="8"/>
        <rFont val="Calibri"/>
        <family val="2"/>
      </rPr>
      <t>σ</t>
    </r>
    <r>
      <rPr>
        <i/>
        <sz val="8"/>
        <rFont val="Calibri"/>
        <family val="2"/>
        <scheme val="minor"/>
      </rPr>
      <t>) from sulfide restoration (±1 μm sulfide diameter)</t>
    </r>
  </si>
  <si>
    <t>non-sulfide corrected S ppm</t>
  </si>
  <si>
    <t>F ppm (not measured for all)</t>
  </si>
  <si>
    <t>F
(1SE)</t>
  </si>
  <si>
    <t>un-normalized total wt%</t>
  </si>
  <si>
    <t>S/Cl (mass ratio)</t>
  </si>
  <si>
    <t>F8 matrix glass S (ppm) restored from basaltic pumice S/Cl mass ratio of 7.0</t>
  </si>
  <si>
    <r>
      <t>H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in melt (wt%) (FTIR)</t>
    </r>
  </si>
  <si>
    <t>H2O in melt (1σ) (FTIR)</t>
  </si>
  <si>
    <r>
      <t>CO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in melt (ppm) (FTIR)  </t>
    </r>
    <r>
      <rPr>
        <i/>
        <sz val="9"/>
        <rFont val="Calibri"/>
        <family val="2"/>
        <scheme val="minor"/>
      </rPr>
      <t>Note: detection limit is ~30 ppm. Due to use of white light or measurements through crystal hosts, CO2 was not measured in some FTIR measurements where H2O was resolved</t>
    </r>
  </si>
  <si>
    <r>
      <t>CO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in melt + bubble (ppm) (Raman + FTIR; assume 30 ppm CO2 if bdl by FTIR)</t>
    </r>
  </si>
  <si>
    <r>
      <t>CO</t>
    </r>
    <r>
      <rPr>
        <i/>
        <vertAlign val="subscript"/>
        <sz val="8"/>
        <rFont val="Calibri"/>
        <family val="2"/>
        <scheme val="minor"/>
      </rPr>
      <t>2</t>
    </r>
    <r>
      <rPr>
        <i/>
        <sz val="8"/>
        <rFont val="Calibri"/>
        <family val="2"/>
        <scheme val="minor"/>
      </rPr>
      <t xml:space="preserve"> in melt + bubble (1σ) (Raman + FTIR)</t>
    </r>
  </si>
  <si>
    <t>Saturation pressure (MPa) (via Iacono-Marziano 2012) Assumes 30 ppm CO2 if bdl in glass FTIR</t>
  </si>
  <si>
    <r>
      <t>Saturation pressure (1</t>
    </r>
    <r>
      <rPr>
        <sz val="8"/>
        <rFont val="Calibri"/>
        <family val="2"/>
      </rPr>
      <t>σ)</t>
    </r>
    <r>
      <rPr>
        <i/>
        <sz val="8"/>
        <rFont val="Calibri"/>
        <family val="2"/>
        <scheme val="minor"/>
      </rPr>
      <t xml:space="preserve"> (MPa)</t>
    </r>
  </si>
  <si>
    <t>Saturation depth (km) (Ryan 1987 parameterization)</t>
  </si>
  <si>
    <r>
      <t>Saturation depth (1</t>
    </r>
    <r>
      <rPr>
        <i/>
        <sz val="8"/>
        <rFont val="Calibri"/>
        <family val="2"/>
      </rPr>
      <t>σ)</t>
    </r>
    <r>
      <rPr>
        <i/>
        <sz val="8"/>
        <rFont val="Calibri"/>
        <family val="2"/>
        <scheme val="minor"/>
      </rPr>
      <t xml:space="preserve"> (km)</t>
    </r>
  </si>
  <si>
    <t>melt 
Mg#</t>
  </si>
  <si>
    <r>
      <t>Temperature of matrix glass quenching or MI entrapment (</t>
    </r>
    <r>
      <rPr>
        <sz val="9"/>
        <rFont val="Calibri"/>
        <family val="2"/>
      </rPr>
      <t>°</t>
    </r>
    <r>
      <rPr>
        <sz val="9"/>
        <rFont val="Calibri"/>
        <family val="2"/>
        <scheme val="minor"/>
      </rPr>
      <t>C) (Helz and Thornber 1987)</t>
    </r>
  </si>
  <si>
    <r>
      <rPr>
        <sz val="9"/>
        <rFont val="Calibri"/>
        <family val="2"/>
      </rPr>
      <t xml:space="preserve">Entrapment </t>
    </r>
    <r>
      <rPr>
        <sz val="9"/>
        <rFont val="Calibri"/>
        <family val="2"/>
        <scheme val="minor"/>
      </rPr>
      <t>Temperature - Quench Temperature (°C)</t>
    </r>
  </si>
  <si>
    <t>PEC correction coefficient</t>
  </si>
  <si>
    <t>% Incompatible enrichment due to PEC</t>
  </si>
  <si>
    <r>
      <t>δ</t>
    </r>
    <r>
      <rPr>
        <vertAlign val="superscript"/>
        <sz val="9"/>
        <rFont val="Times New Roman"/>
        <family val="1"/>
      </rPr>
      <t>34</t>
    </r>
    <r>
      <rPr>
        <sz val="9"/>
        <rFont val="Times New Roman"/>
        <family val="1"/>
      </rPr>
      <t>S
(‰)</t>
    </r>
  </si>
  <si>
    <r>
      <t>δ</t>
    </r>
    <r>
      <rPr>
        <i/>
        <vertAlign val="superscript"/>
        <sz val="8"/>
        <rFont val="Times New Roman"/>
        <family val="1"/>
      </rPr>
      <t>34</t>
    </r>
    <r>
      <rPr>
        <i/>
        <sz val="8"/>
        <rFont val="Times New Roman"/>
        <family val="1"/>
      </rPr>
      <t>S (1SE)
(‰)</t>
    </r>
  </si>
  <si>
    <r>
      <rPr>
        <vertAlign val="superscript"/>
        <sz val="9"/>
        <rFont val="Calibri"/>
        <family val="2"/>
        <scheme val="minor"/>
      </rPr>
      <t>34</t>
    </r>
    <r>
      <rPr>
        <sz val="9"/>
        <rFont val="Calibri"/>
        <family val="2"/>
        <scheme val="minor"/>
      </rPr>
      <t>S/</t>
    </r>
    <r>
      <rPr>
        <vertAlign val="superscript"/>
        <sz val="9"/>
        <rFont val="Calibri"/>
        <family val="2"/>
        <scheme val="minor"/>
      </rPr>
      <t>32</t>
    </r>
    <r>
      <rPr>
        <sz val="9"/>
        <rFont val="Calibri"/>
        <family val="2"/>
        <scheme val="minor"/>
      </rPr>
      <t>S ratio raw measured</t>
    </r>
  </si>
  <si>
    <r>
      <rPr>
        <i/>
        <vertAlign val="superscript"/>
        <sz val="8"/>
        <rFont val="Calibri"/>
        <family val="2"/>
        <scheme val="minor"/>
      </rPr>
      <t>34</t>
    </r>
    <r>
      <rPr>
        <i/>
        <sz val="8"/>
        <rFont val="Calibri"/>
        <family val="2"/>
        <scheme val="minor"/>
      </rPr>
      <t>S/</t>
    </r>
    <r>
      <rPr>
        <i/>
        <vertAlign val="superscript"/>
        <sz val="8"/>
        <rFont val="Calibri"/>
        <family val="2"/>
        <scheme val="minor"/>
      </rPr>
      <t>32</t>
    </r>
    <r>
      <rPr>
        <i/>
        <sz val="8"/>
        <rFont val="Calibri"/>
        <family val="2"/>
        <scheme val="minor"/>
      </rPr>
      <t>S ratio (</t>
    </r>
    <r>
      <rPr>
        <i/>
        <sz val="8"/>
        <rFont val="Calibri"/>
        <family val="2"/>
      </rPr>
      <t xml:space="preserve">1SE) </t>
    </r>
    <r>
      <rPr>
        <i/>
        <sz val="8"/>
        <rFont val="Calibri"/>
        <family val="2"/>
        <scheme val="minor"/>
      </rPr>
      <t>raw measured</t>
    </r>
  </si>
  <si>
    <r>
      <rPr>
        <vertAlign val="superscript"/>
        <sz val="9"/>
        <rFont val="Calibri"/>
        <family val="2"/>
        <scheme val="minor"/>
      </rPr>
      <t>34</t>
    </r>
    <r>
      <rPr>
        <sz val="9"/>
        <rFont val="Calibri"/>
        <family val="2"/>
        <scheme val="minor"/>
      </rPr>
      <t>S/</t>
    </r>
    <r>
      <rPr>
        <vertAlign val="superscript"/>
        <sz val="9"/>
        <rFont val="Calibri"/>
        <family val="2"/>
        <scheme val="minor"/>
      </rPr>
      <t>32</t>
    </r>
    <r>
      <rPr>
        <sz val="9"/>
        <rFont val="Calibri"/>
        <family val="2"/>
        <scheme val="minor"/>
      </rPr>
      <t>S ratio scaled to instrument mass fractionation (</t>
    </r>
    <r>
      <rPr>
        <sz val="9"/>
        <rFont val="Calibri"/>
        <family val="2"/>
      </rPr>
      <t>α</t>
    </r>
    <r>
      <rPr>
        <sz val="8.1"/>
        <rFont val="Calibri"/>
        <family val="2"/>
      </rPr>
      <t>=</t>
    </r>
    <r>
      <rPr>
        <sz val="9"/>
        <rFont val="Calibri"/>
        <family val="2"/>
        <scheme val="minor"/>
      </rPr>
      <t>1.0041)</t>
    </r>
  </si>
  <si>
    <r>
      <rPr>
        <i/>
        <vertAlign val="superscript"/>
        <sz val="8"/>
        <rFont val="Calibri"/>
        <family val="2"/>
        <scheme val="minor"/>
      </rPr>
      <t>34</t>
    </r>
    <r>
      <rPr>
        <i/>
        <sz val="8"/>
        <rFont val="Calibri"/>
        <family val="2"/>
        <scheme val="minor"/>
      </rPr>
      <t>S/</t>
    </r>
    <r>
      <rPr>
        <i/>
        <vertAlign val="superscript"/>
        <sz val="8"/>
        <rFont val="Calibri"/>
        <family val="2"/>
        <scheme val="minor"/>
      </rPr>
      <t>32</t>
    </r>
    <r>
      <rPr>
        <i/>
        <sz val="8"/>
        <rFont val="Calibri"/>
        <family val="2"/>
        <scheme val="minor"/>
      </rPr>
      <t>S ratio (1SE) scaled to instrument mass fractionation (</t>
    </r>
    <r>
      <rPr>
        <i/>
        <sz val="8"/>
        <rFont val="Calibri"/>
        <family val="2"/>
      </rPr>
      <t>α=</t>
    </r>
    <r>
      <rPr>
        <i/>
        <sz val="8"/>
        <rFont val="Calibri"/>
        <family val="2"/>
        <scheme val="minor"/>
      </rPr>
      <t>1.0041)</t>
    </r>
  </si>
  <si>
    <t>Melt density (1atm, Melt Temp, non-PEC-corrected composition; DensityX calcs)</t>
  </si>
  <si>
    <r>
      <t>Melt density (1atm, 25</t>
    </r>
    <r>
      <rPr>
        <sz val="9"/>
        <rFont val="Calibri"/>
        <family val="2"/>
      </rPr>
      <t>°</t>
    </r>
    <r>
      <rPr>
        <sz val="9"/>
        <rFont val="Calibri"/>
        <family val="2"/>
        <scheme val="minor"/>
      </rPr>
      <t>C, non-PEC-corrected composition; DensityX calcs)</t>
    </r>
  </si>
  <si>
    <t>1 = July 2018; 2= Nov 2018; 3 = Nov 2019; 4 = Jan 2020</t>
  </si>
  <si>
    <t>KE62-3293S</t>
  </si>
  <si>
    <t>melt inclusion</t>
  </si>
  <si>
    <t>Olivine</t>
  </si>
  <si>
    <t>-</t>
  </si>
  <si>
    <t>no sulfide present</t>
  </si>
  <si>
    <t>KE62-3293s_1a_MI_263</t>
  </si>
  <si>
    <t>bdl</t>
  </si>
  <si>
    <t>KE62-3293s_1b_MI_264</t>
  </si>
  <si>
    <t>KE62-3293s_4a_MI_266, 267 avg</t>
  </si>
  <si>
    <t>KE62-3293s_4b_MI_268</t>
  </si>
  <si>
    <t>KE62-3293s_10_MI run2_287</t>
  </si>
  <si>
    <t>no bubble</t>
  </si>
  <si>
    <t>KE62-3293s_12_MIs_274</t>
  </si>
  <si>
    <t>KE62-3293s_14_MI_275, 276 avg</t>
  </si>
  <si>
    <t>N/A</t>
  </si>
  <si>
    <r>
      <t>SiO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wt%</t>
    </r>
  </si>
  <si>
    <r>
      <t>TiO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wt%</t>
    </r>
  </si>
  <si>
    <r>
      <t>Al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</t>
    </r>
    <r>
      <rPr>
        <vertAlign val="subscript"/>
        <sz val="9"/>
        <rFont val="Calibri"/>
        <family val="2"/>
        <scheme val="minor"/>
      </rPr>
      <t>3</t>
    </r>
    <r>
      <rPr>
        <sz val="9"/>
        <rFont val="Calibri"/>
        <family val="2"/>
        <scheme val="minor"/>
      </rPr>
      <t xml:space="preserve">  wt%</t>
    </r>
  </si>
  <si>
    <r>
      <t>FeO</t>
    </r>
    <r>
      <rPr>
        <vertAlign val="superscript"/>
        <sz val="9"/>
        <rFont val="Calibri"/>
        <family val="2"/>
        <scheme val="minor"/>
      </rPr>
      <t>T</t>
    </r>
    <r>
      <rPr>
        <sz val="9"/>
        <rFont val="Calibri"/>
        <family val="2"/>
        <scheme val="minor"/>
      </rPr>
      <t xml:space="preserve"> wt%</t>
    </r>
  </si>
  <si>
    <t>MgO wt%</t>
  </si>
  <si>
    <t>MnO wt%</t>
  </si>
  <si>
    <t>CaO wt%</t>
  </si>
  <si>
    <r>
      <t>Na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wt%</t>
    </r>
  </si>
  <si>
    <r>
      <t>K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 wt%</t>
    </r>
  </si>
  <si>
    <r>
      <t>P</t>
    </r>
    <r>
      <rPr>
        <vertAlign val="sub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>O</t>
    </r>
    <r>
      <rPr>
        <vertAlign val="subscript"/>
        <sz val="9"/>
        <rFont val="Calibri"/>
        <family val="2"/>
        <scheme val="minor"/>
      </rPr>
      <t>5</t>
    </r>
    <r>
      <rPr>
        <sz val="9"/>
        <rFont val="Calibri"/>
        <family val="2"/>
        <scheme val="minor"/>
      </rPr>
      <t xml:space="preserve"> wt%</t>
    </r>
  </si>
  <si>
    <t>Cl ppm</t>
  </si>
  <si>
    <t>S ppm (with sulfide restored, if applicable)</t>
  </si>
  <si>
    <t>matrix glass</t>
  </si>
  <si>
    <t>interstitial glass</t>
  </si>
  <si>
    <t>EF8_bubble-free_matrixG2_88</t>
  </si>
  <si>
    <t>KE62-3293s_11_matrixG_102</t>
  </si>
  <si>
    <t>KE62-3293s_12_matrixG_104</t>
  </si>
  <si>
    <t>EF8_10_MatrixG1</t>
  </si>
  <si>
    <t>EF8_10_MatrixG2</t>
  </si>
  <si>
    <t>EF8_12_MatrixG2</t>
  </si>
  <si>
    <t>EF8_14_MatrixG1</t>
  </si>
  <si>
    <t>EF8_14_MatrixG2</t>
  </si>
  <si>
    <t>KE62-3293s_1a_matrixG_92</t>
  </si>
  <si>
    <t>KE62-3293s_1a_matrixG_93</t>
  </si>
  <si>
    <t>KE62-3293s_4matrixG_97</t>
  </si>
  <si>
    <t>KE62-3293s_4matrixG_96</t>
  </si>
  <si>
    <t>Opx</t>
  </si>
  <si>
    <t>opx-host</t>
  </si>
  <si>
    <t>KE62-3293s_11_MIs_272</t>
  </si>
  <si>
    <t>KE62-3315F</t>
  </si>
  <si>
    <t>LB_2_matrixG</t>
  </si>
  <si>
    <t>LB_6_matrixG</t>
  </si>
  <si>
    <t>LB_6_matrixG2</t>
  </si>
  <si>
    <t>LB_1_MIs_pyrite -26 S peak_292, 293, 294, 142 avg</t>
  </si>
  <si>
    <t>LB_1b_pyrite -26 S peak_109</t>
  </si>
  <si>
    <t>LB_2_MI_pyrite-26 S peak_299, 300 avg</t>
  </si>
  <si>
    <t>LB_3_MI_pyrite-26 S peak_301, 302 avg</t>
  </si>
  <si>
    <t>LB_6.2_MI_pyrite-26 S peak_303, 304 avg</t>
  </si>
  <si>
    <t>LB_6.3_MI_pyrite-26 S peak_305</t>
  </si>
  <si>
    <t>LB_6a</t>
  </si>
  <si>
    <t>CO2_Det_Lim</t>
  </si>
  <si>
    <t>Sample</t>
  </si>
  <si>
    <r>
      <t>MI Number</t>
    </r>
    <r>
      <rPr>
        <vertAlign val="superscript"/>
        <sz val="11"/>
        <color indexed="8"/>
        <rFont val="Calibri"/>
        <family val="2"/>
      </rPr>
      <t>a</t>
    </r>
  </si>
  <si>
    <r>
      <t>Peak 1,   cm</t>
    </r>
    <r>
      <rPr>
        <vertAlign val="superscript"/>
        <sz val="11"/>
        <color indexed="8"/>
        <rFont val="Calibri"/>
        <family val="2"/>
      </rPr>
      <t>-1 b</t>
    </r>
  </si>
  <si>
    <r>
      <t>Peak 2,   cm</t>
    </r>
    <r>
      <rPr>
        <vertAlign val="superscript"/>
        <sz val="11"/>
        <color indexed="8"/>
        <rFont val="Calibri"/>
        <family val="2"/>
      </rPr>
      <t>-1 b</t>
    </r>
  </si>
  <si>
    <r>
      <t>∆, cm</t>
    </r>
    <r>
      <rPr>
        <vertAlign val="superscript"/>
        <sz val="11"/>
        <color indexed="8"/>
        <rFont val="Calibri"/>
        <family val="2"/>
      </rPr>
      <t>-1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</si>
  <si>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density, g/cm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c</t>
    </r>
  </si>
  <si>
    <t>MI long diameter, µm</t>
  </si>
  <si>
    <t>MI short diameter, µm</t>
  </si>
  <si>
    <t>Bubble diameter,  µm</t>
  </si>
  <si>
    <r>
      <t>Volume percent bubble</t>
    </r>
    <r>
      <rPr>
        <vertAlign val="superscript"/>
        <sz val="11"/>
        <color indexed="8"/>
        <rFont val="Calibri"/>
        <family val="2"/>
      </rPr>
      <t>d</t>
    </r>
  </si>
  <si>
    <r>
      <t>Daughter minerals</t>
    </r>
    <r>
      <rPr>
        <vertAlign val="superscript"/>
        <sz val="11"/>
        <color indexed="8"/>
        <rFont val="Calibri"/>
        <family val="2"/>
      </rPr>
      <t>e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</si>
  <si>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indexed="8"/>
        <rFont val="Calibri"/>
        <family val="2"/>
      </rPr>
      <t>f</t>
    </r>
  </si>
  <si>
    <t>Kil Iki Nat R</t>
  </si>
  <si>
    <t>1_1</t>
  </si>
  <si>
    <t>1_2</t>
  </si>
  <si>
    <t>1_3</t>
  </si>
  <si>
    <t>1_4</t>
  </si>
  <si>
    <t>d</t>
  </si>
  <si>
    <t>1_5</t>
  </si>
  <si>
    <t>s</t>
  </si>
  <si>
    <t>1_6</t>
  </si>
  <si>
    <t>1_7</t>
  </si>
  <si>
    <t>1_8</t>
  </si>
  <si>
    <t>1_9</t>
  </si>
  <si>
    <t>1_10</t>
  </si>
  <si>
    <t>1_11</t>
  </si>
  <si>
    <t>1_12</t>
  </si>
  <si>
    <t>1_13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</si>
  <si>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</si>
  <si>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</si>
  <si>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</si>
  <si>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</si>
  <si>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</si>
  <si>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</si>
  <si>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</si>
  <si>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</si>
  <si>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</si>
  <si>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</si>
  <si>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</si>
  <si>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</si>
  <si>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3_1w*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</si>
  <si>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</si>
  <si>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</si>
  <si>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</si>
  <si>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</si>
  <si>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</si>
  <si>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</si>
  <si>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</si>
  <si>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</si>
  <si>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</si>
  <si>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</si>
  <si>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</si>
  <si>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</si>
  <si>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</si>
  <si>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4_1</t>
  </si>
  <si>
    <t>4_2</t>
  </si>
  <si>
    <t>4_3</t>
  </si>
  <si>
    <t>4_4w*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</si>
  <si>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</si>
  <si>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</si>
  <si>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</si>
  <si>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</si>
  <si>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</si>
  <si>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</si>
  <si>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</si>
  <si>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</si>
  <si>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</si>
  <si>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</si>
  <si>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</si>
  <si>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</si>
  <si>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5_1</t>
  </si>
  <si>
    <t>5_2</t>
  </si>
  <si>
    <t>6_1</t>
  </si>
  <si>
    <t>6_2</t>
  </si>
  <si>
    <t>6_3</t>
  </si>
  <si>
    <t>6_4wb*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</si>
  <si>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</si>
  <si>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</si>
  <si>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</si>
  <si>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</si>
  <si>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</si>
  <si>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</si>
  <si>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</si>
  <si>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</si>
  <si>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</si>
  <si>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</si>
  <si>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W1*</t>
  </si>
  <si>
    <t>W2*</t>
  </si>
  <si>
    <t>W5*</t>
  </si>
  <si>
    <t>W6a*</t>
  </si>
  <si>
    <t>Kap 8 Nat R</t>
  </si>
  <si>
    <t>1_1w*</t>
  </si>
  <si>
    <t>2_1w*</t>
  </si>
  <si>
    <t>c</t>
  </si>
  <si>
    <t>s, c</t>
  </si>
  <si>
    <t>2_13</t>
  </si>
  <si>
    <t>2_14</t>
  </si>
  <si>
    <t>2_15</t>
  </si>
  <si>
    <t>low</t>
  </si>
  <si>
    <t>4_1w*</t>
  </si>
  <si>
    <t>4_4</t>
  </si>
  <si>
    <t>5_1w*</t>
  </si>
  <si>
    <t>5_2w*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</si>
  <si>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</si>
  <si>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</si>
  <si>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</si>
  <si>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</si>
  <si>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</si>
  <si>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</si>
  <si>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</si>
  <si>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</si>
  <si>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</si>
  <si>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</si>
  <si>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6_1w*</t>
  </si>
  <si>
    <t>6_4</t>
  </si>
  <si>
    <t>W2a*</t>
  </si>
  <si>
    <t>W3b*</t>
  </si>
  <si>
    <t>W5c*</t>
  </si>
  <si>
    <t>W7*</t>
  </si>
  <si>
    <r>
      <t>Peak 1, cm</t>
    </r>
    <r>
      <rPr>
        <vertAlign val="superscript"/>
        <sz val="11"/>
        <color indexed="8"/>
        <rFont val="Calibri"/>
        <family val="2"/>
      </rPr>
      <t>-1 b</t>
    </r>
  </si>
  <si>
    <r>
      <t>Peak 2, cm</t>
    </r>
    <r>
      <rPr>
        <vertAlign val="superscript"/>
        <sz val="11"/>
        <color indexed="8"/>
        <rFont val="Calibri"/>
        <family val="2"/>
      </rPr>
      <t>-1 b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</si>
  <si>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density, g/cm</t>
    </r>
    <r>
      <rPr>
        <vertAlign val="superscript"/>
        <sz val="11"/>
        <color indexed="8"/>
        <rFont val="Calibri"/>
        <family val="2"/>
      </rPr>
      <t>3 c</t>
    </r>
  </si>
  <si>
    <r>
      <t>long diameter MI, µm</t>
    </r>
    <r>
      <rPr>
        <vertAlign val="superscript"/>
        <sz val="11"/>
        <color indexed="8"/>
        <rFont val="Calibri"/>
        <family val="2"/>
      </rPr>
      <t>d</t>
    </r>
  </si>
  <si>
    <r>
      <t>short diameter MI, µm</t>
    </r>
    <r>
      <rPr>
        <vertAlign val="superscript"/>
        <sz val="11"/>
        <color indexed="8"/>
        <rFont val="Calibri"/>
        <family val="2"/>
      </rPr>
      <t>d</t>
    </r>
  </si>
  <si>
    <r>
      <t>Bubble diameter, µm</t>
    </r>
    <r>
      <rPr>
        <vertAlign val="superscript"/>
        <sz val="11"/>
        <color indexed="8"/>
        <rFont val="Calibri"/>
        <family val="2"/>
      </rPr>
      <t>d</t>
    </r>
  </si>
  <si>
    <t>Volume percent bubble</t>
  </si>
  <si>
    <r>
      <t>daughter minerals</t>
    </r>
    <r>
      <rPr>
        <vertAlign val="superscript"/>
        <sz val="11"/>
        <color indexed="8"/>
        <rFont val="Calibri"/>
        <family val="2"/>
      </rPr>
      <t>e</t>
    </r>
  </si>
  <si>
    <t>Fuego</t>
  </si>
  <si>
    <t>n.r.</t>
  </si>
  <si>
    <t>5.3*</t>
  </si>
  <si>
    <t>9.2*</t>
  </si>
  <si>
    <t>11.1*</t>
  </si>
  <si>
    <t>12.3*</t>
  </si>
  <si>
    <t>15.1*</t>
  </si>
  <si>
    <t>19.1*</t>
  </si>
  <si>
    <t>10.3a</t>
  </si>
  <si>
    <t>10.3b</t>
  </si>
  <si>
    <t>10.3c</t>
  </si>
  <si>
    <r>
      <t>Peak 1, cm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b</t>
    </r>
  </si>
  <si>
    <r>
      <t>Peak 2, cm</t>
    </r>
    <r>
      <rPr>
        <vertAlign val="superscript"/>
        <sz val="11"/>
        <color indexed="8"/>
        <rFont val="Calibri"/>
        <family val="2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indexed="8"/>
        <rFont val="Calibri"/>
        <family val="2"/>
      </rPr>
      <t>b</t>
    </r>
  </si>
  <si>
    <r>
      <t>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min</t>
    </r>
    <r>
      <rPr>
        <vertAlign val="superscript"/>
        <sz val="11"/>
        <color indexed="8"/>
        <rFont val="Calibri"/>
        <family val="2"/>
      </rPr>
      <t>e</t>
    </r>
  </si>
  <si>
    <t>Seguam</t>
  </si>
  <si>
    <t>2.1*</t>
  </si>
  <si>
    <t>b</t>
  </si>
  <si>
    <t>c, b</t>
  </si>
  <si>
    <t>5.2*</t>
  </si>
  <si>
    <t>6.1*</t>
  </si>
  <si>
    <t>7.5*</t>
  </si>
  <si>
    <t>8.3*</t>
  </si>
  <si>
    <t>9.1*</t>
  </si>
  <si>
    <t>10.1*</t>
  </si>
  <si>
    <t>13.1*</t>
  </si>
  <si>
    <t>16.1*</t>
  </si>
  <si>
    <t>20*</t>
  </si>
  <si>
    <t>22.1*</t>
  </si>
  <si>
    <t>23.1*</t>
  </si>
  <si>
    <t>24.9*</t>
  </si>
  <si>
    <t>24.10</t>
  </si>
  <si>
    <t>Comment</t>
  </si>
  <si>
    <t>Sample/Inclusion</t>
  </si>
  <si>
    <t>Fo</t>
  </si>
  <si>
    <t>CO2 in bubble (Raman), ppm</t>
  </si>
  <si>
    <r>
      <t xml:space="preserve">Bubble diameter, </t>
    </r>
    <r>
      <rPr>
        <sz val="11"/>
        <color theme="1"/>
        <rFont val="Calibri"/>
        <family val="2"/>
      </rPr>
      <t>µm</t>
    </r>
  </si>
  <si>
    <t>Inclusion length, µm</t>
  </si>
  <si>
    <t>Inclusion width, µm</t>
  </si>
  <si>
    <t>bubble volume percent</t>
  </si>
  <si>
    <t>bubble density, g/cc</t>
  </si>
  <si>
    <t>CO2 in bubble (model), ppm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</si>
  <si>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</si>
  <si>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</si>
  <si>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</si>
  <si>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</si>
  <si>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</si>
  <si>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</si>
  <si>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</si>
  <si>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</si>
  <si>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</si>
  <si>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</si>
  <si>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S</t>
  </si>
  <si>
    <t>Cl</t>
  </si>
  <si>
    <t>CO2</t>
  </si>
  <si>
    <t>H2O</t>
  </si>
  <si>
    <t>Unheated</t>
  </si>
  <si>
    <t>Kly-14b</t>
  </si>
  <si>
    <t>Kly-14c</t>
  </si>
  <si>
    <t>Kly-16</t>
  </si>
  <si>
    <t>Kly-17</t>
  </si>
  <si>
    <t>Kly-18a</t>
  </si>
  <si>
    <t>Kly-18b</t>
  </si>
  <si>
    <t>Kly-19b</t>
  </si>
  <si>
    <t>Kly-20</t>
  </si>
  <si>
    <t>Kly-22</t>
  </si>
  <si>
    <t>Kly-24</t>
  </si>
  <si>
    <t>Kly-25</t>
  </si>
  <si>
    <t>Kly-26a</t>
  </si>
  <si>
    <t>Kly-28</t>
  </si>
  <si>
    <t>Kly-29</t>
  </si>
  <si>
    <t>Kly-3</t>
  </si>
  <si>
    <t>Kly-30</t>
  </si>
  <si>
    <t>Kly-4</t>
  </si>
  <si>
    <t>Kly-5</t>
  </si>
  <si>
    <t>Kly-9b</t>
  </si>
  <si>
    <t>Kly-19c</t>
  </si>
  <si>
    <t>Kly-23</t>
  </si>
  <si>
    <t>Kly-8</t>
  </si>
  <si>
    <t>Unheated (embayment)</t>
  </si>
  <si>
    <t>Kly-11a</t>
  </si>
  <si>
    <t>Kly-19d</t>
  </si>
  <si>
    <t>Kly-27emb</t>
  </si>
  <si>
    <t>Kly-28emb</t>
  </si>
  <si>
    <t>Dry reheated (lava)</t>
  </si>
  <si>
    <t>bul-10_2</t>
  </si>
  <si>
    <t>bul-10_3</t>
  </si>
  <si>
    <t>bul-10_4</t>
  </si>
  <si>
    <t>bul-12_1</t>
  </si>
  <si>
    <t>bul-12_2</t>
  </si>
  <si>
    <t>bul-5_2</t>
  </si>
  <si>
    <t>bul-5_3</t>
  </si>
  <si>
    <t>bul-5_4</t>
  </si>
  <si>
    <t>xl t59 mi 1</t>
  </si>
  <si>
    <t>xl t81 mi 1</t>
  </si>
  <si>
    <t>xl t81 mi 2</t>
  </si>
  <si>
    <t>xl t81 mi 3</t>
  </si>
  <si>
    <t>xl t84 mi 1</t>
  </si>
  <si>
    <t>bul129-g1</t>
  </si>
  <si>
    <t>bul144-g1</t>
  </si>
  <si>
    <t>bul17-g1</t>
  </si>
  <si>
    <t>bul27-g1</t>
  </si>
  <si>
    <t>bul78-g1</t>
  </si>
  <si>
    <t>Rehydrated (lava)</t>
  </si>
  <si>
    <t>C4-1-1</t>
  </si>
  <si>
    <t>C4-1-2</t>
  </si>
  <si>
    <t>C4-1-3</t>
  </si>
  <si>
    <t>C4-2-1a</t>
  </si>
  <si>
    <t>C4-2-1b</t>
  </si>
  <si>
    <t>C4-2-2</t>
  </si>
  <si>
    <t>C4-2-3b</t>
  </si>
  <si>
    <t>C4-3-1</t>
  </si>
  <si>
    <t>C4-3-2</t>
  </si>
  <si>
    <t>C4-4-2</t>
  </si>
  <si>
    <t>C4-4-3</t>
  </si>
  <si>
    <t>C4-4-5</t>
  </si>
  <si>
    <t>C10-1-1</t>
  </si>
  <si>
    <t>C10-1-2</t>
  </si>
  <si>
    <t>C10-1-3</t>
  </si>
  <si>
    <t>C10-2</t>
  </si>
  <si>
    <t>C10-2-2a</t>
  </si>
  <si>
    <t>C10-2-4</t>
  </si>
  <si>
    <t>C4-1 xl 1 mi 1 40x</t>
  </si>
  <si>
    <t>C4-1 xl 1 mi 3 40x</t>
  </si>
  <si>
    <t>C4-1 xl 1 mi 4 40x</t>
  </si>
  <si>
    <t>C4-2 xl 2 mi 1 40x</t>
  </si>
  <si>
    <t>C4-3 xl 4 mi 1 40x</t>
  </si>
  <si>
    <t>C4-4 xl 3 mi 3 40x</t>
  </si>
  <si>
    <t>C4-4 xl 3 mi 4 40x</t>
  </si>
  <si>
    <t>Label</t>
  </si>
  <si>
    <t>Cone</t>
  </si>
  <si>
    <t>Mg#_RAW</t>
  </si>
  <si>
    <t>SiO2_RAW</t>
  </si>
  <si>
    <t>TiO2_RAW</t>
  </si>
  <si>
    <t>Al2O3_RAW</t>
  </si>
  <si>
    <t>FeOT_RAW</t>
  </si>
  <si>
    <t>MnO_RAW</t>
  </si>
  <si>
    <t>MgO_RAW</t>
  </si>
  <si>
    <t>CaO_RAW</t>
  </si>
  <si>
    <t>Na2O_RAW</t>
  </si>
  <si>
    <t>K2O_RAW</t>
  </si>
  <si>
    <t>P2O5_RAW</t>
  </si>
  <si>
    <t>H2O_RAW</t>
  </si>
  <si>
    <t>H2O_Err_RAW</t>
  </si>
  <si>
    <t>CO2_RAW</t>
  </si>
  <si>
    <t>CO2_Err_RAW</t>
  </si>
  <si>
    <t>SiO2_PEC</t>
  </si>
  <si>
    <t>TiO2_PEC</t>
  </si>
  <si>
    <t>Al2O3_PEC</t>
  </si>
  <si>
    <t>FeO_PEC</t>
  </si>
  <si>
    <t>Fe2O3_PEC</t>
  </si>
  <si>
    <t>FeOT_PEC</t>
  </si>
  <si>
    <t>CaO_PEC</t>
  </si>
  <si>
    <t>MgO_PEC</t>
  </si>
  <si>
    <t>MnO_PEC</t>
  </si>
  <si>
    <t>K2O_PEC</t>
  </si>
  <si>
    <t>Na2O_PEC</t>
  </si>
  <si>
    <t>P2O5_PEC</t>
  </si>
  <si>
    <t>H2O_PEC</t>
  </si>
  <si>
    <t>CO2_PEC</t>
  </si>
  <si>
    <t>Fo content</t>
  </si>
  <si>
    <t>PEC_amount</t>
  </si>
  <si>
    <t>ΔT</t>
  </si>
  <si>
    <t>CO2 density</t>
  </si>
  <si>
    <t>Carbonate?</t>
  </si>
  <si>
    <t>Volume Bubble</t>
  </si>
  <si>
    <t>Table 3</t>
  </si>
  <si>
    <t>Raman Rest. CO2</t>
  </si>
  <si>
    <t>Raman error</t>
  </si>
  <si>
    <t>% uncertainty Raman</t>
  </si>
  <si>
    <t>Model Rest</t>
  </si>
  <si>
    <t>Model error</t>
  </si>
  <si>
    <t>model% unc</t>
  </si>
  <si>
    <t>CO2 Glass Measured</t>
  </si>
  <si>
    <t>CO2 in bubble (subtraction)</t>
  </si>
  <si>
    <t>CO2PropGlass</t>
  </si>
  <si>
    <t>Table 2</t>
  </si>
  <si>
    <t>sample0</t>
  </si>
  <si>
    <t>BORG</t>
  </si>
  <si>
    <t>Y</t>
  </si>
  <si>
    <t>sample1</t>
  </si>
  <si>
    <t>sample2</t>
  </si>
  <si>
    <t>N</t>
  </si>
  <si>
    <t>sample3</t>
  </si>
  <si>
    <t>sample5</t>
  </si>
  <si>
    <t>sample6</t>
  </si>
  <si>
    <t>sample7</t>
  </si>
  <si>
    <t>sample8</t>
  </si>
  <si>
    <t>32.a</t>
  </si>
  <si>
    <t>sample9</t>
  </si>
  <si>
    <t>sample10</t>
  </si>
  <si>
    <t>BRVB</t>
  </si>
  <si>
    <t>sample11</t>
  </si>
  <si>
    <t>sample12</t>
  </si>
  <si>
    <t>nd</t>
  </si>
  <si>
    <t>sample13</t>
  </si>
  <si>
    <t>sample4</t>
  </si>
  <si>
    <r>
      <t>V</t>
    </r>
    <r>
      <rPr>
        <vertAlign val="subscript"/>
        <sz val="11"/>
        <color theme="1"/>
        <rFont val="Arial"/>
        <family val="2"/>
      </rPr>
      <t>mxct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Arial"/>
        <family val="2"/>
      </rPr>
      <t>spher</t>
    </r>
  </si>
  <si>
    <t>Melt inclusions with Raman spectroscopy</t>
    <phoneticPr fontId="1"/>
  </si>
  <si>
    <t>RAV-05_OL-05_MI-01</t>
  </si>
  <si>
    <t>&lt;0.1</t>
    <phoneticPr fontId="1"/>
  </si>
  <si>
    <t>RAV-05_OL-09_MI-01</t>
  </si>
  <si>
    <t>RAV-08_OL-05_MI-01</t>
  </si>
  <si>
    <t>RAV-08_OL-10_MI-01</t>
  </si>
  <si>
    <t>RAV-08_OL-11_MI-02</t>
  </si>
  <si>
    <t>RAV-14_OL-01_MI-01</t>
  </si>
  <si>
    <t>RAV-14_OL-03_MI-01</t>
  </si>
  <si>
    <t>RAV-17_OL-03_MI-01</t>
  </si>
  <si>
    <t>RAV-17_OL-08_MI-01</t>
  </si>
  <si>
    <t>RAV-20_OL-04_MI-01</t>
  </si>
  <si>
    <t>RAV-20_OL-08_MI-01</t>
  </si>
  <si>
    <t>RAV-21_OL-01_MI-01</t>
  </si>
  <si>
    <t>RAV-27_OL-04_MI-01</t>
  </si>
  <si>
    <t>RAV-27_OL-05_MI-01</t>
  </si>
  <si>
    <t>RAV-27_OL-06_MI-01</t>
  </si>
  <si>
    <t>RAV-30_OL-07_MI-07</t>
  </si>
  <si>
    <t>RAV-30_OL-07_MI-23</t>
  </si>
  <si>
    <t>RAV-30_OL-29_MI-03</t>
  </si>
  <si>
    <t>RAV-30_OL-31_MI-01</t>
  </si>
  <si>
    <t>RAV-30_OL-35_MI-02</t>
  </si>
  <si>
    <t>RAV-30_OL-39_MI-01</t>
  </si>
  <si>
    <t>RAV-30_OL-43_MI-01</t>
  </si>
  <si>
    <t>RAV-30_OL-46_MI-01</t>
  </si>
  <si>
    <t>RAV-32_OL-05_MI-01</t>
  </si>
  <si>
    <t>RAV-32_OL-09_MI-01</t>
  </si>
  <si>
    <t>RAV-33_OL-01_MI-01</t>
  </si>
  <si>
    <t>RAV-33_OL-03_MI-01</t>
  </si>
  <si>
    <t>RAV-33_OL-08_MI-01</t>
  </si>
  <si>
    <t>RAV-33_OL-14_MI-01</t>
  </si>
  <si>
    <t>RAV-38_OL-03_MI-01</t>
  </si>
  <si>
    <t>RAV-38_OL-05_MI-01</t>
  </si>
  <si>
    <t>RAV-39_OL-02_MI-01</t>
  </si>
  <si>
    <t>RAV-41_OL-11_MI-01</t>
  </si>
  <si>
    <t>RAV-41_OL-34_MI-01</t>
  </si>
  <si>
    <t>RAV-41_OL-46_MI-01</t>
  </si>
  <si>
    <t>CO2 in glass</t>
  </si>
  <si>
    <t>CO2_density_Raman</t>
  </si>
  <si>
    <t>CO2_Bubble_Raman</t>
  </si>
  <si>
    <t>Total_CO2</t>
  </si>
  <si>
    <t>No Glass data</t>
  </si>
  <si>
    <t>Bubble density, g/cc</t>
  </si>
  <si>
    <t>Bubble length, microns</t>
  </si>
  <si>
    <t>Bubble width, microns</t>
  </si>
  <si>
    <t>Inclusion width, microns</t>
  </si>
  <si>
    <t>Bubble volume fraction</t>
  </si>
  <si>
    <t>CO2 (glass), ppm</t>
  </si>
  <si>
    <t>H2O, wt%</t>
  </si>
  <si>
    <t>F, ppm</t>
  </si>
  <si>
    <t>S, ppm</t>
  </si>
  <si>
    <t>Cl, ppm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</si>
  <si>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CO2 (bubble), ppm</t>
    </r>
  </si>
  <si>
    <t>CO2 (glass), ppm_PEC</t>
  </si>
  <si>
    <t>H2O, wt%_PEC</t>
  </si>
  <si>
    <t>F, ppm_PEC</t>
  </si>
  <si>
    <t>S, ppm_PE</t>
  </si>
  <si>
    <t>Cl, ppm_PEC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</si>
  <si>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CO2 (bubble), ppm_PEC</t>
    </r>
  </si>
  <si>
    <t>P, bar_PEPC</t>
  </si>
  <si>
    <t>HA-16-6 xl 12 mi 1</t>
  </si>
  <si>
    <t>HA-16-6 xl 13 mi 1</t>
  </si>
  <si>
    <t>HA-16-6 xl 14 mi 1</t>
  </si>
  <si>
    <t>HA-16-6 xl 15 mi 1</t>
  </si>
  <si>
    <t>HA-16-6 xl 16 mi 1</t>
  </si>
  <si>
    <t>HA-16-6 xl 2 mi 3</t>
  </si>
  <si>
    <t>HA-16-6 xl 20 mi 1</t>
  </si>
  <si>
    <t>HA-16-6 xl 21 mi 1</t>
  </si>
  <si>
    <t>HA-16-6 xl 22 mi 1</t>
  </si>
  <si>
    <t>HA-16-6 xl 23 mi 1</t>
  </si>
  <si>
    <t>HA-16-6 xl 24 mi 1</t>
  </si>
  <si>
    <t>HA-16-6 xl 25 mi 1</t>
  </si>
  <si>
    <t>HA-16-6 xl 25 mi 2</t>
  </si>
  <si>
    <t>HA-16-6 xl 26 mi 1</t>
  </si>
  <si>
    <t>HA-16-6 xl 27 mi 1</t>
  </si>
  <si>
    <t>HA-16-6 xl 29 mi 1</t>
  </si>
  <si>
    <t>HA-16-6 xl 3 mi 1</t>
  </si>
  <si>
    <t>HA-16-6 xl 30 mi 2</t>
  </si>
  <si>
    <t>HA-16-6 xl 31 mi 1</t>
  </si>
  <si>
    <t>HA-16-6 xl 32 mi 2</t>
  </si>
  <si>
    <t>HA-16-6 xl 34 mi 1</t>
  </si>
  <si>
    <t>HA-16-6 xl 35 mi 1</t>
  </si>
  <si>
    <t>HA-16-6 xl 36 mi 2</t>
  </si>
  <si>
    <t>HA-16-6 xl 4 mi 1</t>
  </si>
  <si>
    <t>HA-16-6 xl 5 mi 1</t>
  </si>
  <si>
    <t>HA-16-6 xl 6 mi 1</t>
  </si>
  <si>
    <t>HA-16-6 xl 7 mi 1</t>
  </si>
  <si>
    <t>HA-16-6 xl 8 mi 1</t>
  </si>
  <si>
    <t>HA-16-6 xl 9 mi 1</t>
  </si>
  <si>
    <t>HA-16-6 xl 1 mi 2</t>
  </si>
  <si>
    <t>HA-16-7 xl 1 mi 1</t>
  </si>
  <si>
    <t>HA-16-7 xl 10 mi 1</t>
  </si>
  <si>
    <t>HA-16-7 xl 11 mi 2</t>
  </si>
  <si>
    <t>HA-16-7 xl 14 mi 1</t>
  </si>
  <si>
    <t>HA-16-7 xl 15 mi 2</t>
  </si>
  <si>
    <t>HA-16-7 xl 17 mi 3</t>
  </si>
  <si>
    <t>HA-16-7 xl 18 mi 1</t>
  </si>
  <si>
    <t>HA-16-7 xl 19 mi 2</t>
  </si>
  <si>
    <t>HA-16-7 xl 2 mi 1</t>
  </si>
  <si>
    <t>HA-16-7 xl 20 mi 1</t>
  </si>
  <si>
    <t>HA-16-7 xl 21 mi 1</t>
  </si>
  <si>
    <t>HA-16-7 xl 23 mi 1</t>
  </si>
  <si>
    <t>HA-16-7 xl 24 mi 1</t>
  </si>
  <si>
    <t>HA-16-7 xl 26 mi 1</t>
  </si>
  <si>
    <t>HA-16-7 xl 29 mi 1</t>
  </si>
  <si>
    <t>HA-16-7 xl 31 mi 1</t>
  </si>
  <si>
    <t>HA-16-7 xl 6 mi 1</t>
  </si>
  <si>
    <t>HA-16-7 xl 7 mi 1</t>
  </si>
  <si>
    <t>HA-16-7 xl 8 mi 1</t>
  </si>
  <si>
    <t>HA-16-7 xl 9 mi 1</t>
  </si>
  <si>
    <t># total number of data points from B4, B5, BOR14-1</t>
  </si>
  <si>
    <t xml:space="preserve">Sample No. </t>
  </si>
  <si>
    <t>Grain No.</t>
  </si>
  <si>
    <t xml:space="preserve">MI No. </t>
  </si>
  <si>
    <t>Microprobe spot diameter (microns)</t>
  </si>
  <si>
    <t xml:space="preserve"> SiO2</t>
  </si>
  <si>
    <t xml:space="preserve"> TiO2</t>
  </si>
  <si>
    <t>Fe2O3</t>
  </si>
  <si>
    <t xml:space="preserve">  FeO</t>
  </si>
  <si>
    <t xml:space="preserve">  MgO </t>
  </si>
  <si>
    <t xml:space="preserve">  CaO</t>
  </si>
  <si>
    <t xml:space="preserve"> Na2O</t>
  </si>
  <si>
    <t xml:space="preserve">  K2O</t>
  </si>
  <si>
    <t xml:space="preserve"> P2O5</t>
  </si>
  <si>
    <t>Cr2O3</t>
  </si>
  <si>
    <t>FO_Host</t>
  </si>
  <si>
    <t>FEO*</t>
  </si>
  <si>
    <t>FEO_Final</t>
  </si>
  <si>
    <t>CORR_COEF</t>
  </si>
  <si>
    <t>PEC %</t>
  </si>
  <si>
    <t>MI Mg#</t>
  </si>
  <si>
    <t>NaO+K2O</t>
  </si>
  <si>
    <t>NiO</t>
  </si>
  <si>
    <t xml:space="preserve">MgO </t>
  </si>
  <si>
    <t xml:space="preserve">Al2O3 </t>
  </si>
  <si>
    <t xml:space="preserve">SiO2 </t>
  </si>
  <si>
    <t xml:space="preserve">MnO </t>
  </si>
  <si>
    <t xml:space="preserve">FeO </t>
  </si>
  <si>
    <t>Exposed (E); Not exposed (N.E.); No Trace Element Data (NTED)</t>
  </si>
  <si>
    <t xml:space="preserve">Nb Concentration (ppm) </t>
  </si>
  <si>
    <t>Ba Concentration (ppm)</t>
  </si>
  <si>
    <t xml:space="preserve"> Th concentration (ppm)</t>
  </si>
  <si>
    <t>CO2 concentration (ppm) based on Nb</t>
  </si>
  <si>
    <t>CO2 concentration (ppm) based on Ba</t>
  </si>
  <si>
    <t>CO2 concentration (ppm) based on Th</t>
  </si>
  <si>
    <t>Nb (ppm) PEC corrected</t>
  </si>
  <si>
    <t>Ba (ppm) PEC corrected</t>
  </si>
  <si>
    <t>Th (ppm) PEC corrected</t>
  </si>
  <si>
    <t>CO2 (ppm) based on Nb corrected for PEC</t>
  </si>
  <si>
    <t>CO2 (ppm) based on Ba corrected for PEC</t>
  </si>
  <si>
    <t>CO2 (ppm) based on Th corrected for PEC</t>
  </si>
  <si>
    <t>CO2 (ppm) Uncertainty (±)</t>
  </si>
  <si>
    <t>CO2 (ppm) PEC corrected</t>
  </si>
  <si>
    <t>H2O (ppm)</t>
  </si>
  <si>
    <t>H2O (ppm) Uncertainty (±)</t>
  </si>
  <si>
    <t>H2O (ppm) PEC corrected</t>
  </si>
  <si>
    <t>Length of Melt Inclusion (μm)</t>
  </si>
  <si>
    <t>Width of Melt Inclusion (μm)</t>
  </si>
  <si>
    <t>Height of melt inclusion (μm)</t>
  </si>
  <si>
    <t>Volume of inclusion (μm)^3</t>
  </si>
  <si>
    <t>Standard dev of MI volume</t>
  </si>
  <si>
    <t>Diameter of bubble (1) (μm)</t>
  </si>
  <si>
    <t>Diameter of bubble (2) (μm)</t>
  </si>
  <si>
    <t>Average of the two bubble diameters (μm)</t>
  </si>
  <si>
    <t>Volume of bubble (μm)^3</t>
  </si>
  <si>
    <t>Standard dev of Bubble Volume</t>
  </si>
  <si>
    <t>Percent volume of the bubble in the melt inclusion</t>
  </si>
  <si>
    <t>Standard dev of Bubble/MI volume</t>
  </si>
  <si>
    <t>Neon Peak 1 (cm-1)</t>
  </si>
  <si>
    <t>Neon Peak 2 (cm-1)</t>
  </si>
  <si>
    <t>Neon Peak 3 (cm-1)</t>
  </si>
  <si>
    <t>Neon known 1 (cm-1)</t>
  </si>
  <si>
    <t>Ne known 2 (cm-1)</t>
  </si>
  <si>
    <t>Ne known 3 (cm-1)</t>
  </si>
  <si>
    <t>Raman Peak CO2 measured 1 (cm-1)</t>
  </si>
  <si>
    <t>Raman Peak CO2 measured 2 (cm-1)</t>
  </si>
  <si>
    <t xml:space="preserve">Delta Ne Measured </t>
  </si>
  <si>
    <t>delta Ne known</t>
  </si>
  <si>
    <t>delta CO2 measured</t>
  </si>
  <si>
    <t>delta CO2 corrected</t>
  </si>
  <si>
    <t>density (g/cm3)</t>
  </si>
  <si>
    <t>CO2 bubble (ppm)</t>
  </si>
  <si>
    <t>Standard dev of CO2 in bubble</t>
  </si>
  <si>
    <t>CO2 in glass (ppm)</t>
  </si>
  <si>
    <t>Minimum total reconstructed CO2 concentration (ppm)</t>
  </si>
  <si>
    <t>Fraction of CO2 in bubble</t>
  </si>
  <si>
    <t>Notes</t>
  </si>
  <si>
    <t>B5</t>
  </si>
  <si>
    <t>g1</t>
  </si>
  <si>
    <t>E</t>
  </si>
  <si>
    <t>N.E.</t>
  </si>
  <si>
    <t>B4</t>
  </si>
  <si>
    <t>g11</t>
  </si>
  <si>
    <t>NTED</t>
  </si>
  <si>
    <t>g14</t>
  </si>
  <si>
    <t>g17</t>
  </si>
  <si>
    <t>g25</t>
  </si>
  <si>
    <t>g26</t>
  </si>
  <si>
    <t>g29</t>
  </si>
  <si>
    <t>g32</t>
  </si>
  <si>
    <t>1a</t>
  </si>
  <si>
    <t>g36</t>
  </si>
  <si>
    <t>Noted as potential outlier in the text</t>
  </si>
  <si>
    <t>g38</t>
  </si>
  <si>
    <t>g40</t>
  </si>
  <si>
    <t>g42</t>
  </si>
  <si>
    <t>g50</t>
  </si>
  <si>
    <t>g52</t>
  </si>
  <si>
    <t>3a</t>
  </si>
  <si>
    <t>g53</t>
  </si>
  <si>
    <t>g57</t>
  </si>
  <si>
    <t>g59</t>
  </si>
  <si>
    <t>g60</t>
  </si>
  <si>
    <t>g63</t>
  </si>
  <si>
    <t>g65</t>
  </si>
  <si>
    <t>g72</t>
  </si>
  <si>
    <t>Sample not considered because bubble/MI volume fraction is greater than 12%</t>
  </si>
  <si>
    <t>g79</t>
  </si>
  <si>
    <t>g86</t>
  </si>
  <si>
    <t>B4_SB</t>
  </si>
  <si>
    <t>g3</t>
  </si>
  <si>
    <t>g4</t>
  </si>
  <si>
    <t>g5</t>
  </si>
  <si>
    <t xml:space="preserve">Partially recrystallized inclusion </t>
  </si>
  <si>
    <t>g6</t>
  </si>
  <si>
    <t>g7</t>
  </si>
  <si>
    <t>g8</t>
  </si>
  <si>
    <t>g9</t>
  </si>
  <si>
    <t>g10</t>
  </si>
  <si>
    <t>BOR14-1</t>
  </si>
  <si>
    <t>3b</t>
  </si>
  <si>
    <t>3c</t>
  </si>
  <si>
    <t>4a</t>
  </si>
  <si>
    <t>5a</t>
  </si>
  <si>
    <t>Sample noted as outlier in the text</t>
  </si>
  <si>
    <t>g16</t>
  </si>
  <si>
    <t>11a</t>
  </si>
  <si>
    <t>11b</t>
  </si>
  <si>
    <t>12a</t>
  </si>
  <si>
    <t>12b</t>
  </si>
  <si>
    <t>g27</t>
  </si>
  <si>
    <t>mag g5</t>
  </si>
  <si>
    <t>mag g6</t>
  </si>
  <si>
    <t>mag g7</t>
  </si>
  <si>
    <t>mag g11</t>
  </si>
  <si>
    <t>mag g13</t>
  </si>
  <si>
    <t>mag g17</t>
  </si>
  <si>
    <t>mag g19</t>
  </si>
  <si>
    <t>CO2 (ppm)_NanoSIMS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</si>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</sst>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m/d/yy;@"/>
    <numFmt numFmtId="167" formatCode="0.0%"/>
    <numFmt numFmtId="168" formatCode="0.000E+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</font>
    <font>
      <b/>
      <vertAlign val="subscript"/>
      <sz val="11"/>
      <color theme="1"/>
      <name val="Times New Roman"/>
    </font>
    <font>
      <b/>
      <vertAlign val="superscript"/>
      <sz val="11"/>
      <color theme="1"/>
      <name val="Times New Roman"/>
    </font>
    <font>
      <b/>
      <sz val="12"/>
      <color theme="1"/>
      <name val="Times New Roman"/>
    </font>
    <font>
      <b/>
      <vertAlign val="subscript"/>
      <sz val="12"/>
      <color theme="1"/>
      <name val="Times New Roman"/>
    </font>
    <font>
      <b/>
      <vertAlign val="superscript"/>
      <sz val="12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vertAlign val="superscript"/>
      <sz val="12"/>
      <color rgb="FF000000"/>
      <name val="Times New Roman"/>
    </font>
    <font>
      <sz val="11"/>
      <color theme="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i/>
      <sz val="8"/>
      <name val="Calibri"/>
      <family val="2"/>
      <scheme val="minor"/>
    </font>
    <font>
      <sz val="9"/>
      <name val="Times New Roman"/>
      <family val="1"/>
    </font>
    <font>
      <vertAlign val="subscript"/>
      <sz val="9"/>
      <name val="Calibri"/>
      <family val="2"/>
      <scheme val="minor"/>
    </font>
    <font>
      <i/>
      <vertAlign val="subscript"/>
      <sz val="8"/>
      <name val="Calibri"/>
      <family val="2"/>
      <scheme val="minor"/>
    </font>
    <font>
      <vertAlign val="superscript"/>
      <sz val="9"/>
      <name val="Calibri"/>
      <family val="2"/>
      <scheme val="minor"/>
    </font>
    <font>
      <i/>
      <vertAlign val="superscript"/>
      <sz val="8"/>
      <name val="Calibri"/>
      <family val="2"/>
      <scheme val="minor"/>
    </font>
    <font>
      <sz val="8"/>
      <name val="Calibri"/>
      <family val="2"/>
    </font>
    <font>
      <i/>
      <sz val="9"/>
      <name val="Calibri"/>
      <family val="2"/>
      <scheme val="minor"/>
    </font>
    <font>
      <vertAlign val="superscript"/>
      <sz val="9"/>
      <name val="Times New Roman"/>
      <family val="1"/>
    </font>
    <font>
      <i/>
      <sz val="8"/>
      <name val="Times New Roman"/>
      <family val="1"/>
    </font>
    <font>
      <i/>
      <vertAlign val="superscript"/>
      <sz val="8"/>
      <name val="Times New Roman"/>
      <family val="1"/>
    </font>
    <font>
      <sz val="8.1"/>
      <name val="Calibri"/>
      <family val="2"/>
    </font>
    <font>
      <sz val="12"/>
      <name val="Times New Roman"/>
      <family val="1"/>
    </font>
    <font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name val="Verdana"/>
      <family val="2"/>
    </font>
    <font>
      <sz val="9"/>
      <name val="Geneva"/>
    </font>
    <font>
      <vertAlign val="subscript"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name val="Helvetica"/>
      <family val="2"/>
    </font>
    <font>
      <sz val="12"/>
      <color rgb="FF000000"/>
      <name val="Helvetica"/>
      <family val="2"/>
    </font>
    <font>
      <sz val="12"/>
      <color indexed="8"/>
      <name val="Helvetica"/>
      <family val="2"/>
    </font>
    <font>
      <u/>
      <sz val="12"/>
      <color theme="10"/>
      <name val="Helvetic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0"/>
    <xf numFmtId="0" fontId="37" fillId="0" borderId="0"/>
    <xf numFmtId="0" fontId="36" fillId="0" borderId="0"/>
    <xf numFmtId="9" fontId="36" fillId="0" borderId="0" applyFont="0" applyFill="0" applyBorder="0" applyAlignment="0" applyProtection="0"/>
  </cellStyleXfs>
  <cellXfs count="29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right" vertical="center" wrapText="1"/>
    </xf>
    <xf numFmtId="2" fontId="10" fillId="0" borderId="2" xfId="0" applyNumberFormat="1" applyFont="1" applyBorder="1" applyAlignment="1">
      <alignment horizontal="right" vertical="center" wrapText="1"/>
    </xf>
    <xf numFmtId="164" fontId="10" fillId="0" borderId="2" xfId="0" applyNumberFormat="1" applyFont="1" applyBorder="1" applyAlignment="1">
      <alignment horizontal="right" vertical="center" wrapText="1"/>
    </xf>
    <xf numFmtId="164" fontId="11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3" fillId="0" borderId="2" xfId="0" applyFont="1" applyBorder="1" applyAlignment="1">
      <alignment vertical="center" wrapText="1"/>
    </xf>
    <xf numFmtId="164" fontId="12" fillId="0" borderId="2" xfId="0" applyNumberFormat="1" applyFont="1" applyBorder="1" applyAlignment="1">
      <alignment horizontal="right" vertical="center" wrapText="1"/>
    </xf>
    <xf numFmtId="2" fontId="12" fillId="0" borderId="2" xfId="0" applyNumberFormat="1" applyFont="1" applyBorder="1" applyAlignment="1">
      <alignment horizontal="right" vertical="center" wrapText="1"/>
    </xf>
    <xf numFmtId="10" fontId="12" fillId="0" borderId="2" xfId="1" applyNumberFormat="1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 wrapText="1"/>
    </xf>
    <xf numFmtId="2" fontId="11" fillId="0" borderId="3" xfId="0" applyNumberFormat="1" applyFont="1" applyBorder="1" applyAlignment="1">
      <alignment horizontal="right" vertical="center" wrapText="1"/>
    </xf>
    <xf numFmtId="2" fontId="10" fillId="0" borderId="3" xfId="0" applyNumberFormat="1" applyFont="1" applyBorder="1" applyAlignment="1">
      <alignment horizontal="right" vertical="center" wrapText="1"/>
    </xf>
    <xf numFmtId="164" fontId="10" fillId="0" borderId="3" xfId="0" applyNumberFormat="1" applyFont="1" applyBorder="1" applyAlignment="1">
      <alignment horizontal="right" vertical="center" wrapText="1"/>
    </xf>
    <xf numFmtId="164" fontId="11" fillId="0" borderId="3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3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0" fontId="12" fillId="0" borderId="3" xfId="1" applyNumberFormat="1" applyFont="1" applyBorder="1" applyAlignment="1">
      <alignment horizontal="right" vertical="center" wrapText="1"/>
    </xf>
    <xf numFmtId="1" fontId="12" fillId="0" borderId="3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3" fillId="2" borderId="0" xfId="0" applyFont="1" applyFill="1"/>
    <xf numFmtId="0" fontId="0" fillId="3" borderId="0" xfId="0" applyFill="1"/>
    <xf numFmtId="0" fontId="0" fillId="3" borderId="8" xfId="0" applyFill="1" applyBorder="1"/>
    <xf numFmtId="2" fontId="0" fillId="3" borderId="0" xfId="0" applyNumberFormat="1" applyFill="1"/>
    <xf numFmtId="2" fontId="0" fillId="3" borderId="0" xfId="0" applyNumberFormat="1" applyFont="1" applyFill="1"/>
    <xf numFmtId="0" fontId="3" fillId="2" borderId="0" xfId="0" applyFont="1" applyFill="1" applyBorder="1"/>
    <xf numFmtId="0" fontId="3" fillId="2" borderId="5" xfId="0" applyFont="1" applyFill="1" applyBorder="1"/>
    <xf numFmtId="2" fontId="3" fillId="2" borderId="8" xfId="0" applyNumberFormat="1" applyFont="1" applyFill="1" applyBorder="1"/>
    <xf numFmtId="2" fontId="3" fillId="2" borderId="0" xfId="0" applyNumberFormat="1" applyFont="1" applyFill="1"/>
    <xf numFmtId="2" fontId="0" fillId="3" borderId="6" xfId="0" applyNumberFormat="1" applyFill="1" applyBorder="1"/>
    <xf numFmtId="0" fontId="0" fillId="3" borderId="8" xfId="0" applyFont="1" applyFill="1" applyBorder="1"/>
    <xf numFmtId="2" fontId="0" fillId="3" borderId="6" xfId="0" applyNumberFormat="1" applyFont="1" applyFill="1" applyBorder="1"/>
    <xf numFmtId="2" fontId="3" fillId="2" borderId="0" xfId="0" applyNumberFormat="1" applyFont="1" applyFill="1" applyBorder="1"/>
    <xf numFmtId="2" fontId="3" fillId="2" borderId="6" xfId="0" applyNumberFormat="1" applyFont="1" applyFill="1" applyBorder="1"/>
    <xf numFmtId="2" fontId="0" fillId="3" borderId="0" xfId="0" applyNumberFormat="1" applyFill="1" applyBorder="1"/>
    <xf numFmtId="2" fontId="0" fillId="3" borderId="0" xfId="0" applyNumberFormat="1" applyFont="1" applyFill="1" applyBorder="1"/>
    <xf numFmtId="165" fontId="3" fillId="2" borderId="0" xfId="0" applyNumberFormat="1" applyFont="1" applyFill="1"/>
    <xf numFmtId="164" fontId="3" fillId="2" borderId="0" xfId="0" applyNumberFormat="1" applyFont="1" applyFill="1"/>
    <xf numFmtId="164" fontId="0" fillId="3" borderId="6" xfId="0" applyNumberFormat="1" applyFill="1" applyBorder="1"/>
    <xf numFmtId="164" fontId="0" fillId="3" borderId="6" xfId="0" applyNumberFormat="1" applyFont="1" applyFill="1" applyBorder="1"/>
    <xf numFmtId="1" fontId="0" fillId="3" borderId="0" xfId="0" applyNumberFormat="1" applyFill="1"/>
    <xf numFmtId="1" fontId="0" fillId="3" borderId="0" xfId="0" applyNumberFormat="1" applyFont="1" applyFill="1"/>
    <xf numFmtId="1" fontId="3" fillId="2" borderId="0" xfId="0" applyNumberFormat="1" applyFont="1" applyFill="1"/>
    <xf numFmtId="164" fontId="3" fillId="2" borderId="8" xfId="0" applyNumberFormat="1" applyFont="1" applyFill="1" applyBorder="1"/>
    <xf numFmtId="0" fontId="0" fillId="0" borderId="10" xfId="0" applyBorder="1"/>
    <xf numFmtId="2" fontId="3" fillId="2" borderId="11" xfId="0" applyNumberFormat="1" applyFont="1" applyFill="1" applyBorder="1"/>
    <xf numFmtId="2" fontId="3" fillId="2" borderId="10" xfId="0" applyNumberFormat="1" applyFont="1" applyFill="1" applyBorder="1"/>
    <xf numFmtId="164" fontId="3" fillId="2" borderId="10" xfId="0" applyNumberFormat="1" applyFont="1" applyFill="1" applyBorder="1"/>
    <xf numFmtId="0" fontId="0" fillId="3" borderId="11" xfId="0" applyFill="1" applyBorder="1"/>
    <xf numFmtId="2" fontId="0" fillId="3" borderId="10" xfId="0" applyNumberFormat="1" applyFill="1" applyBorder="1"/>
    <xf numFmtId="164" fontId="0" fillId="3" borderId="12" xfId="0" applyNumberFormat="1" applyFill="1" applyBorder="1"/>
    <xf numFmtId="2" fontId="3" fillId="2" borderId="12" xfId="0" applyNumberFormat="1" applyFont="1" applyFill="1" applyBorder="1"/>
    <xf numFmtId="1" fontId="0" fillId="3" borderId="10" xfId="0" applyNumberFormat="1" applyFill="1" applyBorder="1"/>
    <xf numFmtId="164" fontId="3" fillId="2" borderId="11" xfId="0" applyNumberFormat="1" applyFont="1" applyFill="1" applyBorder="1"/>
    <xf numFmtId="165" fontId="3" fillId="2" borderId="10" xfId="0" applyNumberFormat="1" applyFont="1" applyFill="1" applyBorder="1"/>
    <xf numFmtId="1" fontId="3" fillId="2" borderId="10" xfId="0" applyNumberFormat="1" applyFont="1" applyFill="1" applyBorder="1"/>
    <xf numFmtId="0" fontId="0" fillId="3" borderId="10" xfId="0" applyFill="1" applyBorder="1"/>
    <xf numFmtId="2" fontId="0" fillId="3" borderId="12" xfId="0" applyNumberFormat="1" applyFill="1" applyBorder="1"/>
    <xf numFmtId="0" fontId="3" fillId="2" borderId="10" xfId="0" applyFont="1" applyFill="1" applyBorder="1"/>
    <xf numFmtId="0" fontId="0" fillId="0" borderId="0" xfId="0"/>
    <xf numFmtId="2" fontId="0" fillId="0" borderId="0" xfId="0" applyNumberFormat="1"/>
    <xf numFmtId="0" fontId="3" fillId="2" borderId="0" xfId="0" applyFont="1" applyFill="1"/>
    <xf numFmtId="0" fontId="2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15" fillId="3" borderId="13" xfId="0" applyFont="1" applyFill="1" applyBorder="1" applyAlignment="1">
      <alignment wrapText="1"/>
    </xf>
    <xf numFmtId="0" fontId="16" fillId="0" borderId="13" xfId="0" applyFont="1" applyBorder="1" applyAlignment="1">
      <alignment horizontal="center" vertical="top"/>
    </xf>
    <xf numFmtId="0" fontId="19" fillId="0" borderId="5" xfId="0" quotePrefix="1" applyFont="1" applyBorder="1" applyAlignment="1">
      <alignment horizontal="center" vertical="center" wrapText="1"/>
    </xf>
    <xf numFmtId="1" fontId="19" fillId="0" borderId="8" xfId="0" quotePrefix="1" applyNumberFormat="1" applyFont="1" applyBorder="1" applyAlignment="1">
      <alignment horizontal="center" vertical="center"/>
    </xf>
    <xf numFmtId="167" fontId="19" fillId="0" borderId="0" xfId="1" quotePrefix="1" applyNumberFormat="1" applyFont="1" applyBorder="1" applyAlignment="1">
      <alignment horizontal="center" vertical="center"/>
    </xf>
    <xf numFmtId="1" fontId="19" fillId="0" borderId="9" xfId="0" quotePrefix="1" applyNumberFormat="1" applyFont="1" applyBorder="1" applyAlignment="1">
      <alignment horizontal="center" vertical="center"/>
    </xf>
    <xf numFmtId="167" fontId="19" fillId="0" borderId="0" xfId="1" quotePrefix="1" applyNumberFormat="1" applyFont="1" applyFill="1" applyBorder="1" applyAlignment="1">
      <alignment horizontal="center" vertical="center"/>
    </xf>
    <xf numFmtId="9" fontId="19" fillId="0" borderId="0" xfId="1" quotePrefix="1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0" borderId="0" xfId="0" quotePrefix="1" applyNumberFormat="1" applyFont="1" applyAlignment="1">
      <alignment horizontal="center" vertical="center"/>
    </xf>
    <xf numFmtId="164" fontId="19" fillId="0" borderId="8" xfId="0" quotePrefix="1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8" xfId="0" quotePrefix="1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6" fontId="19" fillId="0" borderId="5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2" fontId="19" fillId="0" borderId="9" xfId="0" quotePrefix="1" applyNumberFormat="1" applyFont="1" applyBorder="1" applyAlignment="1">
      <alignment horizontal="center" vertical="center"/>
    </xf>
    <xf numFmtId="2" fontId="19" fillId="0" borderId="5" xfId="0" quotePrefix="1" applyNumberFormat="1" applyFont="1" applyBorder="1" applyAlignment="1">
      <alignment horizontal="center" vertical="center"/>
    </xf>
    <xf numFmtId="164" fontId="19" fillId="0" borderId="5" xfId="0" quotePrefix="1" applyNumberFormat="1" applyFont="1" applyBorder="1" applyAlignment="1">
      <alignment horizontal="center" vertical="center"/>
    </xf>
    <xf numFmtId="1" fontId="19" fillId="0" borderId="5" xfId="0" quotePrefix="1" applyNumberFormat="1" applyFont="1" applyBorder="1" applyAlignment="1">
      <alignment horizontal="center" vertical="center"/>
    </xf>
    <xf numFmtId="1" fontId="21" fillId="0" borderId="5" xfId="0" quotePrefix="1" applyNumberFormat="1" applyFont="1" applyBorder="1" applyAlignment="1">
      <alignment horizontal="center" vertical="center"/>
    </xf>
    <xf numFmtId="164" fontId="19" fillId="0" borderId="9" xfId="0" quotePrefix="1" applyNumberFormat="1" applyFont="1" applyBorder="1" applyAlignment="1">
      <alignment horizontal="center" vertical="center"/>
    </xf>
    <xf numFmtId="2" fontId="21" fillId="0" borderId="5" xfId="0" quotePrefix="1" applyNumberFormat="1" applyFont="1" applyBorder="1" applyAlignment="1">
      <alignment horizontal="center" vertical="center"/>
    </xf>
    <xf numFmtId="168" fontId="19" fillId="0" borderId="5" xfId="0" quotePrefix="1" applyNumberFormat="1" applyFont="1" applyBorder="1" applyAlignment="1">
      <alignment horizontal="center" vertical="center"/>
    </xf>
    <xf numFmtId="168" fontId="21" fillId="0" borderId="5" xfId="0" quotePrefix="1" applyNumberFormat="1" applyFont="1" applyBorder="1" applyAlignment="1">
      <alignment horizontal="center" vertical="center"/>
    </xf>
    <xf numFmtId="2" fontId="19" fillId="4" borderId="18" xfId="0" applyNumberFormat="1" applyFont="1" applyFill="1" applyBorder="1" applyAlignment="1">
      <alignment horizontal="center" vertical="center"/>
    </xf>
    <xf numFmtId="2" fontId="19" fillId="4" borderId="19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9" fillId="4" borderId="5" xfId="0" applyNumberFormat="1" applyFont="1" applyFill="1" applyBorder="1" applyAlignment="1">
      <alignment horizontal="center" vertical="center"/>
    </xf>
    <xf numFmtId="1" fontId="19" fillId="4" borderId="5" xfId="0" applyNumberFormat="1" applyFont="1" applyFill="1" applyBorder="1" applyAlignment="1">
      <alignment horizontal="center" vertical="center"/>
    </xf>
    <xf numFmtId="2" fontId="19" fillId="4" borderId="23" xfId="0" applyNumberFormat="1" applyFont="1" applyFill="1" applyBorder="1" applyAlignment="1">
      <alignment horizontal="center" vertical="center"/>
    </xf>
    <xf numFmtId="2" fontId="19" fillId="4" borderId="18" xfId="0" quotePrefix="1" applyNumberFormat="1" applyFont="1" applyFill="1" applyBorder="1" applyAlignment="1">
      <alignment horizontal="center" vertical="center"/>
    </xf>
    <xf numFmtId="167" fontId="19" fillId="0" borderId="5" xfId="1" quotePrefix="1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" fontId="19" fillId="0" borderId="0" xfId="0" quotePrefix="1" applyNumberFormat="1" applyFont="1" applyAlignment="1">
      <alignment horizontal="center" vertical="center"/>
    </xf>
    <xf numFmtId="164" fontId="19" fillId="0" borderId="0" xfId="0" quotePrefix="1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1" fillId="0" borderId="0" xfId="0" quotePrefix="1" applyNumberFormat="1" applyFont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/>
    </xf>
    <xf numFmtId="168" fontId="19" fillId="0" borderId="0" xfId="0" quotePrefix="1" applyNumberFormat="1" applyFont="1" applyAlignment="1">
      <alignment horizontal="center" vertical="center"/>
    </xf>
    <xf numFmtId="168" fontId="21" fillId="0" borderId="0" xfId="0" quotePrefix="1" applyNumberFormat="1" applyFont="1" applyAlignment="1">
      <alignment horizontal="center" vertical="center"/>
    </xf>
    <xf numFmtId="2" fontId="19" fillId="0" borderId="0" xfId="0" quotePrefix="1" applyNumberFormat="1" applyFont="1" applyAlignment="1">
      <alignment horizontal="center" vertical="center"/>
    </xf>
    <xf numFmtId="2" fontId="19" fillId="4" borderId="0" xfId="0" applyNumberFormat="1" applyFont="1" applyFill="1" applyAlignment="1">
      <alignment horizontal="center" vertical="center"/>
    </xf>
    <xf numFmtId="1" fontId="19" fillId="4" borderId="0" xfId="0" applyNumberFormat="1" applyFont="1" applyFill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center" vertical="center" wrapText="1"/>
    </xf>
    <xf numFmtId="164" fontId="19" fillId="0" borderId="9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left" vertical="center" wrapText="1"/>
    </xf>
    <xf numFmtId="0" fontId="19" fillId="0" borderId="26" xfId="0" quotePrefix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Font="1"/>
    <xf numFmtId="0" fontId="19" fillId="0" borderId="2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" fontId="19" fillId="0" borderId="16" xfId="0" applyNumberFormat="1" applyFont="1" applyBorder="1" applyAlignment="1">
      <alignment horizontal="center" vertical="center" wrapText="1"/>
    </xf>
    <xf numFmtId="167" fontId="19" fillId="0" borderId="16" xfId="1" applyNumberFormat="1" applyFont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center" wrapText="1"/>
    </xf>
    <xf numFmtId="2" fontId="21" fillId="0" borderId="16" xfId="0" applyNumberFormat="1" applyFont="1" applyBorder="1" applyAlignment="1">
      <alignment horizontal="center" vertical="center" wrapText="1"/>
    </xf>
    <xf numFmtId="2" fontId="19" fillId="0" borderId="16" xfId="0" applyNumberFormat="1" applyFont="1" applyBorder="1" applyAlignment="1">
      <alignment horizontal="center" vertical="center" wrapText="1"/>
    </xf>
    <xf numFmtId="1" fontId="21" fillId="0" borderId="16" xfId="0" applyNumberFormat="1" applyFont="1" applyBorder="1" applyAlignment="1">
      <alignment horizontal="center" vertical="center" wrapText="1"/>
    </xf>
    <xf numFmtId="1" fontId="21" fillId="0" borderId="16" xfId="0" applyNumberFormat="1" applyFont="1" applyBorder="1" applyAlignment="1">
      <alignment horizontal="center" vertical="top" wrapText="1"/>
    </xf>
    <xf numFmtId="1" fontId="19" fillId="0" borderId="16" xfId="0" applyNumberFormat="1" applyFont="1" applyBorder="1" applyAlignment="1">
      <alignment horizontal="center" vertical="top" wrapText="1"/>
    </xf>
    <xf numFmtId="1" fontId="19" fillId="5" borderId="16" xfId="0" applyNumberFormat="1" applyFont="1" applyFill="1" applyBorder="1" applyAlignment="1">
      <alignment horizontal="center" vertical="top" wrapText="1"/>
    </xf>
    <xf numFmtId="164" fontId="21" fillId="0" borderId="16" xfId="0" applyNumberFormat="1" applyFont="1" applyBorder="1" applyAlignment="1">
      <alignment horizontal="center" vertical="center" wrapText="1"/>
    </xf>
    <xf numFmtId="9" fontId="19" fillId="0" borderId="16" xfId="1" applyFont="1" applyFill="1" applyBorder="1" applyAlignment="1">
      <alignment horizontal="center" vertical="center" wrapText="1"/>
    </xf>
    <xf numFmtId="2" fontId="30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center" vertical="center" wrapText="1"/>
    </xf>
    <xf numFmtId="168" fontId="21" fillId="0" borderId="16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top" wrapText="1"/>
    </xf>
    <xf numFmtId="2" fontId="19" fillId="0" borderId="16" xfId="0" applyNumberFormat="1" applyFont="1" applyBorder="1" applyAlignment="1">
      <alignment horizontal="center" vertical="top" wrapText="1"/>
    </xf>
    <xf numFmtId="2" fontId="19" fillId="4" borderId="20" xfId="0" applyNumberFormat="1" applyFont="1" applyFill="1" applyBorder="1" applyAlignment="1">
      <alignment horizontal="center" vertical="center" wrapText="1"/>
    </xf>
    <xf numFmtId="2" fontId="19" fillId="4" borderId="16" xfId="0" applyNumberFormat="1" applyFont="1" applyFill="1" applyBorder="1" applyAlignment="1">
      <alignment horizontal="center" vertical="center" wrapText="1"/>
    </xf>
    <xf numFmtId="1" fontId="19" fillId="4" borderId="16" xfId="0" applyNumberFormat="1" applyFont="1" applyFill="1" applyBorder="1" applyAlignment="1">
      <alignment horizontal="center" vertical="center" wrapText="1"/>
    </xf>
    <xf numFmtId="2" fontId="19" fillId="4" borderId="21" xfId="0" applyNumberFormat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" fontId="19" fillId="5" borderId="0" xfId="0" quotePrefix="1" applyNumberFormat="1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" fontId="19" fillId="5" borderId="5" xfId="0" quotePrefix="1" applyNumberFormat="1" applyFont="1" applyFill="1" applyBorder="1" applyAlignment="1">
      <alignment horizontal="center" vertical="center"/>
    </xf>
    <xf numFmtId="164" fontId="21" fillId="0" borderId="6" xfId="0" quotePrefix="1" applyNumberFormat="1" applyFont="1" applyBorder="1" applyAlignment="1">
      <alignment horizontal="center" vertical="center"/>
    </xf>
    <xf numFmtId="9" fontId="19" fillId="0" borderId="6" xfId="1" quotePrefix="1" applyFont="1" applyFill="1" applyBorder="1" applyAlignment="1">
      <alignment horizontal="center" vertical="center"/>
    </xf>
    <xf numFmtId="0" fontId="19" fillId="0" borderId="25" xfId="0" quotePrefix="1" applyFont="1" applyBorder="1" applyAlignment="1">
      <alignment horizontal="center" vertical="center"/>
    </xf>
    <xf numFmtId="164" fontId="21" fillId="0" borderId="7" xfId="0" quotePrefix="1" applyNumberFormat="1" applyFont="1" applyBorder="1" applyAlignment="1">
      <alignment horizontal="center" vertical="center"/>
    </xf>
    <xf numFmtId="9" fontId="19" fillId="0" borderId="7" xfId="1" quotePrefix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19" fillId="5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9" fontId="19" fillId="0" borderId="0" xfId="1" applyFont="1" applyFill="1" applyBorder="1" applyAlignment="1">
      <alignment horizontal="center"/>
    </xf>
    <xf numFmtId="168" fontId="19" fillId="0" borderId="0" xfId="0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7" xfId="0" applyFill="1" applyBorder="1" applyAlignment="1">
      <alignment vertical="center" wrapText="1"/>
    </xf>
    <xf numFmtId="0" fontId="0" fillId="0" borderId="27" xfId="0" applyFill="1" applyBorder="1" applyAlignment="1">
      <alignment horizontal="center" vertical="center" wrapText="1"/>
    </xf>
    <xf numFmtId="9" fontId="1" fillId="0" borderId="27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1" fillId="0" borderId="0" xfId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9" fontId="1" fillId="0" borderId="0" xfId="1" applyFont="1" applyFill="1" applyBorder="1" applyAlignment="1">
      <alignment horizontal="center"/>
    </xf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1" fillId="0" borderId="0" xfId="1" applyFont="1" applyAlignment="1">
      <alignment horizontal="center"/>
    </xf>
    <xf numFmtId="0" fontId="0" fillId="0" borderId="5" xfId="0" applyBorder="1"/>
    <xf numFmtId="9" fontId="1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vertical="center" wrapText="1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27" xfId="0" applyBorder="1" applyAlignment="1">
      <alignment horizontal="center" vertical="center" wrapText="1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1" fillId="0" borderId="0" xfId="1" applyFont="1" applyAlignment="1">
      <alignment horizontal="center"/>
    </xf>
    <xf numFmtId="0" fontId="0" fillId="0" borderId="5" xfId="0" applyBorder="1"/>
    <xf numFmtId="9" fontId="1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vertical="center" wrapText="1"/>
    </xf>
    <xf numFmtId="2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1" applyFont="1" applyFill="1"/>
    <xf numFmtId="165" fontId="0" fillId="0" borderId="0" xfId="0" applyNumberFormat="1"/>
    <xf numFmtId="9" fontId="0" fillId="0" borderId="0" xfId="1" applyFont="1"/>
    <xf numFmtId="1" fontId="0" fillId="5" borderId="0" xfId="0" applyNumberFormat="1" applyFill="1"/>
    <xf numFmtId="0" fontId="0" fillId="5" borderId="0" xfId="0" applyFill="1"/>
    <xf numFmtId="9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9" fillId="0" borderId="0" xfId="0" applyFont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1" fontId="0" fillId="5" borderId="0" xfId="0" applyNumberFormat="1" applyFill="1" applyAlignment="1">
      <alignment vertical="center"/>
    </xf>
    <xf numFmtId="1" fontId="0" fillId="5" borderId="5" xfId="0" applyNumberFormat="1" applyFill="1" applyBorder="1" applyAlignment="1">
      <alignment vertical="center"/>
    </xf>
    <xf numFmtId="165" fontId="0" fillId="5" borderId="0" xfId="0" applyNumberFormat="1" applyFill="1" applyAlignment="1">
      <alignment horizontal="right" vertical="center"/>
    </xf>
    <xf numFmtId="0" fontId="0" fillId="5" borderId="5" xfId="0" applyFill="1" applyBorder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0" borderId="8" xfId="0" applyBorder="1" applyAlignment="1">
      <alignment wrapText="1"/>
    </xf>
    <xf numFmtId="1" fontId="0" fillId="0" borderId="8" xfId="0" applyNumberFormat="1" applyBorder="1" applyAlignment="1">
      <alignment horizontal="center"/>
    </xf>
    <xf numFmtId="1" fontId="0" fillId="0" borderId="8" xfId="0" applyNumberFormat="1" applyBorder="1"/>
    <xf numFmtId="0" fontId="0" fillId="0" borderId="8" xfId="0" applyBorder="1"/>
    <xf numFmtId="1" fontId="0" fillId="0" borderId="9" xfId="0" applyNumberFormat="1" applyBorder="1" applyAlignment="1">
      <alignment horizontal="center"/>
    </xf>
    <xf numFmtId="0" fontId="0" fillId="0" borderId="9" xfId="0" applyBorder="1"/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0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2" fontId="41" fillId="0" borderId="0" xfId="0" applyNumberFormat="1" applyFont="1" applyAlignment="1">
      <alignment horizontal="left" vertical="top"/>
    </xf>
    <xf numFmtId="1" fontId="44" fillId="0" borderId="0" xfId="0" applyNumberFormat="1" applyFont="1" applyAlignment="1">
      <alignment horizontal="left" vertical="top" wrapText="1"/>
    </xf>
    <xf numFmtId="2" fontId="44" fillId="0" borderId="0" xfId="0" applyNumberFormat="1" applyFont="1" applyAlignment="1">
      <alignment horizontal="left" vertical="top" wrapText="1"/>
    </xf>
    <xf numFmtId="1" fontId="41" fillId="0" borderId="0" xfId="0" applyNumberFormat="1" applyFont="1" applyAlignment="1">
      <alignment horizontal="left" vertical="top"/>
    </xf>
    <xf numFmtId="1" fontId="42" fillId="0" borderId="0" xfId="0" applyNumberFormat="1" applyFont="1" applyAlignment="1">
      <alignment horizontal="left" vertical="top"/>
    </xf>
    <xf numFmtId="2" fontId="43" fillId="0" borderId="0" xfId="0" applyNumberFormat="1" applyFont="1" applyAlignment="1">
      <alignment horizontal="left" vertical="top"/>
    </xf>
    <xf numFmtId="1" fontId="43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41" fillId="0" borderId="0" xfId="0" applyFont="1"/>
    <xf numFmtId="1" fontId="43" fillId="0" borderId="0" xfId="0" applyNumberFormat="1" applyFont="1" applyAlignment="1">
      <alignment horizontal="left" vertical="top" wrapText="1"/>
    </xf>
    <xf numFmtId="2" fontId="43" fillId="0" borderId="0" xfId="0" applyNumberFormat="1" applyFont="1" applyAlignment="1">
      <alignment horizontal="left" vertical="top" wrapText="1"/>
    </xf>
    <xf numFmtId="1" fontId="42" fillId="0" borderId="0" xfId="0" applyNumberFormat="1" applyFont="1" applyAlignment="1">
      <alignment horizontal="left"/>
    </xf>
    <xf numFmtId="2" fontId="45" fillId="0" borderId="0" xfId="2" applyNumberFormat="1" applyFont="1" applyFill="1" applyBorder="1" applyAlignment="1">
      <alignment horizontal="left" vertical="top"/>
    </xf>
    <xf numFmtId="2" fontId="46" fillId="0" borderId="0" xfId="0" applyNumberFormat="1" applyFont="1" applyAlignment="1">
      <alignment horizontal="left" vertical="top"/>
    </xf>
    <xf numFmtId="1" fontId="42" fillId="0" borderId="0" xfId="0" applyNumberFormat="1" applyFont="1" applyAlignment="1">
      <alignment horizontal="left" vertical="center"/>
    </xf>
    <xf numFmtId="1" fontId="41" fillId="0" borderId="0" xfId="0" applyNumberFormat="1" applyFont="1"/>
    <xf numFmtId="1" fontId="42" fillId="5" borderId="0" xfId="0" applyNumberFormat="1" applyFont="1" applyFill="1" applyAlignment="1">
      <alignment horizontal="center" vertical="center" wrapText="1"/>
    </xf>
    <xf numFmtId="1" fontId="42" fillId="5" borderId="0" xfId="0" applyNumberFormat="1" applyFont="1" applyFill="1" applyAlignment="1">
      <alignment horizontal="left" vertical="top"/>
    </xf>
    <xf numFmtId="1" fontId="42" fillId="5" borderId="0" xfId="0" applyNumberFormat="1" applyFont="1" applyFill="1" applyAlignment="1">
      <alignment horizontal="left"/>
    </xf>
    <xf numFmtId="1" fontId="41" fillId="5" borderId="0" xfId="0" applyNumberFormat="1" applyFont="1" applyFill="1" applyAlignment="1">
      <alignment horizontal="left" vertical="top"/>
    </xf>
    <xf numFmtId="0" fontId="41" fillId="5" borderId="0" xfId="0" applyFont="1" applyFill="1"/>
    <xf numFmtId="0" fontId="41" fillId="5" borderId="0" xfId="0" applyFont="1" applyFill="1" applyAlignment="1">
      <alignment horizontal="center" vertical="center" wrapText="1"/>
    </xf>
    <xf numFmtId="2" fontId="43" fillId="5" borderId="0" xfId="0" applyNumberFormat="1" applyFont="1" applyFill="1" applyAlignment="1">
      <alignment horizontal="left" vertical="top"/>
    </xf>
    <xf numFmtId="2" fontId="41" fillId="5" borderId="0" xfId="0" applyNumberFormat="1" applyFont="1" applyFill="1" applyAlignment="1">
      <alignment horizontal="left" vertical="top"/>
    </xf>
  </cellXfs>
  <cellStyles count="7">
    <cellStyle name="Hyperlink" xfId="2" builtinId="8"/>
    <cellStyle name="Normal" xfId="0" builtinId="0"/>
    <cellStyle name="Normal 10" xfId="3" xr:uid="{957C2348-066D-438C-A5EA-19D7BD07D932}"/>
    <cellStyle name="Normal 2" xfId="4" xr:uid="{4F5AF4FE-0A03-4979-A9CA-CC83F45FE55F}"/>
    <cellStyle name="Normal 3" xfId="5" xr:uid="{0357CD0B-4B1A-4723-9981-F34031A024F9}"/>
    <cellStyle name="Percent" xfId="1" builtinId="5"/>
    <cellStyle name="Percent 2" xfId="6" xr:uid="{4028F6FF-0EA0-450F-9F73-5C48BDCF6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7FBF-3B5A-4E34-A35E-7571B240B85A}">
  <dimension ref="A1:AQ18"/>
  <sheetViews>
    <sheetView topLeftCell="AE1" workbookViewId="0">
      <selection activeCell="AQ1" sqref="AQ1"/>
    </sheetView>
  </sheetViews>
  <sheetFormatPr defaultRowHeight="14.4"/>
  <sheetData>
    <row r="1" spans="1:43" ht="65.40000000000000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6" t="s">
        <v>60</v>
      </c>
    </row>
    <row r="2" spans="1:43" ht="15.6">
      <c r="A2" s="3" t="s">
        <v>42</v>
      </c>
      <c r="B2" s="4">
        <v>45.365110000000001</v>
      </c>
      <c r="C2" s="4">
        <v>3.9648870000000001</v>
      </c>
      <c r="D2" s="4">
        <v>16.69989</v>
      </c>
      <c r="E2" s="4">
        <v>9.042192</v>
      </c>
      <c r="F2" s="4">
        <v>0.148038</v>
      </c>
      <c r="G2" s="4">
        <v>5.1724680000000003</v>
      </c>
      <c r="H2" s="4">
        <v>10.47326</v>
      </c>
      <c r="I2" s="4">
        <v>3.5616979999999998</v>
      </c>
      <c r="J2" s="4">
        <v>0.895922</v>
      </c>
      <c r="K2" s="4">
        <v>0.26733200000000001</v>
      </c>
      <c r="L2" s="4">
        <v>95.590810000000005</v>
      </c>
      <c r="M2" s="4">
        <v>46.55</v>
      </c>
      <c r="N2" s="4">
        <v>3.82</v>
      </c>
      <c r="O2" s="4">
        <v>16.079999999999998</v>
      </c>
      <c r="P2" s="4">
        <v>2.36</v>
      </c>
      <c r="Q2" s="4">
        <v>8.89</v>
      </c>
      <c r="R2" s="4">
        <v>0.14000000000000001</v>
      </c>
      <c r="S2" s="4">
        <v>7.53</v>
      </c>
      <c r="T2" s="4">
        <v>10.09</v>
      </c>
      <c r="U2" s="4">
        <v>3.43</v>
      </c>
      <c r="V2" s="4">
        <v>0.87</v>
      </c>
      <c r="W2" s="4">
        <v>0.26</v>
      </c>
      <c r="X2" s="5">
        <v>7.78</v>
      </c>
      <c r="Y2" s="6">
        <v>83.6</v>
      </c>
      <c r="Z2" s="7">
        <v>83.5</v>
      </c>
      <c r="AA2" s="8">
        <v>3.6900000000000001E-3</v>
      </c>
      <c r="AB2" s="8">
        <v>2730</v>
      </c>
      <c r="AC2" s="9"/>
      <c r="AD2" s="8">
        <v>0.47</v>
      </c>
      <c r="AE2" s="8">
        <v>0.16</v>
      </c>
      <c r="AF2" s="8">
        <v>316</v>
      </c>
      <c r="AG2" s="8">
        <v>1.0840000000000001</v>
      </c>
      <c r="AH2" s="8">
        <v>1.23</v>
      </c>
      <c r="AI2" s="8">
        <v>2041</v>
      </c>
      <c r="AJ2" s="10">
        <v>86.13390970897062</v>
      </c>
      <c r="AK2" s="10">
        <v>55.312512767576003</v>
      </c>
      <c r="AL2" s="11">
        <v>14.09060519947128</v>
      </c>
      <c r="AM2" s="12">
        <v>8.2169302017220773E-3</v>
      </c>
      <c r="AN2" s="8">
        <v>0.20599999999999999</v>
      </c>
      <c r="AO2" s="13">
        <v>623.47459420862367</v>
      </c>
      <c r="AP2" s="13">
        <v>2664.4745942086238</v>
      </c>
      <c r="AQ2">
        <f>100*AO2/AP2</f>
        <v>23.399532334208725</v>
      </c>
    </row>
    <row r="3" spans="1:43" ht="15.6">
      <c r="A3" s="14" t="s">
        <v>43</v>
      </c>
      <c r="B3" s="15">
        <v>45.913170000000001</v>
      </c>
      <c r="C3" s="15">
        <v>2.1838540000000002</v>
      </c>
      <c r="D3" s="15">
        <v>17.21163</v>
      </c>
      <c r="E3" s="15">
        <v>9.6343409999999992</v>
      </c>
      <c r="F3" s="15">
        <v>0.15215899999999999</v>
      </c>
      <c r="G3" s="15">
        <v>4.8998869999999997</v>
      </c>
      <c r="H3" s="15">
        <v>10.63402</v>
      </c>
      <c r="I3" s="15">
        <v>3.5403709999999999</v>
      </c>
      <c r="J3" s="15">
        <v>0.93385499999999999</v>
      </c>
      <c r="K3" s="15">
        <v>0.52395800000000003</v>
      </c>
      <c r="L3" s="15">
        <v>95.627260000000007</v>
      </c>
      <c r="M3" s="15">
        <v>47.33</v>
      </c>
      <c r="N3" s="15">
        <v>2.15</v>
      </c>
      <c r="O3" s="15">
        <v>16.98</v>
      </c>
      <c r="P3" s="15">
        <v>2.39</v>
      </c>
      <c r="Q3" s="15">
        <v>8.86</v>
      </c>
      <c r="R3" s="15">
        <v>0.15</v>
      </c>
      <c r="S3" s="15">
        <v>6.71</v>
      </c>
      <c r="T3" s="15">
        <v>10.49</v>
      </c>
      <c r="U3" s="15">
        <v>3.49</v>
      </c>
      <c r="V3" s="15">
        <v>0.93</v>
      </c>
      <c r="W3" s="15">
        <v>0.52</v>
      </c>
      <c r="X3" s="16">
        <v>5.43</v>
      </c>
      <c r="Y3" s="17">
        <v>82.2</v>
      </c>
      <c r="Z3" s="18">
        <v>81.7</v>
      </c>
      <c r="AA3" s="19">
        <v>5.2399999999999999E-3</v>
      </c>
      <c r="AB3" s="19">
        <v>2740</v>
      </c>
      <c r="AC3" s="20"/>
      <c r="AD3" s="19">
        <v>0.58099999999999996</v>
      </c>
      <c r="AE3" s="19">
        <v>0.217</v>
      </c>
      <c r="AF3" s="19">
        <v>318</v>
      </c>
      <c r="AG3" s="19">
        <v>1.0569999999999999</v>
      </c>
      <c r="AH3" s="19">
        <v>1.1000000000000001</v>
      </c>
      <c r="AI3" s="19">
        <v>1979</v>
      </c>
      <c r="AJ3" s="21">
        <v>89.377203158548454</v>
      </c>
      <c r="AK3" s="21">
        <v>77.366544592751595</v>
      </c>
      <c r="AL3" s="22">
        <v>18.159754445577601</v>
      </c>
      <c r="AM3" s="23">
        <v>1.0992675215841827E-2</v>
      </c>
      <c r="AN3" s="19">
        <v>0.17799999999999999</v>
      </c>
      <c r="AO3" s="24">
        <v>720.14655343248808</v>
      </c>
      <c r="AP3" s="24">
        <v>2699.146553432488</v>
      </c>
      <c r="AQ3">
        <f t="shared" ref="AQ3:AQ18" si="0">100*AO3/AP3</f>
        <v>26.680528054939522</v>
      </c>
    </row>
    <row r="4" spans="1:43" ht="15.6">
      <c r="A4" s="14" t="s">
        <v>44</v>
      </c>
      <c r="B4" s="15">
        <v>46.500390000000003</v>
      </c>
      <c r="C4" s="15">
        <v>2.4334579999999999</v>
      </c>
      <c r="D4" s="15">
        <v>16.209969999999998</v>
      </c>
      <c r="E4" s="15">
        <v>8.6278009999999998</v>
      </c>
      <c r="F4" s="15">
        <v>0.13338700000000001</v>
      </c>
      <c r="G4" s="15">
        <v>4.4757360000000004</v>
      </c>
      <c r="H4" s="15">
        <v>11.91976</v>
      </c>
      <c r="I4" s="15">
        <v>3.6255869999999999</v>
      </c>
      <c r="J4" s="15">
        <v>1.096039</v>
      </c>
      <c r="K4" s="15">
        <v>0.52076199999999995</v>
      </c>
      <c r="L4" s="15">
        <v>95.54289</v>
      </c>
      <c r="M4" s="15">
        <v>47.4</v>
      </c>
      <c r="N4" s="15">
        <v>2.29</v>
      </c>
      <c r="O4" s="15">
        <v>15.21</v>
      </c>
      <c r="P4" s="15">
        <v>2.4500000000000002</v>
      </c>
      <c r="Q4" s="15">
        <v>8.7899999999999991</v>
      </c>
      <c r="R4" s="15">
        <v>0.13</v>
      </c>
      <c r="S4" s="15">
        <v>7.62</v>
      </c>
      <c r="T4" s="15">
        <v>11.19</v>
      </c>
      <c r="U4" s="15">
        <v>3.4</v>
      </c>
      <c r="V4" s="15">
        <v>1.03</v>
      </c>
      <c r="W4" s="15">
        <v>0.49</v>
      </c>
      <c r="X4" s="15">
        <v>10.52</v>
      </c>
      <c r="Y4" s="18">
        <v>83.9</v>
      </c>
      <c r="Z4" s="18">
        <v>83.1</v>
      </c>
      <c r="AA4" s="19">
        <v>8.1799999999999998E-3</v>
      </c>
      <c r="AB4" s="19">
        <v>2723</v>
      </c>
      <c r="AC4" s="25">
        <v>1.0500000000000001E-2</v>
      </c>
      <c r="AD4" s="19">
        <v>1.038</v>
      </c>
      <c r="AE4" s="19">
        <v>0.48099999999999998</v>
      </c>
      <c r="AF4" s="19">
        <v>325</v>
      </c>
      <c r="AG4" s="19">
        <v>1.113</v>
      </c>
      <c r="AH4" s="19">
        <v>1.2</v>
      </c>
      <c r="AI4" s="19">
        <v>2627</v>
      </c>
      <c r="AJ4" s="21">
        <v>104.56945015175405</v>
      </c>
      <c r="AK4" s="21">
        <v>100.36789885479287</v>
      </c>
      <c r="AL4" s="22">
        <v>30.908672049806675</v>
      </c>
      <c r="AM4" s="23">
        <v>2.7158207765230778E-2</v>
      </c>
      <c r="AN4" s="19">
        <v>0.28199999999999997</v>
      </c>
      <c r="AO4" s="24">
        <v>2875.5676879977136</v>
      </c>
      <c r="AP4" s="24">
        <v>5502.5676879977136</v>
      </c>
      <c r="AQ4">
        <f t="shared" si="0"/>
        <v>52.25865179759527</v>
      </c>
    </row>
    <row r="5" spans="1:43" ht="15.6">
      <c r="A5" s="14" t="s">
        <v>45</v>
      </c>
      <c r="B5" s="15">
        <v>46.573250000000002</v>
      </c>
      <c r="C5" s="15">
        <v>2.1272030000000002</v>
      </c>
      <c r="D5" s="15">
        <v>16.361059999999998</v>
      </c>
      <c r="E5" s="15">
        <v>8.4738530000000001</v>
      </c>
      <c r="F5" s="15">
        <v>0.15932099999999999</v>
      </c>
      <c r="G5" s="15">
        <v>5.3031170000000003</v>
      </c>
      <c r="H5" s="15">
        <v>10.631539999999999</v>
      </c>
      <c r="I5" s="15">
        <v>3.6197180000000002</v>
      </c>
      <c r="J5" s="15">
        <v>0.91044700000000001</v>
      </c>
      <c r="K5" s="15">
        <v>0.45406999999999997</v>
      </c>
      <c r="L5" s="15">
        <v>94.613590000000002</v>
      </c>
      <c r="M5" s="15">
        <v>48.06</v>
      </c>
      <c r="N5" s="15">
        <v>2.0699999999999998</v>
      </c>
      <c r="O5" s="15">
        <v>15.88</v>
      </c>
      <c r="P5" s="15">
        <v>2.39</v>
      </c>
      <c r="Q5" s="15">
        <v>8.86</v>
      </c>
      <c r="R5" s="15">
        <v>0.16</v>
      </c>
      <c r="S5" s="15">
        <v>7.44</v>
      </c>
      <c r="T5" s="15">
        <v>10.32</v>
      </c>
      <c r="U5" s="15">
        <v>3.52</v>
      </c>
      <c r="V5" s="15">
        <v>0.88</v>
      </c>
      <c r="W5" s="15">
        <v>0.44</v>
      </c>
      <c r="X5" s="15">
        <v>7.8</v>
      </c>
      <c r="Y5" s="18">
        <v>83.5</v>
      </c>
      <c r="Z5" s="18">
        <v>81.599999999999994</v>
      </c>
      <c r="AA5" s="19">
        <v>2.0500000000000002E-3</v>
      </c>
      <c r="AB5" s="19">
        <v>2708</v>
      </c>
      <c r="AC5" s="25"/>
      <c r="AD5" s="19">
        <v>0.308</v>
      </c>
      <c r="AE5" s="19">
        <v>0.13600000000000001</v>
      </c>
      <c r="AF5" s="19">
        <v>316</v>
      </c>
      <c r="AG5" s="19">
        <v>1.0860000000000001</v>
      </c>
      <c r="AH5" s="19">
        <v>1.46</v>
      </c>
      <c r="AI5" s="19">
        <v>3142</v>
      </c>
      <c r="AJ5" s="21">
        <v>72.586377662907395</v>
      </c>
      <c r="AK5" s="21">
        <v>67.563303649244389</v>
      </c>
      <c r="AL5" s="22">
        <v>16.364182466874251</v>
      </c>
      <c r="AM5" s="23">
        <v>1.2697301662445683E-2</v>
      </c>
      <c r="AN5" s="19">
        <v>0.13200000000000001</v>
      </c>
      <c r="AO5" s="24">
        <v>624.54049906426974</v>
      </c>
      <c r="AP5" s="24">
        <v>3766.5404990642696</v>
      </c>
      <c r="AQ5">
        <f t="shared" si="0"/>
        <v>16.581276617613053</v>
      </c>
    </row>
    <row r="6" spans="1:43" ht="15.6">
      <c r="A6" s="14" t="s">
        <v>46</v>
      </c>
      <c r="B6" s="15">
        <v>46.091470000000001</v>
      </c>
      <c r="C6" s="15">
        <v>2.1769850000000002</v>
      </c>
      <c r="D6" s="15">
        <v>17.011700000000001</v>
      </c>
      <c r="E6" s="15">
        <v>8.7078539999999993</v>
      </c>
      <c r="F6" s="15">
        <v>0.14006399999999999</v>
      </c>
      <c r="G6" s="15">
        <v>5.5545059999999999</v>
      </c>
      <c r="H6" s="15">
        <v>10.97892</v>
      </c>
      <c r="I6" s="15">
        <v>3.4526050000000001</v>
      </c>
      <c r="J6" s="15">
        <v>0.96340099999999995</v>
      </c>
      <c r="K6" s="15">
        <v>0.45821699999999999</v>
      </c>
      <c r="L6" s="15">
        <v>95.535719999999998</v>
      </c>
      <c r="M6" s="15">
        <v>47.21</v>
      </c>
      <c r="N6" s="15">
        <v>2.1</v>
      </c>
      <c r="O6" s="15">
        <v>16.37</v>
      </c>
      <c r="P6" s="15">
        <v>2.36</v>
      </c>
      <c r="Q6" s="15">
        <v>8.8800000000000008</v>
      </c>
      <c r="R6" s="15">
        <v>0.14000000000000001</v>
      </c>
      <c r="S6" s="15">
        <v>7.69</v>
      </c>
      <c r="T6" s="15">
        <v>10.56</v>
      </c>
      <c r="U6" s="15">
        <v>3.32</v>
      </c>
      <c r="V6" s="15">
        <v>0.93</v>
      </c>
      <c r="W6" s="15">
        <v>0.44</v>
      </c>
      <c r="X6" s="15">
        <v>7.75</v>
      </c>
      <c r="Y6" s="18">
        <v>83.8</v>
      </c>
      <c r="Z6" s="18">
        <v>80.3</v>
      </c>
      <c r="AA6" s="19">
        <v>3.96E-3</v>
      </c>
      <c r="AB6" s="19">
        <v>2722</v>
      </c>
      <c r="AC6" s="25">
        <v>5.4000000000000003E-3</v>
      </c>
      <c r="AD6" s="19">
        <v>0.58299999999999996</v>
      </c>
      <c r="AE6" s="19">
        <v>0.24299999999999999</v>
      </c>
      <c r="AF6" s="19">
        <v>323</v>
      </c>
      <c r="AG6" s="19">
        <v>1.0860000000000001</v>
      </c>
      <c r="AH6" s="19">
        <v>1.42</v>
      </c>
      <c r="AI6" s="19">
        <v>2828</v>
      </c>
      <c r="AJ6" s="21">
        <v>94.565570837003193</v>
      </c>
      <c r="AK6" s="21">
        <v>81.880331000924997</v>
      </c>
      <c r="AL6" s="22">
        <v>26.412244761111292</v>
      </c>
      <c r="AM6" s="23">
        <v>2.6755838634193112E-2</v>
      </c>
      <c r="AN6" s="19">
        <v>0.2</v>
      </c>
      <c r="AO6" s="24">
        <v>2010.195225440887</v>
      </c>
      <c r="AP6" s="24">
        <v>4838.195225440887</v>
      </c>
      <c r="AQ6">
        <f t="shared" si="0"/>
        <v>41.548452093677255</v>
      </c>
    </row>
    <row r="7" spans="1:43" ht="15.6">
      <c r="A7" s="14" t="s">
        <v>47</v>
      </c>
      <c r="B7" s="15">
        <v>45.826810000000002</v>
      </c>
      <c r="C7" s="15">
        <v>2.2834409999999998</v>
      </c>
      <c r="D7" s="15">
        <v>15.85393</v>
      </c>
      <c r="E7" s="15">
        <v>8.5740929999999995</v>
      </c>
      <c r="F7" s="15">
        <v>0.15773699999999999</v>
      </c>
      <c r="G7" s="15">
        <v>5.7309169999999998</v>
      </c>
      <c r="H7" s="15">
        <v>11.716810000000001</v>
      </c>
      <c r="I7" s="15">
        <v>3.4987759999999999</v>
      </c>
      <c r="J7" s="15">
        <v>1.0179199999999999</v>
      </c>
      <c r="K7" s="15">
        <v>0.48292800000000002</v>
      </c>
      <c r="L7" s="15">
        <v>95.143360000000001</v>
      </c>
      <c r="M7" s="15">
        <v>47.11</v>
      </c>
      <c r="N7" s="15">
        <v>2.21</v>
      </c>
      <c r="O7" s="15">
        <v>15.31</v>
      </c>
      <c r="P7" s="15">
        <v>2.46</v>
      </c>
      <c r="Q7" s="15">
        <v>8.82</v>
      </c>
      <c r="R7" s="15">
        <v>0.16</v>
      </c>
      <c r="S7" s="15">
        <v>7.8</v>
      </c>
      <c r="T7" s="15">
        <v>11.31</v>
      </c>
      <c r="U7" s="15">
        <v>3.38</v>
      </c>
      <c r="V7" s="15">
        <v>0.98</v>
      </c>
      <c r="W7" s="15">
        <v>0.47</v>
      </c>
      <c r="X7" s="15">
        <v>7.71</v>
      </c>
      <c r="Y7" s="18">
        <v>84.1</v>
      </c>
      <c r="Z7" s="18">
        <v>81</v>
      </c>
      <c r="AA7" s="19">
        <v>4.8799999999999998E-3</v>
      </c>
      <c r="AB7" s="19">
        <v>2742</v>
      </c>
      <c r="AC7" s="25"/>
      <c r="AD7" s="19">
        <v>0.56399999999999995</v>
      </c>
      <c r="AE7" s="19">
        <v>0.25900000000000001</v>
      </c>
      <c r="AF7" s="19">
        <v>327</v>
      </c>
      <c r="AG7" s="19">
        <v>1.0860000000000001</v>
      </c>
      <c r="AH7" s="19">
        <v>1.1100000000000001</v>
      </c>
      <c r="AI7" s="19">
        <v>2399</v>
      </c>
      <c r="AJ7" s="21">
        <v>88.209069828447909</v>
      </c>
      <c r="AK7" s="21">
        <v>77.18056750244844</v>
      </c>
      <c r="AL7" s="22">
        <v>22.902539364188137</v>
      </c>
      <c r="AM7" s="23">
        <v>2.1342880852531287E-2</v>
      </c>
      <c r="AN7" s="19">
        <v>0.217</v>
      </c>
      <c r="AO7" s="24">
        <v>1718.5845961296288</v>
      </c>
      <c r="AP7" s="24">
        <v>4117.5845961296291</v>
      </c>
      <c r="AQ7">
        <f t="shared" si="0"/>
        <v>41.737687617760962</v>
      </c>
    </row>
    <row r="8" spans="1:43" ht="15.6">
      <c r="A8" s="14" t="s">
        <v>48</v>
      </c>
      <c r="B8" s="15">
        <v>45.98695</v>
      </c>
      <c r="C8" s="15">
        <v>2.124679</v>
      </c>
      <c r="D8" s="15">
        <v>16.355540000000001</v>
      </c>
      <c r="E8" s="15">
        <v>8.5634540000000001</v>
      </c>
      <c r="F8" s="15">
        <v>0.114217</v>
      </c>
      <c r="G8" s="15">
        <v>5.7736159999999996</v>
      </c>
      <c r="H8" s="15">
        <v>10.97409</v>
      </c>
      <c r="I8" s="15">
        <v>3.563787</v>
      </c>
      <c r="J8" s="15">
        <v>0.97404299999999999</v>
      </c>
      <c r="K8" s="15">
        <v>0.48493999999999998</v>
      </c>
      <c r="L8" s="15">
        <v>94.915310000000005</v>
      </c>
      <c r="M8" s="15">
        <v>47.42</v>
      </c>
      <c r="N8" s="15">
        <v>2.0699999999999998</v>
      </c>
      <c r="O8" s="15">
        <v>15.94</v>
      </c>
      <c r="P8" s="15">
        <v>2.41</v>
      </c>
      <c r="Q8" s="15">
        <v>8.84</v>
      </c>
      <c r="R8" s="15">
        <v>0.11</v>
      </c>
      <c r="S8" s="15">
        <v>7.63</v>
      </c>
      <c r="T8" s="15">
        <v>10.69</v>
      </c>
      <c r="U8" s="15">
        <v>3.47</v>
      </c>
      <c r="V8" s="15">
        <v>0.95</v>
      </c>
      <c r="W8" s="15">
        <v>0.47</v>
      </c>
      <c r="X8" s="15">
        <v>7.04</v>
      </c>
      <c r="Y8" s="18">
        <v>83.8</v>
      </c>
      <c r="Z8" s="18">
        <v>83.7</v>
      </c>
      <c r="AA8" s="19">
        <v>4.2399999999999998E-3</v>
      </c>
      <c r="AB8" s="19">
        <v>2726</v>
      </c>
      <c r="AC8" s="25"/>
      <c r="AD8" s="19">
        <v>0.59499999999999997</v>
      </c>
      <c r="AE8" s="19">
        <v>0.23</v>
      </c>
      <c r="AF8" s="19">
        <v>320</v>
      </c>
      <c r="AG8" s="19">
        <v>1.079</v>
      </c>
      <c r="AH8" s="19">
        <v>1.36</v>
      </c>
      <c r="AI8" s="19">
        <v>2536</v>
      </c>
      <c r="AJ8" s="21">
        <v>98.542571623669289</v>
      </c>
      <c r="AK8" s="21">
        <v>96.068593098813466</v>
      </c>
      <c r="AL8" s="22">
        <v>27.394341279651066</v>
      </c>
      <c r="AM8" s="23">
        <v>2.2089291739674683E-2</v>
      </c>
      <c r="AN8" s="19">
        <v>0.215</v>
      </c>
      <c r="AO8" s="24">
        <v>1774.0865659342135</v>
      </c>
      <c r="AP8" s="24">
        <v>4310.0865659342135</v>
      </c>
      <c r="AQ8">
        <f t="shared" si="0"/>
        <v>41.161274577548525</v>
      </c>
    </row>
    <row r="9" spans="1:43" ht="15.6">
      <c r="A9" s="14" t="s">
        <v>49</v>
      </c>
      <c r="B9" s="15">
        <v>45.350879999999997</v>
      </c>
      <c r="C9" s="15">
        <v>2.1025909999999999</v>
      </c>
      <c r="D9" s="15">
        <v>16.940729999999999</v>
      </c>
      <c r="E9" s="15">
        <v>8.6593529999999994</v>
      </c>
      <c r="F9" s="15">
        <v>0.116302</v>
      </c>
      <c r="G9" s="15">
        <v>5.7483829999999996</v>
      </c>
      <c r="H9" s="15">
        <v>10.68102</v>
      </c>
      <c r="I9" s="15">
        <v>3.7452290000000001</v>
      </c>
      <c r="J9" s="15">
        <v>1.0015510000000001</v>
      </c>
      <c r="K9" s="15">
        <v>0.50761699999999998</v>
      </c>
      <c r="L9" s="15">
        <v>94.853650000000002</v>
      </c>
      <c r="M9" s="15">
        <v>46.9</v>
      </c>
      <c r="N9" s="15">
        <v>2.0699999999999998</v>
      </c>
      <c r="O9" s="15">
        <v>16.670000000000002</v>
      </c>
      <c r="P9" s="15">
        <v>2.4300000000000002</v>
      </c>
      <c r="Q9" s="15">
        <v>8.82</v>
      </c>
      <c r="R9" s="15">
        <v>0.11</v>
      </c>
      <c r="S9" s="15">
        <v>7.32</v>
      </c>
      <c r="T9" s="15">
        <v>10.51</v>
      </c>
      <c r="U9" s="15">
        <v>3.69</v>
      </c>
      <c r="V9" s="15">
        <v>0.99</v>
      </c>
      <c r="W9" s="15">
        <v>0.5</v>
      </c>
      <c r="X9" s="15">
        <v>6.11</v>
      </c>
      <c r="Y9" s="18">
        <v>83.3</v>
      </c>
      <c r="Z9" s="18">
        <v>81.5</v>
      </c>
      <c r="AA9" s="19">
        <v>4.6800000000000001E-3</v>
      </c>
      <c r="AB9" s="19">
        <v>2733</v>
      </c>
      <c r="AC9" s="25">
        <v>6.4999999999999997E-3</v>
      </c>
      <c r="AD9" s="19">
        <v>0.59099999999999997</v>
      </c>
      <c r="AE9" s="19">
        <v>0.19700000000000001</v>
      </c>
      <c r="AF9" s="19">
        <v>314</v>
      </c>
      <c r="AG9" s="19">
        <v>1.07</v>
      </c>
      <c r="AH9" s="19">
        <v>1.24</v>
      </c>
      <c r="AI9" s="19">
        <v>2018</v>
      </c>
      <c r="AJ9" s="21">
        <v>99.92853001576232</v>
      </c>
      <c r="AK9" s="21">
        <v>75.286120898874842</v>
      </c>
      <c r="AL9" s="22">
        <v>23.944009176470299</v>
      </c>
      <c r="AM9" s="23">
        <v>2.1651148935389653E-2</v>
      </c>
      <c r="AN9" s="19">
        <v>0.24099999999999999</v>
      </c>
      <c r="AO9" s="24">
        <v>1943.5967220369989</v>
      </c>
      <c r="AP9" s="24">
        <v>3961.5967220369989</v>
      </c>
      <c r="AQ9">
        <f t="shared" si="0"/>
        <v>49.060943311706595</v>
      </c>
    </row>
    <row r="10" spans="1:43" ht="15.6">
      <c r="A10" s="14" t="s">
        <v>50</v>
      </c>
      <c r="B10" s="15">
        <v>45.221170000000001</v>
      </c>
      <c r="C10" s="15">
        <v>2.1716630000000001</v>
      </c>
      <c r="D10" s="15">
        <v>16.938110000000002</v>
      </c>
      <c r="E10" s="15">
        <v>8.913233</v>
      </c>
      <c r="F10" s="15">
        <v>0.113332</v>
      </c>
      <c r="G10" s="15">
        <v>5.5168299999999997</v>
      </c>
      <c r="H10" s="15">
        <v>11.01473</v>
      </c>
      <c r="I10" s="15">
        <v>3.3625919999999998</v>
      </c>
      <c r="J10" s="15">
        <v>0.94804500000000003</v>
      </c>
      <c r="K10" s="15">
        <v>0.45203100000000002</v>
      </c>
      <c r="L10" s="15">
        <v>94.651730000000001</v>
      </c>
      <c r="M10" s="15">
        <v>46.9</v>
      </c>
      <c r="N10" s="15">
        <v>2.13</v>
      </c>
      <c r="O10" s="15">
        <v>16.66</v>
      </c>
      <c r="P10" s="15">
        <v>2.37</v>
      </c>
      <c r="Q10" s="15">
        <v>8.8699999999999992</v>
      </c>
      <c r="R10" s="15">
        <v>0.11</v>
      </c>
      <c r="S10" s="15">
        <v>7.44</v>
      </c>
      <c r="T10" s="15">
        <v>10.83</v>
      </c>
      <c r="U10" s="15">
        <v>3.3</v>
      </c>
      <c r="V10" s="15">
        <v>0.93</v>
      </c>
      <c r="W10" s="15">
        <v>0.45</v>
      </c>
      <c r="X10" s="15">
        <v>6.55</v>
      </c>
      <c r="Y10" s="18">
        <v>83.5</v>
      </c>
      <c r="Z10" s="18">
        <v>81.8</v>
      </c>
      <c r="AA10" s="19">
        <v>2.7000000000000001E-3</v>
      </c>
      <c r="AB10" s="19">
        <v>2736</v>
      </c>
      <c r="AC10" s="25"/>
      <c r="AD10" s="19">
        <v>0.36099999999999999</v>
      </c>
      <c r="AE10" s="19">
        <v>0.15</v>
      </c>
      <c r="AF10" s="19">
        <v>325</v>
      </c>
      <c r="AG10" s="19">
        <v>1.0720000000000001</v>
      </c>
      <c r="AH10" s="19">
        <v>1.3</v>
      </c>
      <c r="AI10" s="19">
        <v>2565</v>
      </c>
      <c r="AJ10" s="21">
        <v>73.866787003512087</v>
      </c>
      <c r="AK10" s="21">
        <v>68.13333333333334</v>
      </c>
      <c r="AL10" s="22">
        <v>17.624365125985264</v>
      </c>
      <c r="AM10" s="23">
        <v>1.5434817346524063E-2</v>
      </c>
      <c r="AN10" s="19">
        <v>0.24</v>
      </c>
      <c r="AO10" s="24">
        <v>1369.8233299525252</v>
      </c>
      <c r="AP10" s="24">
        <v>3934.8233299525255</v>
      </c>
      <c r="AQ10">
        <f t="shared" si="0"/>
        <v>34.812829321337084</v>
      </c>
    </row>
    <row r="11" spans="1:43" ht="15.6">
      <c r="A11" s="14" t="s">
        <v>51</v>
      </c>
      <c r="B11" s="15">
        <v>45.39584</v>
      </c>
      <c r="C11" s="15">
        <v>2.2225709999999999</v>
      </c>
      <c r="D11" s="15">
        <v>16.93299</v>
      </c>
      <c r="E11" s="15">
        <v>9.1711030000000004</v>
      </c>
      <c r="F11" s="15">
        <v>0.19175700000000001</v>
      </c>
      <c r="G11" s="15">
        <v>5.3752440000000004</v>
      </c>
      <c r="H11" s="15">
        <v>10.41864</v>
      </c>
      <c r="I11" s="15">
        <v>3.708323</v>
      </c>
      <c r="J11" s="15">
        <v>1.0092429999999999</v>
      </c>
      <c r="K11" s="15">
        <v>0.53520900000000005</v>
      </c>
      <c r="L11" s="15">
        <v>94.960920000000002</v>
      </c>
      <c r="M11" s="15">
        <v>47.1</v>
      </c>
      <c r="N11" s="15">
        <v>2.2200000000000002</v>
      </c>
      <c r="O11" s="15">
        <v>16.940000000000001</v>
      </c>
      <c r="P11" s="15">
        <v>2.4300000000000002</v>
      </c>
      <c r="Q11" s="15">
        <v>8.82</v>
      </c>
      <c r="R11" s="15">
        <v>0.19</v>
      </c>
      <c r="S11" s="15">
        <v>6.6</v>
      </c>
      <c r="T11" s="15">
        <v>10.43</v>
      </c>
      <c r="U11" s="15">
        <v>3.72</v>
      </c>
      <c r="V11" s="15">
        <v>1.01</v>
      </c>
      <c r="W11" s="15">
        <v>0.53</v>
      </c>
      <c r="X11" s="15">
        <v>4.45</v>
      </c>
      <c r="Y11" s="18">
        <v>82</v>
      </c>
      <c r="Z11" s="18">
        <v>81.8</v>
      </c>
      <c r="AA11" s="19">
        <v>6.2700000000000004E-3</v>
      </c>
      <c r="AB11" s="19">
        <v>2734</v>
      </c>
      <c r="AC11" s="25">
        <v>8.3000000000000001E-3</v>
      </c>
      <c r="AD11" s="19">
        <v>0.80300000000000005</v>
      </c>
      <c r="AE11" s="19">
        <v>0.26100000000000001</v>
      </c>
      <c r="AF11" s="19">
        <v>312</v>
      </c>
      <c r="AG11" s="19">
        <v>1.0509999999999999</v>
      </c>
      <c r="AH11" s="19">
        <v>1.27</v>
      </c>
      <c r="AI11" s="19">
        <v>2043</v>
      </c>
      <c r="AJ11" s="21">
        <v>108.48757725787847</v>
      </c>
      <c r="AK11" s="21">
        <v>74.594594594594597</v>
      </c>
      <c r="AL11" s="22">
        <v>26.634194551197091</v>
      </c>
      <c r="AM11" s="23">
        <v>2.5526538206430908E-2</v>
      </c>
      <c r="AN11" s="19">
        <v>0.216</v>
      </c>
      <c r="AO11" s="24">
        <v>2061.0425460771021</v>
      </c>
      <c r="AP11" s="24">
        <v>4104.0425460771021</v>
      </c>
      <c r="AQ11">
        <f t="shared" si="0"/>
        <v>50.21981431569646</v>
      </c>
    </row>
    <row r="12" spans="1:43" ht="15.6">
      <c r="A12" s="14" t="s">
        <v>52</v>
      </c>
      <c r="B12" s="15">
        <v>45.815080000000002</v>
      </c>
      <c r="C12" s="15">
        <v>2.424347</v>
      </c>
      <c r="D12" s="15">
        <v>15.76393</v>
      </c>
      <c r="E12" s="15">
        <v>7.9704090000000001</v>
      </c>
      <c r="F12" s="15">
        <v>0.120239</v>
      </c>
      <c r="G12" s="15">
        <v>5.5659070000000002</v>
      </c>
      <c r="H12" s="15">
        <v>11.835559999999999</v>
      </c>
      <c r="I12" s="15">
        <v>3.4073859999999998</v>
      </c>
      <c r="J12" s="15">
        <v>1.1500570000000001</v>
      </c>
      <c r="K12" s="15">
        <v>0.477686</v>
      </c>
      <c r="L12" s="15">
        <v>94.530609999999996</v>
      </c>
      <c r="M12" s="15">
        <v>47.1</v>
      </c>
      <c r="N12" s="15">
        <v>2.29</v>
      </c>
      <c r="O12" s="15">
        <v>14.91</v>
      </c>
      <c r="P12" s="15">
        <v>2.4300000000000002</v>
      </c>
      <c r="Q12" s="15">
        <v>8.82</v>
      </c>
      <c r="R12" s="15">
        <v>0.12</v>
      </c>
      <c r="S12" s="15">
        <v>8.39</v>
      </c>
      <c r="T12" s="15">
        <v>11.19</v>
      </c>
      <c r="U12" s="15">
        <v>3.22</v>
      </c>
      <c r="V12" s="15">
        <v>1.0900000000000001</v>
      </c>
      <c r="W12" s="15">
        <v>0.46</v>
      </c>
      <c r="X12" s="15">
        <v>10.5</v>
      </c>
      <c r="Y12" s="18">
        <v>84.9</v>
      </c>
      <c r="Z12" s="18">
        <v>85.5</v>
      </c>
      <c r="AA12" s="19">
        <v>5.0600000000000003E-3</v>
      </c>
      <c r="AB12" s="19">
        <v>2737</v>
      </c>
      <c r="AC12" s="25"/>
      <c r="AD12" s="19">
        <v>0.48699999999999999</v>
      </c>
      <c r="AE12" s="19">
        <v>0.23699999999999999</v>
      </c>
      <c r="AF12" s="19">
        <v>330</v>
      </c>
      <c r="AG12" s="19">
        <v>1.117</v>
      </c>
      <c r="AH12" s="19">
        <v>0.9</v>
      </c>
      <c r="AI12" s="19">
        <v>2043</v>
      </c>
      <c r="AJ12" s="21">
        <v>91.624838941801755</v>
      </c>
      <c r="AK12" s="21">
        <v>72.408716479593963</v>
      </c>
      <c r="AL12" s="22">
        <v>25.410537653549433</v>
      </c>
      <c r="AM12" s="23">
        <v>3.0289333720157852E-2</v>
      </c>
      <c r="AN12" s="19">
        <v>0.29299999999999998</v>
      </c>
      <c r="AO12" s="24">
        <v>3325.7054216274996</v>
      </c>
      <c r="AP12" s="24">
        <v>5368.7054216274992</v>
      </c>
      <c r="AQ12">
        <f t="shared" si="0"/>
        <v>61.946133386832891</v>
      </c>
    </row>
    <row r="13" spans="1:43" ht="15.6">
      <c r="A13" s="14" t="s">
        <v>53</v>
      </c>
      <c r="B13" s="15">
        <v>45.680199999999999</v>
      </c>
      <c r="C13" s="15">
        <v>2.3238799999999999</v>
      </c>
      <c r="D13" s="15">
        <v>17.310479999999998</v>
      </c>
      <c r="E13" s="15">
        <v>8.5857749999999999</v>
      </c>
      <c r="F13" s="15">
        <v>0.14458799999999999</v>
      </c>
      <c r="G13" s="15">
        <v>3.7053229999999999</v>
      </c>
      <c r="H13" s="15">
        <v>11.280390000000001</v>
      </c>
      <c r="I13" s="15">
        <v>3.5993059999999999</v>
      </c>
      <c r="J13" s="15">
        <v>1.019647</v>
      </c>
      <c r="K13" s="15">
        <v>0.47609299999999999</v>
      </c>
      <c r="L13" s="15">
        <v>94.125680000000003</v>
      </c>
      <c r="M13" s="15">
        <v>47.3</v>
      </c>
      <c r="N13" s="15">
        <v>2.2200000000000002</v>
      </c>
      <c r="O13" s="15">
        <v>16.5</v>
      </c>
      <c r="P13" s="15">
        <v>2.4</v>
      </c>
      <c r="Q13" s="15">
        <v>8.85</v>
      </c>
      <c r="R13" s="15">
        <v>0.14000000000000001</v>
      </c>
      <c r="S13" s="15">
        <v>6.98</v>
      </c>
      <c r="T13" s="15">
        <v>10.75</v>
      </c>
      <c r="U13" s="15">
        <v>3.43</v>
      </c>
      <c r="V13" s="15">
        <v>0.97</v>
      </c>
      <c r="W13" s="15">
        <v>0.46</v>
      </c>
      <c r="X13" s="15">
        <v>10.51</v>
      </c>
      <c r="Y13" s="18">
        <v>82.7</v>
      </c>
      <c r="Z13" s="18">
        <v>82.6</v>
      </c>
      <c r="AA13" s="19">
        <v>6.1599999999999997E-3</v>
      </c>
      <c r="AB13" s="19">
        <v>2720</v>
      </c>
      <c r="AC13" s="25">
        <v>5.8999999999999999E-3</v>
      </c>
      <c r="AD13" s="19">
        <v>0.61599999999999999</v>
      </c>
      <c r="AE13" s="19">
        <v>0.22800000000000001</v>
      </c>
      <c r="AF13" s="19">
        <v>321</v>
      </c>
      <c r="AG13" s="19">
        <v>1.1120000000000001</v>
      </c>
      <c r="AH13" s="19">
        <v>0.95</v>
      </c>
      <c r="AI13" s="19">
        <v>1678</v>
      </c>
      <c r="AJ13" s="21">
        <v>90.163474616152413</v>
      </c>
      <c r="AK13" s="21">
        <v>78.268067760559362</v>
      </c>
      <c r="AL13" s="22">
        <v>26.497552858838436</v>
      </c>
      <c r="AM13" s="23">
        <v>3.1356080135421294E-2</v>
      </c>
      <c r="AN13" s="19">
        <v>0.21099999999999999</v>
      </c>
      <c r="AO13" s="24">
        <v>2501.0028740186763</v>
      </c>
      <c r="AP13" s="24">
        <v>4179.0028740186763</v>
      </c>
      <c r="AQ13">
        <f t="shared" si="0"/>
        <v>59.846880928646591</v>
      </c>
    </row>
    <row r="14" spans="1:43" ht="15.6">
      <c r="A14" s="14" t="s">
        <v>54</v>
      </c>
      <c r="B14" s="15">
        <v>45.320709999999998</v>
      </c>
      <c r="C14" s="15">
        <v>2.1872199999999999</v>
      </c>
      <c r="D14" s="15">
        <v>16.939520000000002</v>
      </c>
      <c r="E14" s="15">
        <v>8.5939859999999992</v>
      </c>
      <c r="F14" s="15">
        <v>0.13772999999999999</v>
      </c>
      <c r="G14" s="15">
        <v>4.9899709999999997</v>
      </c>
      <c r="H14" s="15">
        <v>10.83262</v>
      </c>
      <c r="I14" s="15">
        <v>3.7416839999999998</v>
      </c>
      <c r="J14" s="15">
        <v>1.073971</v>
      </c>
      <c r="K14" s="15">
        <v>0.49892700000000001</v>
      </c>
      <c r="L14" s="15">
        <v>94.316339999999997</v>
      </c>
      <c r="M14" s="15">
        <v>46.91</v>
      </c>
      <c r="N14" s="15">
        <v>2.1</v>
      </c>
      <c r="O14" s="15">
        <v>16.23</v>
      </c>
      <c r="P14" s="15">
        <v>2.41</v>
      </c>
      <c r="Q14" s="15">
        <v>8.84</v>
      </c>
      <c r="R14" s="15">
        <v>0.14000000000000001</v>
      </c>
      <c r="S14" s="15">
        <v>7.9</v>
      </c>
      <c r="T14" s="15">
        <v>10.39</v>
      </c>
      <c r="U14" s="15">
        <v>3.59</v>
      </c>
      <c r="V14" s="15">
        <v>1.03</v>
      </c>
      <c r="W14" s="15">
        <v>0.48</v>
      </c>
      <c r="X14" s="15">
        <v>9.61</v>
      </c>
      <c r="Y14" s="18">
        <v>84.2</v>
      </c>
      <c r="Z14" s="18">
        <v>84.1</v>
      </c>
      <c r="AA14" s="19">
        <v>4.5900000000000003E-3</v>
      </c>
      <c r="AB14" s="19">
        <v>2726</v>
      </c>
      <c r="AC14" s="20"/>
      <c r="AD14" s="19">
        <v>0.56100000000000005</v>
      </c>
      <c r="AE14" s="19">
        <v>0.25700000000000001</v>
      </c>
      <c r="AF14" s="19">
        <v>315</v>
      </c>
      <c r="AG14" s="19">
        <v>1.105</v>
      </c>
      <c r="AH14" s="19">
        <v>1.1599999999999999</v>
      </c>
      <c r="AI14" s="19">
        <v>2597</v>
      </c>
      <c r="AJ14" s="21">
        <v>84.124503369721822</v>
      </c>
      <c r="AK14" s="21">
        <v>76.422951359663855</v>
      </c>
      <c r="AL14" s="22">
        <v>22.420641341803766</v>
      </c>
      <c r="AM14" s="23">
        <v>2.1558821285180652E-2</v>
      </c>
      <c r="AN14" s="19">
        <v>0.20499999999999999</v>
      </c>
      <c r="AO14" s="24">
        <v>1649.7232042380861</v>
      </c>
      <c r="AP14" s="24">
        <v>4246.7232042380856</v>
      </c>
      <c r="AQ14">
        <f t="shared" si="0"/>
        <v>38.846968000921706</v>
      </c>
    </row>
    <row r="15" spans="1:43" ht="15.6">
      <c r="A15" s="14" t="s">
        <v>55</v>
      </c>
      <c r="B15" s="15">
        <v>45.15699</v>
      </c>
      <c r="C15" s="15">
        <v>2.1471309999999999</v>
      </c>
      <c r="D15" s="15">
        <v>16.076589999999999</v>
      </c>
      <c r="E15" s="15">
        <v>8.6472639999999998</v>
      </c>
      <c r="F15" s="15">
        <v>0.13733799999999999</v>
      </c>
      <c r="G15" s="15">
        <v>5.9953440000000002</v>
      </c>
      <c r="H15" s="15">
        <v>11.01085</v>
      </c>
      <c r="I15" s="15">
        <v>3.5514939999999999</v>
      </c>
      <c r="J15" s="15">
        <v>0.97672800000000004</v>
      </c>
      <c r="K15" s="15">
        <v>0.47645399999999999</v>
      </c>
      <c r="L15" s="15">
        <v>94.176169999999999</v>
      </c>
      <c r="M15" s="15">
        <v>47.03</v>
      </c>
      <c r="N15" s="15">
        <v>2.13</v>
      </c>
      <c r="O15" s="15">
        <v>15.93</v>
      </c>
      <c r="P15" s="15">
        <v>2.4300000000000002</v>
      </c>
      <c r="Q15" s="15">
        <v>8.82</v>
      </c>
      <c r="R15" s="15">
        <v>0.14000000000000001</v>
      </c>
      <c r="S15" s="15">
        <v>7.65</v>
      </c>
      <c r="T15" s="15">
        <v>10.91</v>
      </c>
      <c r="U15" s="15">
        <v>3.52</v>
      </c>
      <c r="V15" s="15">
        <v>0.97</v>
      </c>
      <c r="W15" s="15">
        <v>0.48</v>
      </c>
      <c r="X15" s="15">
        <v>6.15</v>
      </c>
      <c r="Y15" s="18">
        <v>83.9</v>
      </c>
      <c r="Z15" s="18">
        <v>80.7</v>
      </c>
      <c r="AA15" s="19">
        <v>3.4399999999999999E-3</v>
      </c>
      <c r="AB15" s="19">
        <v>2741</v>
      </c>
      <c r="AC15" s="20"/>
      <c r="AD15" s="19">
        <v>0.434</v>
      </c>
      <c r="AE15" s="19">
        <v>0.19500000000000001</v>
      </c>
      <c r="AF15" s="19">
        <v>321</v>
      </c>
      <c r="AG15" s="19">
        <v>1.07</v>
      </c>
      <c r="AH15" s="19">
        <v>1.23</v>
      </c>
      <c r="AI15" s="19">
        <v>2650</v>
      </c>
      <c r="AJ15" s="21">
        <v>105.63430447519229</v>
      </c>
      <c r="AK15" s="21">
        <v>79.573222478252134</v>
      </c>
      <c r="AL15" s="22">
        <v>27.796470507067493</v>
      </c>
      <c r="AM15" s="23">
        <v>2.7388797865895792E-2</v>
      </c>
      <c r="AN15" s="19">
        <v>0.25</v>
      </c>
      <c r="AO15" s="24">
        <v>2555.1887332212891</v>
      </c>
      <c r="AP15" s="24">
        <v>5205.1887332212891</v>
      </c>
      <c r="AQ15">
        <f t="shared" si="0"/>
        <v>49.089261968796698</v>
      </c>
    </row>
    <row r="16" spans="1:43" ht="15.6">
      <c r="A16" s="14" t="s">
        <v>56</v>
      </c>
      <c r="B16" s="15">
        <v>45.048200000000001</v>
      </c>
      <c r="C16" s="15">
        <v>2.2393890000000001</v>
      </c>
      <c r="D16" s="15">
        <v>16.064530000000001</v>
      </c>
      <c r="E16" s="15">
        <v>8.6121300000000005</v>
      </c>
      <c r="F16" s="15">
        <v>0.14382400000000001</v>
      </c>
      <c r="G16" s="15">
        <v>5.4925499999999996</v>
      </c>
      <c r="H16" s="15">
        <v>11.245150000000001</v>
      </c>
      <c r="I16" s="15">
        <v>3.5107740000000001</v>
      </c>
      <c r="J16" s="15">
        <v>0.96755000000000002</v>
      </c>
      <c r="K16" s="15">
        <v>0.42242400000000002</v>
      </c>
      <c r="L16" s="15">
        <v>93.746539999999996</v>
      </c>
      <c r="M16" s="15">
        <v>47.06</v>
      </c>
      <c r="N16" s="15">
        <v>2.21</v>
      </c>
      <c r="O16" s="15">
        <v>15.82</v>
      </c>
      <c r="P16" s="15">
        <v>2.4300000000000002</v>
      </c>
      <c r="Q16" s="15">
        <v>8.82</v>
      </c>
      <c r="R16" s="15">
        <v>0.14000000000000001</v>
      </c>
      <c r="S16" s="15">
        <v>7.62</v>
      </c>
      <c r="T16" s="15">
        <v>11.08</v>
      </c>
      <c r="U16" s="15">
        <v>3.45</v>
      </c>
      <c r="V16" s="15">
        <v>0.95</v>
      </c>
      <c r="W16" s="15">
        <v>0.42</v>
      </c>
      <c r="X16" s="15">
        <v>7.33</v>
      </c>
      <c r="Y16" s="18">
        <v>83.8</v>
      </c>
      <c r="Z16" s="18">
        <v>83.8</v>
      </c>
      <c r="AA16" s="19">
        <v>3.47E-3</v>
      </c>
      <c r="AB16" s="19">
        <v>2739</v>
      </c>
      <c r="AC16" s="20"/>
      <c r="AD16" s="19">
        <v>0.42399999999999999</v>
      </c>
      <c r="AE16" s="19">
        <v>0.19400000000000001</v>
      </c>
      <c r="AF16" s="19">
        <v>323</v>
      </c>
      <c r="AG16" s="19">
        <v>1.081</v>
      </c>
      <c r="AH16" s="19">
        <v>1.18</v>
      </c>
      <c r="AI16" s="19">
        <v>2573</v>
      </c>
      <c r="AJ16" s="21">
        <v>94.874843550023016</v>
      </c>
      <c r="AK16" s="21">
        <v>81.619778035381373</v>
      </c>
      <c r="AL16" s="22">
        <v>28.128774894140474</v>
      </c>
      <c r="AM16" s="23">
        <v>3.2559963935594918E-2</v>
      </c>
      <c r="AN16" s="19">
        <v>0.247</v>
      </c>
      <c r="AO16" s="24">
        <v>3018.3746908734047</v>
      </c>
      <c r="AP16" s="24">
        <v>5591.3746908734047</v>
      </c>
      <c r="AQ16">
        <f t="shared" si="0"/>
        <v>53.982694019776332</v>
      </c>
    </row>
    <row r="17" spans="1:43" ht="15.6">
      <c r="A17" s="14" t="s">
        <v>57</v>
      </c>
      <c r="B17" s="15">
        <v>45.003489999999999</v>
      </c>
      <c r="C17" s="15">
        <v>2.1320749999999999</v>
      </c>
      <c r="D17" s="15">
        <v>17.16395</v>
      </c>
      <c r="E17" s="15">
        <v>8.6823440000000005</v>
      </c>
      <c r="F17" s="15">
        <v>0.142045</v>
      </c>
      <c r="G17" s="15">
        <v>5.0607920000000002</v>
      </c>
      <c r="H17" s="15">
        <v>10.58052</v>
      </c>
      <c r="I17" s="15">
        <v>3.5062549999999999</v>
      </c>
      <c r="J17" s="15">
        <v>0.90443799999999996</v>
      </c>
      <c r="K17" s="15">
        <v>0.41103000000000001</v>
      </c>
      <c r="L17" s="15">
        <v>93.586939999999998</v>
      </c>
      <c r="M17" s="15">
        <v>47.13</v>
      </c>
      <c r="N17" s="15">
        <v>2.11</v>
      </c>
      <c r="O17" s="15">
        <v>16.98</v>
      </c>
      <c r="P17" s="15">
        <v>2.37</v>
      </c>
      <c r="Q17" s="15">
        <v>8.8699999999999992</v>
      </c>
      <c r="R17" s="15">
        <v>0.14000000000000001</v>
      </c>
      <c r="S17" s="15">
        <v>7.14</v>
      </c>
      <c r="T17" s="15">
        <v>10.47</v>
      </c>
      <c r="U17" s="15">
        <v>3.47</v>
      </c>
      <c r="V17" s="15">
        <v>0.9</v>
      </c>
      <c r="W17" s="15">
        <v>0.41</v>
      </c>
      <c r="X17" s="15">
        <v>7.03</v>
      </c>
      <c r="Y17" s="18">
        <v>83</v>
      </c>
      <c r="Z17" s="18">
        <v>81.8</v>
      </c>
      <c r="AA17" s="19">
        <v>2.2599999999999999E-3</v>
      </c>
      <c r="AB17" s="19">
        <v>2723</v>
      </c>
      <c r="AC17" s="20"/>
      <c r="AD17" s="19">
        <v>0.30399999999999999</v>
      </c>
      <c r="AE17" s="19">
        <v>0.10199999999999999</v>
      </c>
      <c r="AF17" s="19">
        <v>318</v>
      </c>
      <c r="AG17" s="19">
        <v>1.0780000000000001</v>
      </c>
      <c r="AH17" s="19">
        <v>1.31</v>
      </c>
      <c r="AI17" s="19">
        <v>2128</v>
      </c>
      <c r="AJ17" s="21">
        <v>69.362173488949367</v>
      </c>
      <c r="AK17" s="21">
        <v>52.961705242771615</v>
      </c>
      <c r="AL17" s="22">
        <v>14.136479034906916</v>
      </c>
      <c r="AM17" s="23">
        <v>1.2574929073828728E-2</v>
      </c>
      <c r="AN17" s="19">
        <v>0.25600000000000001</v>
      </c>
      <c r="AO17" s="24">
        <v>1193.1418817898132</v>
      </c>
      <c r="AP17" s="24">
        <v>3321.1418817898129</v>
      </c>
      <c r="AQ17">
        <f t="shared" si="0"/>
        <v>35.925652208113775</v>
      </c>
    </row>
    <row r="18" spans="1:43" ht="18.600000000000001">
      <c r="A18" s="14" t="s">
        <v>58</v>
      </c>
      <c r="B18" s="15">
        <v>45.638069999999999</v>
      </c>
      <c r="C18" s="15">
        <v>2.2411400000000001</v>
      </c>
      <c r="D18" s="15">
        <v>16.628499999999999</v>
      </c>
      <c r="E18" s="15">
        <v>8.8579329999999992</v>
      </c>
      <c r="F18" s="15">
        <v>0.125524</v>
      </c>
      <c r="G18" s="15">
        <v>4.5097209999999999</v>
      </c>
      <c r="H18" s="15">
        <v>11.3599</v>
      </c>
      <c r="I18" s="15">
        <v>3.4734319999999999</v>
      </c>
      <c r="J18" s="15">
        <v>0.95377800000000001</v>
      </c>
      <c r="K18" s="15">
        <v>0.48673899999999998</v>
      </c>
      <c r="L18" s="15">
        <v>94.274730000000005</v>
      </c>
      <c r="M18" s="15">
        <v>47.37</v>
      </c>
      <c r="N18" s="15">
        <v>2.1800000000000002</v>
      </c>
      <c r="O18" s="15">
        <v>16.13</v>
      </c>
      <c r="P18" s="15">
        <v>2.41</v>
      </c>
      <c r="Q18" s="15">
        <v>8.83</v>
      </c>
      <c r="R18" s="15">
        <v>0.12</v>
      </c>
      <c r="S18" s="15">
        <v>7.2</v>
      </c>
      <c r="T18" s="15">
        <v>11.02</v>
      </c>
      <c r="U18" s="15">
        <v>3.36</v>
      </c>
      <c r="V18" s="15">
        <v>0.92</v>
      </c>
      <c r="W18" s="15">
        <v>0.48</v>
      </c>
      <c r="X18" s="15">
        <v>8.5500000000000007</v>
      </c>
      <c r="Y18" s="18">
        <v>83.1</v>
      </c>
      <c r="Z18" s="18">
        <v>82.9</v>
      </c>
      <c r="AA18" s="19">
        <v>4.3400000000000001E-3</v>
      </c>
      <c r="AB18" s="19">
        <v>2728</v>
      </c>
      <c r="AC18" s="20"/>
      <c r="AD18" s="19">
        <v>0.53500000000000003</v>
      </c>
      <c r="AE18" s="19">
        <v>0.24099999999999999</v>
      </c>
      <c r="AF18" s="19">
        <v>325</v>
      </c>
      <c r="AG18" s="19">
        <v>1.0920000000000001</v>
      </c>
      <c r="AH18" s="19">
        <v>1.18</v>
      </c>
      <c r="AI18" s="19">
        <v>2524</v>
      </c>
      <c r="AJ18" s="21">
        <v>93.384462186049873</v>
      </c>
      <c r="AK18" s="21">
        <v>42.084570938897677</v>
      </c>
      <c r="AL18" s="22">
        <v>18.307269556112992</v>
      </c>
      <c r="AM18" s="23" t="s">
        <v>59</v>
      </c>
      <c r="AN18" s="19">
        <v>0.20899999999999999</v>
      </c>
      <c r="AO18" s="24">
        <v>2227.9650783110246</v>
      </c>
      <c r="AP18" s="24">
        <v>4751.9650783110246</v>
      </c>
      <c r="AQ18">
        <f t="shared" si="0"/>
        <v>46.885131552837571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D040-D2B9-4B7E-98FF-9651C73683BE}">
  <dimension ref="A1"/>
  <sheetViews>
    <sheetView workbookViewId="0">
      <selection activeCell="A2" sqref="A2"/>
    </sheetView>
  </sheetViews>
  <sheetFormatPr defaultRowHeight="14.4"/>
  <sheetData>
    <row r="1" spans="1:1">
      <c r="A1" t="s">
        <v>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817F-29A7-4FB4-89C1-C49DD7FD3467}">
  <dimension ref="A1:U120"/>
  <sheetViews>
    <sheetView topLeftCell="A31" workbookViewId="0">
      <selection activeCell="T49" sqref="T49"/>
    </sheetView>
  </sheetViews>
  <sheetFormatPr defaultRowHeight="14.4"/>
  <sheetData>
    <row r="1" spans="1:21" ht="43.8" thickBot="1">
      <c r="A1" s="240" t="s">
        <v>367</v>
      </c>
      <c r="B1" s="240" t="s">
        <v>733</v>
      </c>
      <c r="C1" s="240" t="s">
        <v>734</v>
      </c>
      <c r="D1" s="240" t="s">
        <v>735</v>
      </c>
      <c r="E1" s="240" t="s">
        <v>736</v>
      </c>
      <c r="F1" s="240" t="s">
        <v>736</v>
      </c>
      <c r="G1" s="240" t="s">
        <v>737</v>
      </c>
      <c r="H1" s="258" t="s">
        <v>738</v>
      </c>
      <c r="I1" s="240" t="s">
        <v>739</v>
      </c>
      <c r="J1" s="240" t="s">
        <v>740</v>
      </c>
      <c r="K1" s="240" t="s">
        <v>741</v>
      </c>
      <c r="L1" s="240" t="s">
        <v>742</v>
      </c>
      <c r="M1" s="240" t="s">
        <v>743</v>
      </c>
      <c r="N1" s="258" t="s">
        <v>744</v>
      </c>
      <c r="O1" s="240" t="s">
        <v>745</v>
      </c>
      <c r="P1" s="240" t="s">
        <v>746</v>
      </c>
      <c r="Q1" s="240" t="s">
        <v>747</v>
      </c>
      <c r="R1" s="240" t="s">
        <v>748</v>
      </c>
      <c r="S1" s="240" t="s">
        <v>749</v>
      </c>
      <c r="T1" s="240" t="s">
        <v>750</v>
      </c>
      <c r="U1" s="156" t="s">
        <v>60</v>
      </c>
    </row>
    <row r="2" spans="1:21">
      <c r="A2" s="209" t="s">
        <v>751</v>
      </c>
      <c r="B2" s="227">
        <v>0.46641532499999999</v>
      </c>
      <c r="C2" s="228">
        <v>26.857944369999998</v>
      </c>
      <c r="D2" s="228">
        <v>26.971870419999998</v>
      </c>
      <c r="E2" s="228">
        <v>108.46148719999999</v>
      </c>
      <c r="F2" s="228">
        <v>83.107525929999994</v>
      </c>
      <c r="G2" s="227">
        <v>2.6026897819281501E-2</v>
      </c>
      <c r="H2" s="259">
        <v>4356.4057199999997</v>
      </c>
      <c r="I2" s="227">
        <v>1.176675556</v>
      </c>
      <c r="J2" s="228">
        <v>973.22014890000003</v>
      </c>
      <c r="K2" s="228">
        <v>1586.8173409999999</v>
      </c>
      <c r="L2" s="228">
        <v>437.34538300000003</v>
      </c>
      <c r="M2" s="228">
        <v>4501.0503674790698</v>
      </c>
      <c r="N2" s="260">
        <v>3206.3146099199998</v>
      </c>
      <c r="O2" s="69">
        <v>0.86603320921599991</v>
      </c>
      <c r="P2" s="210">
        <v>716.29002959039997</v>
      </c>
      <c r="Q2" s="210">
        <v>1167.897562976</v>
      </c>
      <c r="R2" s="210">
        <v>321.88620188800002</v>
      </c>
      <c r="S2" s="210">
        <v>3312.7730704645951</v>
      </c>
      <c r="T2" s="210">
        <v>5206.9809063940202</v>
      </c>
      <c r="U2">
        <f>100*M2/(M2+H2)</f>
        <v>50.816513489034058</v>
      </c>
    </row>
    <row r="3" spans="1:21">
      <c r="A3" s="209" t="s">
        <v>752</v>
      </c>
      <c r="B3" s="227">
        <v>0.44341614499999998</v>
      </c>
      <c r="C3" s="228">
        <v>27.141862880000001</v>
      </c>
      <c r="D3" s="228">
        <v>25.526273679999999</v>
      </c>
      <c r="E3" s="228">
        <v>115.21306939999999</v>
      </c>
      <c r="F3" s="228">
        <v>100.0613074</v>
      </c>
      <c r="G3" s="227">
        <v>1.58314166531889E-2</v>
      </c>
      <c r="H3" s="259">
        <v>2933.0779320000001</v>
      </c>
      <c r="I3" s="227">
        <v>1.053944247</v>
      </c>
      <c r="J3" s="228">
        <v>872.25662079999995</v>
      </c>
      <c r="K3" s="228">
        <v>1237.6320109999999</v>
      </c>
      <c r="L3" s="228">
        <v>169.2412861</v>
      </c>
      <c r="M3" s="228">
        <v>2588.0172675451399</v>
      </c>
      <c r="N3" s="260">
        <v>2129.414578632</v>
      </c>
      <c r="O3" s="69">
        <v>0.76516352332199999</v>
      </c>
      <c r="P3" s="210">
        <v>633.25830670079995</v>
      </c>
      <c r="Q3" s="210">
        <v>898.52083998599994</v>
      </c>
      <c r="R3" s="210">
        <v>122.86917370859999</v>
      </c>
      <c r="S3" s="210">
        <v>1878.9005362377716</v>
      </c>
      <c r="T3" s="210">
        <v>3786.8222684124598</v>
      </c>
      <c r="U3" s="209">
        <f t="shared" ref="U3:U66" si="0">100*M3/(M3+H3)</f>
        <v>46.875070506995719</v>
      </c>
    </row>
    <row r="4" spans="1:21">
      <c r="A4" s="209" t="s">
        <v>753</v>
      </c>
      <c r="B4" s="227">
        <v>0.28427466699999998</v>
      </c>
      <c r="C4" s="228">
        <v>30.84351384</v>
      </c>
      <c r="D4" s="228">
        <v>31.568186560000001</v>
      </c>
      <c r="E4" s="228">
        <v>127.6764068</v>
      </c>
      <c r="F4" s="228">
        <v>80.649908980000006</v>
      </c>
      <c r="G4" s="227">
        <v>3.6592294551851902E-2</v>
      </c>
      <c r="H4" s="259">
        <v>3496.012056</v>
      </c>
      <c r="I4" s="227">
        <v>0.89774296600000003</v>
      </c>
      <c r="J4" s="228">
        <v>737.91686619999996</v>
      </c>
      <c r="K4" s="228">
        <v>1087.156686</v>
      </c>
      <c r="L4" s="228">
        <v>384.39001560000003</v>
      </c>
      <c r="M4" s="228">
        <v>3848.8322311359002</v>
      </c>
      <c r="N4" s="260">
        <v>2999.578344048</v>
      </c>
      <c r="O4" s="69">
        <v>0.77026346482800001</v>
      </c>
      <c r="P4" s="210">
        <v>633.13267119959994</v>
      </c>
      <c r="Q4" s="210">
        <v>932.78043658800004</v>
      </c>
      <c r="R4" s="210">
        <v>329.80663338480002</v>
      </c>
      <c r="S4" s="210">
        <v>3302.2980543146023</v>
      </c>
      <c r="T4" s="210">
        <v>4599.5557876341099</v>
      </c>
      <c r="U4" s="209">
        <f t="shared" si="0"/>
        <v>52.401822021971562</v>
      </c>
    </row>
    <row r="5" spans="1:21">
      <c r="A5" s="209" t="s">
        <v>754</v>
      </c>
      <c r="B5" s="227">
        <v>0.60124430399999995</v>
      </c>
      <c r="C5" s="228">
        <v>27.198290929999999</v>
      </c>
      <c r="D5" s="228">
        <v>28.072075009999999</v>
      </c>
      <c r="E5" s="228">
        <v>82.058603520000005</v>
      </c>
      <c r="F5" s="228">
        <v>76.858598439999994</v>
      </c>
      <c r="G5" s="227">
        <v>4.3538953888667901E-2</v>
      </c>
      <c r="H5" s="259">
        <v>3452.7852720000001</v>
      </c>
      <c r="I5" s="227">
        <v>1.0235556050000001</v>
      </c>
      <c r="J5" s="228">
        <v>703.4843224</v>
      </c>
      <c r="K5" s="228">
        <v>1672.144648</v>
      </c>
      <c r="L5" s="228">
        <v>429.3842305</v>
      </c>
      <c r="M5" s="228">
        <v>9702.0105554599795</v>
      </c>
      <c r="N5" s="260">
        <v>2924.5091253840001</v>
      </c>
      <c r="O5" s="69">
        <v>0.86695159743500005</v>
      </c>
      <c r="P5" s="210">
        <v>595.85122107279994</v>
      </c>
      <c r="Q5" s="210">
        <v>1416.3065168559999</v>
      </c>
      <c r="R5" s="210">
        <v>363.68844323349998</v>
      </c>
      <c r="S5" s="210">
        <v>8217.6029404746023</v>
      </c>
      <c r="T5" s="210">
        <v>6647.2111928665499</v>
      </c>
      <c r="U5" s="209">
        <f t="shared" si="0"/>
        <v>73.752650232757816</v>
      </c>
    </row>
    <row r="6" spans="1:21">
      <c r="A6" s="209" t="s">
        <v>755</v>
      </c>
      <c r="B6" s="227">
        <v>0.15652281800000001</v>
      </c>
      <c r="C6" s="228">
        <v>17.510879280000001</v>
      </c>
      <c r="D6" s="228">
        <v>18.40725772</v>
      </c>
      <c r="E6" s="228">
        <v>82.468619540000006</v>
      </c>
      <c r="F6" s="228">
        <v>47.31179049</v>
      </c>
      <c r="G6" s="227">
        <v>3.1377903856275598E-2</v>
      </c>
      <c r="H6" s="259">
        <v>3288.3990119999999</v>
      </c>
      <c r="I6" s="227">
        <v>1.2148649410000001</v>
      </c>
      <c r="J6" s="228">
        <v>1210.610199</v>
      </c>
      <c r="K6" s="228">
        <v>1996.997349</v>
      </c>
      <c r="L6" s="228">
        <v>534.45665250000002</v>
      </c>
      <c r="M6" s="228">
        <v>1783.7621974712499</v>
      </c>
      <c r="N6" s="260">
        <v>3028.615490052</v>
      </c>
      <c r="O6" s="69">
        <v>1.1188906106610002</v>
      </c>
      <c r="P6" s="210">
        <v>1114.9719932790001</v>
      </c>
      <c r="Q6" s="210">
        <v>1839.2345584290001</v>
      </c>
      <c r="R6" s="210">
        <v>492.23457695250005</v>
      </c>
      <c r="S6" s="210">
        <v>1642.8449838710212</v>
      </c>
      <c r="T6" s="210">
        <v>3256.5331596536198</v>
      </c>
      <c r="U6" s="209">
        <f t="shared" si="0"/>
        <v>35.167695264504403</v>
      </c>
    </row>
    <row r="7" spans="1:21">
      <c r="A7" s="209" t="s">
        <v>756</v>
      </c>
      <c r="B7" s="227">
        <v>0.31038458899999999</v>
      </c>
      <c r="C7" s="228">
        <v>25.451085670000001</v>
      </c>
      <c r="D7" s="228">
        <v>27.268661789999999</v>
      </c>
      <c r="E7" s="228">
        <v>95.434292060000004</v>
      </c>
      <c r="F7" s="228">
        <v>87.097923589999994</v>
      </c>
      <c r="G7" s="227">
        <v>2.5299382274396501E-2</v>
      </c>
      <c r="H7" s="259">
        <v>3213.6903360000001</v>
      </c>
      <c r="I7" s="227">
        <v>0.50393466099999995</v>
      </c>
      <c r="J7" s="228">
        <v>752.10291410000002</v>
      </c>
      <c r="K7" s="228">
        <v>1611.1745579999999</v>
      </c>
      <c r="L7" s="228">
        <v>348.0850423</v>
      </c>
      <c r="M7" s="228">
        <v>2820.9513757415298</v>
      </c>
      <c r="N7" s="260">
        <v>2593.4481011520002</v>
      </c>
      <c r="O7" s="69">
        <v>0.406675271427</v>
      </c>
      <c r="P7" s="210">
        <v>606.94705167870006</v>
      </c>
      <c r="Q7" s="210">
        <v>1300.2178683060001</v>
      </c>
      <c r="R7" s="210">
        <v>280.90462913610003</v>
      </c>
      <c r="S7" s="210">
        <v>2276.5077602234146</v>
      </c>
      <c r="T7" s="210">
        <v>3641.05014386229</v>
      </c>
      <c r="U7" s="209">
        <f t="shared" si="0"/>
        <v>46.745962900379631</v>
      </c>
    </row>
    <row r="8" spans="1:21">
      <c r="A8" s="209" t="s">
        <v>757</v>
      </c>
      <c r="B8" s="227">
        <v>0.56860894100000003</v>
      </c>
      <c r="C8" s="228">
        <v>42.910587419999999</v>
      </c>
      <c r="D8" s="228">
        <v>40.427004089999997</v>
      </c>
      <c r="E8" s="228">
        <v>99.064230339999995</v>
      </c>
      <c r="F8" s="228">
        <v>73.054162739999995</v>
      </c>
      <c r="G8" s="227">
        <v>0.136844089030385</v>
      </c>
      <c r="H8" s="259">
        <v>4415.2329959999997</v>
      </c>
      <c r="I8" s="227">
        <v>1.109455979</v>
      </c>
      <c r="J8" s="228">
        <v>976.93196520000004</v>
      </c>
      <c r="K8" s="228">
        <v>1807.2803249999999</v>
      </c>
      <c r="L8" s="228">
        <v>438.6052411</v>
      </c>
      <c r="M8" s="228"/>
      <c r="N8" s="260"/>
      <c r="O8" s="69"/>
      <c r="P8" s="210"/>
      <c r="Q8" s="210"/>
      <c r="R8" s="210"/>
      <c r="S8" s="210"/>
      <c r="T8" s="210"/>
      <c r="U8" s="209"/>
    </row>
    <row r="9" spans="1:21">
      <c r="A9" s="209" t="s">
        <v>758</v>
      </c>
      <c r="B9" s="227">
        <v>0.29805400599999998</v>
      </c>
      <c r="C9" s="228">
        <v>17.53275421</v>
      </c>
      <c r="D9" s="228">
        <v>18.386423239999999</v>
      </c>
      <c r="E9" s="228">
        <v>74.806509059999996</v>
      </c>
      <c r="F9" s="228">
        <v>57.25280995</v>
      </c>
      <c r="G9" s="227">
        <v>2.3624148276841301E-2</v>
      </c>
      <c r="H9" s="259">
        <v>3309.377148</v>
      </c>
      <c r="I9" s="227">
        <v>1.392875123</v>
      </c>
      <c r="J9" s="228">
        <v>1283.3738450000001</v>
      </c>
      <c r="K9" s="228">
        <v>2181.6004280000002</v>
      </c>
      <c r="L9" s="228">
        <v>562.42350480000005</v>
      </c>
      <c r="M9" s="228">
        <v>2558.76665261583</v>
      </c>
      <c r="N9" s="260">
        <v>2892.3956273520002</v>
      </c>
      <c r="O9" s="69">
        <v>1.217372857502</v>
      </c>
      <c r="P9" s="210">
        <v>1121.6687405300002</v>
      </c>
      <c r="Q9" s="210">
        <v>1906.7187740720001</v>
      </c>
      <c r="R9" s="210">
        <v>491.55814319520005</v>
      </c>
      <c r="S9" s="210">
        <v>2236.3620543862353</v>
      </c>
      <c r="T9" s="210"/>
      <c r="U9" s="209">
        <f t="shared" si="0"/>
        <v>43.604361780420263</v>
      </c>
    </row>
    <row r="10" spans="1:21">
      <c r="A10" s="209" t="s">
        <v>759</v>
      </c>
      <c r="B10" s="227">
        <v>0.47510766900000001</v>
      </c>
      <c r="C10" s="228">
        <v>29.012097499999999</v>
      </c>
      <c r="D10" s="228">
        <v>24.53086072</v>
      </c>
      <c r="E10" s="228">
        <v>117.4045366</v>
      </c>
      <c r="F10" s="228">
        <v>85.914912400000006</v>
      </c>
      <c r="G10" s="227">
        <v>2.2140892189484201E-2</v>
      </c>
      <c r="H10" s="259">
        <v>4581.7471800000003</v>
      </c>
      <c r="I10" s="227">
        <v>1.2493972440000001</v>
      </c>
      <c r="J10" s="228">
        <v>930.20985459999997</v>
      </c>
      <c r="K10" s="228">
        <v>1937.8894580000001</v>
      </c>
      <c r="L10" s="228">
        <v>430.60548390000002</v>
      </c>
      <c r="M10" s="228">
        <v>3796.5076634322299</v>
      </c>
      <c r="N10" s="260">
        <v>3889.9033558200003</v>
      </c>
      <c r="O10" s="69">
        <v>1.060738260156</v>
      </c>
      <c r="P10" s="210">
        <v>789.74816655539996</v>
      </c>
      <c r="Q10" s="210">
        <v>1645.268149842</v>
      </c>
      <c r="R10" s="210">
        <v>365.58405583109999</v>
      </c>
      <c r="S10" s="210">
        <v>3223.2350062539631</v>
      </c>
      <c r="T10" s="210"/>
      <c r="U10" s="209">
        <f t="shared" si="0"/>
        <v>45.313824112289176</v>
      </c>
    </row>
    <row r="11" spans="1:21">
      <c r="A11" s="209" t="s">
        <v>760</v>
      </c>
      <c r="B11" s="227">
        <v>0.26148390999999999</v>
      </c>
      <c r="C11" s="228">
        <v>24.53086072</v>
      </c>
      <c r="D11" s="228">
        <v>23.65589524</v>
      </c>
      <c r="E11" s="228">
        <v>109.36241579999999</v>
      </c>
      <c r="F11" s="228">
        <v>85.901527590000001</v>
      </c>
      <c r="G11" s="227">
        <v>1.7330983656987299E-2</v>
      </c>
      <c r="H11" s="259">
        <v>2917.203876</v>
      </c>
      <c r="I11" s="227">
        <v>1.3700826319999999</v>
      </c>
      <c r="J11" s="228">
        <v>909.4541577</v>
      </c>
      <c r="K11" s="228">
        <v>2109.323269</v>
      </c>
      <c r="L11" s="228">
        <v>586.89348529999995</v>
      </c>
      <c r="M11" s="228">
        <v>1638.5564072868101</v>
      </c>
      <c r="N11" s="260">
        <v>2535.0501682439999</v>
      </c>
      <c r="O11" s="69">
        <v>1.190601807208</v>
      </c>
      <c r="P11" s="210">
        <v>790.31566304130001</v>
      </c>
      <c r="Q11" s="210">
        <v>1833.0019207610001</v>
      </c>
      <c r="R11" s="210">
        <v>510.01043872569994</v>
      </c>
      <c r="S11" s="210">
        <v>1423.9055179322379</v>
      </c>
      <c r="T11" s="210"/>
      <c r="U11" s="209">
        <f t="shared" si="0"/>
        <v>35.966695027786947</v>
      </c>
    </row>
    <row r="12" spans="1:21">
      <c r="A12" s="209" t="s">
        <v>761</v>
      </c>
      <c r="B12" s="227">
        <v>0.21808739899999999</v>
      </c>
      <c r="C12" s="228">
        <v>42.758469339999998</v>
      </c>
      <c r="D12" s="228">
        <v>42.605808140000001</v>
      </c>
      <c r="E12" s="228">
        <v>151.5728197</v>
      </c>
      <c r="F12" s="228">
        <v>128.25449019999999</v>
      </c>
      <c r="G12" s="227">
        <v>3.1186887394240002E-2</v>
      </c>
      <c r="H12" s="259">
        <v>5163.6765599999999</v>
      </c>
      <c r="I12" s="227">
        <v>1.1226821119999999</v>
      </c>
      <c r="J12" s="228">
        <v>669.12902680000002</v>
      </c>
      <c r="K12" s="228">
        <v>1399.2706969999999</v>
      </c>
      <c r="L12" s="228">
        <v>245.19220490000001</v>
      </c>
      <c r="M12" s="228">
        <v>2541.0488633810801</v>
      </c>
      <c r="N12" s="260">
        <v>3748.8291825599999</v>
      </c>
      <c r="O12" s="69">
        <v>0.81506721331199994</v>
      </c>
      <c r="P12" s="210">
        <v>485.78767345680001</v>
      </c>
      <c r="Q12" s="210">
        <v>1015.8705260219999</v>
      </c>
      <c r="R12" s="210">
        <v>178.0095407574</v>
      </c>
      <c r="S12" s="210">
        <v>1844.8014748146641</v>
      </c>
      <c r="T12" s="210">
        <v>4838.0017019986699</v>
      </c>
      <c r="U12" s="209">
        <f t="shared" si="0"/>
        <v>32.980394806412022</v>
      </c>
    </row>
    <row r="13" spans="1:21">
      <c r="A13" s="209" t="s">
        <v>762</v>
      </c>
      <c r="B13" s="227">
        <v>0.47947359099999998</v>
      </c>
      <c r="C13" s="228">
        <v>24.90303157</v>
      </c>
      <c r="D13" s="228">
        <v>25.631166350000001</v>
      </c>
      <c r="E13" s="228">
        <v>106.1251747</v>
      </c>
      <c r="F13" s="228">
        <v>59.543427020000003</v>
      </c>
      <c r="G13" s="227">
        <v>4.2872624682636203E-2</v>
      </c>
      <c r="H13" s="259">
        <v>4523.3458559999999</v>
      </c>
      <c r="I13" s="227">
        <v>1.3318185440000001</v>
      </c>
      <c r="J13" s="228">
        <v>951.19658770000001</v>
      </c>
      <c r="K13" s="228">
        <v>2007.0345380000001</v>
      </c>
      <c r="L13" s="228">
        <v>488.7154286</v>
      </c>
      <c r="M13" s="228">
        <v>7592.4633361250299</v>
      </c>
      <c r="N13" s="260">
        <v>3980.54435328</v>
      </c>
      <c r="O13" s="69">
        <v>1.1720003187200001</v>
      </c>
      <c r="P13" s="210">
        <v>837.05299717599996</v>
      </c>
      <c r="Q13" s="210">
        <v>1766.1903934400002</v>
      </c>
      <c r="R13" s="210">
        <v>430.06957716800002</v>
      </c>
      <c r="S13" s="210">
        <v>6681.367735790026</v>
      </c>
      <c r="T13" s="210"/>
      <c r="U13" s="209">
        <f t="shared" si="0"/>
        <v>62.665755260159919</v>
      </c>
    </row>
    <row r="14" spans="1:21">
      <c r="A14" s="209" t="s">
        <v>763</v>
      </c>
      <c r="B14" s="227">
        <v>0.41161824400000002</v>
      </c>
      <c r="C14" s="228">
        <v>21.9585309</v>
      </c>
      <c r="D14" s="228">
        <v>21.90610298</v>
      </c>
      <c r="E14" s="228">
        <v>103.6919103</v>
      </c>
      <c r="F14" s="228">
        <v>76.538769340000002</v>
      </c>
      <c r="G14" s="227">
        <v>1.73678361821752E-2</v>
      </c>
      <c r="H14" s="259">
        <v>4216.3446240000003</v>
      </c>
      <c r="I14" s="227">
        <v>1.27594743</v>
      </c>
      <c r="J14" s="228">
        <v>930.57731560000002</v>
      </c>
      <c r="K14" s="228">
        <v>1919.394781</v>
      </c>
      <c r="L14" s="228">
        <v>480.15504440000001</v>
      </c>
      <c r="M14" s="228">
        <v>2567.51979441099</v>
      </c>
      <c r="N14" s="260">
        <v>3685.0852013760004</v>
      </c>
      <c r="O14" s="69">
        <v>1.11517805382</v>
      </c>
      <c r="P14" s="210">
        <v>813.32457383439998</v>
      </c>
      <c r="Q14" s="210">
        <v>1677.5510385939999</v>
      </c>
      <c r="R14" s="210">
        <v>419.65550880559999</v>
      </c>
      <c r="S14" s="210">
        <v>2244.0123003152053</v>
      </c>
      <c r="T14" s="210"/>
      <c r="U14" s="209">
        <f t="shared" si="0"/>
        <v>37.847451482710937</v>
      </c>
    </row>
    <row r="15" spans="1:21">
      <c r="A15" s="209" t="s">
        <v>764</v>
      </c>
      <c r="B15" s="227"/>
      <c r="C15" s="228">
        <v>42.910587419999999</v>
      </c>
      <c r="D15" s="228">
        <v>44.661325099999999</v>
      </c>
      <c r="E15" s="228">
        <v>137.1365715</v>
      </c>
      <c r="F15" s="228">
        <v>93.785431529999997</v>
      </c>
      <c r="G15" s="227">
        <v>6.9595389045734604E-2</v>
      </c>
      <c r="H15" s="259">
        <v>4002.2266319999999</v>
      </c>
      <c r="I15" s="227">
        <v>1.027414587</v>
      </c>
      <c r="J15" s="228">
        <v>662.05584650000003</v>
      </c>
      <c r="K15" s="228">
        <v>1363.926612</v>
      </c>
      <c r="L15" s="228">
        <v>246.9013195</v>
      </c>
      <c r="M15" s="228"/>
      <c r="N15" s="260"/>
      <c r="O15" s="69"/>
      <c r="P15" s="210"/>
      <c r="Q15" s="210"/>
      <c r="R15" s="210"/>
      <c r="S15" s="210"/>
      <c r="T15" s="210"/>
      <c r="U15" s="209"/>
    </row>
    <row r="16" spans="1:21">
      <c r="A16" s="209" t="s">
        <v>765</v>
      </c>
      <c r="B16" s="227">
        <v>0.49289478399999997</v>
      </c>
      <c r="C16" s="228">
        <v>50.028738390000001</v>
      </c>
      <c r="D16" s="228">
        <v>53.665917149999999</v>
      </c>
      <c r="E16" s="228">
        <v>192.5002427</v>
      </c>
      <c r="F16" s="228">
        <v>169.414929</v>
      </c>
      <c r="G16" s="227">
        <v>2.5225773690741599E-2</v>
      </c>
      <c r="H16" s="259">
        <v>4543.4445480000004</v>
      </c>
      <c r="I16" s="227">
        <v>1.1101838289999999</v>
      </c>
      <c r="J16" s="228">
        <v>837.11927479999997</v>
      </c>
      <c r="K16" s="228">
        <v>1735.359978</v>
      </c>
      <c r="L16" s="228">
        <v>316.30154010000001</v>
      </c>
      <c r="M16" s="228">
        <v>4514.79015715071</v>
      </c>
      <c r="N16" s="260">
        <v>3943.7098676640003</v>
      </c>
      <c r="O16" s="69">
        <v>0.96363956357199987</v>
      </c>
      <c r="P16" s="210">
        <v>726.61953052640001</v>
      </c>
      <c r="Q16" s="210">
        <v>1506.2924609039999</v>
      </c>
      <c r="R16" s="210">
        <v>274.54973680680001</v>
      </c>
      <c r="S16" s="210">
        <v>3918.8378564068162</v>
      </c>
      <c r="T16" s="210"/>
      <c r="U16" s="209">
        <f t="shared" si="0"/>
        <v>49.841832367000848</v>
      </c>
    </row>
    <row r="17" spans="1:21">
      <c r="A17" s="209" t="s">
        <v>766</v>
      </c>
      <c r="B17" s="227">
        <v>0.43512657100000002</v>
      </c>
      <c r="C17" s="228">
        <v>49.100767779999998</v>
      </c>
      <c r="D17" s="228">
        <v>45.536704030000003</v>
      </c>
      <c r="E17" s="228">
        <v>169.14322010000001</v>
      </c>
      <c r="F17" s="228">
        <v>142.07842289999999</v>
      </c>
      <c r="G17" s="227">
        <v>3.1030484228987101E-2</v>
      </c>
      <c r="H17" s="259">
        <v>5478.2568000000001</v>
      </c>
      <c r="I17" s="227">
        <v>1.1900001145000001</v>
      </c>
      <c r="J17" s="228">
        <v>919.01363485000002</v>
      </c>
      <c r="K17" s="228">
        <v>1944.8552205000001</v>
      </c>
      <c r="L17" s="228">
        <v>386.1537644</v>
      </c>
      <c r="M17" s="228">
        <v>4915.0914938216201</v>
      </c>
      <c r="N17" s="260">
        <v>4875.6485520000006</v>
      </c>
      <c r="O17" s="69">
        <v>1.0591001019050001</v>
      </c>
      <c r="P17" s="210">
        <v>817.92213501650008</v>
      </c>
      <c r="Q17" s="210">
        <v>1730.921146245</v>
      </c>
      <c r="R17" s="210">
        <v>343.67685031600001</v>
      </c>
      <c r="S17" s="210">
        <v>4374.4314295012418</v>
      </c>
      <c r="T17" s="210">
        <v>5425.6100834520403</v>
      </c>
      <c r="U17" s="209">
        <f t="shared" si="0"/>
        <v>47.290741682768605</v>
      </c>
    </row>
    <row r="18" spans="1:21">
      <c r="A18" s="209" t="s">
        <v>767</v>
      </c>
      <c r="B18" s="227">
        <v>0.48026616999999999</v>
      </c>
      <c r="C18" s="228">
        <v>38.533882490000003</v>
      </c>
      <c r="D18" s="228">
        <v>35.907978300000003</v>
      </c>
      <c r="E18" s="228">
        <v>137.46319070000001</v>
      </c>
      <c r="F18" s="228">
        <v>93.158042330000001</v>
      </c>
      <c r="G18" s="227">
        <v>4.32249547399947E-2</v>
      </c>
      <c r="H18" s="259">
        <v>4349.445444</v>
      </c>
      <c r="I18" s="227">
        <v>1.173370453</v>
      </c>
      <c r="J18" s="228">
        <v>847.27352840000003</v>
      </c>
      <c r="K18" s="228">
        <v>1964.8662139999999</v>
      </c>
      <c r="L18" s="228">
        <v>446.16243070000002</v>
      </c>
      <c r="M18" s="228">
        <v>7704.0464045488798</v>
      </c>
      <c r="N18" s="260">
        <v>3744.8725272839997</v>
      </c>
      <c r="O18" s="69">
        <v>1.0102719600329999</v>
      </c>
      <c r="P18" s="210">
        <v>729.50250795240004</v>
      </c>
      <c r="Q18" s="210">
        <v>1691.7498102539998</v>
      </c>
      <c r="R18" s="210">
        <v>384.14585283270003</v>
      </c>
      <c r="S18" s="210">
        <v>6633.1839543165852</v>
      </c>
      <c r="T18" s="210">
        <v>5891.4771890506599</v>
      </c>
      <c r="U18" s="209">
        <f t="shared" si="0"/>
        <v>63.915473634939822</v>
      </c>
    </row>
    <row r="19" spans="1:21">
      <c r="A19" s="209" t="s">
        <v>768</v>
      </c>
      <c r="B19" s="227"/>
      <c r="C19" s="228">
        <v>20.13751117</v>
      </c>
      <c r="D19" s="228">
        <v>20.15653575</v>
      </c>
      <c r="E19" s="228">
        <v>65.197168309999995</v>
      </c>
      <c r="F19" s="228">
        <v>46.304605819999999</v>
      </c>
      <c r="G19" s="227">
        <v>5.8499958752230102E-2</v>
      </c>
      <c r="H19" s="259">
        <v>5377.023432</v>
      </c>
      <c r="I19" s="227">
        <v>1.138262398</v>
      </c>
      <c r="J19" s="228">
        <v>917.67188859999999</v>
      </c>
      <c r="K19" s="228">
        <v>1876.6565399999999</v>
      </c>
      <c r="L19" s="228">
        <v>484.8544885</v>
      </c>
      <c r="M19" s="228"/>
      <c r="N19" s="260"/>
      <c r="O19" s="69"/>
      <c r="P19" s="210"/>
      <c r="Q19" s="210"/>
      <c r="R19" s="210"/>
      <c r="S19" s="210"/>
      <c r="T19" s="210"/>
      <c r="U19" s="209"/>
    </row>
    <row r="20" spans="1:21">
      <c r="A20" s="209" t="s">
        <v>769</v>
      </c>
      <c r="B20" s="227">
        <v>0.56014803199999996</v>
      </c>
      <c r="C20" s="228">
        <v>21.90610298</v>
      </c>
      <c r="D20" s="228">
        <v>22.045633710000001</v>
      </c>
      <c r="E20" s="228">
        <v>132.54012169999999</v>
      </c>
      <c r="F20" s="228">
        <v>68.494179779999996</v>
      </c>
      <c r="G20" s="227">
        <v>1.7068031279895299E-2</v>
      </c>
      <c r="H20" s="259">
        <v>4570.4392559999997</v>
      </c>
      <c r="I20" s="227">
        <v>0.99672275899999996</v>
      </c>
      <c r="J20" s="228">
        <v>987.06708389999994</v>
      </c>
      <c r="K20" s="228">
        <v>1543.6321290000001</v>
      </c>
      <c r="L20" s="228">
        <v>330.05610960000001</v>
      </c>
      <c r="M20" s="228">
        <v>3498.5763712281801</v>
      </c>
      <c r="N20" s="260">
        <v>4053.9796200719998</v>
      </c>
      <c r="O20" s="69">
        <v>0.88409308723299995</v>
      </c>
      <c r="P20" s="210">
        <v>875.52850341929991</v>
      </c>
      <c r="Q20" s="210">
        <v>1369.2016984230002</v>
      </c>
      <c r="R20" s="210">
        <v>292.75976921520004</v>
      </c>
      <c r="S20" s="210">
        <v>3103.2372412793957</v>
      </c>
      <c r="T20" s="210">
        <v>4694.8000480861801</v>
      </c>
      <c r="U20" s="209">
        <f t="shared" si="0"/>
        <v>43.358155850170164</v>
      </c>
    </row>
    <row r="21" spans="1:21">
      <c r="A21" s="209" t="s">
        <v>770</v>
      </c>
      <c r="B21" s="227">
        <v>0.452940395</v>
      </c>
      <c r="C21" s="228">
        <v>32.406956180000002</v>
      </c>
      <c r="D21" s="228">
        <v>30.644038739999999</v>
      </c>
      <c r="E21" s="228">
        <v>130.94871560000001</v>
      </c>
      <c r="F21" s="228">
        <v>101.3591045</v>
      </c>
      <c r="G21" s="227">
        <v>2.3289441396043199E-2</v>
      </c>
      <c r="H21" s="259">
        <v>5008.8007799999996</v>
      </c>
      <c r="I21" s="227">
        <v>1.2100728439999999</v>
      </c>
      <c r="J21" s="228">
        <v>1008.185281</v>
      </c>
      <c r="K21" s="228">
        <v>2028.2727910000001</v>
      </c>
      <c r="L21" s="228">
        <v>512.29148269999996</v>
      </c>
      <c r="M21" s="228">
        <v>3884.4368096981498</v>
      </c>
      <c r="N21" s="260">
        <v>3981.9966200999997</v>
      </c>
      <c r="O21" s="69">
        <v>0.96200791097999994</v>
      </c>
      <c r="P21" s="210">
        <v>801.50729839500002</v>
      </c>
      <c r="Q21" s="210">
        <v>1612.4768688450001</v>
      </c>
      <c r="R21" s="210">
        <v>407.2717287465</v>
      </c>
      <c r="S21" s="210">
        <v>3088.1272637100292</v>
      </c>
      <c r="T21" s="210">
        <v>4122.4315947493296</v>
      </c>
      <c r="U21" s="209">
        <f t="shared" si="0"/>
        <v>43.678545305006224</v>
      </c>
    </row>
    <row r="22" spans="1:21">
      <c r="A22" s="209" t="s">
        <v>771</v>
      </c>
      <c r="B22" s="227">
        <v>0.399352753</v>
      </c>
      <c r="C22" s="228">
        <v>44.866823080000003</v>
      </c>
      <c r="D22" s="228">
        <v>42.937375850000002</v>
      </c>
      <c r="E22" s="228">
        <v>169.06162230000001</v>
      </c>
      <c r="F22" s="228">
        <v>122.7292795</v>
      </c>
      <c r="G22" s="227">
        <v>3.32287853799915E-2</v>
      </c>
      <c r="H22" s="259">
        <v>4914.9444599999997</v>
      </c>
      <c r="I22" s="227">
        <v>1.3127295720000001</v>
      </c>
      <c r="J22" s="228">
        <v>842.06564649999996</v>
      </c>
      <c r="K22" s="228">
        <v>1938.5096450000001</v>
      </c>
      <c r="L22" s="228">
        <v>439.98889200000002</v>
      </c>
      <c r="M22" s="228">
        <v>4882.8952244007296</v>
      </c>
      <c r="N22" s="260"/>
      <c r="O22" s="69"/>
      <c r="P22" s="210"/>
      <c r="Q22" s="210"/>
      <c r="R22" s="210"/>
      <c r="S22" s="210"/>
      <c r="T22" s="210"/>
      <c r="U22" s="209">
        <f t="shared" si="0"/>
        <v>49.836447438253678</v>
      </c>
    </row>
    <row r="23" spans="1:21">
      <c r="A23" s="209" t="s">
        <v>772</v>
      </c>
      <c r="B23" s="227">
        <v>0.32568829700000002</v>
      </c>
      <c r="C23" s="228">
        <v>41.159879549999999</v>
      </c>
      <c r="D23" s="228">
        <v>42.910587419999999</v>
      </c>
      <c r="E23" s="228">
        <v>154.8995396</v>
      </c>
      <c r="F23" s="228">
        <v>124.7703909</v>
      </c>
      <c r="G23" s="227">
        <v>3.0801168586123501E-2</v>
      </c>
      <c r="H23" s="259">
        <v>5293.9517759999999</v>
      </c>
      <c r="I23" s="227">
        <v>1.3817339449999999</v>
      </c>
      <c r="J23" s="228">
        <v>998.57282840000005</v>
      </c>
      <c r="K23" s="228">
        <v>2201.9693269999998</v>
      </c>
      <c r="L23" s="228">
        <v>389.19848910000002</v>
      </c>
      <c r="M23" s="228">
        <v>3629.3720900899202</v>
      </c>
      <c r="N23" s="260"/>
      <c r="O23" s="69"/>
      <c r="P23" s="210"/>
      <c r="Q23" s="210"/>
      <c r="R23" s="210"/>
      <c r="S23" s="210"/>
      <c r="T23" s="210"/>
      <c r="U23" s="209">
        <f t="shared" si="0"/>
        <v>40.672871953937737</v>
      </c>
    </row>
    <row r="24" spans="1:21">
      <c r="A24" s="209" t="s">
        <v>773</v>
      </c>
      <c r="B24" s="227">
        <v>0.48273764200000002</v>
      </c>
      <c r="C24" s="228">
        <v>20.13751117</v>
      </c>
      <c r="D24" s="228">
        <v>21.031287720000002</v>
      </c>
      <c r="E24" s="228">
        <v>96.186384799999999</v>
      </c>
      <c r="F24" s="228">
        <v>66.246921869999994</v>
      </c>
      <c r="G24" s="227">
        <v>2.0661868493872401E-2</v>
      </c>
      <c r="H24" s="259">
        <v>3379.279176</v>
      </c>
      <c r="I24" s="227">
        <v>1.101480593</v>
      </c>
      <c r="J24" s="228">
        <v>692.44880030000002</v>
      </c>
      <c r="K24" s="228">
        <v>1608.901998</v>
      </c>
      <c r="L24" s="228">
        <v>395.56978099999998</v>
      </c>
      <c r="M24" s="228">
        <v>3622.13279653872</v>
      </c>
      <c r="N24" s="260"/>
      <c r="O24" s="69"/>
      <c r="P24" s="210"/>
      <c r="Q24" s="210"/>
      <c r="R24" s="210"/>
      <c r="S24" s="210"/>
      <c r="T24" s="210"/>
      <c r="U24" s="209">
        <f t="shared" si="0"/>
        <v>51.73431888804182</v>
      </c>
    </row>
    <row r="25" spans="1:21">
      <c r="A25" s="209" t="s">
        <v>774</v>
      </c>
      <c r="B25" s="227">
        <v>0.204589678</v>
      </c>
      <c r="C25" s="228">
        <v>20.308090780000001</v>
      </c>
      <c r="D25" s="228">
        <v>20.15653575</v>
      </c>
      <c r="E25" s="228">
        <v>81.726295820000004</v>
      </c>
      <c r="F25" s="228">
        <v>59.947594340000002</v>
      </c>
      <c r="G25" s="227">
        <v>2.8198842852750101E-2</v>
      </c>
      <c r="H25" s="259">
        <v>3602.0539079999999</v>
      </c>
      <c r="I25" s="227">
        <v>1.38677808</v>
      </c>
      <c r="J25" s="228">
        <v>1361.9998579999999</v>
      </c>
      <c r="K25" s="228">
        <v>2259.4068109999998</v>
      </c>
      <c r="L25" s="228">
        <v>569.2304365</v>
      </c>
      <c r="M25" s="228">
        <v>2114.9216981946702</v>
      </c>
      <c r="N25" s="260"/>
      <c r="O25" s="69"/>
      <c r="P25" s="210"/>
      <c r="Q25" s="210"/>
      <c r="R25" s="210"/>
      <c r="S25" s="210"/>
      <c r="T25" s="210"/>
      <c r="U25" s="209">
        <f t="shared" si="0"/>
        <v>36.993715626546162</v>
      </c>
    </row>
    <row r="26" spans="1:21">
      <c r="A26" s="209" t="s">
        <v>775</v>
      </c>
      <c r="B26" s="227">
        <v>0.246913148</v>
      </c>
      <c r="C26" s="228">
        <v>14.884247390000001</v>
      </c>
      <c r="D26" s="228">
        <v>14.909976439999999</v>
      </c>
      <c r="E26" s="228">
        <v>66.593162489999997</v>
      </c>
      <c r="F26" s="228">
        <v>45.40183012</v>
      </c>
      <c r="G26" s="227">
        <v>2.40840701035742E-2</v>
      </c>
      <c r="H26" s="259">
        <v>3909.1634640000002</v>
      </c>
      <c r="I26" s="227">
        <v>1.2141842009999999</v>
      </c>
      <c r="J26" s="228">
        <v>1173.98352</v>
      </c>
      <c r="K26" s="228">
        <v>2180.140394</v>
      </c>
      <c r="L26" s="228">
        <v>523.07067730000006</v>
      </c>
      <c r="M26" s="228">
        <v>2162.7466496566899</v>
      </c>
      <c r="N26" s="260"/>
      <c r="O26" s="69"/>
      <c r="P26" s="210"/>
      <c r="Q26" s="210"/>
      <c r="R26" s="210"/>
      <c r="S26" s="210"/>
      <c r="T26" s="210"/>
      <c r="U26" s="209">
        <f t="shared" si="0"/>
        <v>35.618884488957264</v>
      </c>
    </row>
    <row r="27" spans="1:21">
      <c r="A27" s="209" t="s">
        <v>776</v>
      </c>
      <c r="B27" s="227"/>
      <c r="C27" s="228"/>
      <c r="D27" s="228"/>
      <c r="E27" s="228"/>
      <c r="F27" s="228"/>
      <c r="G27" s="227"/>
      <c r="H27" s="259">
        <v>3037.4086320000001</v>
      </c>
      <c r="I27" s="227">
        <v>1.1009755059999999</v>
      </c>
      <c r="J27" s="228">
        <v>1275.5228669999999</v>
      </c>
      <c r="K27" s="228">
        <v>2412.6125969999998</v>
      </c>
      <c r="L27" s="228">
        <v>559.8802819</v>
      </c>
      <c r="M27" s="228"/>
      <c r="N27" s="260"/>
      <c r="O27" s="69"/>
      <c r="P27" s="210"/>
      <c r="Q27" s="210"/>
      <c r="R27" s="210"/>
      <c r="S27" s="210"/>
      <c r="T27" s="210"/>
      <c r="U27" s="209"/>
    </row>
    <row r="28" spans="1:21">
      <c r="A28" s="209" t="s">
        <v>777</v>
      </c>
      <c r="B28" s="227">
        <v>0.57318581899999999</v>
      </c>
      <c r="C28" s="228">
        <v>28.906213579999999</v>
      </c>
      <c r="D28" s="228">
        <v>28.031083880000001</v>
      </c>
      <c r="E28" s="228">
        <v>113.35505089999999</v>
      </c>
      <c r="F28" s="228">
        <v>98.15859227</v>
      </c>
      <c r="G28" s="227">
        <v>2.1125307645243101E-2</v>
      </c>
      <c r="H28" s="259">
        <v>4161.4372080000003</v>
      </c>
      <c r="I28" s="227">
        <v>1.20160785</v>
      </c>
      <c r="J28" s="228">
        <v>953.04097950000005</v>
      </c>
      <c r="K28" s="228">
        <v>1346.1898189999999</v>
      </c>
      <c r="L28" s="228">
        <v>258.7938848</v>
      </c>
      <c r="M28" s="228">
        <v>4480.9673563577999</v>
      </c>
      <c r="N28" s="260"/>
      <c r="O28" s="69"/>
      <c r="P28" s="210"/>
      <c r="Q28" s="210"/>
      <c r="R28" s="210"/>
      <c r="S28" s="210"/>
      <c r="T28" s="210"/>
      <c r="U28" s="209">
        <f t="shared" si="0"/>
        <v>51.848618321315207</v>
      </c>
    </row>
    <row r="29" spans="1:21">
      <c r="A29" s="209" t="s">
        <v>778</v>
      </c>
      <c r="B29" s="227">
        <v>0.53826722299999996</v>
      </c>
      <c r="C29" s="228">
        <v>38.533882490000003</v>
      </c>
      <c r="D29" s="228">
        <v>36.783268149999998</v>
      </c>
      <c r="E29" s="228">
        <v>133.06540089999999</v>
      </c>
      <c r="F29" s="228">
        <v>84.457096500000006</v>
      </c>
      <c r="G29" s="227">
        <v>5.6267059185102601E-2</v>
      </c>
      <c r="H29" s="259">
        <v>4327.0554240000001</v>
      </c>
      <c r="I29" s="227">
        <v>1.2121466940000001</v>
      </c>
      <c r="J29" s="228">
        <v>820.38403300000004</v>
      </c>
      <c r="K29" s="228">
        <v>1642.8139160000001</v>
      </c>
      <c r="L29" s="228">
        <v>371.9383522</v>
      </c>
      <c r="M29" s="228">
        <v>11421.659608403799</v>
      </c>
      <c r="N29" s="260"/>
      <c r="O29" s="69"/>
      <c r="P29" s="210"/>
      <c r="Q29" s="210"/>
      <c r="R29" s="210"/>
      <c r="S29" s="210"/>
      <c r="T29" s="210"/>
      <c r="U29" s="209">
        <f t="shared" si="0"/>
        <v>72.524390624270865</v>
      </c>
    </row>
    <row r="30" spans="1:21">
      <c r="A30" s="209" t="s">
        <v>779</v>
      </c>
      <c r="B30" s="227">
        <v>0.26818056299999998</v>
      </c>
      <c r="C30" s="228">
        <v>23.704453409999999</v>
      </c>
      <c r="D30" s="228">
        <v>30.69402904</v>
      </c>
      <c r="E30" s="228">
        <v>103.3772373</v>
      </c>
      <c r="F30" s="228">
        <v>87.471180160000003</v>
      </c>
      <c r="G30" s="227">
        <v>2.5439904247518699E-2</v>
      </c>
      <c r="H30" s="259">
        <v>4809.042144</v>
      </c>
      <c r="I30" s="227">
        <v>1.260443193</v>
      </c>
      <c r="J30" s="228">
        <v>964.32596390000003</v>
      </c>
      <c r="K30" s="228">
        <v>2224.0190130000001</v>
      </c>
      <c r="L30" s="228">
        <v>477.39027490000001</v>
      </c>
      <c r="M30" s="228">
        <v>2468.7370538067098</v>
      </c>
      <c r="N30" s="260"/>
      <c r="O30" s="69"/>
      <c r="P30" s="210"/>
      <c r="Q30" s="210"/>
      <c r="R30" s="210"/>
      <c r="S30" s="210"/>
      <c r="T30" s="210"/>
      <c r="U30" s="209">
        <f t="shared" si="0"/>
        <v>33.921571219840089</v>
      </c>
    </row>
    <row r="31" spans="1:21">
      <c r="A31" s="209" t="s">
        <v>780</v>
      </c>
      <c r="B31" s="227">
        <v>0.41201434300000001</v>
      </c>
      <c r="C31" s="228">
        <v>20.439779640000001</v>
      </c>
      <c r="D31" s="228">
        <v>23.525916809999998</v>
      </c>
      <c r="E31" s="228">
        <v>85.579663940000003</v>
      </c>
      <c r="F31" s="228">
        <v>69.057055860000006</v>
      </c>
      <c r="G31" s="227">
        <v>2.6029461873219299E-2</v>
      </c>
      <c r="H31" s="259">
        <v>3624.3080639999998</v>
      </c>
      <c r="I31" s="227">
        <v>1.191033674</v>
      </c>
      <c r="J31" s="228">
        <v>1063.1779200000001</v>
      </c>
      <c r="K31" s="228">
        <v>1220.95418</v>
      </c>
      <c r="L31" s="228">
        <v>241.1745051</v>
      </c>
      <c r="M31" s="228">
        <v>3976.45063913677</v>
      </c>
      <c r="N31" s="260"/>
      <c r="O31" s="69"/>
      <c r="P31" s="210"/>
      <c r="Q31" s="210"/>
      <c r="R31" s="210"/>
      <c r="S31" s="210"/>
      <c r="T31" s="210"/>
      <c r="U31" s="209">
        <f t="shared" si="0"/>
        <v>52.316496213670383</v>
      </c>
    </row>
    <row r="32" spans="1:21">
      <c r="A32" s="209" t="s">
        <v>781</v>
      </c>
      <c r="B32" s="227">
        <v>0.25208006599999999</v>
      </c>
      <c r="C32" s="228">
        <v>12.535881809999999</v>
      </c>
      <c r="D32" s="228">
        <v>13.24938437</v>
      </c>
      <c r="E32" s="228">
        <v>43.337215190000002</v>
      </c>
      <c r="F32" s="228">
        <v>41.48452588</v>
      </c>
      <c r="G32" s="227">
        <v>2.87337035949254E-2</v>
      </c>
      <c r="H32" s="259">
        <v>2099.6128800000001</v>
      </c>
      <c r="I32" s="227">
        <v>0.92437997000000005</v>
      </c>
      <c r="J32" s="228">
        <v>1565.3730169999999</v>
      </c>
      <c r="K32" s="228">
        <v>2066.9904729999998</v>
      </c>
      <c r="L32" s="228">
        <v>695.48762369999997</v>
      </c>
      <c r="M32" s="228"/>
      <c r="N32" s="260"/>
      <c r="O32" s="69"/>
      <c r="P32" s="210"/>
      <c r="Q32" s="210"/>
      <c r="R32" s="210"/>
      <c r="S32" s="210"/>
      <c r="T32" s="210"/>
      <c r="U32" s="209"/>
    </row>
    <row r="33" spans="1:21">
      <c r="A33" s="209" t="s">
        <v>782</v>
      </c>
      <c r="B33" s="227">
        <v>0.39943147200000001</v>
      </c>
      <c r="C33" s="228"/>
      <c r="D33" s="228"/>
      <c r="E33" s="228"/>
      <c r="F33" s="228"/>
      <c r="G33" s="227"/>
      <c r="H33" s="259">
        <v>3935.0694239999998</v>
      </c>
      <c r="I33" s="227">
        <v>1.017034572</v>
      </c>
      <c r="J33" s="228">
        <v>1412.7580149999999</v>
      </c>
      <c r="K33" s="228">
        <v>2341.8457429999999</v>
      </c>
      <c r="L33" s="228">
        <v>517.24797249999995</v>
      </c>
      <c r="M33" s="228"/>
      <c r="N33" s="260"/>
      <c r="O33" s="69"/>
      <c r="P33" s="210"/>
      <c r="Q33" s="210"/>
      <c r="R33" s="210"/>
      <c r="S33" s="210"/>
      <c r="T33" s="210"/>
      <c r="U33" s="209"/>
    </row>
    <row r="34" spans="1:21">
      <c r="A34" s="209" t="s">
        <v>783</v>
      </c>
      <c r="B34" s="227">
        <v>0.28119325899999997</v>
      </c>
      <c r="C34" s="228">
        <v>22.780974220000001</v>
      </c>
      <c r="D34" s="228">
        <v>21.90610298</v>
      </c>
      <c r="E34" s="228">
        <v>88.494932109999993</v>
      </c>
      <c r="F34" s="228">
        <v>67.570215309999995</v>
      </c>
      <c r="G34" s="227">
        <v>2.76074858006468E-2</v>
      </c>
      <c r="H34" s="259">
        <v>2142.9626760000001</v>
      </c>
      <c r="I34" s="227">
        <v>0.72818667299999995</v>
      </c>
      <c r="J34" s="228">
        <v>1579.97578</v>
      </c>
      <c r="K34" s="228">
        <v>1357.678846</v>
      </c>
      <c r="L34" s="228">
        <v>762.01132199999995</v>
      </c>
      <c r="M34" s="228">
        <v>2842.39477773005</v>
      </c>
      <c r="N34" s="260">
        <v>1962.9538112160001</v>
      </c>
      <c r="O34" s="69">
        <v>0.667018992468</v>
      </c>
      <c r="P34" s="210">
        <v>1447.25781448</v>
      </c>
      <c r="Q34" s="210">
        <v>1243.6338229360001</v>
      </c>
      <c r="R34" s="210">
        <v>698.00237095199998</v>
      </c>
      <c r="S34" s="210">
        <v>2603.6336164007257</v>
      </c>
      <c r="T34" s="210">
        <v>2558.5820043604599</v>
      </c>
      <c r="U34" s="209">
        <f t="shared" si="0"/>
        <v>57.014864111767295</v>
      </c>
    </row>
    <row r="35" spans="1:21">
      <c r="A35" s="209" t="s">
        <v>784</v>
      </c>
      <c r="B35" s="227">
        <v>0.44327734299999999</v>
      </c>
      <c r="C35" s="228">
        <v>21.30290407</v>
      </c>
      <c r="D35" s="228">
        <v>23.031965719999999</v>
      </c>
      <c r="E35" s="228">
        <v>61.34433662</v>
      </c>
      <c r="F35" s="228">
        <v>56.970939989999998</v>
      </c>
      <c r="G35" s="227">
        <v>5.4709794093206698E-2</v>
      </c>
      <c r="H35" s="259">
        <v>3732.5714760000001</v>
      </c>
      <c r="I35" s="227">
        <v>0.86064485099999999</v>
      </c>
      <c r="J35" s="228">
        <v>896.56857430000002</v>
      </c>
      <c r="K35" s="228">
        <v>1515.972348</v>
      </c>
      <c r="L35" s="228">
        <v>353.5740179</v>
      </c>
      <c r="M35" s="228">
        <v>9144.9183542896208</v>
      </c>
      <c r="N35" s="260">
        <v>2683.7188912440001</v>
      </c>
      <c r="O35" s="69">
        <v>0.618803647869</v>
      </c>
      <c r="P35" s="210">
        <v>644.63280492169997</v>
      </c>
      <c r="Q35" s="210">
        <v>1089.9841182119999</v>
      </c>
      <c r="R35" s="210">
        <v>254.2197188701</v>
      </c>
      <c r="S35" s="210">
        <v>6575.196296734237</v>
      </c>
      <c r="T35" s="210">
        <v>5865.0774869689803</v>
      </c>
      <c r="U35" s="209">
        <f t="shared" si="0"/>
        <v>71.014758891748599</v>
      </c>
    </row>
    <row r="36" spans="1:21">
      <c r="A36" s="209" t="s">
        <v>785</v>
      </c>
      <c r="B36" s="227">
        <v>0.49989293200000001</v>
      </c>
      <c r="C36" s="228">
        <v>29.104429939999999</v>
      </c>
      <c r="D36" s="228">
        <v>27.49263813</v>
      </c>
      <c r="E36" s="228">
        <v>96.074744120000005</v>
      </c>
      <c r="F36" s="228">
        <v>86.497362910000007</v>
      </c>
      <c r="G36" s="227">
        <v>3.1526578733503702E-2</v>
      </c>
      <c r="H36" s="259">
        <v>4553.5737600000002</v>
      </c>
      <c r="I36" s="227">
        <v>1.006301568</v>
      </c>
      <c r="J36" s="228">
        <v>1053.719965</v>
      </c>
      <c r="K36" s="228">
        <v>1999.059538</v>
      </c>
      <c r="L36" s="228">
        <v>467.60835049999997</v>
      </c>
      <c r="M36" s="228"/>
      <c r="N36" s="260"/>
      <c r="O36" s="69"/>
      <c r="P36" s="210"/>
      <c r="Q36" s="210"/>
      <c r="R36" s="210"/>
      <c r="S36" s="210"/>
      <c r="T36" s="210"/>
      <c r="U36" s="209"/>
    </row>
    <row r="37" spans="1:21">
      <c r="A37" s="209" t="s">
        <v>786</v>
      </c>
      <c r="B37" s="227">
        <v>0.33093213199999999</v>
      </c>
      <c r="C37" s="228">
        <v>14.884247390000001</v>
      </c>
      <c r="D37" s="228">
        <v>16.658360009999999</v>
      </c>
      <c r="E37" s="228">
        <v>105.3348891</v>
      </c>
      <c r="F37" s="228">
        <v>39.204430250000001</v>
      </c>
      <c r="G37" s="227">
        <v>2.4230381309894199E-2</v>
      </c>
      <c r="H37" s="259">
        <v>3532.0619160000001</v>
      </c>
      <c r="I37" s="227">
        <v>1.325263861</v>
      </c>
      <c r="J37" s="228">
        <v>2005.854871</v>
      </c>
      <c r="K37" s="228">
        <v>2193.9435100000001</v>
      </c>
      <c r="L37" s="228">
        <v>623.81154590000006</v>
      </c>
      <c r="M37" s="228">
        <v>2896.3958571921698</v>
      </c>
      <c r="N37" s="260">
        <v>3274.2213961320003</v>
      </c>
      <c r="O37" s="69">
        <v>1.2285195991470002</v>
      </c>
      <c r="P37" s="210">
        <v>1859.4274654170001</v>
      </c>
      <c r="Q37" s="210">
        <v>2033.7856337700002</v>
      </c>
      <c r="R37" s="210">
        <v>578.27330304930013</v>
      </c>
      <c r="S37" s="210">
        <v>2684.9589596171418</v>
      </c>
      <c r="T37" s="210">
        <v>3693.4252386440198</v>
      </c>
      <c r="U37" s="209">
        <f t="shared" si="0"/>
        <v>45.055843242381769</v>
      </c>
    </row>
    <row r="38" spans="1:21">
      <c r="A38" s="209" t="s">
        <v>787</v>
      </c>
      <c r="B38" s="227">
        <v>0.21985964499999999</v>
      </c>
      <c r="C38" s="228">
        <v>25.526273679999999</v>
      </c>
      <c r="D38" s="228">
        <v>29.104429939999999</v>
      </c>
      <c r="E38" s="228">
        <v>121.1735133</v>
      </c>
      <c r="F38" s="228">
        <v>79.861896900000005</v>
      </c>
      <c r="G38" s="227">
        <v>2.63714161638729E-2</v>
      </c>
      <c r="H38" s="259">
        <v>2589.266736</v>
      </c>
      <c r="I38" s="227">
        <v>1.3131094809999999</v>
      </c>
      <c r="J38" s="228">
        <v>1403.457036</v>
      </c>
      <c r="K38" s="228">
        <v>1898.314443</v>
      </c>
      <c r="L38" s="228">
        <v>855.26346679999995</v>
      </c>
      <c r="M38" s="228">
        <v>2143.2132917435201</v>
      </c>
      <c r="N38" s="260">
        <v>2408.0180644800002</v>
      </c>
      <c r="O38" s="69">
        <v>1.22119181733</v>
      </c>
      <c r="P38" s="210">
        <v>1305.2150434800001</v>
      </c>
      <c r="Q38" s="210">
        <v>1765.4324319900002</v>
      </c>
      <c r="R38" s="210">
        <v>795.39502412399997</v>
      </c>
      <c r="S38" s="210">
        <v>1993.1883613214738</v>
      </c>
      <c r="T38" s="210">
        <v>2766.0797926083501</v>
      </c>
      <c r="U38" s="209">
        <f t="shared" si="0"/>
        <v>45.287318259754372</v>
      </c>
    </row>
    <row r="39" spans="1:21">
      <c r="A39" s="209" t="s">
        <v>788</v>
      </c>
      <c r="B39" s="227">
        <v>0.43487555</v>
      </c>
      <c r="C39" s="228">
        <v>22.915178470000001</v>
      </c>
      <c r="D39" s="228">
        <v>21.8885991</v>
      </c>
      <c r="E39" s="228">
        <v>101.5064756</v>
      </c>
      <c r="F39" s="228">
        <v>84.020293589999994</v>
      </c>
      <c r="G39" s="227">
        <v>1.56888738895124E-2</v>
      </c>
      <c r="H39" s="259">
        <v>5107.7207879999996</v>
      </c>
      <c r="I39" s="227">
        <v>1.316465395</v>
      </c>
      <c r="J39" s="228">
        <v>1418.644832</v>
      </c>
      <c r="K39" s="228">
        <v>2691.3649350000001</v>
      </c>
      <c r="L39" s="228">
        <v>704.79860029999998</v>
      </c>
      <c r="M39" s="228">
        <v>2435.8361856186102</v>
      </c>
      <c r="N39" s="260">
        <v>4591.8409884120001</v>
      </c>
      <c r="O39" s="69">
        <v>1.1835023901050001</v>
      </c>
      <c r="P39" s="210">
        <v>1275.361703968</v>
      </c>
      <c r="Q39" s="210">
        <v>2419.537076565</v>
      </c>
      <c r="R39" s="210">
        <v>633.61394166970001</v>
      </c>
      <c r="S39" s="210">
        <v>2189.8167308711309</v>
      </c>
      <c r="T39" s="210">
        <v>3801.8954566140701</v>
      </c>
      <c r="U39" s="209">
        <f t="shared" si="0"/>
        <v>32.290286851908675</v>
      </c>
    </row>
    <row r="40" spans="1:21">
      <c r="A40" s="209" t="s">
        <v>789</v>
      </c>
      <c r="B40" s="227">
        <v>0.42919895899999999</v>
      </c>
      <c r="C40" s="228">
        <v>20.13751117</v>
      </c>
      <c r="D40" s="228">
        <v>18.386423239999999</v>
      </c>
      <c r="E40" s="228">
        <v>66.449114820000005</v>
      </c>
      <c r="F40" s="228">
        <v>43.917061799999999</v>
      </c>
      <c r="G40" s="227">
        <v>5.5763004319690501E-2</v>
      </c>
      <c r="H40" s="259">
        <v>2980.2612960000001</v>
      </c>
      <c r="I40" s="227">
        <v>1.3320991849999999</v>
      </c>
      <c r="J40" s="228">
        <v>1595.531391</v>
      </c>
      <c r="K40" s="228">
        <v>2316.4208210000002</v>
      </c>
      <c r="L40" s="228">
        <v>864.46216519999996</v>
      </c>
      <c r="M40" s="228"/>
      <c r="N40" s="260"/>
      <c r="O40" s="69"/>
      <c r="P40" s="210"/>
      <c r="Q40" s="210"/>
      <c r="R40" s="210"/>
      <c r="S40" s="210"/>
      <c r="T40" s="210"/>
      <c r="U40" s="209"/>
    </row>
    <row r="41" spans="1:21">
      <c r="A41" s="209" t="s">
        <v>790</v>
      </c>
      <c r="B41" s="227">
        <v>0.33319579999999999</v>
      </c>
      <c r="C41" s="228">
        <v>13.39324727</v>
      </c>
      <c r="D41" s="228">
        <v>15.514678569999999</v>
      </c>
      <c r="E41" s="228">
        <v>51.052547349999998</v>
      </c>
      <c r="F41" s="228">
        <v>39.930948450000002</v>
      </c>
      <c r="G41" s="227">
        <v>3.7095748661384501E-2</v>
      </c>
      <c r="H41" s="259">
        <v>2276.3976480000001</v>
      </c>
      <c r="I41" s="227">
        <v>0.92130839799999997</v>
      </c>
      <c r="J41" s="228">
        <v>1740.822332</v>
      </c>
      <c r="K41" s="228">
        <v>2080.1433480000001</v>
      </c>
      <c r="L41" s="228">
        <v>716.90602330000002</v>
      </c>
      <c r="M41" s="228"/>
      <c r="N41" s="260"/>
      <c r="O41" s="69"/>
      <c r="P41" s="210"/>
      <c r="Q41" s="210"/>
      <c r="R41" s="210"/>
      <c r="S41" s="210"/>
      <c r="T41" s="210"/>
      <c r="U41" s="209"/>
    </row>
    <row r="42" spans="1:21">
      <c r="A42" s="209" t="s">
        <v>791</v>
      </c>
      <c r="B42" s="227">
        <v>0.32834296099999999</v>
      </c>
      <c r="C42" s="228">
        <v>15.75979135</v>
      </c>
      <c r="D42" s="228">
        <v>18.386423239999999</v>
      </c>
      <c r="E42" s="228">
        <v>62.108104419999997</v>
      </c>
      <c r="F42" s="228">
        <v>49.061721439999999</v>
      </c>
      <c r="G42" s="227">
        <v>3.3289239196302001E-2</v>
      </c>
      <c r="H42" s="259">
        <v>3660.963804</v>
      </c>
      <c r="I42" s="227">
        <v>1.19635946</v>
      </c>
      <c r="J42" s="228">
        <v>1158.3807810000001</v>
      </c>
      <c r="K42" s="228">
        <v>2565.1747009999999</v>
      </c>
      <c r="L42" s="228">
        <v>536.22921629999996</v>
      </c>
      <c r="M42" s="228"/>
      <c r="N42" s="260"/>
      <c r="O42" s="69"/>
      <c r="P42" s="210"/>
      <c r="Q42" s="210"/>
      <c r="R42" s="210"/>
      <c r="S42" s="210"/>
      <c r="T42" s="210"/>
      <c r="U42" s="209"/>
    </row>
    <row r="43" spans="1:21">
      <c r="A43" s="209" t="s">
        <v>792</v>
      </c>
      <c r="B43" s="227">
        <v>0.37014801800000002</v>
      </c>
      <c r="C43" s="228">
        <v>14.25282311</v>
      </c>
      <c r="D43" s="228">
        <v>18.049801209999998</v>
      </c>
      <c r="E43" s="228">
        <v>81.969808130000004</v>
      </c>
      <c r="F43" s="228">
        <v>42.171781789999997</v>
      </c>
      <c r="G43" s="227">
        <v>2.8901848014733701E-2</v>
      </c>
      <c r="H43" s="259">
        <v>2503.4979960000001</v>
      </c>
      <c r="I43" s="227">
        <v>1.1893037280000001</v>
      </c>
      <c r="J43" s="228">
        <v>1609.1476439999999</v>
      </c>
      <c r="K43" s="228">
        <v>1908.1439929999999</v>
      </c>
      <c r="L43" s="228">
        <v>761.92293270000005</v>
      </c>
      <c r="M43" s="228">
        <v>3927.6338637358099</v>
      </c>
      <c r="N43" s="260">
        <v>2348.2811202479998</v>
      </c>
      <c r="O43" s="69">
        <v>1.115566896864</v>
      </c>
      <c r="P43" s="210">
        <v>1509.3804900719999</v>
      </c>
      <c r="Q43" s="210">
        <v>1789.8390654339998</v>
      </c>
      <c r="R43" s="210">
        <v>714.68371087260005</v>
      </c>
      <c r="S43" s="210">
        <v>3684.1205641841893</v>
      </c>
      <c r="T43" s="210">
        <v>3604.5023860769602</v>
      </c>
      <c r="U43" s="209">
        <f t="shared" si="0"/>
        <v>61.072202364968412</v>
      </c>
    </row>
    <row r="44" spans="1:21">
      <c r="A44" s="209" t="s">
        <v>793</v>
      </c>
      <c r="B44" s="227">
        <v>0.55985183000000005</v>
      </c>
      <c r="C44" s="228">
        <v>34.547948580000003</v>
      </c>
      <c r="D44" s="228">
        <v>34.247089889999998</v>
      </c>
      <c r="E44" s="228">
        <v>114.4587476</v>
      </c>
      <c r="F44" s="228">
        <v>92.844822050000005</v>
      </c>
      <c r="G44" s="227">
        <v>4.1249339667655399E-2</v>
      </c>
      <c r="H44" s="259">
        <v>3102.3149039999998</v>
      </c>
      <c r="I44" s="227">
        <v>1.127895506</v>
      </c>
      <c r="J44" s="228">
        <v>1357.146326</v>
      </c>
      <c r="K44" s="228">
        <v>1784.336149</v>
      </c>
      <c r="L44" s="228">
        <v>683.48770119999995</v>
      </c>
      <c r="M44" s="228">
        <v>8566.3557648535407</v>
      </c>
      <c r="N44" s="260">
        <v>2919.2783246639997</v>
      </c>
      <c r="O44" s="69">
        <v>1.061349671146</v>
      </c>
      <c r="P44" s="210">
        <v>1277.074692766</v>
      </c>
      <c r="Q44" s="210">
        <v>1679.0603162089999</v>
      </c>
      <c r="R44" s="210">
        <v>643.16192682919996</v>
      </c>
      <c r="S44" s="210">
        <v>8060.9407747271816</v>
      </c>
      <c r="T44" s="210">
        <v>5101.9426360035995</v>
      </c>
      <c r="U44" s="209">
        <f t="shared" si="0"/>
        <v>73.413296235355958</v>
      </c>
    </row>
    <row r="45" spans="1:21">
      <c r="A45" s="209" t="s">
        <v>794</v>
      </c>
      <c r="B45" s="227">
        <v>0.40802792799999998</v>
      </c>
      <c r="C45" s="228">
        <v>29.88415092</v>
      </c>
      <c r="D45" s="228">
        <v>27.155980880000001</v>
      </c>
      <c r="E45" s="228">
        <v>150.7563657</v>
      </c>
      <c r="F45" s="228">
        <v>90.219272090000004</v>
      </c>
      <c r="G45" s="227">
        <v>1.8905025920732101E-2</v>
      </c>
      <c r="H45" s="259">
        <v>3211.946136</v>
      </c>
      <c r="I45" s="227">
        <v>1.1097184490000001</v>
      </c>
      <c r="J45" s="228">
        <v>1554.2131179999999</v>
      </c>
      <c r="K45" s="228">
        <v>1806.5770829999999</v>
      </c>
      <c r="L45" s="228">
        <v>793.39907909999999</v>
      </c>
      <c r="M45" s="228">
        <v>2802.2788201849398</v>
      </c>
      <c r="N45" s="260">
        <v>2980.686014208</v>
      </c>
      <c r="O45" s="69">
        <v>1.0298187206720002</v>
      </c>
      <c r="P45" s="210">
        <v>1442.3097735040001</v>
      </c>
      <c r="Q45" s="210">
        <v>1676.503533024</v>
      </c>
      <c r="R45" s="210">
        <v>736.27434540479999</v>
      </c>
      <c r="S45" s="210">
        <v>2600.5147451316243</v>
      </c>
      <c r="T45" s="210">
        <v>3333.17365448074</v>
      </c>
      <c r="U45" s="209">
        <f t="shared" si="0"/>
        <v>46.594180307524368</v>
      </c>
    </row>
    <row r="46" spans="1:21">
      <c r="A46" s="209" t="s">
        <v>795</v>
      </c>
      <c r="B46" s="227">
        <v>0.431122697</v>
      </c>
      <c r="C46" s="228">
        <v>22.045633710000001</v>
      </c>
      <c r="D46" s="228">
        <v>22.045633710000001</v>
      </c>
      <c r="E46" s="228">
        <v>95.542669450000005</v>
      </c>
      <c r="F46" s="228">
        <v>50.242798759999999</v>
      </c>
      <c r="G46" s="227">
        <v>4.4424519932189502E-2</v>
      </c>
      <c r="H46" s="259">
        <v>4656.8230560000002</v>
      </c>
      <c r="I46" s="227">
        <v>1.1857216850000001</v>
      </c>
      <c r="J46" s="228">
        <v>1182.598123</v>
      </c>
      <c r="K46" s="228">
        <v>2361.0748090000002</v>
      </c>
      <c r="L46" s="228">
        <v>552.08339000000001</v>
      </c>
      <c r="M46" s="228">
        <v>7026.9693012293901</v>
      </c>
      <c r="N46" s="260">
        <v>3944.3291284319998</v>
      </c>
      <c r="O46" s="69">
        <v>1.004306267195</v>
      </c>
      <c r="P46" s="210">
        <v>1001.6606101809999</v>
      </c>
      <c r="Q46" s="210">
        <v>1999.8303632230002</v>
      </c>
      <c r="R46" s="210">
        <v>467.61463133000001</v>
      </c>
      <c r="S46" s="210">
        <v>5951.8429981412928</v>
      </c>
      <c r="T46" s="210">
        <v>5483.0713870752998</v>
      </c>
      <c r="U46" s="209">
        <f t="shared" si="0"/>
        <v>60.142880722126378</v>
      </c>
    </row>
    <row r="47" spans="1:21">
      <c r="A47" s="209" t="s">
        <v>796</v>
      </c>
      <c r="B47" s="227">
        <v>0.32390708600000001</v>
      </c>
      <c r="C47" s="228">
        <v>31.43434512</v>
      </c>
      <c r="D47" s="228">
        <v>30.9551537</v>
      </c>
      <c r="E47" s="228">
        <v>124.9300302</v>
      </c>
      <c r="F47" s="228">
        <v>76.298017700000003</v>
      </c>
      <c r="G47" s="227">
        <v>4.17398755092502E-2</v>
      </c>
      <c r="H47" s="259">
        <v>4323.6386279999997</v>
      </c>
      <c r="I47" s="227">
        <v>1.2072051909999999</v>
      </c>
      <c r="J47" s="228">
        <v>1232.518951</v>
      </c>
      <c r="K47" s="228">
        <v>2468.1501800000001</v>
      </c>
      <c r="L47" s="228">
        <v>545.18950240000004</v>
      </c>
      <c r="M47" s="228">
        <v>4961.4391656586304</v>
      </c>
      <c r="N47" s="260">
        <v>3571.3255067279997</v>
      </c>
      <c r="O47" s="69">
        <v>0.99715148776599982</v>
      </c>
      <c r="P47" s="210">
        <v>1018.060653526</v>
      </c>
      <c r="Q47" s="210">
        <v>2038.69204868</v>
      </c>
      <c r="R47" s="210">
        <v>450.32652898240002</v>
      </c>
      <c r="S47" s="210">
        <v>4098.1487508340288</v>
      </c>
      <c r="T47" s="210">
        <v>4758.9888584805904</v>
      </c>
      <c r="U47" s="209">
        <f t="shared" si="0"/>
        <v>53.434546009373364</v>
      </c>
    </row>
    <row r="48" spans="1:21">
      <c r="A48" s="209" t="s">
        <v>797</v>
      </c>
      <c r="B48" s="227">
        <v>0.41575606399999998</v>
      </c>
      <c r="C48" s="228">
        <v>29.88415092</v>
      </c>
      <c r="D48" s="228">
        <v>31.091058050000001</v>
      </c>
      <c r="E48" s="228">
        <v>103.92452369999999</v>
      </c>
      <c r="F48" s="228">
        <v>87.212265779999996</v>
      </c>
      <c r="G48" s="227">
        <v>3.5850624321761997E-2</v>
      </c>
      <c r="H48" s="259">
        <v>2597.7049919999999</v>
      </c>
      <c r="I48" s="227">
        <v>1.201460127</v>
      </c>
      <c r="J48" s="228">
        <v>1514.583322</v>
      </c>
      <c r="K48" s="228">
        <v>1827.8557699999999</v>
      </c>
      <c r="L48" s="228">
        <v>812.77544699999999</v>
      </c>
      <c r="M48" s="228">
        <v>5532.6890230347799</v>
      </c>
      <c r="N48" s="260"/>
      <c r="O48" s="69"/>
      <c r="P48" s="210"/>
      <c r="Q48" s="210"/>
      <c r="R48" s="210"/>
      <c r="S48" s="210"/>
      <c r="T48" s="210"/>
      <c r="U48" s="209">
        <f t="shared" si="0"/>
        <v>68.049457539249559</v>
      </c>
    </row>
    <row r="49" spans="1:21">
      <c r="A49" s="209" t="s">
        <v>798</v>
      </c>
      <c r="B49" s="227">
        <v>0.34245297699999999</v>
      </c>
      <c r="C49" s="228">
        <v>21.031287720000002</v>
      </c>
      <c r="D49" s="228">
        <v>21.176583319999999</v>
      </c>
      <c r="E49" s="228">
        <v>98.318558289999999</v>
      </c>
      <c r="F49" s="228">
        <v>45.813627480000001</v>
      </c>
      <c r="G49" s="227">
        <v>4.5547599362312598E-2</v>
      </c>
      <c r="H49" s="259">
        <v>3228.6922920000002</v>
      </c>
      <c r="I49" s="227">
        <v>1.1914758350000001</v>
      </c>
      <c r="J49" s="228">
        <v>1714.1635180000001</v>
      </c>
      <c r="K49" s="228">
        <v>2027.9476709999999</v>
      </c>
      <c r="L49" s="228">
        <v>698.07719129999998</v>
      </c>
      <c r="M49" s="228">
        <v>5793.3674552942803</v>
      </c>
      <c r="N49" s="260"/>
      <c r="O49" s="69"/>
      <c r="P49" s="210"/>
      <c r="Q49" s="210"/>
      <c r="R49" s="210"/>
      <c r="S49" s="210"/>
      <c r="T49" s="210"/>
      <c r="U49" s="209">
        <f t="shared" si="0"/>
        <v>64.213357232883695</v>
      </c>
    </row>
    <row r="50" spans="1:21">
      <c r="A50" s="209" t="s">
        <v>799</v>
      </c>
      <c r="B50" s="227">
        <v>0.55304721499999998</v>
      </c>
      <c r="C50" s="228">
        <v>45.738269180000003</v>
      </c>
      <c r="D50" s="228">
        <v>47.570326790000003</v>
      </c>
      <c r="E50" s="228">
        <v>117.6263256</v>
      </c>
      <c r="F50" s="228">
        <v>91.715058600000006</v>
      </c>
      <c r="G50" s="227">
        <v>0.10263350254075999</v>
      </c>
      <c r="H50" s="259">
        <v>18077.171539999999</v>
      </c>
      <c r="I50" s="227">
        <v>3.1027110370000002</v>
      </c>
      <c r="J50" s="228">
        <v>1645.2279149999999</v>
      </c>
      <c r="K50" s="228">
        <v>9106.7996459999995</v>
      </c>
      <c r="L50" s="228">
        <v>397.57038920000002</v>
      </c>
      <c r="M50" s="228"/>
      <c r="N50" s="260"/>
      <c r="O50" s="69"/>
      <c r="P50" s="210"/>
      <c r="Q50" s="210"/>
      <c r="R50" s="210"/>
      <c r="S50" s="210"/>
      <c r="T50" s="210"/>
      <c r="U50" s="209"/>
    </row>
    <row r="51" spans="1:21">
      <c r="A51" s="209" t="s">
        <v>800</v>
      </c>
      <c r="B51" s="227">
        <v>0.33975851600000001</v>
      </c>
      <c r="C51" s="228">
        <v>18.469620150000001</v>
      </c>
      <c r="D51" s="228">
        <v>16.519730469999999</v>
      </c>
      <c r="E51" s="228">
        <v>96.619757500000006</v>
      </c>
      <c r="F51" s="228">
        <v>63.148513559999998</v>
      </c>
      <c r="G51" s="227">
        <v>1.3897140631739901E-2</v>
      </c>
      <c r="H51" s="259">
        <v>2022.9929279999999</v>
      </c>
      <c r="I51" s="227">
        <v>1.2113121739999999</v>
      </c>
      <c r="J51" s="228">
        <v>1623.9970350000001</v>
      </c>
      <c r="K51" s="228">
        <v>1691.4141500000001</v>
      </c>
      <c r="L51" s="228">
        <v>835.38638549999996</v>
      </c>
      <c r="M51" s="228">
        <v>1758.7718936236499</v>
      </c>
      <c r="N51" s="260"/>
      <c r="O51" s="69"/>
      <c r="P51" s="210"/>
      <c r="Q51" s="210"/>
      <c r="R51" s="210"/>
      <c r="S51" s="210"/>
      <c r="T51" s="210"/>
      <c r="U51" s="209">
        <f t="shared" si="0"/>
        <v>46.506643765027803</v>
      </c>
    </row>
    <row r="52" spans="1:21">
      <c r="A52" s="209"/>
      <c r="B52" s="227"/>
      <c r="C52" s="228"/>
      <c r="D52" s="228"/>
      <c r="E52" s="228"/>
      <c r="F52" s="228"/>
      <c r="G52" s="227"/>
      <c r="H52" s="259"/>
      <c r="I52" s="227"/>
      <c r="J52" s="228"/>
      <c r="K52" s="228"/>
      <c r="L52" s="228"/>
      <c r="M52" s="228"/>
      <c r="N52" s="261"/>
      <c r="O52" s="209"/>
      <c r="P52" s="209"/>
      <c r="Q52" s="209"/>
      <c r="R52" s="209"/>
      <c r="S52" s="209"/>
      <c r="T52" s="210"/>
      <c r="U52" s="209"/>
    </row>
    <row r="53" spans="1:21">
      <c r="A53" s="209"/>
      <c r="B53" s="227"/>
      <c r="C53" s="228"/>
      <c r="D53" s="228"/>
      <c r="E53" s="228"/>
      <c r="F53" s="228"/>
      <c r="G53" s="227"/>
      <c r="H53" s="259"/>
      <c r="I53" s="227"/>
      <c r="J53" s="228"/>
      <c r="K53" s="228"/>
      <c r="L53" s="228"/>
      <c r="M53" s="228"/>
      <c r="N53" s="261"/>
      <c r="O53" s="209"/>
      <c r="P53" s="209"/>
      <c r="Q53" s="209"/>
      <c r="R53" s="209"/>
      <c r="S53" s="209"/>
      <c r="T53" s="210"/>
      <c r="U53" s="209"/>
    </row>
    <row r="54" spans="1:21">
      <c r="A54" s="209"/>
      <c r="B54" s="227"/>
      <c r="C54" s="228"/>
      <c r="D54" s="228"/>
      <c r="E54" s="228"/>
      <c r="F54" s="228"/>
      <c r="G54" s="227"/>
      <c r="H54" s="259"/>
      <c r="I54" s="227"/>
      <c r="J54" s="228"/>
      <c r="K54" s="228"/>
      <c r="L54" s="228"/>
      <c r="M54" s="228"/>
      <c r="N54" s="261"/>
      <c r="O54" s="209"/>
      <c r="P54" s="209"/>
      <c r="Q54" s="209"/>
      <c r="R54" s="209"/>
      <c r="S54" s="209"/>
      <c r="T54" s="210"/>
      <c r="U54" s="209"/>
    </row>
    <row r="55" spans="1:21">
      <c r="A55" s="209"/>
      <c r="B55" s="227"/>
      <c r="C55" s="228"/>
      <c r="D55" s="228"/>
      <c r="E55" s="228"/>
      <c r="F55" s="228"/>
      <c r="G55" s="227"/>
      <c r="H55" s="259"/>
      <c r="I55" s="227"/>
      <c r="J55" s="228"/>
      <c r="K55" s="228"/>
      <c r="L55" s="228"/>
      <c r="M55" s="228"/>
      <c r="N55" s="261"/>
      <c r="O55" s="209"/>
      <c r="P55" s="209"/>
      <c r="Q55" s="209"/>
      <c r="R55" s="209"/>
      <c r="S55" s="209"/>
      <c r="T55" s="210"/>
      <c r="U55" s="209"/>
    </row>
    <row r="56" spans="1:21">
      <c r="A56" s="209"/>
      <c r="B56" s="227"/>
      <c r="C56" s="228"/>
      <c r="D56" s="228"/>
      <c r="E56" s="228"/>
      <c r="F56" s="228"/>
      <c r="G56" s="227"/>
      <c r="H56" s="259"/>
      <c r="I56" s="227"/>
      <c r="J56" s="228"/>
      <c r="K56" s="228"/>
      <c r="L56" s="228"/>
      <c r="M56" s="228"/>
      <c r="N56" s="261"/>
      <c r="O56" s="209"/>
      <c r="P56" s="209"/>
      <c r="Q56" s="209"/>
      <c r="R56" s="209"/>
      <c r="S56" s="209"/>
      <c r="T56" s="210"/>
      <c r="U56" s="209"/>
    </row>
    <row r="57" spans="1:21">
      <c r="A57" s="209"/>
      <c r="B57" s="227"/>
      <c r="C57" s="228"/>
      <c r="D57" s="228"/>
      <c r="E57" s="228"/>
      <c r="F57" s="228"/>
      <c r="G57" s="227"/>
      <c r="H57" s="259"/>
      <c r="I57" s="227"/>
      <c r="J57" s="228"/>
      <c r="K57" s="228"/>
      <c r="L57" s="228"/>
      <c r="M57" s="228"/>
      <c r="N57" s="261"/>
      <c r="O57" s="209"/>
      <c r="P57" s="209"/>
      <c r="Q57" s="209"/>
      <c r="R57" s="209"/>
      <c r="S57" s="209"/>
      <c r="T57" s="210"/>
      <c r="U57" s="209"/>
    </row>
    <row r="58" spans="1:21">
      <c r="A58" s="209"/>
      <c r="B58" s="227"/>
      <c r="C58" s="228"/>
      <c r="D58" s="228"/>
      <c r="E58" s="228"/>
      <c r="F58" s="228"/>
      <c r="G58" s="227"/>
      <c r="H58" s="259"/>
      <c r="I58" s="227"/>
      <c r="J58" s="228"/>
      <c r="K58" s="228"/>
      <c r="L58" s="228"/>
      <c r="M58" s="228"/>
      <c r="N58" s="261"/>
      <c r="O58" s="209"/>
      <c r="P58" s="209"/>
      <c r="Q58" s="209"/>
      <c r="R58" s="209"/>
      <c r="S58" s="209"/>
      <c r="T58" s="210"/>
      <c r="U58" s="209"/>
    </row>
    <row r="59" spans="1:21">
      <c r="A59" s="209"/>
      <c r="B59" s="227"/>
      <c r="C59" s="228"/>
      <c r="D59" s="228"/>
      <c r="E59" s="228"/>
      <c r="F59" s="228"/>
      <c r="G59" s="227"/>
      <c r="H59" s="259"/>
      <c r="I59" s="227"/>
      <c r="J59" s="228"/>
      <c r="K59" s="228"/>
      <c r="L59" s="228"/>
      <c r="M59" s="228"/>
      <c r="N59" s="261"/>
      <c r="O59" s="209"/>
      <c r="P59" s="209"/>
      <c r="Q59" s="209"/>
      <c r="R59" s="209"/>
      <c r="S59" s="209"/>
      <c r="T59" s="210"/>
      <c r="U59" s="209"/>
    </row>
    <row r="60" spans="1:21">
      <c r="A60" s="209"/>
      <c r="B60" s="227"/>
      <c r="C60" s="228"/>
      <c r="D60" s="228"/>
      <c r="E60" s="228"/>
      <c r="F60" s="228"/>
      <c r="G60" s="227"/>
      <c r="H60" s="259"/>
      <c r="I60" s="227"/>
      <c r="J60" s="228"/>
      <c r="K60" s="228"/>
      <c r="L60" s="228"/>
      <c r="M60" s="228"/>
      <c r="N60" s="261"/>
      <c r="O60" s="209"/>
      <c r="P60" s="209"/>
      <c r="Q60" s="209"/>
      <c r="R60" s="209"/>
      <c r="S60" s="209"/>
      <c r="T60" s="210"/>
      <c r="U60" s="209"/>
    </row>
    <row r="61" spans="1:21">
      <c r="A61" s="209"/>
      <c r="B61" s="227"/>
      <c r="C61" s="228"/>
      <c r="D61" s="228"/>
      <c r="E61" s="228"/>
      <c r="F61" s="228"/>
      <c r="G61" s="227"/>
      <c r="H61" s="259"/>
      <c r="I61" s="227"/>
      <c r="J61" s="228"/>
      <c r="K61" s="228"/>
      <c r="L61" s="228"/>
      <c r="M61" s="228"/>
      <c r="N61" s="261"/>
      <c r="O61" s="209"/>
      <c r="P61" s="209"/>
      <c r="Q61" s="209"/>
      <c r="R61" s="209"/>
      <c r="S61" s="209"/>
      <c r="T61" s="210"/>
      <c r="U61" s="209"/>
    </row>
    <row r="62" spans="1:21">
      <c r="A62" s="209"/>
      <c r="B62" s="227"/>
      <c r="C62" s="228"/>
      <c r="D62" s="228"/>
      <c r="E62" s="228"/>
      <c r="F62" s="228"/>
      <c r="G62" s="227"/>
      <c r="H62" s="259"/>
      <c r="I62" s="227"/>
      <c r="J62" s="228"/>
      <c r="K62" s="228"/>
      <c r="L62" s="228"/>
      <c r="M62" s="228"/>
      <c r="N62" s="261"/>
      <c r="O62" s="209"/>
      <c r="P62" s="209"/>
      <c r="Q62" s="209"/>
      <c r="R62" s="209"/>
      <c r="S62" s="209"/>
      <c r="T62" s="210"/>
      <c r="U62" s="209"/>
    </row>
    <row r="63" spans="1:21">
      <c r="A63" s="209"/>
      <c r="B63" s="227"/>
      <c r="C63" s="228"/>
      <c r="D63" s="228"/>
      <c r="E63" s="228"/>
      <c r="F63" s="228"/>
      <c r="G63" s="227"/>
      <c r="H63" s="259"/>
      <c r="I63" s="227"/>
      <c r="J63" s="228"/>
      <c r="K63" s="228"/>
      <c r="L63" s="228"/>
      <c r="M63" s="228"/>
      <c r="N63" s="261"/>
      <c r="O63" s="209"/>
      <c r="P63" s="209"/>
      <c r="Q63" s="209"/>
      <c r="R63" s="209"/>
      <c r="S63" s="209"/>
      <c r="T63" s="210"/>
      <c r="U63" s="209"/>
    </row>
    <row r="64" spans="1:21">
      <c r="A64" s="209"/>
      <c r="B64" s="227"/>
      <c r="C64" s="228"/>
      <c r="D64" s="228"/>
      <c r="E64" s="228"/>
      <c r="F64" s="228"/>
      <c r="G64" s="227"/>
      <c r="H64" s="259"/>
      <c r="I64" s="227"/>
      <c r="J64" s="228"/>
      <c r="K64" s="228"/>
      <c r="L64" s="228"/>
      <c r="M64" s="228"/>
      <c r="N64" s="261"/>
      <c r="O64" s="209"/>
      <c r="P64" s="209"/>
      <c r="Q64" s="209"/>
      <c r="R64" s="209"/>
      <c r="S64" s="209"/>
      <c r="T64" s="210"/>
      <c r="U64" s="209"/>
    </row>
    <row r="65" spans="1:21">
      <c r="A65" s="209"/>
      <c r="B65" s="227"/>
      <c r="C65" s="228"/>
      <c r="D65" s="228"/>
      <c r="E65" s="228"/>
      <c r="F65" s="228"/>
      <c r="G65" s="227"/>
      <c r="H65" s="259"/>
      <c r="I65" s="227"/>
      <c r="J65" s="228"/>
      <c r="K65" s="228"/>
      <c r="L65" s="228"/>
      <c r="M65" s="228"/>
      <c r="N65" s="261"/>
      <c r="O65" s="209"/>
      <c r="P65" s="209"/>
      <c r="Q65" s="209"/>
      <c r="R65" s="209"/>
      <c r="S65" s="209"/>
      <c r="T65" s="210"/>
      <c r="U65" s="209"/>
    </row>
    <row r="66" spans="1:21">
      <c r="A66" s="209"/>
      <c r="B66" s="227"/>
      <c r="C66" s="228"/>
      <c r="D66" s="228"/>
      <c r="E66" s="228"/>
      <c r="F66" s="228"/>
      <c r="G66" s="227"/>
      <c r="H66" s="259"/>
      <c r="I66" s="227"/>
      <c r="J66" s="228"/>
      <c r="K66" s="228"/>
      <c r="L66" s="228"/>
      <c r="M66" s="228"/>
      <c r="N66" s="261"/>
      <c r="O66" s="209"/>
      <c r="P66" s="209"/>
      <c r="Q66" s="209"/>
      <c r="R66" s="209"/>
      <c r="S66" s="209"/>
      <c r="T66" s="210"/>
      <c r="U66" s="209"/>
    </row>
    <row r="67" spans="1:21">
      <c r="A67" s="209"/>
      <c r="B67" s="227"/>
      <c r="C67" s="228"/>
      <c r="D67" s="228"/>
      <c r="E67" s="228"/>
      <c r="F67" s="228"/>
      <c r="G67" s="227"/>
      <c r="H67" s="259"/>
      <c r="I67" s="227"/>
      <c r="J67" s="228"/>
      <c r="K67" s="228"/>
      <c r="L67" s="228"/>
      <c r="M67" s="228"/>
      <c r="N67" s="261"/>
      <c r="O67" s="209"/>
      <c r="P67" s="209"/>
      <c r="Q67" s="209"/>
      <c r="R67" s="209"/>
      <c r="S67" s="209"/>
      <c r="T67" s="210"/>
      <c r="U67" s="209"/>
    </row>
    <row r="68" spans="1:21">
      <c r="A68" s="209"/>
      <c r="B68" s="227"/>
      <c r="C68" s="228"/>
      <c r="D68" s="228"/>
      <c r="E68" s="228"/>
      <c r="F68" s="228"/>
      <c r="G68" s="227"/>
      <c r="H68" s="259"/>
      <c r="I68" s="227"/>
      <c r="J68" s="228"/>
      <c r="K68" s="228"/>
      <c r="L68" s="228"/>
      <c r="M68" s="228"/>
      <c r="N68" s="261"/>
      <c r="O68" s="209"/>
      <c r="P68" s="209"/>
      <c r="Q68" s="209"/>
      <c r="R68" s="209"/>
      <c r="S68" s="209"/>
      <c r="T68" s="210"/>
      <c r="U68" s="209"/>
    </row>
    <row r="69" spans="1:21">
      <c r="A69" s="209"/>
      <c r="B69" s="227"/>
      <c r="C69" s="228"/>
      <c r="D69" s="228"/>
      <c r="E69" s="228"/>
      <c r="F69" s="228"/>
      <c r="G69" s="227"/>
      <c r="H69" s="259"/>
      <c r="I69" s="227"/>
      <c r="J69" s="228"/>
      <c r="K69" s="228"/>
      <c r="L69" s="228"/>
      <c r="M69" s="228"/>
      <c r="N69" s="261"/>
      <c r="O69" s="209"/>
      <c r="P69" s="209"/>
      <c r="Q69" s="209"/>
      <c r="R69" s="209"/>
      <c r="S69" s="209"/>
      <c r="T69" s="210"/>
      <c r="U69" s="209"/>
    </row>
    <row r="70" spans="1:21">
      <c r="A70" s="209"/>
      <c r="B70" s="227"/>
      <c r="C70" s="228"/>
      <c r="D70" s="228"/>
      <c r="E70" s="228"/>
      <c r="F70" s="228"/>
      <c r="G70" s="227"/>
      <c r="H70" s="259"/>
      <c r="I70" s="227"/>
      <c r="J70" s="228"/>
      <c r="K70" s="228"/>
      <c r="L70" s="228"/>
      <c r="M70" s="228"/>
      <c r="N70" s="261"/>
      <c r="O70" s="209"/>
      <c r="P70" s="209"/>
      <c r="Q70" s="209"/>
      <c r="R70" s="209"/>
      <c r="S70" s="209"/>
      <c r="T70" s="210"/>
      <c r="U70" s="209"/>
    </row>
    <row r="71" spans="1:21">
      <c r="A71" s="209"/>
      <c r="B71" s="227"/>
      <c r="C71" s="228"/>
      <c r="D71" s="228"/>
      <c r="E71" s="228"/>
      <c r="F71" s="228"/>
      <c r="G71" s="227"/>
      <c r="H71" s="259"/>
      <c r="I71" s="227"/>
      <c r="J71" s="228"/>
      <c r="K71" s="228"/>
      <c r="L71" s="228"/>
      <c r="M71" s="228"/>
      <c r="N71" s="261"/>
      <c r="O71" s="209"/>
      <c r="P71" s="209"/>
      <c r="Q71" s="209"/>
      <c r="R71" s="209"/>
      <c r="S71" s="209"/>
      <c r="T71" s="210"/>
      <c r="U71" s="209"/>
    </row>
    <row r="72" spans="1:21">
      <c r="A72" s="209"/>
      <c r="B72" s="227"/>
      <c r="C72" s="228"/>
      <c r="D72" s="228"/>
      <c r="E72" s="228"/>
      <c r="F72" s="228"/>
      <c r="G72" s="227"/>
      <c r="H72" s="259"/>
      <c r="I72" s="227"/>
      <c r="J72" s="228"/>
      <c r="K72" s="228"/>
      <c r="L72" s="228"/>
      <c r="M72" s="228"/>
      <c r="N72" s="261"/>
      <c r="O72" s="209"/>
      <c r="P72" s="209"/>
      <c r="Q72" s="209"/>
      <c r="R72" s="209"/>
      <c r="S72" s="209"/>
      <c r="T72" s="210"/>
      <c r="U72" s="209"/>
    </row>
    <row r="73" spans="1:21">
      <c r="A73" s="209"/>
      <c r="B73" s="227"/>
      <c r="C73" s="228"/>
      <c r="D73" s="228"/>
      <c r="E73" s="228"/>
      <c r="F73" s="228"/>
      <c r="G73" s="227"/>
      <c r="H73" s="259"/>
      <c r="I73" s="227"/>
      <c r="J73" s="228"/>
      <c r="K73" s="228"/>
      <c r="L73" s="228"/>
      <c r="M73" s="228"/>
      <c r="N73" s="261"/>
      <c r="O73" s="209"/>
      <c r="P73" s="209"/>
      <c r="Q73" s="209"/>
      <c r="R73" s="209"/>
      <c r="S73" s="209"/>
      <c r="T73" s="210"/>
      <c r="U73" s="209"/>
    </row>
    <row r="74" spans="1:21">
      <c r="A74" s="209"/>
      <c r="B74" s="227"/>
      <c r="C74" s="228"/>
      <c r="D74" s="228"/>
      <c r="E74" s="228"/>
      <c r="F74" s="228"/>
      <c r="G74" s="227"/>
      <c r="H74" s="259"/>
      <c r="I74" s="227"/>
      <c r="J74" s="228"/>
      <c r="K74" s="228"/>
      <c r="L74" s="228"/>
      <c r="M74" s="228"/>
      <c r="N74" s="261"/>
      <c r="O74" s="209"/>
      <c r="P74" s="209"/>
      <c r="Q74" s="209"/>
      <c r="R74" s="209"/>
      <c r="S74" s="209"/>
      <c r="T74" s="210"/>
      <c r="U74" s="209"/>
    </row>
    <row r="75" spans="1:21">
      <c r="A75" s="209"/>
      <c r="B75" s="227"/>
      <c r="C75" s="228"/>
      <c r="D75" s="228"/>
      <c r="E75" s="228"/>
      <c r="F75" s="228"/>
      <c r="G75" s="227"/>
      <c r="H75" s="259"/>
      <c r="I75" s="227"/>
      <c r="J75" s="228"/>
      <c r="K75" s="228"/>
      <c r="L75" s="228"/>
      <c r="M75" s="228"/>
      <c r="N75" s="261"/>
      <c r="O75" s="209"/>
      <c r="P75" s="209"/>
      <c r="Q75" s="209"/>
      <c r="R75" s="209"/>
      <c r="S75" s="209"/>
      <c r="T75" s="210"/>
      <c r="U75" s="209"/>
    </row>
    <row r="76" spans="1:21">
      <c r="A76" s="209"/>
      <c r="B76" s="227"/>
      <c r="C76" s="228"/>
      <c r="D76" s="228"/>
      <c r="E76" s="228"/>
      <c r="F76" s="228"/>
      <c r="G76" s="227"/>
      <c r="H76" s="259"/>
      <c r="I76" s="227"/>
      <c r="J76" s="228"/>
      <c r="K76" s="228"/>
      <c r="L76" s="228"/>
      <c r="M76" s="228"/>
      <c r="N76" s="261"/>
      <c r="O76" s="209"/>
      <c r="P76" s="209"/>
      <c r="Q76" s="209"/>
      <c r="R76" s="209"/>
      <c r="S76" s="209"/>
      <c r="T76" s="210"/>
      <c r="U76" s="209"/>
    </row>
    <row r="77" spans="1:21">
      <c r="A77" s="209"/>
      <c r="B77" s="227"/>
      <c r="C77" s="228"/>
      <c r="D77" s="228"/>
      <c r="E77" s="228"/>
      <c r="F77" s="228"/>
      <c r="G77" s="227"/>
      <c r="H77" s="259"/>
      <c r="I77" s="227"/>
      <c r="J77" s="228"/>
      <c r="K77" s="228"/>
      <c r="L77" s="228"/>
      <c r="M77" s="228"/>
      <c r="N77" s="261"/>
      <c r="O77" s="209"/>
      <c r="P77" s="209"/>
      <c r="Q77" s="209"/>
      <c r="R77" s="209"/>
      <c r="S77" s="209"/>
      <c r="T77" s="210"/>
      <c r="U77" s="209"/>
    </row>
    <row r="78" spans="1:21">
      <c r="A78" s="209"/>
      <c r="B78" s="227"/>
      <c r="C78" s="228"/>
      <c r="D78" s="228"/>
      <c r="E78" s="228"/>
      <c r="F78" s="228"/>
      <c r="G78" s="227"/>
      <c r="H78" s="259"/>
      <c r="I78" s="227"/>
      <c r="J78" s="228"/>
      <c r="K78" s="228"/>
      <c r="L78" s="228"/>
      <c r="M78" s="228"/>
      <c r="N78" s="261"/>
      <c r="O78" s="209"/>
      <c r="P78" s="209"/>
      <c r="Q78" s="209"/>
      <c r="R78" s="209"/>
      <c r="S78" s="209"/>
      <c r="T78" s="210"/>
      <c r="U78" s="209"/>
    </row>
    <row r="79" spans="1:21">
      <c r="A79" s="209"/>
      <c r="B79" s="227"/>
      <c r="C79" s="228"/>
      <c r="D79" s="228"/>
      <c r="E79" s="228"/>
      <c r="F79" s="228"/>
      <c r="G79" s="227"/>
      <c r="H79" s="259"/>
      <c r="I79" s="227"/>
      <c r="J79" s="228"/>
      <c r="K79" s="228"/>
      <c r="L79" s="228"/>
      <c r="M79" s="228"/>
      <c r="N79" s="261"/>
      <c r="O79" s="209"/>
      <c r="P79" s="209"/>
      <c r="Q79" s="209"/>
      <c r="R79" s="209"/>
      <c r="S79" s="209"/>
      <c r="T79" s="210"/>
      <c r="U79" s="209"/>
    </row>
    <row r="80" spans="1:21">
      <c r="A80" s="209"/>
      <c r="B80" s="227"/>
      <c r="C80" s="228"/>
      <c r="D80" s="228"/>
      <c r="E80" s="228"/>
      <c r="F80" s="228"/>
      <c r="G80" s="227"/>
      <c r="H80" s="259"/>
      <c r="I80" s="227"/>
      <c r="J80" s="228"/>
      <c r="K80" s="228"/>
      <c r="L80" s="228"/>
      <c r="M80" s="228"/>
      <c r="N80" s="261"/>
      <c r="O80" s="209"/>
      <c r="P80" s="209"/>
      <c r="Q80" s="209"/>
      <c r="R80" s="209"/>
      <c r="S80" s="209"/>
      <c r="T80" s="210"/>
      <c r="U80" s="209"/>
    </row>
    <row r="81" spans="1:21">
      <c r="A81" s="209"/>
      <c r="B81" s="227"/>
      <c r="C81" s="228"/>
      <c r="D81" s="228"/>
      <c r="E81" s="228"/>
      <c r="F81" s="228"/>
      <c r="G81" s="227"/>
      <c r="H81" s="259"/>
      <c r="I81" s="227"/>
      <c r="J81" s="228"/>
      <c r="K81" s="228"/>
      <c r="L81" s="228"/>
      <c r="M81" s="228"/>
      <c r="N81" s="261"/>
      <c r="O81" s="209"/>
      <c r="P81" s="209"/>
      <c r="Q81" s="209"/>
      <c r="R81" s="209"/>
      <c r="S81" s="209"/>
      <c r="T81" s="210"/>
      <c r="U81" s="209"/>
    </row>
    <row r="82" spans="1:21">
      <c r="A82" s="209"/>
      <c r="B82" s="227"/>
      <c r="C82" s="228"/>
      <c r="D82" s="228"/>
      <c r="E82" s="228"/>
      <c r="F82" s="228"/>
      <c r="G82" s="227"/>
      <c r="H82" s="259"/>
      <c r="I82" s="227"/>
      <c r="J82" s="228"/>
      <c r="K82" s="228"/>
      <c r="L82" s="228"/>
      <c r="M82" s="228"/>
      <c r="N82" s="261"/>
      <c r="O82" s="209"/>
      <c r="P82" s="209"/>
      <c r="Q82" s="209"/>
      <c r="R82" s="209"/>
      <c r="S82" s="209"/>
      <c r="T82" s="210"/>
      <c r="U82" s="209"/>
    </row>
    <row r="83" spans="1:21">
      <c r="A83" s="209"/>
      <c r="B83" s="227"/>
      <c r="C83" s="228"/>
      <c r="D83" s="228"/>
      <c r="E83" s="228"/>
      <c r="F83" s="228"/>
      <c r="G83" s="227"/>
      <c r="H83" s="259"/>
      <c r="I83" s="227"/>
      <c r="J83" s="228"/>
      <c r="K83" s="228"/>
      <c r="L83" s="228"/>
      <c r="M83" s="228"/>
      <c r="N83" s="261"/>
      <c r="O83" s="209"/>
      <c r="P83" s="209"/>
      <c r="Q83" s="209"/>
      <c r="R83" s="209"/>
      <c r="S83" s="209"/>
      <c r="T83" s="210"/>
      <c r="U83" s="209"/>
    </row>
    <row r="84" spans="1:21">
      <c r="A84" s="209"/>
      <c r="B84" s="227"/>
      <c r="C84" s="228"/>
      <c r="D84" s="228"/>
      <c r="E84" s="228"/>
      <c r="F84" s="228"/>
      <c r="G84" s="227"/>
      <c r="H84" s="259"/>
      <c r="I84" s="227"/>
      <c r="J84" s="228"/>
      <c r="K84" s="228"/>
      <c r="L84" s="228"/>
      <c r="M84" s="228"/>
      <c r="N84" s="261"/>
      <c r="O84" s="209"/>
      <c r="P84" s="209"/>
      <c r="Q84" s="209"/>
      <c r="R84" s="209"/>
      <c r="S84" s="209"/>
      <c r="T84" s="210"/>
      <c r="U84" s="209"/>
    </row>
    <row r="85" spans="1:21">
      <c r="A85" s="209"/>
      <c r="B85" s="227"/>
      <c r="C85" s="228"/>
      <c r="D85" s="228"/>
      <c r="E85" s="228"/>
      <c r="F85" s="228"/>
      <c r="G85" s="227"/>
      <c r="H85" s="259"/>
      <c r="I85" s="227"/>
      <c r="J85" s="228"/>
      <c r="K85" s="228"/>
      <c r="L85" s="228"/>
      <c r="M85" s="228"/>
      <c r="N85" s="261"/>
      <c r="O85" s="209"/>
      <c r="P85" s="209"/>
      <c r="Q85" s="209"/>
      <c r="R85" s="209"/>
      <c r="S85" s="209"/>
      <c r="T85" s="210"/>
      <c r="U85" s="209"/>
    </row>
    <row r="86" spans="1:21">
      <c r="A86" s="209"/>
      <c r="B86" s="227"/>
      <c r="C86" s="228"/>
      <c r="D86" s="228"/>
      <c r="E86" s="228"/>
      <c r="F86" s="228"/>
      <c r="G86" s="227"/>
      <c r="H86" s="259"/>
      <c r="I86" s="227"/>
      <c r="J86" s="228"/>
      <c r="K86" s="228"/>
      <c r="L86" s="228"/>
      <c r="M86" s="228"/>
      <c r="N86" s="261"/>
      <c r="O86" s="209"/>
      <c r="P86" s="209"/>
      <c r="Q86" s="209"/>
      <c r="R86" s="209"/>
      <c r="S86" s="209"/>
      <c r="T86" s="210"/>
      <c r="U86" s="209"/>
    </row>
    <row r="87" spans="1:21">
      <c r="A87" s="209"/>
      <c r="B87" s="227"/>
      <c r="C87" s="228"/>
      <c r="D87" s="228"/>
      <c r="E87" s="228"/>
      <c r="F87" s="228"/>
      <c r="G87" s="227"/>
      <c r="H87" s="259"/>
      <c r="I87" s="227"/>
      <c r="J87" s="228"/>
      <c r="K87" s="228"/>
      <c r="L87" s="228"/>
      <c r="M87" s="228"/>
      <c r="N87" s="261"/>
      <c r="O87" s="209"/>
      <c r="P87" s="209"/>
      <c r="Q87" s="209"/>
      <c r="R87" s="209"/>
      <c r="S87" s="209"/>
      <c r="T87" s="210"/>
      <c r="U87" s="209"/>
    </row>
    <row r="88" spans="1:21">
      <c r="A88" s="209"/>
      <c r="B88" s="227"/>
      <c r="C88" s="228"/>
      <c r="D88" s="228"/>
      <c r="E88" s="228"/>
      <c r="F88" s="228"/>
      <c r="G88" s="227"/>
      <c r="H88" s="259"/>
      <c r="I88" s="227"/>
      <c r="J88" s="228"/>
      <c r="K88" s="228"/>
      <c r="L88" s="228"/>
      <c r="M88" s="228"/>
      <c r="N88" s="261"/>
      <c r="O88" s="209"/>
      <c r="P88" s="209"/>
      <c r="Q88" s="209"/>
      <c r="R88" s="209"/>
      <c r="S88" s="209"/>
      <c r="T88" s="210"/>
      <c r="U88" s="209"/>
    </row>
    <row r="89" spans="1:21">
      <c r="A89" s="209"/>
      <c r="B89" s="227"/>
      <c r="C89" s="228"/>
      <c r="D89" s="228"/>
      <c r="E89" s="228"/>
      <c r="F89" s="228"/>
      <c r="G89" s="227"/>
      <c r="H89" s="259"/>
      <c r="I89" s="227"/>
      <c r="J89" s="228"/>
      <c r="K89" s="228"/>
      <c r="L89" s="228"/>
      <c r="M89" s="228"/>
      <c r="N89" s="261"/>
      <c r="O89" s="209"/>
      <c r="P89" s="209"/>
      <c r="Q89" s="209"/>
      <c r="R89" s="209"/>
      <c r="S89" s="209"/>
      <c r="T89" s="210"/>
      <c r="U89" s="209"/>
    </row>
    <row r="90" spans="1:21">
      <c r="A90" s="209"/>
      <c r="B90" s="227"/>
      <c r="C90" s="228"/>
      <c r="D90" s="228"/>
      <c r="E90" s="228"/>
      <c r="F90" s="228"/>
      <c r="G90" s="227"/>
      <c r="H90" s="259"/>
      <c r="I90" s="227"/>
      <c r="J90" s="228"/>
      <c r="K90" s="228"/>
      <c r="L90" s="228"/>
      <c r="M90" s="228"/>
      <c r="N90" s="261"/>
      <c r="O90" s="209"/>
      <c r="P90" s="209"/>
      <c r="Q90" s="209"/>
      <c r="R90" s="209"/>
      <c r="S90" s="209"/>
      <c r="T90" s="210"/>
      <c r="U90" s="209"/>
    </row>
    <row r="91" spans="1:21">
      <c r="A91" s="209"/>
      <c r="B91" s="227"/>
      <c r="C91" s="228"/>
      <c r="D91" s="228"/>
      <c r="E91" s="228"/>
      <c r="F91" s="228"/>
      <c r="G91" s="227"/>
      <c r="H91" s="259"/>
      <c r="I91" s="227"/>
      <c r="J91" s="228"/>
      <c r="K91" s="228"/>
      <c r="L91" s="228"/>
      <c r="M91" s="228"/>
      <c r="N91" s="261"/>
      <c r="O91" s="209"/>
      <c r="P91" s="209"/>
      <c r="Q91" s="209"/>
      <c r="R91" s="209"/>
      <c r="S91" s="209"/>
      <c r="T91" s="210"/>
      <c r="U91" s="209"/>
    </row>
    <row r="92" spans="1:21">
      <c r="A92" s="209"/>
      <c r="B92" s="227"/>
      <c r="C92" s="228"/>
      <c r="D92" s="228"/>
      <c r="E92" s="228"/>
      <c r="F92" s="228"/>
      <c r="G92" s="227"/>
      <c r="H92" s="259"/>
      <c r="I92" s="227"/>
      <c r="J92" s="228"/>
      <c r="K92" s="228"/>
      <c r="L92" s="228"/>
      <c r="M92" s="228"/>
      <c r="N92" s="261"/>
      <c r="O92" s="209"/>
      <c r="P92" s="209"/>
      <c r="Q92" s="209"/>
      <c r="R92" s="209"/>
      <c r="S92" s="209"/>
      <c r="T92" s="210"/>
      <c r="U92" s="209"/>
    </row>
    <row r="93" spans="1:21">
      <c r="A93" s="209"/>
      <c r="B93" s="227"/>
      <c r="C93" s="228"/>
      <c r="D93" s="228"/>
      <c r="E93" s="228"/>
      <c r="F93" s="228"/>
      <c r="G93" s="227"/>
      <c r="H93" s="259"/>
      <c r="I93" s="227"/>
      <c r="J93" s="228"/>
      <c r="K93" s="228"/>
      <c r="L93" s="228"/>
      <c r="M93" s="228"/>
      <c r="N93" s="261"/>
      <c r="O93" s="209"/>
      <c r="P93" s="209"/>
      <c r="Q93" s="209"/>
      <c r="R93" s="209"/>
      <c r="S93" s="209"/>
      <c r="T93" s="210"/>
      <c r="U93" s="209"/>
    </row>
    <row r="94" spans="1:21">
      <c r="A94" s="209"/>
      <c r="B94" s="227"/>
      <c r="C94" s="228"/>
      <c r="D94" s="228"/>
      <c r="E94" s="228"/>
      <c r="F94" s="228"/>
      <c r="G94" s="227"/>
      <c r="H94" s="259"/>
      <c r="I94" s="227"/>
      <c r="J94" s="228"/>
      <c r="K94" s="228"/>
      <c r="L94" s="228"/>
      <c r="M94" s="228"/>
      <c r="N94" s="261"/>
      <c r="O94" s="209"/>
      <c r="P94" s="209"/>
      <c r="Q94" s="209"/>
      <c r="R94" s="209"/>
      <c r="S94" s="209"/>
      <c r="T94" s="210"/>
      <c r="U94" s="209"/>
    </row>
    <row r="95" spans="1:21">
      <c r="A95" s="209"/>
      <c r="B95" s="227"/>
      <c r="C95" s="228"/>
      <c r="D95" s="228"/>
      <c r="E95" s="228"/>
      <c r="F95" s="228"/>
      <c r="G95" s="227"/>
      <c r="H95" s="259"/>
      <c r="I95" s="227"/>
      <c r="J95" s="228"/>
      <c r="K95" s="228"/>
      <c r="L95" s="228"/>
      <c r="M95" s="228"/>
      <c r="N95" s="261"/>
      <c r="O95" s="209"/>
      <c r="P95" s="209"/>
      <c r="Q95" s="209"/>
      <c r="R95" s="209"/>
      <c r="S95" s="209"/>
      <c r="T95" s="210"/>
      <c r="U95" s="209"/>
    </row>
    <row r="96" spans="1:21">
      <c r="A96" s="209"/>
      <c r="B96" s="227"/>
      <c r="C96" s="228"/>
      <c r="D96" s="228"/>
      <c r="E96" s="228"/>
      <c r="F96" s="228"/>
      <c r="G96" s="227"/>
      <c r="H96" s="259"/>
      <c r="I96" s="227"/>
      <c r="J96" s="228"/>
      <c r="K96" s="228"/>
      <c r="L96" s="228"/>
      <c r="M96" s="228"/>
      <c r="N96" s="261"/>
      <c r="O96" s="209"/>
      <c r="P96" s="209"/>
      <c r="Q96" s="209"/>
      <c r="R96" s="209"/>
      <c r="S96" s="209"/>
      <c r="T96" s="210"/>
      <c r="U96" s="209"/>
    </row>
    <row r="97" spans="1:21">
      <c r="A97" s="209"/>
      <c r="B97" s="227"/>
      <c r="C97" s="228"/>
      <c r="D97" s="228"/>
      <c r="E97" s="228"/>
      <c r="F97" s="228"/>
      <c r="G97" s="227"/>
      <c r="H97" s="259"/>
      <c r="I97" s="227"/>
      <c r="J97" s="228"/>
      <c r="K97" s="228"/>
      <c r="L97" s="228"/>
      <c r="M97" s="228"/>
      <c r="N97" s="261"/>
      <c r="O97" s="209"/>
      <c r="P97" s="209"/>
      <c r="Q97" s="209"/>
      <c r="R97" s="209"/>
      <c r="S97" s="209"/>
      <c r="T97" s="210"/>
      <c r="U97" s="209"/>
    </row>
    <row r="98" spans="1:21">
      <c r="A98" s="209"/>
      <c r="B98" s="227"/>
      <c r="C98" s="228"/>
      <c r="D98" s="228"/>
      <c r="E98" s="228"/>
      <c r="F98" s="228"/>
      <c r="G98" s="227"/>
      <c r="H98" s="259"/>
      <c r="I98" s="227"/>
      <c r="J98" s="228"/>
      <c r="K98" s="228"/>
      <c r="L98" s="228"/>
      <c r="M98" s="228"/>
      <c r="N98" s="261"/>
      <c r="O98" s="209"/>
      <c r="P98" s="209"/>
      <c r="Q98" s="209"/>
      <c r="R98" s="209"/>
      <c r="S98" s="209"/>
      <c r="T98" s="210"/>
      <c r="U98" s="209"/>
    </row>
    <row r="99" spans="1:21">
      <c r="A99" s="209"/>
      <c r="B99" s="227"/>
      <c r="C99" s="228"/>
      <c r="D99" s="228"/>
      <c r="E99" s="228"/>
      <c r="F99" s="228"/>
      <c r="G99" s="227"/>
      <c r="H99" s="259"/>
      <c r="I99" s="227"/>
      <c r="J99" s="228"/>
      <c r="K99" s="228"/>
      <c r="L99" s="228"/>
      <c r="M99" s="228"/>
      <c r="N99" s="261"/>
      <c r="O99" s="209"/>
      <c r="P99" s="209"/>
      <c r="Q99" s="209"/>
      <c r="R99" s="209"/>
      <c r="S99" s="209"/>
      <c r="T99" s="210"/>
      <c r="U99" s="209"/>
    </row>
    <row r="100" spans="1:21">
      <c r="A100" s="209"/>
      <c r="B100" s="227"/>
      <c r="C100" s="228"/>
      <c r="D100" s="228"/>
      <c r="E100" s="228"/>
      <c r="F100" s="228"/>
      <c r="G100" s="227"/>
      <c r="H100" s="259"/>
      <c r="I100" s="227"/>
      <c r="J100" s="228"/>
      <c r="K100" s="228"/>
      <c r="L100" s="228"/>
      <c r="M100" s="228"/>
      <c r="N100" s="261"/>
      <c r="O100" s="209"/>
      <c r="P100" s="209"/>
      <c r="Q100" s="209"/>
      <c r="R100" s="209"/>
      <c r="S100" s="209"/>
      <c r="T100" s="210"/>
      <c r="U100" s="209"/>
    </row>
    <row r="101" spans="1:21">
      <c r="A101" s="209"/>
      <c r="B101" s="227"/>
      <c r="C101" s="228"/>
      <c r="D101" s="228"/>
      <c r="E101" s="228"/>
      <c r="F101" s="228"/>
      <c r="G101" s="227"/>
      <c r="H101" s="259"/>
      <c r="I101" s="227"/>
      <c r="J101" s="228"/>
      <c r="K101" s="228"/>
      <c r="L101" s="228"/>
      <c r="M101" s="228"/>
      <c r="N101" s="261"/>
      <c r="O101" s="209"/>
      <c r="P101" s="209"/>
      <c r="Q101" s="209"/>
      <c r="R101" s="209"/>
      <c r="S101" s="209"/>
      <c r="T101" s="210"/>
      <c r="U101" s="209"/>
    </row>
    <row r="102" spans="1:21">
      <c r="A102" s="209"/>
      <c r="B102" s="227"/>
      <c r="C102" s="228"/>
      <c r="D102" s="228"/>
      <c r="E102" s="228"/>
      <c r="F102" s="228"/>
      <c r="G102" s="227"/>
      <c r="H102" s="259"/>
      <c r="I102" s="227"/>
      <c r="J102" s="228"/>
      <c r="K102" s="228"/>
      <c r="L102" s="228"/>
      <c r="M102" s="228"/>
      <c r="N102" s="261"/>
      <c r="O102" s="209"/>
      <c r="P102" s="209"/>
      <c r="Q102" s="209"/>
      <c r="R102" s="209"/>
      <c r="S102" s="209"/>
      <c r="T102" s="210"/>
      <c r="U102" s="209"/>
    </row>
    <row r="103" spans="1:21">
      <c r="A103" s="209"/>
      <c r="B103" s="227"/>
      <c r="C103" s="228"/>
      <c r="D103" s="228"/>
      <c r="E103" s="228"/>
      <c r="F103" s="228"/>
      <c r="G103" s="227"/>
      <c r="H103" s="259"/>
      <c r="I103" s="227"/>
      <c r="J103" s="228"/>
      <c r="K103" s="228"/>
      <c r="L103" s="228"/>
      <c r="M103" s="228"/>
      <c r="N103" s="261"/>
      <c r="O103" s="209"/>
      <c r="P103" s="209"/>
      <c r="Q103" s="209"/>
      <c r="R103" s="209"/>
      <c r="S103" s="209"/>
      <c r="T103" s="210"/>
      <c r="U103" s="209"/>
    </row>
    <row r="104" spans="1:21">
      <c r="A104" s="209"/>
      <c r="B104" s="227"/>
      <c r="C104" s="228"/>
      <c r="D104" s="228"/>
      <c r="E104" s="228"/>
      <c r="F104" s="228"/>
      <c r="G104" s="227"/>
      <c r="H104" s="259"/>
      <c r="I104" s="227"/>
      <c r="J104" s="228"/>
      <c r="K104" s="228"/>
      <c r="L104" s="228"/>
      <c r="M104" s="228"/>
      <c r="N104" s="261"/>
      <c r="O104" s="209"/>
      <c r="P104" s="209"/>
      <c r="Q104" s="209"/>
      <c r="R104" s="209"/>
      <c r="S104" s="209"/>
      <c r="T104" s="210"/>
      <c r="U104" s="209"/>
    </row>
    <row r="105" spans="1:21">
      <c r="A105" s="209"/>
      <c r="B105" s="227"/>
      <c r="C105" s="228"/>
      <c r="D105" s="228"/>
      <c r="E105" s="228"/>
      <c r="F105" s="228"/>
      <c r="G105" s="227"/>
      <c r="H105" s="259"/>
      <c r="I105" s="227"/>
      <c r="J105" s="228"/>
      <c r="K105" s="228"/>
      <c r="L105" s="228"/>
      <c r="M105" s="228"/>
      <c r="N105" s="261"/>
      <c r="O105" s="209"/>
      <c r="P105" s="209"/>
      <c r="Q105" s="209"/>
      <c r="R105" s="209"/>
      <c r="S105" s="209"/>
      <c r="T105" s="210"/>
      <c r="U105" s="209"/>
    </row>
    <row r="106" spans="1:21">
      <c r="A106" s="209"/>
      <c r="B106" s="227"/>
      <c r="C106" s="228"/>
      <c r="D106" s="228"/>
      <c r="E106" s="228"/>
      <c r="F106" s="228"/>
      <c r="G106" s="227"/>
      <c r="H106" s="259"/>
      <c r="I106" s="227"/>
      <c r="J106" s="228"/>
      <c r="K106" s="228"/>
      <c r="L106" s="228"/>
      <c r="M106" s="228"/>
      <c r="N106" s="261"/>
      <c r="O106" s="209"/>
      <c r="P106" s="209"/>
      <c r="Q106" s="209"/>
      <c r="R106" s="209"/>
      <c r="S106" s="209"/>
      <c r="T106" s="210"/>
      <c r="U106" s="209"/>
    </row>
    <row r="107" spans="1:21">
      <c r="A107" s="209"/>
      <c r="B107" s="227"/>
      <c r="C107" s="228"/>
      <c r="D107" s="228"/>
      <c r="E107" s="228"/>
      <c r="F107" s="228"/>
      <c r="G107" s="227"/>
      <c r="H107" s="259"/>
      <c r="I107" s="227"/>
      <c r="J107" s="228"/>
      <c r="K107" s="228"/>
      <c r="L107" s="228"/>
      <c r="M107" s="228"/>
      <c r="N107" s="261"/>
      <c r="O107" s="209"/>
      <c r="P107" s="209"/>
      <c r="Q107" s="209"/>
      <c r="R107" s="209"/>
      <c r="S107" s="209"/>
      <c r="T107" s="210"/>
      <c r="U107" s="209"/>
    </row>
    <row r="108" spans="1:21">
      <c r="A108" s="209"/>
      <c r="B108" s="227"/>
      <c r="C108" s="228"/>
      <c r="D108" s="228"/>
      <c r="E108" s="228"/>
      <c r="F108" s="228"/>
      <c r="G108" s="227"/>
      <c r="H108" s="259"/>
      <c r="I108" s="227"/>
      <c r="J108" s="228"/>
      <c r="K108" s="228"/>
      <c r="L108" s="228"/>
      <c r="M108" s="228"/>
      <c r="N108" s="261"/>
      <c r="O108" s="209"/>
      <c r="P108" s="209"/>
      <c r="Q108" s="209"/>
      <c r="R108" s="209"/>
      <c r="S108" s="209"/>
      <c r="T108" s="210"/>
      <c r="U108" s="209"/>
    </row>
    <row r="109" spans="1:21">
      <c r="A109" s="209"/>
      <c r="B109" s="227"/>
      <c r="C109" s="228"/>
      <c r="D109" s="228"/>
      <c r="E109" s="228"/>
      <c r="F109" s="228"/>
      <c r="G109" s="227"/>
      <c r="H109" s="259"/>
      <c r="I109" s="227"/>
      <c r="J109" s="228"/>
      <c r="K109" s="228"/>
      <c r="L109" s="228"/>
      <c r="M109" s="228"/>
      <c r="N109" s="261"/>
      <c r="O109" s="209"/>
      <c r="P109" s="209"/>
      <c r="Q109" s="209"/>
      <c r="R109" s="209"/>
      <c r="S109" s="209"/>
      <c r="T109" s="210"/>
      <c r="U109" s="209"/>
    </row>
    <row r="110" spans="1:21">
      <c r="A110" s="209"/>
      <c r="B110" s="227"/>
      <c r="C110" s="228"/>
      <c r="D110" s="228"/>
      <c r="E110" s="228"/>
      <c r="F110" s="228"/>
      <c r="G110" s="227"/>
      <c r="H110" s="259"/>
      <c r="I110" s="227"/>
      <c r="J110" s="228"/>
      <c r="K110" s="228"/>
      <c r="L110" s="228"/>
      <c r="M110" s="228"/>
      <c r="N110" s="261"/>
      <c r="O110" s="209"/>
      <c r="P110" s="209"/>
      <c r="Q110" s="209"/>
      <c r="R110" s="209"/>
      <c r="S110" s="209"/>
      <c r="T110" s="210"/>
      <c r="U110" s="209"/>
    </row>
    <row r="111" spans="1:21">
      <c r="A111" s="209"/>
      <c r="B111" s="227"/>
      <c r="C111" s="228"/>
      <c r="D111" s="228"/>
      <c r="E111" s="228"/>
      <c r="F111" s="228"/>
      <c r="G111" s="227"/>
      <c r="H111" s="259"/>
      <c r="I111" s="227"/>
      <c r="J111" s="228"/>
      <c r="K111" s="228"/>
      <c r="L111" s="228"/>
      <c r="M111" s="228"/>
      <c r="N111" s="261"/>
      <c r="O111" s="209"/>
      <c r="P111" s="209"/>
      <c r="Q111" s="209"/>
      <c r="R111" s="209"/>
      <c r="S111" s="209"/>
      <c r="T111" s="210"/>
      <c r="U111" s="209"/>
    </row>
    <row r="112" spans="1:21">
      <c r="A112" s="209"/>
      <c r="B112" s="227"/>
      <c r="C112" s="228"/>
      <c r="D112" s="228"/>
      <c r="E112" s="228"/>
      <c r="F112" s="228"/>
      <c r="G112" s="227"/>
      <c r="H112" s="259"/>
      <c r="I112" s="227"/>
      <c r="J112" s="228"/>
      <c r="K112" s="228"/>
      <c r="L112" s="228"/>
      <c r="M112" s="228"/>
      <c r="N112" s="261"/>
      <c r="O112" s="209"/>
      <c r="P112" s="209"/>
      <c r="Q112" s="209"/>
      <c r="R112" s="209"/>
      <c r="S112" s="209"/>
      <c r="T112" s="210"/>
      <c r="U112" s="209"/>
    </row>
    <row r="113" spans="1:21">
      <c r="A113" s="209"/>
      <c r="B113" s="227"/>
      <c r="C113" s="228"/>
      <c r="D113" s="228"/>
      <c r="E113" s="228"/>
      <c r="F113" s="228"/>
      <c r="G113" s="227"/>
      <c r="H113" s="259"/>
      <c r="I113" s="227"/>
      <c r="J113" s="228"/>
      <c r="K113" s="228"/>
      <c r="L113" s="228"/>
      <c r="M113" s="228"/>
      <c r="N113" s="261"/>
      <c r="O113" s="209"/>
      <c r="P113" s="209"/>
      <c r="Q113" s="209"/>
      <c r="R113" s="209"/>
      <c r="S113" s="209"/>
      <c r="T113" s="210"/>
      <c r="U113" s="209"/>
    </row>
    <row r="114" spans="1:21">
      <c r="A114" s="209"/>
      <c r="B114" s="227"/>
      <c r="C114" s="228"/>
      <c r="D114" s="228"/>
      <c r="E114" s="228"/>
      <c r="F114" s="228"/>
      <c r="G114" s="227"/>
      <c r="H114" s="259"/>
      <c r="I114" s="227"/>
      <c r="J114" s="228"/>
      <c r="K114" s="228"/>
      <c r="L114" s="228"/>
      <c r="M114" s="228"/>
      <c r="N114" s="261"/>
      <c r="O114" s="209"/>
      <c r="P114" s="209"/>
      <c r="Q114" s="209"/>
      <c r="R114" s="209"/>
      <c r="S114" s="209"/>
      <c r="T114" s="210"/>
      <c r="U114" s="209"/>
    </row>
    <row r="115" spans="1:21">
      <c r="A115" s="209"/>
      <c r="B115" s="227"/>
      <c r="C115" s="228"/>
      <c r="D115" s="228"/>
      <c r="E115" s="228"/>
      <c r="F115" s="228"/>
      <c r="G115" s="227"/>
      <c r="H115" s="259"/>
      <c r="I115" s="227"/>
      <c r="J115" s="228"/>
      <c r="K115" s="228"/>
      <c r="L115" s="228"/>
      <c r="M115" s="228"/>
      <c r="N115" s="261"/>
      <c r="O115" s="209"/>
      <c r="P115" s="209"/>
      <c r="Q115" s="209"/>
      <c r="R115" s="209"/>
      <c r="S115" s="209"/>
      <c r="T115" s="210"/>
      <c r="U115" s="209"/>
    </row>
    <row r="116" spans="1:21">
      <c r="A116" s="209"/>
      <c r="B116" s="227"/>
      <c r="C116" s="228"/>
      <c r="D116" s="228"/>
      <c r="E116" s="228"/>
      <c r="F116" s="228"/>
      <c r="G116" s="227"/>
      <c r="H116" s="259"/>
      <c r="I116" s="227"/>
      <c r="J116" s="228"/>
      <c r="K116" s="228"/>
      <c r="L116" s="228"/>
      <c r="M116" s="228"/>
      <c r="N116" s="261"/>
      <c r="O116" s="209"/>
      <c r="P116" s="209"/>
      <c r="Q116" s="209"/>
      <c r="R116" s="209"/>
      <c r="S116" s="209"/>
      <c r="T116" s="210"/>
      <c r="U116" s="209"/>
    </row>
    <row r="117" spans="1:21">
      <c r="A117" s="209"/>
      <c r="B117" s="227"/>
      <c r="C117" s="228"/>
      <c r="D117" s="228"/>
      <c r="E117" s="228"/>
      <c r="F117" s="228"/>
      <c r="G117" s="227"/>
      <c r="H117" s="259"/>
      <c r="I117" s="227"/>
      <c r="J117" s="228"/>
      <c r="K117" s="228"/>
      <c r="L117" s="228"/>
      <c r="M117" s="228"/>
      <c r="N117" s="261"/>
      <c r="O117" s="209"/>
      <c r="P117" s="209"/>
      <c r="Q117" s="209"/>
      <c r="R117" s="209"/>
      <c r="S117" s="209"/>
      <c r="T117" s="210"/>
      <c r="U117" s="209"/>
    </row>
    <row r="118" spans="1:21">
      <c r="A118" s="209"/>
      <c r="B118" s="227"/>
      <c r="C118" s="228"/>
      <c r="D118" s="228"/>
      <c r="E118" s="228"/>
      <c r="F118" s="228"/>
      <c r="G118" s="227"/>
      <c r="H118" s="259"/>
      <c r="I118" s="227"/>
      <c r="J118" s="228"/>
      <c r="K118" s="228"/>
      <c r="L118" s="228"/>
      <c r="M118" s="228"/>
      <c r="N118" s="261"/>
      <c r="O118" s="209"/>
      <c r="P118" s="209"/>
      <c r="Q118" s="209"/>
      <c r="R118" s="209"/>
      <c r="S118" s="209"/>
      <c r="T118" s="210"/>
      <c r="U118" s="209"/>
    </row>
    <row r="119" spans="1:21">
      <c r="A119" s="209"/>
      <c r="B119" s="227"/>
      <c r="C119" s="228"/>
      <c r="D119" s="228"/>
      <c r="E119" s="228"/>
      <c r="F119" s="228"/>
      <c r="G119" s="227"/>
      <c r="H119" s="259"/>
      <c r="I119" s="227"/>
      <c r="J119" s="228"/>
      <c r="K119" s="228"/>
      <c r="L119" s="228"/>
      <c r="M119" s="228"/>
      <c r="N119" s="261"/>
      <c r="O119" s="209"/>
      <c r="P119" s="209"/>
      <c r="Q119" s="209"/>
      <c r="R119" s="209"/>
      <c r="S119" s="209"/>
      <c r="T119" s="210"/>
      <c r="U119" s="209"/>
    </row>
    <row r="120" spans="1:21">
      <c r="A120" s="231"/>
      <c r="B120" s="235"/>
      <c r="C120" s="236"/>
      <c r="D120" s="236"/>
      <c r="E120" s="236"/>
      <c r="F120" s="236"/>
      <c r="G120" s="235"/>
      <c r="H120" s="262"/>
      <c r="I120" s="235"/>
      <c r="J120" s="236"/>
      <c r="K120" s="236"/>
      <c r="L120" s="236"/>
      <c r="M120" s="236"/>
      <c r="N120" s="263"/>
      <c r="O120" s="231"/>
      <c r="P120" s="231"/>
      <c r="Q120" s="231"/>
      <c r="R120" s="231"/>
      <c r="S120" s="231"/>
      <c r="T120" s="210"/>
      <c r="U120" s="20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B133-3CB9-4434-ADC7-7CA0524EB549}">
  <dimension ref="A1:CW166"/>
  <sheetViews>
    <sheetView topLeftCell="CJ1" workbookViewId="0">
      <selection activeCell="CP7" sqref="CP7"/>
    </sheetView>
  </sheetViews>
  <sheetFormatPr defaultRowHeight="14.4"/>
  <cols>
    <col min="61" max="61" width="8.88671875" style="245"/>
    <col min="92" max="92" width="8.88671875" style="245"/>
    <col min="98" max="99" width="8.88671875" style="245"/>
    <col min="100" max="100" width="10.5546875" style="209" bestFit="1" customWidth="1"/>
  </cols>
  <sheetData>
    <row r="1" spans="1:101" s="268" customFormat="1" ht="165.6" thickBot="1">
      <c r="A1" s="264" t="s">
        <v>801</v>
      </c>
      <c r="B1" s="264" t="s">
        <v>802</v>
      </c>
      <c r="C1" s="264" t="s">
        <v>803</v>
      </c>
      <c r="D1" s="264" t="s">
        <v>804</v>
      </c>
      <c r="E1" s="265" t="s">
        <v>805</v>
      </c>
      <c r="F1" s="265" t="s">
        <v>806</v>
      </c>
      <c r="G1" s="265" t="s">
        <v>807</v>
      </c>
      <c r="H1" s="265" t="s">
        <v>537</v>
      </c>
      <c r="I1" s="265" t="s">
        <v>808</v>
      </c>
      <c r="J1" s="265" t="s">
        <v>809</v>
      </c>
      <c r="K1" s="265" t="s">
        <v>810</v>
      </c>
      <c r="L1" s="265" t="s">
        <v>811</v>
      </c>
      <c r="M1" s="265" t="s">
        <v>812</v>
      </c>
      <c r="N1" s="265" t="s">
        <v>813</v>
      </c>
      <c r="O1" s="265" t="s">
        <v>814</v>
      </c>
      <c r="P1" s="265" t="s">
        <v>815</v>
      </c>
      <c r="Q1" s="265" t="s">
        <v>548</v>
      </c>
      <c r="R1" s="265" t="s">
        <v>816</v>
      </c>
      <c r="S1" s="265" t="s">
        <v>817</v>
      </c>
      <c r="T1" s="265" t="s">
        <v>818</v>
      </c>
      <c r="U1" s="265" t="s">
        <v>819</v>
      </c>
      <c r="V1" s="265" t="s">
        <v>820</v>
      </c>
      <c r="W1" s="265" t="s">
        <v>821</v>
      </c>
      <c r="X1" s="265" t="s">
        <v>822</v>
      </c>
      <c r="Y1" s="265" t="s">
        <v>535</v>
      </c>
      <c r="Z1" s="265" t="s">
        <v>536</v>
      </c>
      <c r="AA1" s="265" t="s">
        <v>537</v>
      </c>
      <c r="AB1" s="265" t="s">
        <v>538</v>
      </c>
      <c r="AC1" s="265" t="s">
        <v>539</v>
      </c>
      <c r="AD1" s="265" t="s">
        <v>540</v>
      </c>
      <c r="AE1" s="265" t="s">
        <v>541</v>
      </c>
      <c r="AF1" s="265" t="s">
        <v>542</v>
      </c>
      <c r="AG1" s="265" t="s">
        <v>543</v>
      </c>
      <c r="AH1" s="265" t="s">
        <v>544</v>
      </c>
      <c r="AI1" s="265" t="s">
        <v>815</v>
      </c>
      <c r="AJ1" s="265" t="s">
        <v>823</v>
      </c>
      <c r="AK1" s="265" t="s">
        <v>185</v>
      </c>
      <c r="AL1" s="265" t="s">
        <v>824</v>
      </c>
      <c r="AM1" s="265" t="s">
        <v>825</v>
      </c>
      <c r="AN1" s="265" t="s">
        <v>826</v>
      </c>
      <c r="AO1" s="265" t="s">
        <v>541</v>
      </c>
      <c r="AP1" s="265" t="s">
        <v>815</v>
      </c>
      <c r="AQ1" s="265" t="s">
        <v>827</v>
      </c>
      <c r="AR1" s="265" t="s">
        <v>828</v>
      </c>
      <c r="AS1" s="265" t="s">
        <v>823</v>
      </c>
      <c r="AT1" s="265" t="s">
        <v>185</v>
      </c>
      <c r="AU1" s="265" t="s">
        <v>527</v>
      </c>
      <c r="AV1" s="265" t="s">
        <v>829</v>
      </c>
      <c r="AW1" s="265" t="s">
        <v>830</v>
      </c>
      <c r="AX1" s="265" t="s">
        <v>831</v>
      </c>
      <c r="AY1" s="266" t="s">
        <v>832</v>
      </c>
      <c r="AZ1" s="265" t="s">
        <v>833</v>
      </c>
      <c r="BA1" s="265" t="s">
        <v>834</v>
      </c>
      <c r="BB1" s="265" t="s">
        <v>835</v>
      </c>
      <c r="BC1" s="265" t="s">
        <v>836</v>
      </c>
      <c r="BD1" s="265" t="s">
        <v>837</v>
      </c>
      <c r="BE1" s="266" t="s">
        <v>838</v>
      </c>
      <c r="BF1" s="266" t="s">
        <v>839</v>
      </c>
      <c r="BG1" s="266" t="s">
        <v>840</v>
      </c>
      <c r="BH1" s="266" t="s">
        <v>841</v>
      </c>
      <c r="BI1" s="287" t="s">
        <v>939</v>
      </c>
      <c r="BJ1" s="267" t="s">
        <v>842</v>
      </c>
      <c r="BK1" s="265" t="s">
        <v>843</v>
      </c>
      <c r="BL1" s="267" t="s">
        <v>844</v>
      </c>
      <c r="BM1" s="267" t="s">
        <v>845</v>
      </c>
      <c r="BN1" s="265" t="s">
        <v>846</v>
      </c>
      <c r="BO1" s="265" t="s">
        <v>847</v>
      </c>
      <c r="BP1" s="265" t="s">
        <v>848</v>
      </c>
      <c r="BQ1" s="265" t="s">
        <v>849</v>
      </c>
      <c r="BR1" s="265" t="s">
        <v>850</v>
      </c>
      <c r="BS1" s="265" t="s">
        <v>851</v>
      </c>
      <c r="BT1" s="265" t="s">
        <v>852</v>
      </c>
      <c r="BU1" s="265" t="s">
        <v>853</v>
      </c>
      <c r="BV1" s="265" t="s">
        <v>854</v>
      </c>
      <c r="BW1" s="265" t="s">
        <v>855</v>
      </c>
      <c r="BX1" s="265" t="s">
        <v>856</v>
      </c>
      <c r="BY1" s="265" t="s">
        <v>857</v>
      </c>
      <c r="BZ1" s="265" t="s">
        <v>858</v>
      </c>
      <c r="CA1" s="265" t="s">
        <v>859</v>
      </c>
      <c r="CB1" s="265" t="s">
        <v>860</v>
      </c>
      <c r="CC1" s="265" t="s">
        <v>861</v>
      </c>
      <c r="CD1" s="265" t="s">
        <v>862</v>
      </c>
      <c r="CE1" s="265" t="s">
        <v>863</v>
      </c>
      <c r="CF1" s="265" t="s">
        <v>864</v>
      </c>
      <c r="CG1" s="265" t="s">
        <v>865</v>
      </c>
      <c r="CH1" s="265" t="s">
        <v>866</v>
      </c>
      <c r="CI1" s="265" t="s">
        <v>867</v>
      </c>
      <c r="CJ1" s="265" t="s">
        <v>868</v>
      </c>
      <c r="CK1" s="265" t="s">
        <v>869</v>
      </c>
      <c r="CL1" s="265" t="s">
        <v>870</v>
      </c>
      <c r="CM1" s="265" t="s">
        <v>871</v>
      </c>
      <c r="CN1" s="292" t="s">
        <v>872</v>
      </c>
      <c r="CO1" s="265" t="s">
        <v>873</v>
      </c>
      <c r="CP1" s="265" t="s">
        <v>874</v>
      </c>
      <c r="CQ1" s="265" t="s">
        <v>875</v>
      </c>
      <c r="CR1" s="265" t="s">
        <v>876</v>
      </c>
      <c r="CS1" s="265" t="s">
        <v>877</v>
      </c>
      <c r="CT1" s="292" t="s">
        <v>872</v>
      </c>
      <c r="CU1" s="287" t="s">
        <v>939</v>
      </c>
      <c r="CV1" s="156" t="s">
        <v>876</v>
      </c>
      <c r="CW1" s="156" t="s">
        <v>60</v>
      </c>
    </row>
    <row r="2" spans="1:101" s="209" customFormat="1" ht="15.6">
      <c r="A2" s="269">
        <v>1</v>
      </c>
      <c r="B2" s="269" t="s">
        <v>878</v>
      </c>
      <c r="C2" s="269" t="s">
        <v>879</v>
      </c>
      <c r="D2" s="269">
        <v>1</v>
      </c>
      <c r="E2" s="270">
        <v>5</v>
      </c>
      <c r="F2" s="271">
        <v>47.542000000000002</v>
      </c>
      <c r="G2" s="271">
        <v>0.40300000000000002</v>
      </c>
      <c r="H2" s="271">
        <v>21.21</v>
      </c>
      <c r="I2" s="271">
        <v>0.52400000000000002</v>
      </c>
      <c r="J2" s="271">
        <v>6.4729999999999999</v>
      </c>
      <c r="K2" s="271">
        <v>8.74</v>
      </c>
      <c r="L2" s="271">
        <v>12.252000000000001</v>
      </c>
      <c r="M2" s="271">
        <v>1.7130000000000001</v>
      </c>
      <c r="N2" s="271">
        <v>0.46200000000000002</v>
      </c>
      <c r="O2" s="271">
        <v>0.25700000000000001</v>
      </c>
      <c r="P2" s="271">
        <v>3.1E-2</v>
      </c>
      <c r="Q2" s="271">
        <v>0.38500000000000001</v>
      </c>
      <c r="R2" s="271">
        <v>88.83</v>
      </c>
      <c r="S2" s="271">
        <v>6.944</v>
      </c>
      <c r="T2" s="271">
        <v>6.94</v>
      </c>
      <c r="U2" s="271">
        <v>0.77400000000000002</v>
      </c>
      <c r="V2" s="271">
        <f>(1-U2)*100</f>
        <v>22.599999999999998</v>
      </c>
      <c r="W2" s="271">
        <f>100*K2/40.3044/(K2/40.3044+(I2+J2)/71.844)</f>
        <v>69.007397488910968</v>
      </c>
      <c r="X2" s="271">
        <f>IF(ISNUMBER(M2),M2+N2)</f>
        <v>2.1750000000000003</v>
      </c>
      <c r="Y2" s="271">
        <v>51.197200000000002</v>
      </c>
      <c r="Z2" s="271">
        <v>0.52988000000000002</v>
      </c>
      <c r="AA2" s="271">
        <v>27.879950000000001</v>
      </c>
      <c r="AB2" s="271">
        <v>1.92076</v>
      </c>
      <c r="AC2" s="271">
        <v>1.0959999999999999E-2</v>
      </c>
      <c r="AD2" s="271">
        <v>0.37567</v>
      </c>
      <c r="AE2" s="271">
        <v>16.104949999999999</v>
      </c>
      <c r="AF2" s="271">
        <v>2.2514400000000001</v>
      </c>
      <c r="AG2" s="271">
        <v>0.60780000000000001</v>
      </c>
      <c r="AH2" s="271">
        <v>0.33764</v>
      </c>
      <c r="AI2" s="271">
        <v>4.1180000000000001E-2</v>
      </c>
      <c r="AJ2" s="271">
        <v>4.5990000000000003E-2</v>
      </c>
      <c r="AK2" s="271">
        <v>101.3128</v>
      </c>
      <c r="AL2" s="271">
        <v>49.752713331719185</v>
      </c>
      <c r="AM2" s="271">
        <v>6.9914192108808546E-2</v>
      </c>
      <c r="AN2" s="271">
        <v>38.030477323348364</v>
      </c>
      <c r="AO2" s="271">
        <v>0.42809507687145293</v>
      </c>
      <c r="AP2" s="271">
        <v>8.0965436730117551E-2</v>
      </c>
      <c r="AQ2" s="271">
        <v>0.19641075667871924</v>
      </c>
      <c r="AR2" s="271">
        <v>11.056619544829376</v>
      </c>
      <c r="AS2" s="271">
        <v>0.32672502393599123</v>
      </c>
      <c r="AT2" s="271">
        <v>99.776282622520625</v>
      </c>
      <c r="AU2" s="271">
        <f>100*AL2/40.3044/(AL2/40.3044+AR2/71.844)</f>
        <v>88.914843703753021</v>
      </c>
      <c r="AV2" s="271" t="s">
        <v>880</v>
      </c>
      <c r="AW2" s="272">
        <v>20.9099</v>
      </c>
      <c r="AX2" s="272">
        <v>311.56920000000002</v>
      </c>
      <c r="AY2" s="273">
        <v>2.6006999999999998</v>
      </c>
      <c r="AZ2" s="274">
        <v>8175.7709000000004</v>
      </c>
      <c r="BA2" s="274">
        <v>15048.792359999999</v>
      </c>
      <c r="BB2" s="274">
        <v>18985.109999999997</v>
      </c>
      <c r="BC2" s="274">
        <f>AW2*U2</f>
        <v>16.1842626</v>
      </c>
      <c r="BD2" s="274">
        <f>AX2*U2</f>
        <v>241.15456080000001</v>
      </c>
      <c r="BE2" s="271">
        <f>AY2*U2</f>
        <v>2.0129418000000001</v>
      </c>
      <c r="BF2" s="274">
        <f>391*BC2</f>
        <v>6328.0466766</v>
      </c>
      <c r="BG2" s="274">
        <f>48.3*BD2</f>
        <v>11647.76528664</v>
      </c>
      <c r="BH2" s="274">
        <f>7300*BE2</f>
        <v>14694.47514</v>
      </c>
      <c r="BI2" s="288"/>
      <c r="BJ2" s="275"/>
      <c r="BK2" s="275"/>
      <c r="BL2" s="275"/>
      <c r="BM2" s="275"/>
      <c r="BN2" s="275"/>
      <c r="BO2" s="276">
        <v>28.433333333333334</v>
      </c>
      <c r="BP2" s="276">
        <v>23.193333333333332</v>
      </c>
      <c r="BQ2" s="276">
        <v>23.193333333333332</v>
      </c>
      <c r="BR2" s="276">
        <v>8008.5980560637336</v>
      </c>
      <c r="BS2" s="271">
        <v>122.8959229960342</v>
      </c>
      <c r="BT2" s="276">
        <v>11.116666666666667</v>
      </c>
      <c r="BU2" s="276">
        <v>8</v>
      </c>
      <c r="BV2" s="276">
        <v>9.5583333333333336</v>
      </c>
      <c r="BW2" s="276">
        <v>458.22047601458331</v>
      </c>
      <c r="BX2" s="276">
        <v>44.941708610954379</v>
      </c>
      <c r="BY2" s="276">
        <v>5.7277724740031983</v>
      </c>
      <c r="BZ2" s="276">
        <v>0.64126109797382025</v>
      </c>
      <c r="CA2" s="271">
        <v>1030.79</v>
      </c>
      <c r="CB2" s="271">
        <v>1080.97</v>
      </c>
      <c r="CC2" s="271">
        <v>1457.96</v>
      </c>
      <c r="CD2" s="271">
        <v>1031.42</v>
      </c>
      <c r="CE2" s="271">
        <v>1081.6099999999999</v>
      </c>
      <c r="CF2" s="271">
        <v>1458.58</v>
      </c>
      <c r="CG2" s="271">
        <v>1284.95</v>
      </c>
      <c r="CH2" s="271">
        <v>1387.93</v>
      </c>
      <c r="CI2" s="271">
        <v>427.17000000000007</v>
      </c>
      <c r="CJ2" s="271">
        <v>427.15999999999985</v>
      </c>
      <c r="CK2" s="271">
        <v>102.98000000000002</v>
      </c>
      <c r="CL2" s="271">
        <v>102.9775892501814</v>
      </c>
      <c r="CM2" s="271">
        <v>0.11713439703536466</v>
      </c>
      <c r="CN2" s="293">
        <v>2763.3946583414804</v>
      </c>
      <c r="CO2" s="276">
        <v>309.37986814000271</v>
      </c>
      <c r="CP2" s="276" t="str">
        <f t="shared" ref="CP2:CP65" si="0">IF(ISNUMBER(BI2),BI2,"")</f>
        <v/>
      </c>
      <c r="CQ2" s="277">
        <f>IF(ISNUMBER(CP2),CP2+CN2,CN2)</f>
        <v>2763.3946583414804</v>
      </c>
      <c r="CR2" s="276" t="str">
        <f>IF(AND(ISNUMBER(CP2),ISNUMBER(CN2)),CN2/CQ2,"")</f>
        <v/>
      </c>
      <c r="CS2" s="278"/>
      <c r="CT2" s="293">
        <v>2763.3946583414804</v>
      </c>
      <c r="CU2" s="288"/>
      <c r="CV2" s="276" t="s">
        <v>940</v>
      </c>
    </row>
    <row r="3" spans="1:101" s="209" customFormat="1" ht="15.6">
      <c r="A3" s="269">
        <v>2</v>
      </c>
      <c r="B3" s="269" t="s">
        <v>878</v>
      </c>
      <c r="C3" s="269" t="s">
        <v>879</v>
      </c>
      <c r="D3" s="269">
        <v>2</v>
      </c>
      <c r="E3" s="270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>
        <v>49.752713331719185</v>
      </c>
      <c r="AM3" s="271">
        <v>6.9914192108808546E-2</v>
      </c>
      <c r="AN3" s="271">
        <v>38.030477323348364</v>
      </c>
      <c r="AO3" s="271">
        <v>0.42809507687145293</v>
      </c>
      <c r="AP3" s="271">
        <v>8.0965436730117551E-2</v>
      </c>
      <c r="AQ3" s="271">
        <v>0.19641075667871924</v>
      </c>
      <c r="AR3" s="271">
        <v>11.056619544829376</v>
      </c>
      <c r="AS3" s="271">
        <v>0.32672502393599123</v>
      </c>
      <c r="AT3" s="271">
        <v>99.776282622520625</v>
      </c>
      <c r="AU3" s="271">
        <f>100*AL3/40.3044/(AL3/40.3044+AR3/71.844)</f>
        <v>88.914843703753021</v>
      </c>
      <c r="AV3" s="271" t="s">
        <v>881</v>
      </c>
      <c r="AW3" s="272">
        <v>27.5443</v>
      </c>
      <c r="AX3" s="272">
        <v>336.1807</v>
      </c>
      <c r="AY3" s="273">
        <v>3.9081000000000001</v>
      </c>
      <c r="AZ3" s="274">
        <v>10769.8213</v>
      </c>
      <c r="BA3" s="274">
        <v>16237.52781</v>
      </c>
      <c r="BB3" s="274">
        <v>28529.13</v>
      </c>
      <c r="BC3" s="274">
        <f>AW3*0.83</f>
        <v>22.861768999999999</v>
      </c>
      <c r="BD3" s="274">
        <f>AX3*0.83</f>
        <v>279.02998099999996</v>
      </c>
      <c r="BE3" s="271">
        <f>AY3*0.83</f>
        <v>3.2437230000000001</v>
      </c>
      <c r="BF3" s="274">
        <f t="shared" ref="BF3:BF62" si="1">391*BC3</f>
        <v>8938.9516789999998</v>
      </c>
      <c r="BG3" s="274">
        <f t="shared" ref="BG3:BG62" si="2">48.3*BD3</f>
        <v>13477.148082299998</v>
      </c>
      <c r="BH3" s="274">
        <f t="shared" ref="BH3:BH62" si="3">7300*BE3</f>
        <v>23679.177900000002</v>
      </c>
      <c r="BI3" s="288"/>
      <c r="BJ3" s="275"/>
      <c r="BK3" s="275"/>
      <c r="BL3" s="275"/>
      <c r="BM3" s="275"/>
      <c r="BN3" s="275"/>
      <c r="BO3" s="276">
        <v>9.9466666666666672</v>
      </c>
      <c r="BP3" s="276">
        <v>8.35</v>
      </c>
      <c r="BQ3" s="276">
        <v>8.35</v>
      </c>
      <c r="BR3" s="276">
        <v>363.39953459040004</v>
      </c>
      <c r="BS3" s="276">
        <v>23.877922745537774</v>
      </c>
      <c r="BT3" s="276">
        <v>2.8866666666666667</v>
      </c>
      <c r="BU3" s="276">
        <v>2.57</v>
      </c>
      <c r="BV3" s="276">
        <v>2.7283333333333335</v>
      </c>
      <c r="BW3" s="276">
        <v>10.738176488783331</v>
      </c>
      <c r="BX3" s="276">
        <v>2.2764443112137851</v>
      </c>
      <c r="BY3" s="276">
        <v>2.9773914842472746</v>
      </c>
      <c r="BZ3" s="276">
        <v>0.73305341148400271</v>
      </c>
      <c r="CA3" s="271">
        <v>1030.79</v>
      </c>
      <c r="CB3" s="271">
        <v>1080.99</v>
      </c>
      <c r="CC3" s="271">
        <v>1457.96</v>
      </c>
      <c r="CD3" s="271">
        <v>1031.42</v>
      </c>
      <c r="CE3" s="271">
        <v>1081.6099999999999</v>
      </c>
      <c r="CF3" s="271">
        <v>1458.58</v>
      </c>
      <c r="CG3" s="271">
        <v>1285.26</v>
      </c>
      <c r="CH3" s="271">
        <v>1388.05</v>
      </c>
      <c r="CI3" s="271">
        <v>427.17000000000007</v>
      </c>
      <c r="CJ3" s="271">
        <v>427.15999999999985</v>
      </c>
      <c r="CK3" s="271">
        <v>102.78999999999996</v>
      </c>
      <c r="CL3" s="271">
        <v>102.78759369805924</v>
      </c>
      <c r="CM3" s="271">
        <v>4.9721695195799498E-2</v>
      </c>
      <c r="CN3" s="293">
        <v>566.49797360273908</v>
      </c>
      <c r="CO3" s="276">
        <v>139.47553566448451</v>
      </c>
      <c r="CP3" s="276" t="str">
        <f t="shared" si="0"/>
        <v/>
      </c>
      <c r="CQ3" s="277">
        <f t="shared" ref="CQ3:CQ66" si="4">IF(ISNUMBER(CP3),CP3+CN3,CN3)</f>
        <v>566.49797360273908</v>
      </c>
      <c r="CR3" s="276" t="str">
        <f t="shared" ref="CR3:CR66" si="5">IF(AND(ISNUMBER(CP3),ISNUMBER(CN3)),CN3/CQ3,"")</f>
        <v/>
      </c>
      <c r="CS3" s="278"/>
      <c r="CT3" s="293">
        <v>566.49797360273908</v>
      </c>
      <c r="CU3" s="288"/>
      <c r="CV3" s="276" t="s">
        <v>940</v>
      </c>
    </row>
    <row r="4" spans="1:101" s="209" customFormat="1" ht="15.6">
      <c r="A4" s="269"/>
      <c r="B4" s="269"/>
      <c r="C4" s="269"/>
      <c r="D4" s="269"/>
      <c r="E4" s="270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2"/>
      <c r="AX4" s="272"/>
      <c r="AY4" s="273"/>
      <c r="AZ4" s="274"/>
      <c r="BA4" s="274"/>
      <c r="BB4" s="274"/>
      <c r="BC4" s="274"/>
      <c r="BD4" s="274"/>
      <c r="BE4" s="271"/>
      <c r="BF4" s="274"/>
      <c r="BG4" s="274"/>
      <c r="BH4" s="274"/>
      <c r="BI4" s="288"/>
      <c r="BJ4" s="275"/>
      <c r="BK4" s="275"/>
      <c r="BL4" s="275"/>
      <c r="BM4" s="275"/>
      <c r="BN4" s="275"/>
      <c r="BO4" s="276"/>
      <c r="BP4" s="276"/>
      <c r="BQ4" s="276"/>
      <c r="BR4" s="276"/>
      <c r="BS4" s="271"/>
      <c r="BT4" s="276"/>
      <c r="BU4" s="276"/>
      <c r="BV4" s="276"/>
      <c r="BW4" s="276"/>
      <c r="BX4" s="276"/>
      <c r="BY4" s="276"/>
      <c r="BZ4" s="276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1"/>
      <c r="CM4" s="271"/>
      <c r="CN4" s="293"/>
      <c r="CO4" s="276"/>
      <c r="CP4" s="276" t="str">
        <f t="shared" si="0"/>
        <v/>
      </c>
      <c r="CQ4" s="277"/>
      <c r="CR4" s="276" t="str">
        <f t="shared" si="5"/>
        <v/>
      </c>
      <c r="CS4" s="278"/>
      <c r="CT4" s="293"/>
      <c r="CU4" s="288"/>
      <c r="CV4" s="276" t="s">
        <v>940</v>
      </c>
    </row>
    <row r="5" spans="1:101" s="209" customFormat="1" ht="15.6">
      <c r="A5" s="269">
        <v>3</v>
      </c>
      <c r="B5" s="269" t="s">
        <v>882</v>
      </c>
      <c r="C5" s="269" t="s">
        <v>883</v>
      </c>
      <c r="D5" s="269">
        <v>2</v>
      </c>
      <c r="E5" s="270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 t="s">
        <v>884</v>
      </c>
      <c r="AW5" s="274"/>
      <c r="AX5" s="274"/>
      <c r="AY5" s="271"/>
      <c r="AZ5" s="274"/>
      <c r="BA5" s="274"/>
      <c r="BB5" s="274"/>
      <c r="BC5" s="274"/>
      <c r="BD5" s="274"/>
      <c r="BE5" s="271"/>
      <c r="BF5" s="274"/>
      <c r="BG5" s="274"/>
      <c r="BH5" s="274"/>
      <c r="BI5" s="288"/>
      <c r="BJ5" s="275"/>
      <c r="BK5" s="275"/>
      <c r="BL5" s="275"/>
      <c r="BM5" s="275"/>
      <c r="BN5" s="275"/>
      <c r="BO5" s="271">
        <v>26.57</v>
      </c>
      <c r="BP5" s="271">
        <v>22.58</v>
      </c>
      <c r="BQ5" s="271">
        <f>BP5</f>
        <v>22.58</v>
      </c>
      <c r="BR5" s="271">
        <f>(4*3.1416*(BO5/2)*(BP5/2)*(BQ5/2))/3</f>
        <v>7093.1487493327995</v>
      </c>
      <c r="BS5" s="271"/>
      <c r="BT5" s="271">
        <v>9.01</v>
      </c>
      <c r="BU5" s="271">
        <v>9.01</v>
      </c>
      <c r="BV5" s="271">
        <f>(BT5+BU5)/2</f>
        <v>9.01</v>
      </c>
      <c r="BW5" s="271">
        <f>(4*3.1416*(BV5/2)^3)/3</f>
        <v>382.97816224360002</v>
      </c>
      <c r="BX5" s="271"/>
      <c r="BY5" s="271">
        <f>BW5*100/BR5</f>
        <v>5.3992687278639684</v>
      </c>
      <c r="BZ5" s="276"/>
      <c r="CA5" s="271">
        <v>1030.8800000000001</v>
      </c>
      <c r="CB5" s="271">
        <v>1081.07</v>
      </c>
      <c r="CC5" s="271">
        <v>1458.06</v>
      </c>
      <c r="CD5" s="271">
        <v>1031.42</v>
      </c>
      <c r="CE5" s="271">
        <v>1081.6099999999999</v>
      </c>
      <c r="CF5" s="271">
        <v>1458.58</v>
      </c>
      <c r="CG5" s="271">
        <v>1285.4100000000001</v>
      </c>
      <c r="CH5" s="271">
        <v>1388.13</v>
      </c>
      <c r="CI5" s="271">
        <v>427.17999999999984</v>
      </c>
      <c r="CJ5" s="271">
        <v>427.15999999999985</v>
      </c>
      <c r="CK5" s="271">
        <v>102.72000000000003</v>
      </c>
      <c r="CL5" s="271">
        <v>102.71519078608551</v>
      </c>
      <c r="CM5" s="271">
        <v>2.4032273192574394E-2</v>
      </c>
      <c r="CN5" s="294">
        <v>483.46122164066793</v>
      </c>
      <c r="CO5" s="271"/>
      <c r="CP5" s="276" t="str">
        <f t="shared" si="0"/>
        <v/>
      </c>
      <c r="CQ5" s="277">
        <f t="shared" si="4"/>
        <v>483.46122164066793</v>
      </c>
      <c r="CR5" s="276" t="str">
        <f t="shared" si="5"/>
        <v/>
      </c>
      <c r="CS5" s="278"/>
      <c r="CT5" s="294">
        <v>483.46122164066793</v>
      </c>
      <c r="CU5" s="288"/>
      <c r="CV5" s="276" t="s">
        <v>940</v>
      </c>
    </row>
    <row r="6" spans="1:101" s="209" customFormat="1" ht="15.6">
      <c r="A6" s="269">
        <v>4</v>
      </c>
      <c r="B6" s="269" t="s">
        <v>882</v>
      </c>
      <c r="C6" s="269" t="s">
        <v>885</v>
      </c>
      <c r="D6" s="269">
        <v>1</v>
      </c>
      <c r="E6" s="270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 t="s">
        <v>884</v>
      </c>
      <c r="AW6" s="274"/>
      <c r="AX6" s="274"/>
      <c r="AY6" s="271"/>
      <c r="AZ6" s="274"/>
      <c r="BA6" s="274"/>
      <c r="BB6" s="274"/>
      <c r="BC6" s="274"/>
      <c r="BD6" s="274"/>
      <c r="BE6" s="271"/>
      <c r="BF6" s="274"/>
      <c r="BG6" s="274"/>
      <c r="BH6" s="274"/>
      <c r="BI6" s="288"/>
      <c r="BJ6" s="275"/>
      <c r="BK6" s="275"/>
      <c r="BL6" s="275"/>
      <c r="BM6" s="275"/>
      <c r="BN6" s="275"/>
      <c r="BO6" s="271">
        <v>19.5075</v>
      </c>
      <c r="BP6" s="271">
        <v>15.055</v>
      </c>
      <c r="BQ6" s="271">
        <v>15.055</v>
      </c>
      <c r="BR6" s="271">
        <v>2316.6210670987998</v>
      </c>
      <c r="BS6" s="271">
        <v>132.9600624912772</v>
      </c>
      <c r="BT6" s="271">
        <v>8.11</v>
      </c>
      <c r="BU6" s="271">
        <v>7.7025000000000006</v>
      </c>
      <c r="BV6" s="271">
        <v>7.90625</v>
      </c>
      <c r="BW6" s="271">
        <v>259.57407699781243</v>
      </c>
      <c r="BX6" s="271">
        <v>28.638479343707896</v>
      </c>
      <c r="BY6" s="271">
        <v>11.236884026410012</v>
      </c>
      <c r="BZ6" s="271">
        <v>1.402599107874908</v>
      </c>
      <c r="CA6" s="271">
        <v>1031</v>
      </c>
      <c r="CB6" s="271">
        <v>1081.22</v>
      </c>
      <c r="CC6" s="271">
        <v>1458.18</v>
      </c>
      <c r="CD6" s="271">
        <v>1031.42</v>
      </c>
      <c r="CE6" s="271">
        <v>1081.6099999999999</v>
      </c>
      <c r="CF6" s="271">
        <v>1458.58</v>
      </c>
      <c r="CG6" s="271">
        <v>1285.3800000000001</v>
      </c>
      <c r="CH6" s="271">
        <v>1388.11</v>
      </c>
      <c r="CI6" s="271">
        <v>427.18000000000006</v>
      </c>
      <c r="CJ6" s="271">
        <v>427.15999999999985</v>
      </c>
      <c r="CK6" s="271">
        <v>102.72999999999979</v>
      </c>
      <c r="CL6" s="271">
        <v>102.72519031789851</v>
      </c>
      <c r="CM6" s="271">
        <v>2.7580227074210484E-2</v>
      </c>
      <c r="CN6" s="294">
        <v>1158.9301496166927</v>
      </c>
      <c r="CO6" s="271">
        <v>144.65882090811408</v>
      </c>
      <c r="CP6" s="276" t="str">
        <f t="shared" si="0"/>
        <v/>
      </c>
      <c r="CQ6" s="277">
        <f t="shared" si="4"/>
        <v>1158.9301496166927</v>
      </c>
      <c r="CR6" s="276" t="str">
        <f t="shared" si="5"/>
        <v/>
      </c>
      <c r="CS6" s="278"/>
      <c r="CT6" s="294">
        <v>1158.9301496166927</v>
      </c>
      <c r="CU6" s="288"/>
      <c r="CV6" s="276" t="s">
        <v>940</v>
      </c>
    </row>
    <row r="7" spans="1:101" s="209" customFormat="1" ht="15.6">
      <c r="A7" s="269">
        <v>5</v>
      </c>
      <c r="B7" s="269" t="s">
        <v>882</v>
      </c>
      <c r="C7" s="269" t="s">
        <v>886</v>
      </c>
      <c r="D7" s="269">
        <v>1</v>
      </c>
      <c r="E7" s="270">
        <v>5</v>
      </c>
      <c r="F7" s="276">
        <v>47.536999999999999</v>
      </c>
      <c r="G7" s="276">
        <v>2.3940000000000001</v>
      </c>
      <c r="H7" s="276">
        <v>14.851000000000001</v>
      </c>
      <c r="I7" s="276">
        <v>0.90400000000000003</v>
      </c>
      <c r="J7" s="276">
        <v>6.5220000000000002</v>
      </c>
      <c r="K7" s="276">
        <v>7.6920000000000002</v>
      </c>
      <c r="L7" s="276">
        <v>16.824000000000002</v>
      </c>
      <c r="M7" s="276">
        <v>2.0630000000000002</v>
      </c>
      <c r="N7" s="276">
        <v>0.56599999999999995</v>
      </c>
      <c r="O7" s="276">
        <v>0.58199999999999996</v>
      </c>
      <c r="P7" s="276">
        <v>0</v>
      </c>
      <c r="Q7" s="276">
        <v>0</v>
      </c>
      <c r="R7" s="276">
        <v>87.99</v>
      </c>
      <c r="S7" s="276">
        <v>7.335</v>
      </c>
      <c r="T7" s="276">
        <v>7.31</v>
      </c>
      <c r="U7" s="276">
        <v>0.80800000000000005</v>
      </c>
      <c r="V7" s="271">
        <f t="shared" ref="V7:V63" si="6">(1-U7)*100</f>
        <v>19.199999999999996</v>
      </c>
      <c r="W7" s="271">
        <f>100*K7/40.3044/(K7/40.3044+S7/71.844)</f>
        <v>65.148199656919473</v>
      </c>
      <c r="X7" s="271">
        <f t="shared" ref="X7:X63" si="7">IF(ISNUMBER(M7),M7+N7)</f>
        <v>2.629</v>
      </c>
      <c r="Y7" s="271">
        <v>50.167499999999997</v>
      </c>
      <c r="Z7" s="271">
        <v>2.9786000000000001</v>
      </c>
      <c r="AA7" s="271">
        <v>18.446000000000002</v>
      </c>
      <c r="AB7" s="271">
        <v>2.4081000000000001</v>
      </c>
      <c r="AC7" s="271">
        <v>8.2799999999999999E-2</v>
      </c>
      <c r="AD7" s="271">
        <v>1.3995</v>
      </c>
      <c r="AE7" s="271">
        <v>20.8977</v>
      </c>
      <c r="AF7" s="271">
        <v>2.5604</v>
      </c>
      <c r="AG7" s="271">
        <v>0.70450000000000002</v>
      </c>
      <c r="AH7" s="271">
        <v>0.72550000000000003</v>
      </c>
      <c r="AI7" s="271"/>
      <c r="AJ7" s="271"/>
      <c r="AK7" s="271">
        <v>100.46939999999999</v>
      </c>
      <c r="AL7" s="271">
        <v>46.300614598919147</v>
      </c>
      <c r="AM7" s="271">
        <v>0.12806442552485653</v>
      </c>
      <c r="AN7" s="271">
        <v>41.584690835732822</v>
      </c>
      <c r="AO7" s="271">
        <v>0.45499978794830076</v>
      </c>
      <c r="AP7" s="271"/>
      <c r="AQ7" s="271">
        <v>0.18307520815948938</v>
      </c>
      <c r="AR7" s="271">
        <v>11.269974603744382</v>
      </c>
      <c r="AS7" s="271"/>
      <c r="AT7" s="271">
        <v>99.999933998858452</v>
      </c>
      <c r="AU7" s="271">
        <f>100*AL7/40.3044/(AL7/40.3044+AR7/71.844)</f>
        <v>87.98541378002875</v>
      </c>
      <c r="AV7" s="271" t="s">
        <v>884</v>
      </c>
      <c r="AW7" s="274"/>
      <c r="AX7" s="274"/>
      <c r="AY7" s="271"/>
      <c r="AZ7" s="274"/>
      <c r="BA7" s="274"/>
      <c r="BB7" s="274"/>
      <c r="BC7" s="274"/>
      <c r="BD7" s="274"/>
      <c r="BE7" s="271"/>
      <c r="BF7" s="274"/>
      <c r="BG7" s="274"/>
      <c r="BH7" s="274"/>
      <c r="BI7" s="288"/>
      <c r="BJ7" s="275"/>
      <c r="BK7" s="275"/>
      <c r="BL7" s="275"/>
      <c r="BM7" s="275"/>
      <c r="BN7" s="275"/>
      <c r="BO7" s="271"/>
      <c r="BP7" s="271"/>
      <c r="BQ7" s="271"/>
      <c r="BR7" s="271"/>
      <c r="BS7" s="271"/>
      <c r="BT7" s="271"/>
      <c r="BU7" s="271"/>
      <c r="BV7" s="271"/>
      <c r="BW7" s="271"/>
      <c r="BX7" s="271"/>
      <c r="BY7" s="271"/>
      <c r="BZ7" s="271"/>
      <c r="CA7" s="271"/>
      <c r="CB7" s="271"/>
      <c r="CC7" s="271"/>
      <c r="CD7" s="271"/>
      <c r="CE7" s="271"/>
      <c r="CF7" s="271"/>
      <c r="CG7" s="271"/>
      <c r="CH7" s="271"/>
      <c r="CI7" s="271"/>
      <c r="CJ7" s="271"/>
      <c r="CK7" s="271"/>
      <c r="CL7" s="271"/>
      <c r="CM7" s="271"/>
      <c r="CN7" s="294"/>
      <c r="CO7" s="271"/>
      <c r="CP7" s="276" t="str">
        <f t="shared" si="0"/>
        <v/>
      </c>
      <c r="CQ7" s="277"/>
      <c r="CR7" s="276" t="str">
        <f t="shared" si="5"/>
        <v/>
      </c>
      <c r="CS7" s="278"/>
      <c r="CT7" s="294"/>
      <c r="CU7" s="288"/>
      <c r="CV7" s="276" t="s">
        <v>940</v>
      </c>
    </row>
    <row r="8" spans="1:101" s="209" customFormat="1" ht="15.6">
      <c r="A8" s="269">
        <v>6</v>
      </c>
      <c r="B8" s="269" t="s">
        <v>882</v>
      </c>
      <c r="C8" s="269" t="s">
        <v>887</v>
      </c>
      <c r="D8" s="269">
        <v>1</v>
      </c>
      <c r="E8" s="270">
        <v>5</v>
      </c>
      <c r="F8" s="276">
        <v>47.066000000000003</v>
      </c>
      <c r="G8" s="276">
        <v>2.476</v>
      </c>
      <c r="H8" s="276">
        <v>15.742000000000001</v>
      </c>
      <c r="I8" s="276">
        <v>0.90500000000000003</v>
      </c>
      <c r="J8" s="276">
        <v>6.5129999999999999</v>
      </c>
      <c r="K8" s="276">
        <v>7.63</v>
      </c>
      <c r="L8" s="276">
        <v>16.067</v>
      </c>
      <c r="M8" s="276">
        <v>2.3330000000000002</v>
      </c>
      <c r="N8" s="276">
        <v>0.71399999999999997</v>
      </c>
      <c r="O8" s="276">
        <v>0.50800000000000001</v>
      </c>
      <c r="P8" s="276">
        <v>0</v>
      </c>
      <c r="Q8" s="276">
        <v>0</v>
      </c>
      <c r="R8" s="276">
        <v>88.06</v>
      </c>
      <c r="S8" s="276">
        <v>7.327</v>
      </c>
      <c r="T8" s="276">
        <v>7.32</v>
      </c>
      <c r="U8" s="276">
        <v>0.8</v>
      </c>
      <c r="V8" s="271">
        <f t="shared" si="6"/>
        <v>19.999999999999996</v>
      </c>
      <c r="W8" s="271">
        <f>100*K8/40.3044/(K8/40.3044+S8/71.844)</f>
        <v>64.989055079721595</v>
      </c>
      <c r="X8" s="271">
        <f t="shared" si="7"/>
        <v>3.0470000000000002</v>
      </c>
      <c r="Y8" s="271">
        <v>49.126800000000003</v>
      </c>
      <c r="Z8" s="271">
        <v>3.0731999999999999</v>
      </c>
      <c r="AA8" s="271">
        <v>18.6433</v>
      </c>
      <c r="AB8" s="271">
        <v>2.1503000000000001</v>
      </c>
      <c r="AC8" s="271">
        <v>6.25E-2</v>
      </c>
      <c r="AD8" s="271">
        <v>0.93110000000000004</v>
      </c>
      <c r="AE8" s="271">
        <v>19.933900000000001</v>
      </c>
      <c r="AF8" s="271">
        <v>2.8910999999999998</v>
      </c>
      <c r="AG8" s="271">
        <v>0.88939999999999997</v>
      </c>
      <c r="AH8" s="271">
        <v>0.63060000000000005</v>
      </c>
      <c r="AI8" s="271"/>
      <c r="AJ8" s="271"/>
      <c r="AK8" s="271">
        <v>98.4255</v>
      </c>
      <c r="AL8" s="271">
        <v>46.95980409477702</v>
      </c>
      <c r="AM8" s="271">
        <v>0.19372997076840703</v>
      </c>
      <c r="AN8" s="271">
        <v>39.936380570257739</v>
      </c>
      <c r="AO8" s="271">
        <v>0.44373061622162696</v>
      </c>
      <c r="AP8" s="271">
        <v>5.9836983176088508E-2</v>
      </c>
      <c r="AQ8" s="271">
        <v>0.21464383263083123</v>
      </c>
      <c r="AR8" s="271">
        <v>11.867598253371769</v>
      </c>
      <c r="AS8" s="271">
        <v>0.28412136669803439</v>
      </c>
      <c r="AT8" s="271">
        <v>99.99999668634014</v>
      </c>
      <c r="AU8" s="271">
        <v>87.582873098582397</v>
      </c>
      <c r="AV8" s="271" t="s">
        <v>880</v>
      </c>
      <c r="AW8" s="272">
        <v>15.917999999999999</v>
      </c>
      <c r="AX8" s="272">
        <v>246.1189</v>
      </c>
      <c r="AY8" s="273">
        <v>6.8000000000000005E-2</v>
      </c>
      <c r="AZ8" s="274">
        <v>6223.9380000000001</v>
      </c>
      <c r="BA8" s="274">
        <v>11887.542869999999</v>
      </c>
      <c r="BB8" s="274">
        <v>11526.699999999999</v>
      </c>
      <c r="BC8" s="274">
        <f>AW8*U8</f>
        <v>12.734400000000001</v>
      </c>
      <c r="BD8" s="274">
        <f>AX8*U8</f>
        <v>196.89512000000002</v>
      </c>
      <c r="BE8" s="271">
        <f>AY8*U8</f>
        <v>5.4400000000000004E-2</v>
      </c>
      <c r="BF8" s="274">
        <f t="shared" si="1"/>
        <v>4979.1504000000004</v>
      </c>
      <c r="BG8" s="274">
        <f t="shared" si="2"/>
        <v>9510.0342959999998</v>
      </c>
      <c r="BH8" s="274">
        <f t="shared" si="3"/>
        <v>397.12</v>
      </c>
      <c r="BI8" s="288">
        <v>339.68355271980909</v>
      </c>
      <c r="BJ8" s="275">
        <v>33.968355271980911</v>
      </c>
      <c r="BK8" s="275">
        <f>BI8*U8</f>
        <v>271.74684217584729</v>
      </c>
      <c r="BL8" s="275"/>
      <c r="BM8" s="275"/>
      <c r="BN8" s="275"/>
      <c r="BO8" s="271"/>
      <c r="BP8" s="271"/>
      <c r="BQ8" s="271"/>
      <c r="BR8" s="271"/>
      <c r="BS8" s="271"/>
      <c r="BT8" s="271"/>
      <c r="BU8" s="271"/>
      <c r="BV8" s="271"/>
      <c r="BW8" s="271"/>
      <c r="BX8" s="271"/>
      <c r="BY8" s="271"/>
      <c r="BZ8" s="271"/>
      <c r="CA8" s="271"/>
      <c r="CB8" s="271"/>
      <c r="CC8" s="271"/>
      <c r="CD8" s="271"/>
      <c r="CE8" s="271"/>
      <c r="CF8" s="271"/>
      <c r="CG8" s="271"/>
      <c r="CH8" s="271"/>
      <c r="CI8" s="271"/>
      <c r="CJ8" s="271"/>
      <c r="CK8" s="271"/>
      <c r="CL8" s="271"/>
      <c r="CM8" s="271"/>
      <c r="CN8" s="294"/>
      <c r="CO8" s="271"/>
      <c r="CP8" s="276">
        <f t="shared" si="0"/>
        <v>339.68355271980909</v>
      </c>
      <c r="CQ8" s="277">
        <f t="shared" si="4"/>
        <v>339.68355271980909</v>
      </c>
      <c r="CR8" s="276" t="str">
        <f t="shared" si="5"/>
        <v/>
      </c>
      <c r="CS8" s="278"/>
      <c r="CT8" s="294"/>
      <c r="CU8" s="288">
        <v>339.68355271980909</v>
      </c>
      <c r="CV8" s="276" t="s">
        <v>940</v>
      </c>
    </row>
    <row r="9" spans="1:101" s="209" customFormat="1" ht="15.6">
      <c r="A9" s="269">
        <v>7</v>
      </c>
      <c r="B9" s="269" t="s">
        <v>882</v>
      </c>
      <c r="C9" s="269" t="s">
        <v>888</v>
      </c>
      <c r="D9" s="269">
        <v>2</v>
      </c>
      <c r="E9" s="270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 t="s">
        <v>884</v>
      </c>
      <c r="AW9" s="274"/>
      <c r="AX9" s="274"/>
      <c r="AY9" s="271"/>
      <c r="AZ9" s="274"/>
      <c r="BA9" s="274"/>
      <c r="BB9" s="274"/>
      <c r="BC9" s="274"/>
      <c r="BD9" s="274"/>
      <c r="BE9" s="271"/>
      <c r="BF9" s="274"/>
      <c r="BG9" s="274"/>
      <c r="BH9" s="274"/>
      <c r="BI9" s="288"/>
      <c r="BJ9" s="275"/>
      <c r="BK9" s="275"/>
      <c r="BL9" s="275"/>
      <c r="BM9" s="275"/>
      <c r="BN9" s="275"/>
      <c r="BO9" s="271">
        <v>8.44</v>
      </c>
      <c r="BP9" s="271">
        <v>7.28</v>
      </c>
      <c r="BQ9" s="271">
        <f>BP9</f>
        <v>7.28</v>
      </c>
      <c r="BR9" s="271">
        <f>(4*3.1416*(BO9/2)*(BP9/2)*(BQ9/2))/3</f>
        <v>234.20968130559996</v>
      </c>
      <c r="BS9" s="271"/>
      <c r="BT9" s="271">
        <v>3.3</v>
      </c>
      <c r="BU9" s="271">
        <v>3.11</v>
      </c>
      <c r="BV9" s="271">
        <f>(BT9+BU9)/2</f>
        <v>3.2050000000000001</v>
      </c>
      <c r="BW9" s="271">
        <f>(4*3.1416*(BV9/2)^3)/3</f>
        <v>17.237875489450001</v>
      </c>
      <c r="BX9" s="271"/>
      <c r="BY9" s="271">
        <f>BW9*100/BR9</f>
        <v>7.360018336286358</v>
      </c>
      <c r="BZ9" s="276"/>
      <c r="CA9" s="271">
        <v>1030.8599999999999</v>
      </c>
      <c r="CB9" s="271">
        <v>1081.04</v>
      </c>
      <c r="CC9" s="271">
        <v>1458.01</v>
      </c>
      <c r="CD9" s="271">
        <v>1031.42</v>
      </c>
      <c r="CE9" s="271">
        <v>1081.6099999999999</v>
      </c>
      <c r="CF9" s="271">
        <v>1458.58</v>
      </c>
      <c r="CG9" s="271">
        <v>1285.4000000000001</v>
      </c>
      <c r="CH9" s="271">
        <v>1388.07</v>
      </c>
      <c r="CI9" s="271">
        <v>427.15000000000009</v>
      </c>
      <c r="CJ9" s="271">
        <v>427.15999999999985</v>
      </c>
      <c r="CK9" s="271">
        <v>102.66999999999985</v>
      </c>
      <c r="CL9" s="271">
        <v>102.67240360529068</v>
      </c>
      <c r="CM9" s="271">
        <v>8.8508680004011353E-3</v>
      </c>
      <c r="CN9" s="294">
        <v>238.99733669775026</v>
      </c>
      <c r="CO9" s="271"/>
      <c r="CP9" s="276" t="str">
        <f t="shared" si="0"/>
        <v/>
      </c>
      <c r="CQ9" s="277">
        <f t="shared" si="4"/>
        <v>238.99733669775026</v>
      </c>
      <c r="CR9" s="276" t="str">
        <f t="shared" si="5"/>
        <v/>
      </c>
      <c r="CS9" s="278"/>
      <c r="CT9" s="294">
        <v>238.99733669775026</v>
      </c>
      <c r="CU9" s="288"/>
      <c r="CV9" s="276" t="s">
        <v>940</v>
      </c>
    </row>
    <row r="10" spans="1:101" s="209" customFormat="1" ht="15.6">
      <c r="A10" s="269">
        <v>8</v>
      </c>
      <c r="B10" s="269" t="s">
        <v>882</v>
      </c>
      <c r="C10" s="269" t="s">
        <v>889</v>
      </c>
      <c r="D10" s="269">
        <v>1</v>
      </c>
      <c r="E10" s="270">
        <v>5</v>
      </c>
      <c r="F10" s="276">
        <v>48.585999999999999</v>
      </c>
      <c r="G10" s="276">
        <v>2.2919999999999998</v>
      </c>
      <c r="H10" s="276">
        <v>14.789</v>
      </c>
      <c r="I10" s="276">
        <v>0.78700000000000003</v>
      </c>
      <c r="J10" s="276">
        <v>5.9349999999999996</v>
      </c>
      <c r="K10" s="276">
        <v>7.5439999999999996</v>
      </c>
      <c r="L10" s="276">
        <v>16.957999999999998</v>
      </c>
      <c r="M10" s="276">
        <v>1.8819999999999999</v>
      </c>
      <c r="N10" s="276">
        <v>0.65500000000000003</v>
      </c>
      <c r="O10" s="276">
        <v>0.51600000000000001</v>
      </c>
      <c r="P10" s="276">
        <v>0</v>
      </c>
      <c r="Q10" s="276">
        <v>0</v>
      </c>
      <c r="R10" s="276">
        <v>88.62</v>
      </c>
      <c r="S10" s="276">
        <v>6.6429999999999998</v>
      </c>
      <c r="T10" s="276">
        <v>6.64</v>
      </c>
      <c r="U10" s="276">
        <v>0.81699999999999995</v>
      </c>
      <c r="V10" s="271">
        <f t="shared" si="6"/>
        <v>18.300000000000004</v>
      </c>
      <c r="W10" s="271">
        <f>100*K10/40.3044/(K10/40.3044+S10/71.844)</f>
        <v>66.934527614612819</v>
      </c>
      <c r="X10" s="271">
        <f t="shared" si="7"/>
        <v>2.5369999999999999</v>
      </c>
      <c r="Y10" s="271">
        <v>49.978099999999998</v>
      </c>
      <c r="Z10" s="271">
        <v>2.7334000000000001</v>
      </c>
      <c r="AA10" s="271">
        <v>17.709399999999999</v>
      </c>
      <c r="AB10" s="271">
        <v>2.0390999999999999</v>
      </c>
      <c r="AC10" s="271">
        <v>6.5100000000000005E-2</v>
      </c>
      <c r="AD10" s="271">
        <v>1.3512999999999999</v>
      </c>
      <c r="AE10" s="271">
        <v>20.302399999999999</v>
      </c>
      <c r="AF10" s="271">
        <v>2.2503000000000002</v>
      </c>
      <c r="AG10" s="271">
        <v>0.78810000000000002</v>
      </c>
      <c r="AH10" s="271">
        <v>0.62549999999999994</v>
      </c>
      <c r="AI10" s="271"/>
      <c r="AJ10" s="271"/>
      <c r="AK10" s="271">
        <v>97.991900000000001</v>
      </c>
      <c r="AL10" s="271">
        <v>47.706007444505133</v>
      </c>
      <c r="AM10" s="271">
        <v>0.10236473496632452</v>
      </c>
      <c r="AN10" s="271">
        <v>40.043793572544345</v>
      </c>
      <c r="AO10" s="271">
        <v>0.43595200644227461</v>
      </c>
      <c r="AP10" s="271">
        <v>5.7138903421440158E-2</v>
      </c>
      <c r="AQ10" s="271">
        <v>0.17131771705176554</v>
      </c>
      <c r="AR10" s="271">
        <v>11.124715180643236</v>
      </c>
      <c r="AS10" s="271">
        <v>0.30719421207412084</v>
      </c>
      <c r="AT10" s="271">
        <v>99.999990090478889</v>
      </c>
      <c r="AU10" s="271">
        <v>88.431374952922212</v>
      </c>
      <c r="AV10" s="271" t="s">
        <v>880</v>
      </c>
      <c r="AW10" s="272">
        <v>15.0307</v>
      </c>
      <c r="AX10" s="272">
        <v>132.75790000000001</v>
      </c>
      <c r="AY10" s="273">
        <v>0.1</v>
      </c>
      <c r="AZ10" s="274">
        <v>5877.0037000000002</v>
      </c>
      <c r="BA10" s="274">
        <v>6412.2065700000003</v>
      </c>
      <c r="BB10" s="274">
        <v>14840.9</v>
      </c>
      <c r="BC10" s="274">
        <f>AW10*U10</f>
        <v>12.280081899999999</v>
      </c>
      <c r="BD10" s="274">
        <f>AX10*U10</f>
        <v>108.4632043</v>
      </c>
      <c r="BE10" s="271">
        <f>AY10*U10</f>
        <v>8.1699999999999995E-2</v>
      </c>
      <c r="BF10" s="274">
        <f t="shared" si="1"/>
        <v>4801.5120228999995</v>
      </c>
      <c r="BG10" s="274">
        <f t="shared" si="2"/>
        <v>5238.7727676899995</v>
      </c>
      <c r="BH10" s="274">
        <f t="shared" si="3"/>
        <v>596.41</v>
      </c>
      <c r="BI10" s="288">
        <v>224.4275486723439</v>
      </c>
      <c r="BJ10" s="275">
        <v>22.442754867234392</v>
      </c>
      <c r="BK10" s="275">
        <f>BI10*U10</f>
        <v>183.35730726530497</v>
      </c>
      <c r="BL10" s="275">
        <v>3372.1479100680758</v>
      </c>
      <c r="BM10" s="275">
        <v>337.21479100680756</v>
      </c>
      <c r="BN10" s="275">
        <f>BL10*U10</f>
        <v>2755.0448425256177</v>
      </c>
      <c r="BO10" s="276"/>
      <c r="BP10" s="276"/>
      <c r="BQ10" s="276"/>
      <c r="BR10" s="276"/>
      <c r="BS10" s="271"/>
      <c r="BT10" s="276"/>
      <c r="BU10" s="276"/>
      <c r="BV10" s="276"/>
      <c r="BW10" s="276"/>
      <c r="BX10" s="276"/>
      <c r="BY10" s="276"/>
      <c r="BZ10" s="276"/>
      <c r="CA10" s="271"/>
      <c r="CB10" s="271"/>
      <c r="CC10" s="271"/>
      <c r="CD10" s="271"/>
      <c r="CE10" s="271"/>
      <c r="CF10" s="271"/>
      <c r="CG10" s="271"/>
      <c r="CH10" s="271"/>
      <c r="CI10" s="271"/>
      <c r="CJ10" s="271"/>
      <c r="CK10" s="271"/>
      <c r="CL10" s="271"/>
      <c r="CM10" s="271"/>
      <c r="CN10" s="294"/>
      <c r="CO10" s="271"/>
      <c r="CP10" s="276">
        <f t="shared" si="0"/>
        <v>224.4275486723439</v>
      </c>
      <c r="CQ10" s="277">
        <f>IF(ISNUMBER(CP10),CP10+CN10,CN10)</f>
        <v>224.4275486723439</v>
      </c>
      <c r="CR10" s="276" t="str">
        <f t="shared" si="5"/>
        <v/>
      </c>
      <c r="CS10" s="278"/>
      <c r="CT10" s="294"/>
      <c r="CU10" s="288">
        <v>224.4275486723439</v>
      </c>
      <c r="CV10" s="276" t="s">
        <v>940</v>
      </c>
    </row>
    <row r="11" spans="1:101" s="209" customFormat="1" ht="15.6">
      <c r="A11" s="269">
        <v>9</v>
      </c>
      <c r="B11" s="269" t="s">
        <v>882</v>
      </c>
      <c r="C11" s="269" t="s">
        <v>890</v>
      </c>
      <c r="D11" s="269">
        <v>1</v>
      </c>
      <c r="E11" s="270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2"/>
      <c r="AX11" s="272"/>
      <c r="AY11" s="273"/>
      <c r="AZ11" s="274"/>
      <c r="BA11" s="274"/>
      <c r="BB11" s="274"/>
      <c r="BC11" s="274"/>
      <c r="BD11" s="274"/>
      <c r="BE11" s="271"/>
      <c r="BF11" s="274"/>
      <c r="BG11" s="274"/>
      <c r="BH11" s="274"/>
      <c r="BI11" s="288"/>
      <c r="BJ11" s="275"/>
      <c r="BK11" s="275"/>
      <c r="BL11" s="275"/>
      <c r="BM11" s="275"/>
      <c r="BN11" s="275"/>
      <c r="BO11" s="276">
        <v>14.283333333333331</v>
      </c>
      <c r="BP11" s="276">
        <v>11.49</v>
      </c>
      <c r="BQ11" s="276">
        <v>11.49</v>
      </c>
      <c r="BR11" s="276">
        <v>987.19044188893315</v>
      </c>
      <c r="BS11" s="271">
        <v>39.793529092673005</v>
      </c>
      <c r="BT11" s="276">
        <v>4.5266666666666664</v>
      </c>
      <c r="BU11" s="276">
        <v>4.2566666666666668</v>
      </c>
      <c r="BV11" s="276">
        <v>4.3916666666666666</v>
      </c>
      <c r="BW11" s="276">
        <v>44.407666240116669</v>
      </c>
      <c r="BX11" s="276">
        <v>3.435424841511276</v>
      </c>
      <c r="BY11" s="276">
        <v>4.4949344261985873</v>
      </c>
      <c r="BZ11" s="276">
        <v>0.19978646441727413</v>
      </c>
      <c r="CA11" s="271">
        <v>1030.95</v>
      </c>
      <c r="CB11" s="271">
        <v>1081.1300000000001</v>
      </c>
      <c r="CC11" s="271">
        <v>1458.1</v>
      </c>
      <c r="CD11" s="271">
        <v>1031.42</v>
      </c>
      <c r="CE11" s="271">
        <v>1081.6099999999999</v>
      </c>
      <c r="CF11" s="271">
        <v>1458.58</v>
      </c>
      <c r="CG11" s="271">
        <v>1284.76</v>
      </c>
      <c r="CH11" s="271">
        <v>1387.8</v>
      </c>
      <c r="CI11" s="271">
        <v>427.14999999999986</v>
      </c>
      <c r="CJ11" s="271">
        <v>427.15999999999985</v>
      </c>
      <c r="CK11" s="271">
        <v>103.03999999999996</v>
      </c>
      <c r="CL11" s="271">
        <v>103.04241226735334</v>
      </c>
      <c r="CM11" s="271">
        <v>0.14013438140417378</v>
      </c>
      <c r="CN11" s="294">
        <v>2663.8194351442198</v>
      </c>
      <c r="CO11" s="271">
        <v>118.39884997912326</v>
      </c>
      <c r="CP11" s="276" t="str">
        <f t="shared" si="0"/>
        <v/>
      </c>
      <c r="CQ11" s="277">
        <f>IF(ISNUMBER(CP11),CP11+CN11,CN11)</f>
        <v>2663.8194351442198</v>
      </c>
      <c r="CR11" s="276" t="str">
        <f t="shared" si="5"/>
        <v/>
      </c>
      <c r="CS11" s="278"/>
      <c r="CT11" s="294">
        <v>2663.8194351442198</v>
      </c>
      <c r="CU11" s="288"/>
      <c r="CV11" s="276" t="s">
        <v>940</v>
      </c>
    </row>
    <row r="12" spans="1:101" s="209" customFormat="1" ht="15.6">
      <c r="A12" s="269">
        <v>10</v>
      </c>
      <c r="B12" s="269" t="s">
        <v>882</v>
      </c>
      <c r="C12" s="269" t="s">
        <v>890</v>
      </c>
      <c r="D12" s="269" t="s">
        <v>891</v>
      </c>
      <c r="E12" s="270">
        <v>1</v>
      </c>
      <c r="F12" s="271">
        <v>47.438000000000002</v>
      </c>
      <c r="G12" s="271">
        <v>1.9630000000000001</v>
      </c>
      <c r="H12" s="271">
        <v>16.518000000000001</v>
      </c>
      <c r="I12" s="271">
        <v>0.89300000000000002</v>
      </c>
      <c r="J12" s="271">
        <v>6.4850000000000003</v>
      </c>
      <c r="K12" s="271">
        <v>7.2380000000000004</v>
      </c>
      <c r="L12" s="271">
        <v>14.813000000000001</v>
      </c>
      <c r="M12" s="271">
        <v>3.1819999999999999</v>
      </c>
      <c r="N12" s="271">
        <v>0.627</v>
      </c>
      <c r="O12" s="271">
        <v>0.36899999999999999</v>
      </c>
      <c r="P12" s="271">
        <v>1.7999999999999999E-2</v>
      </c>
      <c r="Q12" s="271">
        <v>0.40400000000000003</v>
      </c>
      <c r="R12" s="271">
        <v>87.57</v>
      </c>
      <c r="S12" s="271">
        <v>7.2880000000000003</v>
      </c>
      <c r="T12" s="271">
        <v>7.29</v>
      </c>
      <c r="U12" s="271">
        <v>0.81</v>
      </c>
      <c r="V12" s="271">
        <f t="shared" si="6"/>
        <v>18.999999999999993</v>
      </c>
      <c r="W12" s="271">
        <f>100*K12/40.3044/(K12/40.3044+(I12+J12)/71.844)</f>
        <v>63.619307276350668</v>
      </c>
      <c r="X12" s="271">
        <f t="shared" si="7"/>
        <v>3.8090000000000002</v>
      </c>
      <c r="Y12" s="271">
        <v>49.251800000000003</v>
      </c>
      <c r="Z12" s="271">
        <v>2.39316</v>
      </c>
      <c r="AA12" s="271">
        <v>20.139980000000001</v>
      </c>
      <c r="AB12" s="271">
        <v>2.17048</v>
      </c>
      <c r="AC12" s="271">
        <v>6.4170000000000005E-2</v>
      </c>
      <c r="AD12" s="271">
        <v>1.0724</v>
      </c>
      <c r="AE12" s="271">
        <v>18.060369999999999</v>
      </c>
      <c r="AF12" s="271">
        <v>3.8796499999999998</v>
      </c>
      <c r="AG12" s="271">
        <v>0.76395999999999997</v>
      </c>
      <c r="AH12" s="271">
        <v>0.45049</v>
      </c>
      <c r="AI12" s="271">
        <v>2.1989999999999999E-2</v>
      </c>
      <c r="AJ12" s="271">
        <v>5.2600000000000001E-2</v>
      </c>
      <c r="AK12" s="271">
        <v>98.560370000000006</v>
      </c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 t="s">
        <v>880</v>
      </c>
      <c r="AW12" s="274">
        <v>12.750999999999999</v>
      </c>
      <c r="AX12" s="274">
        <v>145.268</v>
      </c>
      <c r="AY12" s="271">
        <v>1.7999999999999999E-2</v>
      </c>
      <c r="AZ12" s="274">
        <v>4985.6409999999996</v>
      </c>
      <c r="BA12" s="274">
        <v>7016.4443999999994</v>
      </c>
      <c r="BB12" s="274">
        <v>7650.4000000000005</v>
      </c>
      <c r="BC12" s="274">
        <f>AW12*U12</f>
        <v>10.32831</v>
      </c>
      <c r="BD12" s="274">
        <f>AX12*U12</f>
        <v>117.66708000000001</v>
      </c>
      <c r="BE12" s="271">
        <f>AY12*U12</f>
        <v>1.4579999999999999E-2</v>
      </c>
      <c r="BF12" s="274">
        <f t="shared" si="1"/>
        <v>4038.3692099999998</v>
      </c>
      <c r="BG12" s="274">
        <f t="shared" si="2"/>
        <v>5683.3199640000003</v>
      </c>
      <c r="BH12" s="274">
        <f t="shared" si="3"/>
        <v>106.434</v>
      </c>
      <c r="BI12" s="288">
        <v>232.16759899448385</v>
      </c>
      <c r="BJ12" s="275">
        <v>23.216759899448384</v>
      </c>
      <c r="BK12" s="275">
        <f>BI12*U12</f>
        <v>188.05575518553192</v>
      </c>
      <c r="BL12" s="275">
        <v>3213.2857940047566</v>
      </c>
      <c r="BM12" s="275">
        <v>321.32857940047563</v>
      </c>
      <c r="BN12" s="275">
        <f>BL12*U12</f>
        <v>2602.7614931438529</v>
      </c>
      <c r="BO12" s="279"/>
      <c r="BP12" s="279"/>
      <c r="BQ12" s="279"/>
      <c r="BR12" s="279"/>
      <c r="BS12" s="279"/>
      <c r="BT12" s="279"/>
      <c r="BU12" s="279"/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91"/>
      <c r="CO12" s="279"/>
      <c r="CP12" s="276">
        <f t="shared" si="0"/>
        <v>232.16759899448385</v>
      </c>
      <c r="CQ12" s="277">
        <f>IF(ISNUMBER(CP12),CP12+CN12,CN12)</f>
        <v>232.16759899448385</v>
      </c>
      <c r="CR12" s="276" t="str">
        <f>IF(AND(ISNUMBER(CP12),ISNUMBER(CN12)),CN12/CQ12,"")</f>
        <v/>
      </c>
      <c r="CS12" s="278"/>
      <c r="CT12" s="291"/>
      <c r="CU12" s="288">
        <v>232.16759899448385</v>
      </c>
      <c r="CV12" s="276" t="s">
        <v>940</v>
      </c>
    </row>
    <row r="13" spans="1:101" s="209" customFormat="1" ht="15.6">
      <c r="A13" s="269">
        <v>11</v>
      </c>
      <c r="B13" s="269" t="s">
        <v>882</v>
      </c>
      <c r="C13" s="269" t="s">
        <v>892</v>
      </c>
      <c r="D13" s="269">
        <v>1</v>
      </c>
      <c r="E13" s="270">
        <v>5</v>
      </c>
      <c r="F13" s="276">
        <v>49.040999999999997</v>
      </c>
      <c r="G13" s="276">
        <v>1.726</v>
      </c>
      <c r="H13" s="276">
        <v>17.288</v>
      </c>
      <c r="I13" s="276">
        <v>0.80800000000000005</v>
      </c>
      <c r="J13" s="276">
        <v>5.7949999999999999</v>
      </c>
      <c r="K13" s="276">
        <v>5.7439999999999998</v>
      </c>
      <c r="L13" s="276">
        <v>14.538</v>
      </c>
      <c r="M13" s="276">
        <v>2.9449999999999998</v>
      </c>
      <c r="N13" s="276">
        <v>1.506</v>
      </c>
      <c r="O13" s="276">
        <v>0.58399999999999996</v>
      </c>
      <c r="P13" s="276">
        <v>0</v>
      </c>
      <c r="Q13" s="276">
        <v>0</v>
      </c>
      <c r="R13" s="276">
        <v>85.76</v>
      </c>
      <c r="S13" s="276">
        <v>6.5220000000000002</v>
      </c>
      <c r="T13" s="276">
        <v>6.51</v>
      </c>
      <c r="U13" s="276">
        <v>0.84499999999999997</v>
      </c>
      <c r="V13" s="271">
        <f t="shared" si="6"/>
        <v>15.500000000000004</v>
      </c>
      <c r="W13" s="271">
        <f>100*K13/40.3044/(K13/40.3044+S13/71.844)</f>
        <v>61.087963174070659</v>
      </c>
      <c r="X13" s="271">
        <f t="shared" si="7"/>
        <v>4.4509999999999996</v>
      </c>
      <c r="Y13" s="271">
        <v>50.264800000000001</v>
      </c>
      <c r="Z13" s="271">
        <v>2</v>
      </c>
      <c r="AA13" s="271">
        <v>20.0443</v>
      </c>
      <c r="AB13" s="271">
        <v>1.9695</v>
      </c>
      <c r="AC13" s="271">
        <v>3.0599999999999999E-2</v>
      </c>
      <c r="AD13" s="271">
        <v>0.92959999999999998</v>
      </c>
      <c r="AE13" s="271">
        <v>16.857299999999999</v>
      </c>
      <c r="AF13" s="271">
        <v>3.4142000000000001</v>
      </c>
      <c r="AG13" s="271">
        <v>1.7509999999999999</v>
      </c>
      <c r="AH13" s="271">
        <v>0.68059999999999998</v>
      </c>
      <c r="AI13" s="271"/>
      <c r="AJ13" s="271"/>
      <c r="AK13" s="271">
        <v>98.134399999999999</v>
      </c>
      <c r="AL13" s="271">
        <v>45.666472057899021</v>
      </c>
      <c r="AM13" s="271">
        <v>0.10727958211880084</v>
      </c>
      <c r="AN13" s="271">
        <v>39.407530682771011</v>
      </c>
      <c r="AO13" s="271">
        <v>0.39207042208811044</v>
      </c>
      <c r="AP13" s="271">
        <v>3.870253814244845E-2</v>
      </c>
      <c r="AQ13" s="271">
        <v>0.2154956350068116</v>
      </c>
      <c r="AR13" s="271">
        <v>13.788982082779318</v>
      </c>
      <c r="AS13" s="271">
        <v>0.31709982638140377</v>
      </c>
      <c r="AT13" s="271">
        <v>100.0000164797691</v>
      </c>
      <c r="AU13" s="271">
        <v>85.51473928749094</v>
      </c>
      <c r="AV13" s="276" t="s">
        <v>880</v>
      </c>
      <c r="AW13" s="280">
        <v>17.584</v>
      </c>
      <c r="AX13" s="280">
        <v>364.38099999999997</v>
      </c>
      <c r="AY13" s="281">
        <v>2.8000000000000001E-2</v>
      </c>
      <c r="AZ13" s="277">
        <v>6875.2267000000002</v>
      </c>
      <c r="BA13" s="277">
        <v>17599.587810000001</v>
      </c>
      <c r="BB13" s="277">
        <v>18133.2</v>
      </c>
      <c r="BC13" s="274">
        <f>AW13*U13</f>
        <v>14.858479999999998</v>
      </c>
      <c r="BD13" s="274">
        <f>AX13*U13</f>
        <v>307.90194499999996</v>
      </c>
      <c r="BE13" s="271">
        <f>AY13*U13</f>
        <v>2.366E-2</v>
      </c>
      <c r="BF13" s="274">
        <f t="shared" si="1"/>
        <v>5809.6656799999992</v>
      </c>
      <c r="BG13" s="274">
        <f t="shared" si="2"/>
        <v>14871.663943499996</v>
      </c>
      <c r="BH13" s="274">
        <f t="shared" si="3"/>
        <v>172.71799999999999</v>
      </c>
      <c r="BI13" s="288">
        <v>4827.7278902201488</v>
      </c>
      <c r="BJ13" s="275">
        <v>482.77278902201488</v>
      </c>
      <c r="BK13" s="275">
        <f>BI13*U13</f>
        <v>4079.4300672360255</v>
      </c>
      <c r="BL13" s="275"/>
      <c r="BM13" s="275"/>
      <c r="BN13" s="275">
        <f>BL13*U13</f>
        <v>0</v>
      </c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1"/>
      <c r="CC13" s="271"/>
      <c r="CD13" s="271"/>
      <c r="CE13" s="271"/>
      <c r="CF13" s="271"/>
      <c r="CG13" s="271"/>
      <c r="CH13" s="271"/>
      <c r="CI13" s="271"/>
      <c r="CJ13" s="271"/>
      <c r="CK13" s="271"/>
      <c r="CL13" s="271"/>
      <c r="CM13" s="271"/>
      <c r="CN13" s="294"/>
      <c r="CO13" s="271"/>
      <c r="CP13" s="276">
        <f t="shared" si="0"/>
        <v>4827.7278902201488</v>
      </c>
      <c r="CQ13" s="277">
        <f t="shared" si="4"/>
        <v>4827.7278902201488</v>
      </c>
      <c r="CR13" s="276" t="str">
        <f t="shared" si="5"/>
        <v/>
      </c>
      <c r="CS13" s="278" t="s">
        <v>893</v>
      </c>
      <c r="CT13" s="294"/>
      <c r="CU13" s="288">
        <v>4827.7278902201488</v>
      </c>
      <c r="CV13" s="276" t="s">
        <v>940</v>
      </c>
    </row>
    <row r="14" spans="1:101" s="209" customFormat="1" ht="15.6">
      <c r="A14" s="269">
        <v>12</v>
      </c>
      <c r="B14" s="269" t="s">
        <v>882</v>
      </c>
      <c r="C14" s="269" t="s">
        <v>894</v>
      </c>
      <c r="D14" s="269">
        <v>1</v>
      </c>
      <c r="E14" s="270">
        <v>1</v>
      </c>
      <c r="F14" s="271">
        <v>48.814999999999998</v>
      </c>
      <c r="G14" s="271">
        <v>1.954</v>
      </c>
      <c r="H14" s="271">
        <v>14.715999999999999</v>
      </c>
      <c r="I14" s="271">
        <v>0.76600000000000001</v>
      </c>
      <c r="J14" s="271">
        <v>5.77</v>
      </c>
      <c r="K14" s="271">
        <v>7.2050000000000001</v>
      </c>
      <c r="L14" s="271">
        <v>17.009</v>
      </c>
      <c r="M14" s="271">
        <v>2.117</v>
      </c>
      <c r="N14" s="271">
        <v>0.68</v>
      </c>
      <c r="O14" s="271">
        <v>0.45500000000000002</v>
      </c>
      <c r="P14" s="271">
        <v>7.3999999999999996E-2</v>
      </c>
      <c r="Q14" s="271">
        <v>0.41299999999999998</v>
      </c>
      <c r="R14" s="271">
        <v>88.42</v>
      </c>
      <c r="S14" s="271">
        <v>6.4589999999999996</v>
      </c>
      <c r="T14" s="271">
        <v>6.45</v>
      </c>
      <c r="U14" s="271">
        <v>0.82899999999999996</v>
      </c>
      <c r="V14" s="271">
        <f t="shared" si="6"/>
        <v>17.100000000000005</v>
      </c>
      <c r="W14" s="271">
        <f>100*K14/40.3044/(K14/40.3044+(I14+J14)/71.844)</f>
        <v>66.273054954024332</v>
      </c>
      <c r="X14" s="271">
        <f t="shared" si="7"/>
        <v>2.7970000000000002</v>
      </c>
      <c r="Y14" s="271">
        <v>50.513300000000001</v>
      </c>
      <c r="Z14" s="271">
        <v>2.32883</v>
      </c>
      <c r="AA14" s="271">
        <v>17.541080000000001</v>
      </c>
      <c r="AB14" s="271">
        <v>2.28511</v>
      </c>
      <c r="AC14" s="271">
        <v>3.0360000000000002E-2</v>
      </c>
      <c r="AD14" s="271">
        <v>1.33239</v>
      </c>
      <c r="AE14" s="271">
        <v>20.2743</v>
      </c>
      <c r="AF14" s="271">
        <v>2.5238900000000002</v>
      </c>
      <c r="AG14" s="271">
        <v>0.81015999999999999</v>
      </c>
      <c r="AH14" s="271">
        <v>0.54271000000000003</v>
      </c>
      <c r="AI14" s="271">
        <v>8.8389999999999996E-2</v>
      </c>
      <c r="AJ14" s="271">
        <v>1.0000000000000001E-5</v>
      </c>
      <c r="AK14" s="271">
        <v>98.439679999999996</v>
      </c>
      <c r="AL14" s="271">
        <v>47.693467440397647</v>
      </c>
      <c r="AM14" s="271">
        <v>0.31652200205048592</v>
      </c>
      <c r="AN14" s="271">
        <v>39.743101894723814</v>
      </c>
      <c r="AO14" s="271">
        <v>0.44672073675486618</v>
      </c>
      <c r="AP14" s="271">
        <v>5.4223864307436288E-2</v>
      </c>
      <c r="AQ14" s="271">
        <v>0.20580977740698733</v>
      </c>
      <c r="AR14" s="271">
        <v>11.135733244070863</v>
      </c>
      <c r="AS14" s="271">
        <v>0.28679063467106491</v>
      </c>
      <c r="AT14" s="271">
        <v>99.999966981248122</v>
      </c>
      <c r="AU14" s="271">
        <v>88.418336660113312</v>
      </c>
      <c r="AV14" s="271" t="s">
        <v>880</v>
      </c>
      <c r="AW14" s="274">
        <v>15.233000000000001</v>
      </c>
      <c r="AX14" s="274">
        <v>169.75</v>
      </c>
      <c r="AY14" s="271">
        <v>4.5999999999999999E-2</v>
      </c>
      <c r="AZ14" s="274">
        <v>5956.1030000000001</v>
      </c>
      <c r="BA14" s="274">
        <v>8198.9249999999993</v>
      </c>
      <c r="BB14" s="274">
        <v>11738.400000000001</v>
      </c>
      <c r="BC14" s="274">
        <f>AW14*U14</f>
        <v>12.628157</v>
      </c>
      <c r="BD14" s="274">
        <f>AX14*U14</f>
        <v>140.72274999999999</v>
      </c>
      <c r="BE14" s="271">
        <f>AY14*U14</f>
        <v>3.8133999999999994E-2</v>
      </c>
      <c r="BF14" s="274">
        <f t="shared" si="1"/>
        <v>4937.6093869999995</v>
      </c>
      <c r="BG14" s="274">
        <f t="shared" si="2"/>
        <v>6796.9088249999995</v>
      </c>
      <c r="BH14" s="274">
        <f t="shared" si="3"/>
        <v>278.37819999999994</v>
      </c>
      <c r="BI14" s="288">
        <v>209.92015396159883</v>
      </c>
      <c r="BJ14" s="275">
        <v>20.992015396159882</v>
      </c>
      <c r="BK14" s="275">
        <f>BI14*U14</f>
        <v>174.02380763416542</v>
      </c>
      <c r="BL14" s="275">
        <v>2847.6573999577345</v>
      </c>
      <c r="BM14" s="275">
        <v>284.76573999577346</v>
      </c>
      <c r="BN14" s="275">
        <f>BL14*U14</f>
        <v>2360.7079845649619</v>
      </c>
      <c r="BO14" s="271"/>
      <c r="BP14" s="271"/>
      <c r="BQ14" s="271"/>
      <c r="BR14" s="271"/>
      <c r="BS14" s="271"/>
      <c r="BT14" s="271"/>
      <c r="BU14" s="271"/>
      <c r="BV14" s="271"/>
      <c r="BW14" s="271"/>
      <c r="BX14" s="271"/>
      <c r="BY14" s="271"/>
      <c r="BZ14" s="271"/>
      <c r="CA14" s="271"/>
      <c r="CB14" s="271"/>
      <c r="CC14" s="271"/>
      <c r="CD14" s="271"/>
      <c r="CE14" s="271"/>
      <c r="CF14" s="271"/>
      <c r="CG14" s="271"/>
      <c r="CH14" s="271"/>
      <c r="CI14" s="271"/>
      <c r="CJ14" s="271"/>
      <c r="CK14" s="271"/>
      <c r="CL14" s="271"/>
      <c r="CM14" s="271"/>
      <c r="CN14" s="294"/>
      <c r="CO14" s="271"/>
      <c r="CP14" s="276">
        <f t="shared" si="0"/>
        <v>209.92015396159883</v>
      </c>
      <c r="CQ14" s="277">
        <f t="shared" si="4"/>
        <v>209.92015396159883</v>
      </c>
      <c r="CR14" s="276" t="str">
        <f t="shared" si="5"/>
        <v/>
      </c>
      <c r="CS14" s="278"/>
      <c r="CT14" s="294"/>
      <c r="CU14" s="288">
        <v>209.92015396159883</v>
      </c>
      <c r="CV14" s="276" t="s">
        <v>940</v>
      </c>
    </row>
    <row r="15" spans="1:101" s="209" customFormat="1" ht="15.6">
      <c r="A15" s="269">
        <v>13</v>
      </c>
      <c r="B15" s="269" t="s">
        <v>882</v>
      </c>
      <c r="C15" s="269" t="s">
        <v>895</v>
      </c>
      <c r="D15" s="269">
        <v>1</v>
      </c>
      <c r="E15" s="270">
        <v>5</v>
      </c>
      <c r="F15" s="276">
        <v>48.320999999999998</v>
      </c>
      <c r="G15" s="276">
        <v>2.2709999999999999</v>
      </c>
      <c r="H15" s="276">
        <v>14.920999999999999</v>
      </c>
      <c r="I15" s="276">
        <v>0.872</v>
      </c>
      <c r="J15" s="276">
        <v>6.04</v>
      </c>
      <c r="K15" s="276">
        <v>7.226</v>
      </c>
      <c r="L15" s="276">
        <v>16.47</v>
      </c>
      <c r="M15" s="276">
        <v>2.5990000000000002</v>
      </c>
      <c r="N15" s="276">
        <v>0.754</v>
      </c>
      <c r="O15" s="276">
        <v>0.5</v>
      </c>
      <c r="P15" s="276">
        <v>0</v>
      </c>
      <c r="Q15" s="276">
        <v>0</v>
      </c>
      <c r="R15" s="276">
        <v>88.2</v>
      </c>
      <c r="S15" s="276">
        <v>6.8250000000000002</v>
      </c>
      <c r="T15" s="276">
        <v>6.82</v>
      </c>
      <c r="U15" s="276">
        <v>0.81899999999999995</v>
      </c>
      <c r="V15" s="271">
        <f t="shared" si="6"/>
        <v>18.100000000000005</v>
      </c>
      <c r="W15" s="271">
        <f>100*K15/40.3044/(K15/40.3044+S15/71.844)</f>
        <v>65.365170556775396</v>
      </c>
      <c r="X15" s="271">
        <f t="shared" si="7"/>
        <v>3.3530000000000002</v>
      </c>
      <c r="Y15" s="271">
        <v>49.9754</v>
      </c>
      <c r="Z15" s="271">
        <v>2.7342</v>
      </c>
      <c r="AA15" s="271">
        <v>17.940100000000001</v>
      </c>
      <c r="AB15" s="271">
        <v>2.0638999999999998</v>
      </c>
      <c r="AC15" s="271">
        <v>3.3300000000000003E-2</v>
      </c>
      <c r="AD15" s="271">
        <v>1.2478</v>
      </c>
      <c r="AE15" s="271">
        <v>19.802199999999999</v>
      </c>
      <c r="AF15" s="271">
        <v>3.1192000000000002</v>
      </c>
      <c r="AG15" s="271">
        <v>0.90529999999999999</v>
      </c>
      <c r="AH15" s="271">
        <v>0.59299999999999997</v>
      </c>
      <c r="AI15" s="271"/>
      <c r="AJ15" s="271"/>
      <c r="AK15" s="271">
        <v>98.546800000000005</v>
      </c>
      <c r="AL15" s="271">
        <v>47.388694418274682</v>
      </c>
      <c r="AM15" s="271">
        <v>0.24611942058354228</v>
      </c>
      <c r="AN15" s="271">
        <v>39.778962296749469</v>
      </c>
      <c r="AO15" s="271">
        <v>0.45615005728564934</v>
      </c>
      <c r="AP15" s="271">
        <v>3.7004020226840351E-2</v>
      </c>
      <c r="AQ15" s="271">
        <v>0.19814672550099777</v>
      </c>
      <c r="AR15" s="271">
        <v>11.478766750606447</v>
      </c>
      <c r="AS15" s="271">
        <v>0.31213946352455585</v>
      </c>
      <c r="AT15" s="271">
        <v>99.999992533283887</v>
      </c>
      <c r="AU15" s="271">
        <v>88.036546262791134</v>
      </c>
      <c r="AV15" s="271" t="s">
        <v>880</v>
      </c>
      <c r="AW15" s="272">
        <v>25.4237</v>
      </c>
      <c r="AX15" s="272">
        <v>245.60079999999999</v>
      </c>
      <c r="AY15" s="273">
        <v>2.1999999999999999E-2</v>
      </c>
      <c r="AZ15" s="274">
        <v>9940.6666999999998</v>
      </c>
      <c r="BA15" s="274">
        <v>11862.518639999998</v>
      </c>
      <c r="BB15" s="274">
        <v>16556.399999999998</v>
      </c>
      <c r="BC15" s="274">
        <f>AW15*U15</f>
        <v>20.822010299999999</v>
      </c>
      <c r="BD15" s="274">
        <f>AX15*U15</f>
        <v>201.14705519999998</v>
      </c>
      <c r="BE15" s="271">
        <f>AY15*U15</f>
        <v>1.8017999999999999E-2</v>
      </c>
      <c r="BF15" s="274">
        <f t="shared" si="1"/>
        <v>8141.4060272999996</v>
      </c>
      <c r="BG15" s="274">
        <f t="shared" si="2"/>
        <v>9715.4027661599994</v>
      </c>
      <c r="BH15" s="274">
        <f t="shared" si="3"/>
        <v>131.53139999999999</v>
      </c>
      <c r="BI15" s="288">
        <v>248.66400442658281</v>
      </c>
      <c r="BJ15" s="275">
        <v>24.866400442658282</v>
      </c>
      <c r="BK15" s="275">
        <f>BI15*U15</f>
        <v>203.65581962537129</v>
      </c>
      <c r="BL15" s="275"/>
      <c r="BM15" s="275"/>
      <c r="BN15" s="275">
        <f>BL15*U15</f>
        <v>0</v>
      </c>
      <c r="BO15" s="271"/>
      <c r="BP15" s="271"/>
      <c r="BQ15" s="271"/>
      <c r="BR15" s="271"/>
      <c r="BS15" s="271"/>
      <c r="BT15" s="271"/>
      <c r="BU15" s="271"/>
      <c r="BV15" s="271"/>
      <c r="BW15" s="271"/>
      <c r="BX15" s="271"/>
      <c r="BY15" s="271"/>
      <c r="BZ15" s="271"/>
      <c r="CA15" s="271"/>
      <c r="CB15" s="271"/>
      <c r="CC15" s="271"/>
      <c r="CD15" s="271"/>
      <c r="CE15" s="271"/>
      <c r="CF15" s="271"/>
      <c r="CG15" s="271"/>
      <c r="CH15" s="271"/>
      <c r="CI15" s="271"/>
      <c r="CJ15" s="271"/>
      <c r="CK15" s="271"/>
      <c r="CL15" s="271"/>
      <c r="CM15" s="271"/>
      <c r="CN15" s="294"/>
      <c r="CO15" s="271"/>
      <c r="CP15" s="276">
        <f t="shared" si="0"/>
        <v>248.66400442658281</v>
      </c>
      <c r="CQ15" s="277">
        <f t="shared" si="4"/>
        <v>248.66400442658281</v>
      </c>
      <c r="CR15" s="276" t="str">
        <f t="shared" si="5"/>
        <v/>
      </c>
      <c r="CS15" s="278"/>
      <c r="CT15" s="294"/>
      <c r="CU15" s="288">
        <v>248.66400442658281</v>
      </c>
      <c r="CV15" s="276" t="s">
        <v>940</v>
      </c>
    </row>
    <row r="16" spans="1:101" s="209" customFormat="1" ht="15.6">
      <c r="A16" s="269">
        <v>14</v>
      </c>
      <c r="B16" s="269" t="s">
        <v>882</v>
      </c>
      <c r="C16" s="269" t="s">
        <v>896</v>
      </c>
      <c r="D16" s="269">
        <v>1</v>
      </c>
      <c r="E16" s="270">
        <v>5</v>
      </c>
      <c r="F16" s="276">
        <v>50.103000000000002</v>
      </c>
      <c r="G16" s="276">
        <v>2.44</v>
      </c>
      <c r="H16" s="276">
        <v>15.746</v>
      </c>
      <c r="I16" s="276">
        <v>0.69699999999999995</v>
      </c>
      <c r="J16" s="276">
        <v>5.282</v>
      </c>
      <c r="K16" s="276">
        <v>5.8810000000000002</v>
      </c>
      <c r="L16" s="276">
        <v>16.416</v>
      </c>
      <c r="M16" s="276">
        <v>2.1560000000000001</v>
      </c>
      <c r="N16" s="276">
        <v>0.69599999999999995</v>
      </c>
      <c r="O16" s="276">
        <v>0.51500000000000001</v>
      </c>
      <c r="P16" s="276">
        <v>0</v>
      </c>
      <c r="Q16" s="276">
        <v>0</v>
      </c>
      <c r="R16" s="276">
        <v>86.75</v>
      </c>
      <c r="S16" s="276">
        <v>5.9089999999999998</v>
      </c>
      <c r="T16" s="276">
        <v>5.9</v>
      </c>
      <c r="U16" s="276">
        <v>0.85799999999999998</v>
      </c>
      <c r="V16" s="271">
        <f t="shared" si="6"/>
        <v>14.200000000000001</v>
      </c>
      <c r="W16" s="271">
        <f>100*K16/40.3044/(K16/40.3044+S16/71.844)</f>
        <v>63.952120855886257</v>
      </c>
      <c r="X16" s="271">
        <f t="shared" si="7"/>
        <v>2.8520000000000003</v>
      </c>
      <c r="Y16" s="271">
        <v>52.238599999999998</v>
      </c>
      <c r="Z16" s="271">
        <v>2.8451</v>
      </c>
      <c r="AA16" s="271">
        <v>18.346900000000002</v>
      </c>
      <c r="AB16" s="271">
        <v>2.161</v>
      </c>
      <c r="AC16" s="271">
        <v>8.2799999999999999E-2</v>
      </c>
      <c r="AD16" s="271">
        <v>1.2584</v>
      </c>
      <c r="AE16" s="271">
        <v>19.1248</v>
      </c>
      <c r="AF16" s="271">
        <v>2.5097</v>
      </c>
      <c r="AG16" s="271">
        <v>0.81420000000000003</v>
      </c>
      <c r="AH16" s="271">
        <v>0.60129999999999995</v>
      </c>
      <c r="AI16" s="271"/>
      <c r="AJ16" s="271"/>
      <c r="AK16" s="271">
        <v>100.09220000000001</v>
      </c>
      <c r="AL16" s="276">
        <v>47.078784599999999</v>
      </c>
      <c r="AM16" s="276">
        <v>7.2732669999999999E-2</v>
      </c>
      <c r="AN16" s="276">
        <v>39.862495500000001</v>
      </c>
      <c r="AO16" s="276">
        <v>0.41712423999999998</v>
      </c>
      <c r="AP16" s="276">
        <v>6.6310079999999993E-2</v>
      </c>
      <c r="AQ16" s="276">
        <v>0.21944648</v>
      </c>
      <c r="AR16" s="276">
        <v>11.9142574</v>
      </c>
      <c r="AS16" s="276">
        <v>0.30085840000000003</v>
      </c>
      <c r="AT16" s="276">
        <v>99.923440499999998</v>
      </c>
      <c r="AU16" s="276">
        <v>87.567893699999999</v>
      </c>
      <c r="AV16" s="271" t="s">
        <v>884</v>
      </c>
      <c r="AW16" s="274"/>
      <c r="AX16" s="274"/>
      <c r="AY16" s="271"/>
      <c r="AZ16" s="274"/>
      <c r="BA16" s="274"/>
      <c r="BB16" s="274"/>
      <c r="BC16" s="274"/>
      <c r="BD16" s="274"/>
      <c r="BE16" s="271"/>
      <c r="BF16" s="274"/>
      <c r="BG16" s="274"/>
      <c r="BH16" s="274"/>
      <c r="BI16" s="288"/>
      <c r="BJ16" s="275"/>
      <c r="BK16" s="275"/>
      <c r="BL16" s="275"/>
      <c r="BM16" s="275"/>
      <c r="BN16" s="275"/>
      <c r="BO16" s="271"/>
      <c r="BP16" s="271"/>
      <c r="BQ16" s="271"/>
      <c r="BR16" s="271"/>
      <c r="BS16" s="271"/>
      <c r="BT16" s="271"/>
      <c r="BU16" s="271"/>
      <c r="BV16" s="271"/>
      <c r="BW16" s="271"/>
      <c r="BX16" s="271"/>
      <c r="BY16" s="271"/>
      <c r="BZ16" s="271"/>
      <c r="CA16" s="271"/>
      <c r="CB16" s="271"/>
      <c r="CC16" s="271"/>
      <c r="CD16" s="271"/>
      <c r="CE16" s="271"/>
      <c r="CF16" s="271"/>
      <c r="CG16" s="271"/>
      <c r="CH16" s="271"/>
      <c r="CI16" s="271"/>
      <c r="CJ16" s="271"/>
      <c r="CK16" s="271"/>
      <c r="CL16" s="271"/>
      <c r="CM16" s="271"/>
      <c r="CN16" s="294"/>
      <c r="CO16" s="271"/>
      <c r="CP16" s="276" t="str">
        <f t="shared" si="0"/>
        <v/>
      </c>
      <c r="CQ16" s="277"/>
      <c r="CR16" s="276" t="str">
        <f t="shared" si="5"/>
        <v/>
      </c>
      <c r="CS16" s="278"/>
      <c r="CT16" s="294"/>
      <c r="CU16" s="288"/>
      <c r="CV16" s="276" t="s">
        <v>940</v>
      </c>
    </row>
    <row r="17" spans="1:101" s="209" customFormat="1" ht="15.6">
      <c r="A17" s="269">
        <v>15</v>
      </c>
      <c r="B17" s="269" t="s">
        <v>882</v>
      </c>
      <c r="C17" s="269" t="s">
        <v>896</v>
      </c>
      <c r="D17" s="269">
        <v>2</v>
      </c>
      <c r="E17" s="270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6">
        <v>47.078784599999999</v>
      </c>
      <c r="AM17" s="276">
        <v>7.2732669999999999E-2</v>
      </c>
      <c r="AN17" s="276">
        <v>39.862495500000001</v>
      </c>
      <c r="AO17" s="276">
        <v>0.41712423999999998</v>
      </c>
      <c r="AP17" s="276">
        <v>6.6310079999999993E-2</v>
      </c>
      <c r="AQ17" s="276">
        <v>0.21944648</v>
      </c>
      <c r="AR17" s="276">
        <v>11.9142574</v>
      </c>
      <c r="AS17" s="276">
        <v>0.30085840000000003</v>
      </c>
      <c r="AT17" s="276">
        <v>99.923440499999998</v>
      </c>
      <c r="AU17" s="276">
        <v>87.567893699999999</v>
      </c>
      <c r="AV17" s="271" t="s">
        <v>881</v>
      </c>
      <c r="AW17" s="272">
        <v>4.4344000000000001</v>
      </c>
      <c r="AX17" s="272">
        <v>21.096</v>
      </c>
      <c r="AY17" s="273">
        <v>4.0000000000000001E-3</v>
      </c>
      <c r="AZ17" s="274">
        <v>1733.8504</v>
      </c>
      <c r="BA17" s="274">
        <v>1018.9367999999999</v>
      </c>
      <c r="BB17" s="274">
        <v>5248.7</v>
      </c>
      <c r="BC17" s="274">
        <f t="shared" ref="BC17:BE18" si="8">AW17*0.83</f>
        <v>3.680552</v>
      </c>
      <c r="BD17" s="274">
        <f t="shared" si="8"/>
        <v>17.509679999999999</v>
      </c>
      <c r="BE17" s="271">
        <f t="shared" si="8"/>
        <v>3.32E-3</v>
      </c>
      <c r="BF17" s="274">
        <f t="shared" si="1"/>
        <v>1439.095832</v>
      </c>
      <c r="BG17" s="274">
        <f t="shared" si="2"/>
        <v>845.71754399999998</v>
      </c>
      <c r="BH17" s="274">
        <f t="shared" si="3"/>
        <v>24.236000000000001</v>
      </c>
      <c r="BI17" s="288"/>
      <c r="BJ17" s="275"/>
      <c r="BK17" s="275"/>
      <c r="BL17" s="275"/>
      <c r="BM17" s="275"/>
      <c r="BN17" s="275"/>
      <c r="BO17" s="271"/>
      <c r="BP17" s="271"/>
      <c r="BQ17" s="271"/>
      <c r="BR17" s="271"/>
      <c r="BS17" s="271"/>
      <c r="BT17" s="271"/>
      <c r="BU17" s="271"/>
      <c r="BV17" s="271"/>
      <c r="BW17" s="271"/>
      <c r="BX17" s="271"/>
      <c r="BY17" s="271"/>
      <c r="BZ17" s="271"/>
      <c r="CA17" s="271"/>
      <c r="CB17" s="271"/>
      <c r="CC17" s="271"/>
      <c r="CD17" s="271"/>
      <c r="CE17" s="271"/>
      <c r="CF17" s="271"/>
      <c r="CG17" s="271"/>
      <c r="CH17" s="271"/>
      <c r="CI17" s="271"/>
      <c r="CJ17" s="271"/>
      <c r="CK17" s="271"/>
      <c r="CL17" s="271"/>
      <c r="CM17" s="271"/>
      <c r="CN17" s="294"/>
      <c r="CO17" s="271"/>
      <c r="CP17" s="276" t="str">
        <f t="shared" si="0"/>
        <v/>
      </c>
      <c r="CQ17" s="277"/>
      <c r="CR17" s="276" t="str">
        <f t="shared" si="5"/>
        <v/>
      </c>
      <c r="CS17" s="278"/>
      <c r="CT17" s="294"/>
      <c r="CU17" s="288"/>
      <c r="CV17" s="276" t="s">
        <v>940</v>
      </c>
    </row>
    <row r="18" spans="1:101" s="209" customFormat="1" ht="15.6">
      <c r="A18" s="269">
        <v>16</v>
      </c>
      <c r="B18" s="269" t="s">
        <v>882</v>
      </c>
      <c r="C18" s="269" t="s">
        <v>896</v>
      </c>
      <c r="D18" s="269">
        <v>3</v>
      </c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6">
        <v>47.078784599999999</v>
      </c>
      <c r="AM18" s="276">
        <v>7.2732669999999999E-2</v>
      </c>
      <c r="AN18" s="276">
        <v>39.862495500000001</v>
      </c>
      <c r="AO18" s="276">
        <v>0.41712423999999998</v>
      </c>
      <c r="AP18" s="276">
        <v>6.6310079999999993E-2</v>
      </c>
      <c r="AQ18" s="276">
        <v>0.21944648</v>
      </c>
      <c r="AR18" s="276">
        <v>11.9142574</v>
      </c>
      <c r="AS18" s="276">
        <v>0.30085840000000003</v>
      </c>
      <c r="AT18" s="276">
        <v>99.923440499999998</v>
      </c>
      <c r="AU18" s="276">
        <v>87.567893699999999</v>
      </c>
      <c r="AV18" s="271" t="s">
        <v>881</v>
      </c>
      <c r="AW18" s="272">
        <v>19.952500000000001</v>
      </c>
      <c r="AX18" s="272">
        <v>208.01220000000001</v>
      </c>
      <c r="AY18" s="273">
        <v>2.5000000000000001E-2</v>
      </c>
      <c r="AZ18" s="274">
        <v>7801.4274999999998</v>
      </c>
      <c r="BA18" s="274">
        <v>10046.98926</v>
      </c>
      <c r="BB18" s="274">
        <v>13899.199999999999</v>
      </c>
      <c r="BC18" s="274">
        <f t="shared" si="8"/>
        <v>16.560575</v>
      </c>
      <c r="BD18" s="274">
        <f t="shared" si="8"/>
        <v>172.650126</v>
      </c>
      <c r="BE18" s="271">
        <f t="shared" si="8"/>
        <v>2.0750000000000001E-2</v>
      </c>
      <c r="BF18" s="274">
        <f t="shared" si="1"/>
        <v>6475.1848250000003</v>
      </c>
      <c r="BG18" s="274">
        <f t="shared" si="2"/>
        <v>8339.0010857999987</v>
      </c>
      <c r="BH18" s="274">
        <f t="shared" si="3"/>
        <v>151.47499999999999</v>
      </c>
      <c r="BI18" s="288"/>
      <c r="BJ18" s="275"/>
      <c r="BK18" s="275"/>
      <c r="BL18" s="275"/>
      <c r="BM18" s="275"/>
      <c r="BN18" s="275"/>
      <c r="BO18" s="271"/>
      <c r="BP18" s="271"/>
      <c r="BQ18" s="271"/>
      <c r="BR18" s="271"/>
      <c r="BS18" s="271"/>
      <c r="BT18" s="271"/>
      <c r="BU18" s="271"/>
      <c r="BV18" s="271"/>
      <c r="BW18" s="271"/>
      <c r="BX18" s="271"/>
      <c r="BY18" s="271"/>
      <c r="BZ18" s="271"/>
      <c r="CA18" s="271"/>
      <c r="CB18" s="271"/>
      <c r="CC18" s="271"/>
      <c r="CD18" s="271"/>
      <c r="CE18" s="271"/>
      <c r="CF18" s="271"/>
      <c r="CG18" s="271"/>
      <c r="CH18" s="271"/>
      <c r="CI18" s="271"/>
      <c r="CJ18" s="271"/>
      <c r="CK18" s="271"/>
      <c r="CL18" s="271"/>
      <c r="CM18" s="271"/>
      <c r="CN18" s="294"/>
      <c r="CO18" s="271"/>
      <c r="CP18" s="276" t="str">
        <f t="shared" si="0"/>
        <v/>
      </c>
      <c r="CQ18" s="277"/>
      <c r="CR18" s="276" t="str">
        <f t="shared" si="5"/>
        <v/>
      </c>
      <c r="CS18" s="278"/>
      <c r="CT18" s="294"/>
      <c r="CU18" s="288"/>
      <c r="CV18" s="276" t="s">
        <v>940</v>
      </c>
    </row>
    <row r="19" spans="1:101" s="209" customFormat="1" ht="15.6">
      <c r="A19" s="269">
        <v>17</v>
      </c>
      <c r="B19" s="269" t="s">
        <v>882</v>
      </c>
      <c r="C19" s="269" t="s">
        <v>897</v>
      </c>
      <c r="D19" s="269">
        <v>1</v>
      </c>
      <c r="E19" s="270">
        <v>5</v>
      </c>
      <c r="F19" s="276">
        <v>48.662999999999997</v>
      </c>
      <c r="G19" s="276">
        <v>1.784</v>
      </c>
      <c r="H19" s="276">
        <v>15.932</v>
      </c>
      <c r="I19" s="276">
        <v>0.8</v>
      </c>
      <c r="J19" s="276">
        <v>5.984</v>
      </c>
      <c r="K19" s="276">
        <v>6.6040000000000001</v>
      </c>
      <c r="L19" s="276">
        <v>16.414999999999999</v>
      </c>
      <c r="M19" s="276">
        <v>2.593</v>
      </c>
      <c r="N19" s="276">
        <v>0.73399999999999999</v>
      </c>
      <c r="O19" s="276">
        <v>0.47499999999999998</v>
      </c>
      <c r="P19" s="276">
        <v>0</v>
      </c>
      <c r="Q19" s="276">
        <v>0</v>
      </c>
      <c r="R19" s="276">
        <v>87.1</v>
      </c>
      <c r="S19" s="276">
        <v>6.7030000000000003</v>
      </c>
      <c r="T19" s="276">
        <v>6.7</v>
      </c>
      <c r="U19" s="276">
        <v>0.83299999999999996</v>
      </c>
      <c r="V19" s="271">
        <f t="shared" si="6"/>
        <v>16.700000000000003</v>
      </c>
      <c r="W19" s="271">
        <f>100*K19/40.3044/(K19/40.3044+S19/71.844)</f>
        <v>63.718264692593522</v>
      </c>
      <c r="X19" s="271">
        <f t="shared" si="7"/>
        <v>3.327</v>
      </c>
      <c r="Y19" s="271">
        <v>50.589700000000001</v>
      </c>
      <c r="Z19" s="271">
        <v>2.1261999999999999</v>
      </c>
      <c r="AA19" s="271">
        <v>18.987200000000001</v>
      </c>
      <c r="AB19" s="271">
        <v>2.2250000000000001</v>
      </c>
      <c r="AC19" s="271">
        <v>1.9099999999999999E-2</v>
      </c>
      <c r="AD19" s="271">
        <v>1.1739999999999999</v>
      </c>
      <c r="AE19" s="271">
        <v>19.564499999999999</v>
      </c>
      <c r="AF19" s="271">
        <v>3.0874999999999999</v>
      </c>
      <c r="AG19" s="271">
        <v>0.87490000000000001</v>
      </c>
      <c r="AH19" s="271">
        <v>0.56640000000000001</v>
      </c>
      <c r="AI19" s="271"/>
      <c r="AJ19" s="271"/>
      <c r="AK19" s="271">
        <v>99.352999999999994</v>
      </c>
      <c r="AL19" s="271">
        <v>46.516523363810315</v>
      </c>
      <c r="AM19" s="271">
        <v>7.0785932558107667E-2</v>
      </c>
      <c r="AN19" s="271">
        <v>40.385595387548683</v>
      </c>
      <c r="AO19" s="271">
        <v>0.45858070364581877</v>
      </c>
      <c r="AP19" s="271"/>
      <c r="AQ19" s="271">
        <v>0.20894719304171358</v>
      </c>
      <c r="AR19" s="271">
        <v>12.281587938634589</v>
      </c>
      <c r="AS19" s="271"/>
      <c r="AT19" s="271">
        <v>99.999966539449659</v>
      </c>
      <c r="AU19" s="271">
        <f>100*AL19/40.3044/(AL19/40.3044+AR19/71.844)</f>
        <v>87.099025258969093</v>
      </c>
      <c r="AV19" s="271" t="s">
        <v>884</v>
      </c>
      <c r="AW19" s="274"/>
      <c r="AX19" s="274"/>
      <c r="AY19" s="271"/>
      <c r="AZ19" s="274"/>
      <c r="BA19" s="274"/>
      <c r="BB19" s="274"/>
      <c r="BC19" s="274"/>
      <c r="BD19" s="274"/>
      <c r="BE19" s="271"/>
      <c r="BF19" s="274"/>
      <c r="BG19" s="274"/>
      <c r="BH19" s="274"/>
      <c r="BI19" s="288"/>
      <c r="BJ19" s="275"/>
      <c r="BK19" s="275"/>
      <c r="BL19" s="275"/>
      <c r="BM19" s="275"/>
      <c r="BN19" s="275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71"/>
      <c r="CN19" s="294"/>
      <c r="CO19" s="271"/>
      <c r="CP19" s="276" t="str">
        <f t="shared" si="0"/>
        <v/>
      </c>
      <c r="CQ19" s="277"/>
      <c r="CR19" s="276" t="str">
        <f t="shared" si="5"/>
        <v/>
      </c>
      <c r="CS19" s="278"/>
      <c r="CT19" s="294"/>
      <c r="CU19" s="288"/>
      <c r="CV19" s="276"/>
    </row>
    <row r="20" spans="1:101" s="209" customFormat="1" ht="15.6">
      <c r="A20" s="269">
        <v>18</v>
      </c>
      <c r="B20" s="269" t="s">
        <v>882</v>
      </c>
      <c r="C20" s="269" t="s">
        <v>898</v>
      </c>
      <c r="D20" s="269">
        <v>1</v>
      </c>
      <c r="E20" s="270">
        <v>1</v>
      </c>
      <c r="F20" s="271">
        <v>47.598999999999997</v>
      </c>
      <c r="G20" s="271">
        <v>2.2170000000000001</v>
      </c>
      <c r="H20" s="271">
        <v>15.875999999999999</v>
      </c>
      <c r="I20" s="271">
        <v>0.875</v>
      </c>
      <c r="J20" s="271">
        <v>6.3849999999999998</v>
      </c>
      <c r="K20" s="271">
        <v>7.0810000000000004</v>
      </c>
      <c r="L20" s="271">
        <v>15.9</v>
      </c>
      <c r="M20" s="271">
        <v>2.3679999999999999</v>
      </c>
      <c r="N20" s="271">
        <v>0.78700000000000003</v>
      </c>
      <c r="O20" s="271">
        <v>0.45500000000000002</v>
      </c>
      <c r="P20" s="271">
        <v>4.5999999999999999E-2</v>
      </c>
      <c r="Q20" s="271">
        <v>0.40699999999999997</v>
      </c>
      <c r="R20" s="271">
        <v>87.28</v>
      </c>
      <c r="S20" s="271">
        <v>7.173</v>
      </c>
      <c r="T20" s="271">
        <v>7.17</v>
      </c>
      <c r="U20" s="271">
        <v>0.81699999999999995</v>
      </c>
      <c r="V20" s="271">
        <f t="shared" si="6"/>
        <v>18.300000000000004</v>
      </c>
      <c r="W20" s="271">
        <f>100*K20/40.3044/(K20/40.3044+(I20+J20)/71.844)</f>
        <v>63.484797091214425</v>
      </c>
      <c r="X20" s="271">
        <f t="shared" si="7"/>
        <v>3.1549999999999998</v>
      </c>
      <c r="Y20" s="271">
        <v>50.033969999999997</v>
      </c>
      <c r="Z20" s="271">
        <v>2.7187199999999998</v>
      </c>
      <c r="AA20" s="271">
        <v>19.46838</v>
      </c>
      <c r="AB20" s="271">
        <v>2.2422300000000002</v>
      </c>
      <c r="AC20" s="271">
        <v>3.98E-3</v>
      </c>
      <c r="AD20" s="271">
        <v>1.17655</v>
      </c>
      <c r="AE20" s="271">
        <v>19.49785</v>
      </c>
      <c r="AF20" s="271">
        <v>2.9039000000000001</v>
      </c>
      <c r="AG20" s="271">
        <v>0.96503000000000005</v>
      </c>
      <c r="AH20" s="271">
        <v>0.55776999999999999</v>
      </c>
      <c r="AI20" s="271">
        <v>5.679E-2</v>
      </c>
      <c r="AJ20" s="271">
        <v>5.2420000000000001E-2</v>
      </c>
      <c r="AK20" s="271">
        <v>99.750209999999996</v>
      </c>
      <c r="AL20" s="271">
        <v>46.874943664328221</v>
      </c>
      <c r="AM20" s="271">
        <v>0.40900789162471068</v>
      </c>
      <c r="AN20" s="271">
        <v>39.434004104460939</v>
      </c>
      <c r="AO20" s="271">
        <v>0.43654459708645138</v>
      </c>
      <c r="AP20" s="271">
        <v>5.4276256050665821E-2</v>
      </c>
      <c r="AQ20" s="271">
        <v>0.16673878824343533</v>
      </c>
      <c r="AR20" s="271">
        <v>12.179790543100188</v>
      </c>
      <c r="AS20" s="271">
        <v>0.30789801556801105</v>
      </c>
      <c r="AT20" s="271">
        <v>99.99999334465808</v>
      </c>
      <c r="AU20" s="271">
        <v>87.277736828381421</v>
      </c>
      <c r="AV20" s="271" t="s">
        <v>880</v>
      </c>
      <c r="AW20" s="274">
        <v>17.343</v>
      </c>
      <c r="AX20" s="274">
        <v>196.55099999999999</v>
      </c>
      <c r="AY20" s="271">
        <v>2.3E-2</v>
      </c>
      <c r="AZ20" s="274">
        <v>6781.1130000000003</v>
      </c>
      <c r="BA20" s="274">
        <v>9493.4132999999983</v>
      </c>
      <c r="BB20" s="274">
        <v>11205.5</v>
      </c>
      <c r="BC20" s="274">
        <f>AW20*U20</f>
        <v>14.169231</v>
      </c>
      <c r="BD20" s="274">
        <f>AX20*U20</f>
        <v>160.58216699999997</v>
      </c>
      <c r="BE20" s="271">
        <f>AY20*U20</f>
        <v>1.8790999999999999E-2</v>
      </c>
      <c r="BF20" s="274">
        <f t="shared" si="1"/>
        <v>5540.1693210000003</v>
      </c>
      <c r="BG20" s="274">
        <f t="shared" si="2"/>
        <v>7756.1186660999983</v>
      </c>
      <c r="BH20" s="274">
        <f t="shared" si="3"/>
        <v>137.17429999999999</v>
      </c>
      <c r="BI20" s="288">
        <v>149.36532430928486</v>
      </c>
      <c r="BJ20" s="275">
        <v>14.936532430928485</v>
      </c>
      <c r="BK20" s="275">
        <f>BI20*U20</f>
        <v>122.03146996068573</v>
      </c>
      <c r="BL20" s="275">
        <v>4448.7888701746606</v>
      </c>
      <c r="BM20" s="275">
        <v>444.87888701746607</v>
      </c>
      <c r="BN20" s="275">
        <f>BL20*U20</f>
        <v>3634.6605069326974</v>
      </c>
      <c r="BO20" s="276">
        <v>17.546666666666667</v>
      </c>
      <c r="BP20" s="276">
        <v>12.839999999999998</v>
      </c>
      <c r="BQ20" s="276">
        <v>12.839999999999998</v>
      </c>
      <c r="BR20" s="276">
        <v>1516.7785920672002</v>
      </c>
      <c r="BS20" s="271">
        <v>123.29771640884188</v>
      </c>
      <c r="BT20" s="276">
        <v>5.0966666666666667</v>
      </c>
      <c r="BU20" s="276">
        <v>5.253333333333333</v>
      </c>
      <c r="BV20" s="276">
        <v>5.1749999999999998</v>
      </c>
      <c r="BW20" s="276">
        <v>72.591798821849991</v>
      </c>
      <c r="BX20" s="276">
        <v>2.9443650235334569</v>
      </c>
      <c r="BY20" s="276">
        <v>4.8073257765878274</v>
      </c>
      <c r="BZ20" s="276">
        <v>0.434667155815877</v>
      </c>
      <c r="CA20" s="271">
        <v>1030.8900000000001</v>
      </c>
      <c r="CB20" s="271">
        <v>1081.08</v>
      </c>
      <c r="CC20" s="271">
        <v>1458.04</v>
      </c>
      <c r="CD20" s="271">
        <v>1031.42</v>
      </c>
      <c r="CE20" s="271">
        <v>1081.6099999999999</v>
      </c>
      <c r="CF20" s="271">
        <v>1458.58</v>
      </c>
      <c r="CG20" s="271">
        <v>1285.42</v>
      </c>
      <c r="CH20" s="271">
        <v>1388.11</v>
      </c>
      <c r="CI20" s="271">
        <v>427.14999999999986</v>
      </c>
      <c r="CJ20" s="271">
        <v>427.15999999999985</v>
      </c>
      <c r="CK20" s="271">
        <v>102.68999999999983</v>
      </c>
      <c r="CL20" s="271">
        <v>102.6924040735103</v>
      </c>
      <c r="CM20" s="271">
        <v>1.5947274130340361E-2</v>
      </c>
      <c r="CN20" s="294">
        <v>283.29502706767386</v>
      </c>
      <c r="CO20" s="271">
        <v>25.614873922626085</v>
      </c>
      <c r="CP20" s="276">
        <f t="shared" si="0"/>
        <v>149.36532430928486</v>
      </c>
      <c r="CQ20" s="277">
        <f t="shared" si="4"/>
        <v>432.66035137695872</v>
      </c>
      <c r="CR20" s="276">
        <f t="shared" si="5"/>
        <v>0.65477464289500109</v>
      </c>
      <c r="CS20" s="278"/>
      <c r="CT20" s="294">
        <v>283.29502706767386</v>
      </c>
      <c r="CU20" s="288">
        <v>149.36532430928486</v>
      </c>
      <c r="CV20" s="276">
        <v>0.65477464289500109</v>
      </c>
      <c r="CW20" s="209">
        <f>100*CV20</f>
        <v>65.477464289500105</v>
      </c>
    </row>
    <row r="21" spans="1:101" s="209" customFormat="1" ht="15.6">
      <c r="A21" s="269">
        <v>19</v>
      </c>
      <c r="B21" s="269" t="s">
        <v>882</v>
      </c>
      <c r="C21" s="269" t="s">
        <v>898</v>
      </c>
      <c r="D21" s="269">
        <v>3</v>
      </c>
      <c r="E21" s="270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>
        <v>46.874943664328221</v>
      </c>
      <c r="AM21" s="271">
        <v>0.40900789162471068</v>
      </c>
      <c r="AN21" s="271">
        <v>39.434004104460939</v>
      </c>
      <c r="AO21" s="271">
        <v>0.43654459708645138</v>
      </c>
      <c r="AP21" s="271">
        <v>5.4276256050665821E-2</v>
      </c>
      <c r="AQ21" s="271">
        <v>0.16673878824343533</v>
      </c>
      <c r="AR21" s="271">
        <v>12.179790543100188</v>
      </c>
      <c r="AS21" s="271">
        <v>0.30789801556801105</v>
      </c>
      <c r="AT21" s="271">
        <v>99.99999334465808</v>
      </c>
      <c r="AU21" s="271">
        <v>87.277736828381421</v>
      </c>
      <c r="AV21" s="271" t="s">
        <v>880</v>
      </c>
      <c r="AW21" s="272">
        <v>11.4787</v>
      </c>
      <c r="AX21" s="272">
        <v>149.71469999999999</v>
      </c>
      <c r="AY21" s="273">
        <v>2.4E-2</v>
      </c>
      <c r="AZ21" s="274">
        <v>4488.1716999999999</v>
      </c>
      <c r="BA21" s="274">
        <v>7231.2200099999991</v>
      </c>
      <c r="BB21" s="274">
        <v>4766.9000000000005</v>
      </c>
      <c r="BC21" s="274">
        <f t="shared" ref="BC21:BE24" si="9">AW21*0.83</f>
        <v>9.5273209999999988</v>
      </c>
      <c r="BD21" s="274">
        <f t="shared" si="9"/>
        <v>124.263201</v>
      </c>
      <c r="BE21" s="271">
        <f t="shared" si="9"/>
        <v>1.992E-2</v>
      </c>
      <c r="BF21" s="274">
        <f t="shared" si="1"/>
        <v>3725.1825109999995</v>
      </c>
      <c r="BG21" s="274">
        <f t="shared" si="2"/>
        <v>6001.9126082999992</v>
      </c>
      <c r="BH21" s="274">
        <f t="shared" si="3"/>
        <v>145.416</v>
      </c>
      <c r="BI21" s="289"/>
      <c r="BJ21" s="282"/>
      <c r="BK21" s="275"/>
      <c r="BL21" s="282"/>
      <c r="BM21" s="282"/>
      <c r="BN21" s="275"/>
      <c r="BO21" s="271">
        <v>9.3000000000000007</v>
      </c>
      <c r="BP21" s="271">
        <v>8.85</v>
      </c>
      <c r="BQ21" s="271">
        <v>8.85</v>
      </c>
      <c r="BR21" s="271">
        <v>381.38984729999999</v>
      </c>
      <c r="BS21" s="271"/>
      <c r="BT21" s="271">
        <v>3.54</v>
      </c>
      <c r="BU21" s="271">
        <v>3.07</v>
      </c>
      <c r="BV21" s="271">
        <v>3.3049999999999997</v>
      </c>
      <c r="BW21" s="271">
        <v>18.902272916449991</v>
      </c>
      <c r="BX21" s="271"/>
      <c r="BY21" s="271">
        <v>4.9561552438446341</v>
      </c>
      <c r="BZ21" s="271"/>
      <c r="CA21" s="271">
        <v>1030.8699999999999</v>
      </c>
      <c r="CB21" s="271">
        <v>1081.07</v>
      </c>
      <c r="CC21" s="271">
        <v>1458.02</v>
      </c>
      <c r="CD21" s="271">
        <v>1031.42</v>
      </c>
      <c r="CE21" s="271">
        <v>1081.6099999999999</v>
      </c>
      <c r="CF21" s="271">
        <v>1458.58</v>
      </c>
      <c r="CG21" s="271">
        <v>1285.23</v>
      </c>
      <c r="CH21" s="271">
        <v>1388.05</v>
      </c>
      <c r="CI21" s="271">
        <v>427.15000000000009</v>
      </c>
      <c r="CJ21" s="271">
        <v>427.15999999999985</v>
      </c>
      <c r="CK21" s="271">
        <v>102.81999999999994</v>
      </c>
      <c r="CL21" s="271">
        <v>102.82240711693773</v>
      </c>
      <c r="CM21" s="271">
        <v>6.2073913974913353E-2</v>
      </c>
      <c r="CN21" s="294">
        <v>1192.7590567263096</v>
      </c>
      <c r="CO21" s="271"/>
      <c r="CP21" s="276" t="str">
        <f t="shared" si="0"/>
        <v/>
      </c>
      <c r="CQ21" s="277">
        <f>IF(ISNUMBER(CP21),CP21+CN21,CN21)</f>
        <v>1192.7590567263096</v>
      </c>
      <c r="CR21" s="276" t="str">
        <f>IF(AND(ISNUMBER(CP21),ISNUMBER(CN21)),CN21/CQ21,"")</f>
        <v/>
      </c>
      <c r="CS21" s="278"/>
      <c r="CT21" s="294">
        <v>1192.7590567263096</v>
      </c>
      <c r="CU21" s="289"/>
      <c r="CV21" s="276" t="s">
        <v>940</v>
      </c>
    </row>
    <row r="22" spans="1:101" s="209" customFormat="1" ht="15.6">
      <c r="A22" s="269">
        <v>20</v>
      </c>
      <c r="B22" s="269" t="s">
        <v>882</v>
      </c>
      <c r="C22" s="269" t="s">
        <v>898</v>
      </c>
      <c r="D22" s="269" t="s">
        <v>899</v>
      </c>
      <c r="E22" s="270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>
        <v>46.874943664328221</v>
      </c>
      <c r="AM22" s="271">
        <v>0.40900789162471068</v>
      </c>
      <c r="AN22" s="271">
        <v>39.434004104460939</v>
      </c>
      <c r="AO22" s="271">
        <v>0.43654459708645138</v>
      </c>
      <c r="AP22" s="271">
        <v>5.4276256050665821E-2</v>
      </c>
      <c r="AQ22" s="271">
        <v>0.16673878824343533</v>
      </c>
      <c r="AR22" s="271">
        <v>12.179790543100188</v>
      </c>
      <c r="AS22" s="271">
        <v>0.30789801556801105</v>
      </c>
      <c r="AT22" s="271">
        <v>99.99999334465808</v>
      </c>
      <c r="AU22" s="271">
        <v>87.277736828381421</v>
      </c>
      <c r="AV22" s="271" t="s">
        <v>880</v>
      </c>
      <c r="AW22" s="274">
        <v>6.4210000000000003</v>
      </c>
      <c r="AX22" s="274">
        <v>76.162999999999997</v>
      </c>
      <c r="AY22" s="271">
        <v>3.9E-2</v>
      </c>
      <c r="AZ22" s="274">
        <v>2510.6109999999999</v>
      </c>
      <c r="BA22" s="274">
        <v>3678.6728999999996</v>
      </c>
      <c r="BB22" s="274">
        <v>2467.4</v>
      </c>
      <c r="BC22" s="274">
        <f t="shared" si="9"/>
        <v>5.3294300000000003</v>
      </c>
      <c r="BD22" s="274">
        <f t="shared" si="9"/>
        <v>63.215289999999996</v>
      </c>
      <c r="BE22" s="271">
        <f t="shared" si="9"/>
        <v>3.2369999999999996E-2</v>
      </c>
      <c r="BF22" s="274">
        <f t="shared" si="1"/>
        <v>2083.8071300000001</v>
      </c>
      <c r="BG22" s="274">
        <f t="shared" si="2"/>
        <v>3053.2985069999995</v>
      </c>
      <c r="BH22" s="274">
        <f t="shared" si="3"/>
        <v>236.30099999999996</v>
      </c>
      <c r="BI22" s="288">
        <v>332.03408398130955</v>
      </c>
      <c r="BJ22" s="275">
        <v>33.203408398130954</v>
      </c>
      <c r="BK22" s="275">
        <f>BI22*0.83</f>
        <v>275.5882897044869</v>
      </c>
      <c r="BL22" s="275">
        <v>3821.401034776638</v>
      </c>
      <c r="BM22" s="275">
        <v>382.14010347766379</v>
      </c>
      <c r="BN22" s="275">
        <f>BL22*0.83</f>
        <v>3171.7628588646094</v>
      </c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94"/>
      <c r="CO22" s="271"/>
      <c r="CP22" s="276">
        <f t="shared" si="0"/>
        <v>332.03408398130955</v>
      </c>
      <c r="CQ22" s="277">
        <f>IF(ISNUMBER(CP22),CP22+CN22,CN22)</f>
        <v>332.03408398130955</v>
      </c>
      <c r="CR22" s="276"/>
      <c r="CS22" s="278"/>
      <c r="CT22" s="294"/>
      <c r="CU22" s="288">
        <v>332.03408398130955</v>
      </c>
      <c r="CV22" s="276"/>
    </row>
    <row r="23" spans="1:101" s="209" customFormat="1" ht="15.6">
      <c r="A23" s="269">
        <v>21</v>
      </c>
      <c r="B23" s="269" t="s">
        <v>882</v>
      </c>
      <c r="C23" s="269" t="s">
        <v>898</v>
      </c>
      <c r="D23" s="269">
        <v>5</v>
      </c>
      <c r="E23" s="270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>
        <v>46.874943664328221</v>
      </c>
      <c r="AM23" s="271">
        <v>0.40900789162471068</v>
      </c>
      <c r="AN23" s="271">
        <v>39.434004104460939</v>
      </c>
      <c r="AO23" s="271">
        <v>0.43654459708645138</v>
      </c>
      <c r="AP23" s="271">
        <v>5.4276256050665821E-2</v>
      </c>
      <c r="AQ23" s="271">
        <v>0.16673878824343533</v>
      </c>
      <c r="AR23" s="271">
        <v>12.179790543100188</v>
      </c>
      <c r="AS23" s="271">
        <v>0.30789801556801105</v>
      </c>
      <c r="AT23" s="271">
        <v>99.99999334465808</v>
      </c>
      <c r="AU23" s="271">
        <v>87.277736828381421</v>
      </c>
      <c r="AV23" s="271" t="s">
        <v>881</v>
      </c>
      <c r="AW23" s="272">
        <v>3.7692000000000001</v>
      </c>
      <c r="AX23" s="272">
        <v>51.738999999999997</v>
      </c>
      <c r="AY23" s="273">
        <v>2.5000000000000001E-2</v>
      </c>
      <c r="AZ23" s="274">
        <v>1473.7572</v>
      </c>
      <c r="BA23" s="274">
        <v>2498.9936999999995</v>
      </c>
      <c r="BB23" s="274">
        <v>2671.7999999999997</v>
      </c>
      <c r="BC23" s="274">
        <f t="shared" si="9"/>
        <v>3.1284359999999998</v>
      </c>
      <c r="BD23" s="274">
        <f t="shared" si="9"/>
        <v>42.943369999999994</v>
      </c>
      <c r="BE23" s="271">
        <f t="shared" si="9"/>
        <v>2.0750000000000001E-2</v>
      </c>
      <c r="BF23" s="274">
        <f t="shared" si="1"/>
        <v>1223.218476</v>
      </c>
      <c r="BG23" s="274">
        <f t="shared" si="2"/>
        <v>2074.1647709999997</v>
      </c>
      <c r="BH23" s="274">
        <f t="shared" si="3"/>
        <v>151.47499999999999</v>
      </c>
      <c r="BI23" s="288"/>
      <c r="BJ23" s="275"/>
      <c r="BK23" s="275"/>
      <c r="BL23" s="275"/>
      <c r="BM23" s="275"/>
      <c r="BN23" s="275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94"/>
      <c r="CO23" s="271"/>
      <c r="CP23" s="276" t="str">
        <f t="shared" si="0"/>
        <v/>
      </c>
      <c r="CQ23" s="277"/>
      <c r="CR23" s="276" t="str">
        <f t="shared" si="5"/>
        <v/>
      </c>
      <c r="CS23" s="278"/>
      <c r="CT23" s="294"/>
      <c r="CU23" s="288"/>
      <c r="CV23" s="276" t="s">
        <v>940</v>
      </c>
    </row>
    <row r="24" spans="1:101" s="209" customFormat="1" ht="15.6">
      <c r="A24" s="269">
        <v>22</v>
      </c>
      <c r="B24" s="269" t="s">
        <v>882</v>
      </c>
      <c r="C24" s="269" t="s">
        <v>898</v>
      </c>
      <c r="D24" s="269">
        <v>6</v>
      </c>
      <c r="E24" s="270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>
        <v>46.874943664328221</v>
      </c>
      <c r="AM24" s="271">
        <v>0.40900789162471068</v>
      </c>
      <c r="AN24" s="271">
        <v>39.434004104460939</v>
      </c>
      <c r="AO24" s="271">
        <v>0.43654459708645138</v>
      </c>
      <c r="AP24" s="271">
        <v>5.4276256050665821E-2</v>
      </c>
      <c r="AQ24" s="271">
        <v>0.16673878824343533</v>
      </c>
      <c r="AR24" s="271">
        <v>12.179790543100188</v>
      </c>
      <c r="AS24" s="271">
        <v>0.30789801556801105</v>
      </c>
      <c r="AT24" s="271">
        <v>99.99999334465808</v>
      </c>
      <c r="AU24" s="271">
        <v>87.277736828381421</v>
      </c>
      <c r="AV24" s="271" t="s">
        <v>881</v>
      </c>
      <c r="AW24" s="272">
        <v>0.78459999999999996</v>
      </c>
      <c r="AX24" s="272">
        <v>11.861800000000001</v>
      </c>
      <c r="AY24" s="273">
        <v>2.9000000000000001E-2</v>
      </c>
      <c r="AZ24" s="274">
        <v>306.77859999999998</v>
      </c>
      <c r="BA24" s="274">
        <v>572.92493999999999</v>
      </c>
      <c r="BB24" s="274">
        <v>627.79999999999995</v>
      </c>
      <c r="BC24" s="274">
        <f t="shared" si="9"/>
        <v>0.65121799999999996</v>
      </c>
      <c r="BD24" s="274">
        <f t="shared" si="9"/>
        <v>9.8452940000000009</v>
      </c>
      <c r="BE24" s="271">
        <f t="shared" si="9"/>
        <v>2.4070000000000001E-2</v>
      </c>
      <c r="BF24" s="274">
        <f t="shared" si="1"/>
        <v>254.62623799999997</v>
      </c>
      <c r="BG24" s="274">
        <f t="shared" si="2"/>
        <v>475.52770020000003</v>
      </c>
      <c r="BH24" s="274">
        <f t="shared" si="3"/>
        <v>175.71100000000001</v>
      </c>
      <c r="BI24" s="288"/>
      <c r="BJ24" s="275"/>
      <c r="BK24" s="275"/>
      <c r="BL24" s="275"/>
      <c r="BM24" s="275"/>
      <c r="BN24" s="275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94"/>
      <c r="CO24" s="271"/>
      <c r="CP24" s="276" t="str">
        <f t="shared" si="0"/>
        <v/>
      </c>
      <c r="CQ24" s="277"/>
      <c r="CR24" s="276" t="str">
        <f t="shared" si="5"/>
        <v/>
      </c>
      <c r="CS24" s="278"/>
      <c r="CT24" s="294"/>
      <c r="CU24" s="288"/>
      <c r="CV24" s="276" t="s">
        <v>940</v>
      </c>
    </row>
    <row r="25" spans="1:101" s="209" customFormat="1" ht="15.6">
      <c r="A25" s="269">
        <v>23</v>
      </c>
      <c r="B25" s="269" t="s">
        <v>882</v>
      </c>
      <c r="C25" s="269" t="s">
        <v>900</v>
      </c>
      <c r="D25" s="269">
        <v>1</v>
      </c>
      <c r="E25" s="270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 t="s">
        <v>884</v>
      </c>
      <c r="AW25" s="274"/>
      <c r="AX25" s="274"/>
      <c r="AY25" s="271"/>
      <c r="AZ25" s="274"/>
      <c r="BA25" s="274"/>
      <c r="BB25" s="274"/>
      <c r="BC25" s="274"/>
      <c r="BD25" s="274"/>
      <c r="BE25" s="271"/>
      <c r="BF25" s="274"/>
      <c r="BG25" s="274"/>
      <c r="BH25" s="274"/>
      <c r="BI25" s="288"/>
      <c r="BJ25" s="275"/>
      <c r="BK25" s="275"/>
      <c r="BL25" s="275"/>
      <c r="BM25" s="275"/>
      <c r="BN25" s="275"/>
      <c r="BO25" s="276">
        <v>14.452500000000001</v>
      </c>
      <c r="BP25" s="276">
        <v>11.975</v>
      </c>
      <c r="BQ25" s="276">
        <v>11.975</v>
      </c>
      <c r="BR25" s="276">
        <v>1085.44696</v>
      </c>
      <c r="BS25" s="276">
        <v>67.558066499999995</v>
      </c>
      <c r="BT25" s="276">
        <v>5.9974999999999996</v>
      </c>
      <c r="BU25" s="276">
        <v>5.5724999999999998</v>
      </c>
      <c r="BV25" s="276">
        <v>5.7850000000000001</v>
      </c>
      <c r="BW25" s="276">
        <v>102.28184400000001</v>
      </c>
      <c r="BX25" s="276">
        <v>19.8656507</v>
      </c>
      <c r="BY25" s="276">
        <v>9.4916982900000004</v>
      </c>
      <c r="BZ25" s="276">
        <v>2.1546871799999998</v>
      </c>
      <c r="CA25" s="276">
        <v>1030.9100000000001</v>
      </c>
      <c r="CB25" s="276">
        <v>1081.1099999999999</v>
      </c>
      <c r="CC25" s="276">
        <v>1458.05</v>
      </c>
      <c r="CD25" s="276">
        <v>1031.42</v>
      </c>
      <c r="CE25" s="276">
        <v>1081.6099999999999</v>
      </c>
      <c r="CF25" s="276">
        <v>1458.58</v>
      </c>
      <c r="CG25" s="276">
        <v>1284.82</v>
      </c>
      <c r="CH25" s="276">
        <v>1387.79</v>
      </c>
      <c r="CI25" s="276">
        <v>427.14</v>
      </c>
      <c r="CJ25" s="276">
        <v>427.16</v>
      </c>
      <c r="CK25" s="276">
        <v>102.97</v>
      </c>
      <c r="CL25" s="276">
        <v>102.97482100000001</v>
      </c>
      <c r="CM25" s="276">
        <v>0.11615232</v>
      </c>
      <c r="CN25" s="293">
        <v>4535.8814300000004</v>
      </c>
      <c r="CO25" s="276">
        <v>1029.6793299999999</v>
      </c>
      <c r="CP25" s="276" t="str">
        <f t="shared" si="0"/>
        <v/>
      </c>
      <c r="CQ25" s="277">
        <f t="shared" si="4"/>
        <v>4535.8814300000004</v>
      </c>
      <c r="CR25" s="276" t="str">
        <f t="shared" si="5"/>
        <v/>
      </c>
      <c r="CS25" s="278"/>
      <c r="CT25" s="293">
        <v>4535.8814300000004</v>
      </c>
      <c r="CU25" s="288"/>
      <c r="CV25" s="276" t="s">
        <v>940</v>
      </c>
    </row>
    <row r="26" spans="1:101" s="209" customFormat="1" ht="15.6">
      <c r="A26" s="269">
        <v>24</v>
      </c>
      <c r="B26" s="269" t="s">
        <v>882</v>
      </c>
      <c r="C26" s="269" t="s">
        <v>901</v>
      </c>
      <c r="D26" s="269">
        <v>1</v>
      </c>
      <c r="E26" s="270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 t="s">
        <v>884</v>
      </c>
      <c r="AW26" s="274"/>
      <c r="AX26" s="274"/>
      <c r="AY26" s="271"/>
      <c r="AZ26" s="274"/>
      <c r="BA26" s="274"/>
      <c r="BB26" s="274"/>
      <c r="BC26" s="274"/>
      <c r="BD26" s="274"/>
      <c r="BE26" s="271"/>
      <c r="BF26" s="274"/>
      <c r="BG26" s="274"/>
      <c r="BH26" s="274"/>
      <c r="BI26" s="288"/>
      <c r="BJ26" s="275"/>
      <c r="BK26" s="275"/>
      <c r="BL26" s="275"/>
      <c r="BM26" s="275"/>
      <c r="BN26" s="275"/>
      <c r="BO26" s="271">
        <v>12.86</v>
      </c>
      <c r="BP26" s="271">
        <v>10.586666666666668</v>
      </c>
      <c r="BQ26" s="271">
        <v>10.586666666666668</v>
      </c>
      <c r="BR26" s="271">
        <v>754.6740126464</v>
      </c>
      <c r="BS26" s="271">
        <v>14.506359349273991</v>
      </c>
      <c r="BT26" s="271">
        <v>3.0733333333333328</v>
      </c>
      <c r="BU26" s="271">
        <v>3.1733333333333333</v>
      </c>
      <c r="BV26" s="271">
        <v>3.1233333333333335</v>
      </c>
      <c r="BW26" s="271">
        <v>17.159758667333332</v>
      </c>
      <c r="BX26" s="271">
        <v>10.235940119345194</v>
      </c>
      <c r="BY26" s="271">
        <v>2.2727450497957764</v>
      </c>
      <c r="BZ26" s="271">
        <v>1.3542006210831072</v>
      </c>
      <c r="CA26" s="271">
        <v>1030.9000000000001</v>
      </c>
      <c r="CB26" s="271">
        <v>1081.0999999999999</v>
      </c>
      <c r="CC26" s="271">
        <v>1458.05</v>
      </c>
      <c r="CD26" s="271">
        <v>1031.42</v>
      </c>
      <c r="CE26" s="271">
        <v>1081.6099999999999</v>
      </c>
      <c r="CF26" s="271">
        <v>1458.58</v>
      </c>
      <c r="CG26" s="271">
        <v>1285.55</v>
      </c>
      <c r="CH26" s="271">
        <v>1388.26</v>
      </c>
      <c r="CI26" s="271">
        <v>427.14999999999986</v>
      </c>
      <c r="CJ26" s="271">
        <v>427.15999999999985</v>
      </c>
      <c r="CK26" s="271">
        <v>102.71000000000004</v>
      </c>
      <c r="CL26" s="271">
        <v>102.71240454173011</v>
      </c>
      <c r="CM26" s="271">
        <v>2.3043680260343535E-2</v>
      </c>
      <c r="CN26" s="294">
        <v>194.93719862420664</v>
      </c>
      <c r="CO26" s="271">
        <v>116.15208466643563</v>
      </c>
      <c r="CP26" s="276" t="str">
        <f t="shared" si="0"/>
        <v/>
      </c>
      <c r="CQ26" s="277">
        <f t="shared" si="4"/>
        <v>194.93719862420664</v>
      </c>
      <c r="CR26" s="276" t="str">
        <f t="shared" si="5"/>
        <v/>
      </c>
      <c r="CS26" s="278"/>
      <c r="CT26" s="294">
        <v>194.93719862420664</v>
      </c>
      <c r="CU26" s="288"/>
      <c r="CV26" s="276" t="s">
        <v>940</v>
      </c>
    </row>
    <row r="27" spans="1:101" s="209" customFormat="1" ht="15.6">
      <c r="A27" s="269">
        <v>25</v>
      </c>
      <c r="B27" s="269" t="s">
        <v>882</v>
      </c>
      <c r="C27" s="269" t="s">
        <v>902</v>
      </c>
      <c r="D27" s="269">
        <v>1</v>
      </c>
      <c r="E27" s="270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 t="s">
        <v>881</v>
      </c>
      <c r="AW27" s="272">
        <v>12.467499999999999</v>
      </c>
      <c r="AX27" s="272">
        <v>73.978499999999997</v>
      </c>
      <c r="AY27" s="273">
        <v>0</v>
      </c>
      <c r="AZ27" s="274">
        <v>4874.7924999999996</v>
      </c>
      <c r="BA27" s="274">
        <v>3573.1615499999998</v>
      </c>
      <c r="BB27" s="274">
        <v>8687</v>
      </c>
      <c r="BC27" s="274">
        <f>AW27*0.83</f>
        <v>10.348025</v>
      </c>
      <c r="BD27" s="274">
        <f>AX27*0.83</f>
        <v>61.402154999999993</v>
      </c>
      <c r="BE27" s="271">
        <f>AY27*0.83</f>
        <v>0</v>
      </c>
      <c r="BF27" s="274">
        <f t="shared" si="1"/>
        <v>4046.0777749999997</v>
      </c>
      <c r="BG27" s="274">
        <f t="shared" si="2"/>
        <v>2965.7240864999994</v>
      </c>
      <c r="BH27" s="274">
        <f t="shared" si="3"/>
        <v>0</v>
      </c>
      <c r="BI27" s="288"/>
      <c r="BJ27" s="275"/>
      <c r="BK27" s="275"/>
      <c r="BL27" s="275"/>
      <c r="BM27" s="275"/>
      <c r="BN27" s="275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94"/>
      <c r="CO27" s="271"/>
      <c r="CP27" s="276" t="str">
        <f t="shared" si="0"/>
        <v/>
      </c>
      <c r="CQ27" s="277"/>
      <c r="CR27" s="276" t="str">
        <f t="shared" si="5"/>
        <v/>
      </c>
      <c r="CS27" s="278"/>
      <c r="CT27" s="294"/>
      <c r="CU27" s="288"/>
      <c r="CV27" s="276" t="s">
        <v>940</v>
      </c>
    </row>
    <row r="28" spans="1:101" s="209" customFormat="1" ht="15.6">
      <c r="A28" s="269">
        <v>26</v>
      </c>
      <c r="B28" s="269" t="s">
        <v>882</v>
      </c>
      <c r="C28" s="269" t="s">
        <v>902</v>
      </c>
      <c r="D28" s="269">
        <v>2</v>
      </c>
      <c r="E28" s="270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 t="s">
        <v>884</v>
      </c>
      <c r="AW28" s="274"/>
      <c r="AX28" s="274"/>
      <c r="AY28" s="271"/>
      <c r="AZ28" s="274"/>
      <c r="BA28" s="274"/>
      <c r="BB28" s="274"/>
      <c r="BC28" s="274"/>
      <c r="BD28" s="274"/>
      <c r="BE28" s="271"/>
      <c r="BF28" s="274"/>
      <c r="BG28" s="274"/>
      <c r="BH28" s="274"/>
      <c r="BI28" s="288"/>
      <c r="BJ28" s="275"/>
      <c r="BK28" s="275"/>
      <c r="BL28" s="275"/>
      <c r="BM28" s="275"/>
      <c r="BN28" s="275"/>
      <c r="BO28" s="276">
        <v>7.3566666666666665</v>
      </c>
      <c r="BP28" s="276">
        <v>6.0566666666666675</v>
      </c>
      <c r="BQ28" s="276">
        <v>6.0566666666666675</v>
      </c>
      <c r="BR28" s="276">
        <v>142.37908456053336</v>
      </c>
      <c r="BS28" s="271">
        <v>27.137799796673104</v>
      </c>
      <c r="BT28" s="276">
        <v>1.5733333333333333</v>
      </c>
      <c r="BU28" s="276">
        <v>1.6066666666666667</v>
      </c>
      <c r="BV28" s="276">
        <v>1.5899999999999999</v>
      </c>
      <c r="BW28" s="276">
        <v>2.2138650996</v>
      </c>
      <c r="BX28" s="276">
        <v>1.0988333398310379</v>
      </c>
      <c r="BY28" s="276">
        <v>1.4991704081217179</v>
      </c>
      <c r="BZ28" s="276">
        <v>0.44016923118159995</v>
      </c>
      <c r="CA28" s="271">
        <v>1030.93</v>
      </c>
      <c r="CB28" s="271">
        <v>1081.1300000000001</v>
      </c>
      <c r="CC28" s="271">
        <v>1458.08</v>
      </c>
      <c r="CD28" s="271">
        <v>1031.42</v>
      </c>
      <c r="CE28" s="271">
        <v>1081.6099999999999</v>
      </c>
      <c r="CF28" s="271">
        <v>1458.58</v>
      </c>
      <c r="CG28" s="271">
        <v>1285.42</v>
      </c>
      <c r="CH28" s="271">
        <v>1388.23</v>
      </c>
      <c r="CI28" s="271">
        <v>427.14999999999986</v>
      </c>
      <c r="CJ28" s="271">
        <v>427.15999999999985</v>
      </c>
      <c r="CK28" s="271">
        <v>102.80999999999995</v>
      </c>
      <c r="CL28" s="271">
        <v>102.81240688282799</v>
      </c>
      <c r="CM28" s="271">
        <v>5.8525710909968609E-2</v>
      </c>
      <c r="CN28" s="294">
        <v>338.88827314296663</v>
      </c>
      <c r="CO28" s="271">
        <v>99.50049029629001</v>
      </c>
      <c r="CP28" s="276" t="str">
        <f t="shared" si="0"/>
        <v/>
      </c>
      <c r="CQ28" s="277">
        <f t="shared" si="4"/>
        <v>338.88827314296663</v>
      </c>
      <c r="CR28" s="276" t="str">
        <f t="shared" si="5"/>
        <v/>
      </c>
      <c r="CS28" s="278"/>
      <c r="CT28" s="294">
        <v>338.88827314296663</v>
      </c>
      <c r="CU28" s="288"/>
      <c r="CV28" s="276" t="s">
        <v>940</v>
      </c>
    </row>
    <row r="29" spans="1:101" s="209" customFormat="1" ht="15.6">
      <c r="A29" s="269">
        <v>27</v>
      </c>
      <c r="B29" s="269" t="s">
        <v>882</v>
      </c>
      <c r="C29" s="269" t="s">
        <v>902</v>
      </c>
      <c r="D29" s="269">
        <v>6</v>
      </c>
      <c r="E29" s="270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 t="s">
        <v>880</v>
      </c>
      <c r="AW29" s="272">
        <v>117.9684</v>
      </c>
      <c r="AX29" s="272">
        <v>554.93089999999995</v>
      </c>
      <c r="AY29" s="273">
        <v>5.1999999999999998E-2</v>
      </c>
      <c r="AZ29" s="274">
        <v>46125.644399999997</v>
      </c>
      <c r="BA29" s="274">
        <v>26803.162469999996</v>
      </c>
      <c r="BB29" s="274">
        <v>33200.400000000001</v>
      </c>
      <c r="BC29" s="274">
        <f t="shared" ref="BC29:BE30" si="10">AW29*0.83</f>
        <v>97.913771999999994</v>
      </c>
      <c r="BD29" s="274">
        <f t="shared" si="10"/>
        <v>460.59264699999994</v>
      </c>
      <c r="BE29" s="271">
        <f t="shared" si="10"/>
        <v>4.3159999999999997E-2</v>
      </c>
      <c r="BF29" s="274">
        <f t="shared" si="1"/>
        <v>38284.284851999997</v>
      </c>
      <c r="BG29" s="274">
        <f t="shared" si="2"/>
        <v>22246.624850099997</v>
      </c>
      <c r="BH29" s="274">
        <f t="shared" si="3"/>
        <v>315.06799999999998</v>
      </c>
      <c r="BI29" s="288"/>
      <c r="BJ29" s="275"/>
      <c r="BK29" s="275"/>
      <c r="BL29" s="275"/>
      <c r="BM29" s="275"/>
      <c r="BN29" s="275"/>
      <c r="BO29" s="276"/>
      <c r="BP29" s="276"/>
      <c r="BQ29" s="276"/>
      <c r="BR29" s="276"/>
      <c r="BS29" s="271"/>
      <c r="BT29" s="276"/>
      <c r="BU29" s="276"/>
      <c r="BV29" s="276"/>
      <c r="BW29" s="276"/>
      <c r="BX29" s="276"/>
      <c r="BY29" s="276"/>
      <c r="BZ29" s="276"/>
      <c r="CA29" s="271"/>
      <c r="CB29" s="271"/>
      <c r="CC29" s="271"/>
      <c r="CD29" s="271"/>
      <c r="CE29" s="271"/>
      <c r="CF29" s="271"/>
      <c r="CG29" s="271"/>
      <c r="CH29" s="271"/>
      <c r="CI29" s="271"/>
      <c r="CJ29" s="271"/>
      <c r="CK29" s="271"/>
      <c r="CL29" s="271"/>
      <c r="CM29" s="271"/>
      <c r="CN29" s="294"/>
      <c r="CO29" s="271"/>
      <c r="CP29" s="276" t="str">
        <f t="shared" si="0"/>
        <v/>
      </c>
      <c r="CQ29" s="277"/>
      <c r="CR29" s="276" t="str">
        <f t="shared" si="5"/>
        <v/>
      </c>
      <c r="CS29" s="278"/>
      <c r="CT29" s="294"/>
      <c r="CU29" s="288"/>
      <c r="CV29" s="276" t="s">
        <v>940</v>
      </c>
    </row>
    <row r="30" spans="1:101" s="209" customFormat="1" ht="15.6">
      <c r="A30" s="269">
        <v>28</v>
      </c>
      <c r="B30" s="269" t="s">
        <v>882</v>
      </c>
      <c r="C30" s="269" t="s">
        <v>902</v>
      </c>
      <c r="D30" s="269">
        <v>7</v>
      </c>
      <c r="E30" s="270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 t="s">
        <v>880</v>
      </c>
      <c r="AW30" s="272">
        <v>19.403400000000001</v>
      </c>
      <c r="AX30" s="272">
        <v>89.179900000000004</v>
      </c>
      <c r="AY30" s="273">
        <v>4.1000000000000002E-2</v>
      </c>
      <c r="AZ30" s="274">
        <v>7586.7294000000002</v>
      </c>
      <c r="BA30" s="274">
        <v>4307.3891699999995</v>
      </c>
      <c r="BB30" s="274">
        <v>10278.4</v>
      </c>
      <c r="BC30" s="274">
        <f t="shared" si="10"/>
        <v>16.104821999999999</v>
      </c>
      <c r="BD30" s="274">
        <f t="shared" si="10"/>
        <v>74.019317000000001</v>
      </c>
      <c r="BE30" s="271">
        <f t="shared" si="10"/>
        <v>3.4029999999999998E-2</v>
      </c>
      <c r="BF30" s="274">
        <f t="shared" si="1"/>
        <v>6296.9854019999993</v>
      </c>
      <c r="BG30" s="274">
        <f t="shared" si="2"/>
        <v>3575.1330110999997</v>
      </c>
      <c r="BH30" s="274">
        <f t="shared" si="3"/>
        <v>248.41899999999998</v>
      </c>
      <c r="BI30" s="288"/>
      <c r="BJ30" s="275"/>
      <c r="BK30" s="275"/>
      <c r="BL30" s="275"/>
      <c r="BM30" s="275"/>
      <c r="BN30" s="275"/>
      <c r="BO30" s="276"/>
      <c r="BP30" s="276"/>
      <c r="BQ30" s="276"/>
      <c r="BR30" s="276"/>
      <c r="BS30" s="271"/>
      <c r="BT30" s="276"/>
      <c r="BU30" s="276"/>
      <c r="BV30" s="276"/>
      <c r="BW30" s="276"/>
      <c r="BX30" s="276"/>
      <c r="BY30" s="276"/>
      <c r="BZ30" s="276"/>
      <c r="CA30" s="271"/>
      <c r="CB30" s="271"/>
      <c r="CC30" s="271"/>
      <c r="CD30" s="271"/>
      <c r="CE30" s="271"/>
      <c r="CF30" s="271"/>
      <c r="CG30" s="271"/>
      <c r="CH30" s="271"/>
      <c r="CI30" s="271"/>
      <c r="CJ30" s="271"/>
      <c r="CK30" s="271"/>
      <c r="CL30" s="271"/>
      <c r="CM30" s="271"/>
      <c r="CN30" s="294"/>
      <c r="CO30" s="271"/>
      <c r="CP30" s="276" t="str">
        <f t="shared" si="0"/>
        <v/>
      </c>
      <c r="CQ30" s="277"/>
      <c r="CR30" s="276" t="str">
        <f t="shared" si="5"/>
        <v/>
      </c>
      <c r="CS30" s="278"/>
      <c r="CT30" s="294"/>
      <c r="CU30" s="288"/>
      <c r="CV30" s="276" t="s">
        <v>940</v>
      </c>
    </row>
    <row r="31" spans="1:101" s="209" customFormat="1" ht="15.6">
      <c r="A31" s="269">
        <v>29</v>
      </c>
      <c r="B31" s="269" t="s">
        <v>882</v>
      </c>
      <c r="C31" s="269" t="s">
        <v>903</v>
      </c>
      <c r="D31" s="269">
        <v>1</v>
      </c>
      <c r="E31" s="270">
        <v>5</v>
      </c>
      <c r="F31" s="276">
        <v>48.884</v>
      </c>
      <c r="G31" s="276">
        <v>2.012</v>
      </c>
      <c r="H31" s="276">
        <v>15.648</v>
      </c>
      <c r="I31" s="276">
        <v>0.78100000000000003</v>
      </c>
      <c r="J31" s="276">
        <v>5.8470000000000004</v>
      </c>
      <c r="K31" s="276">
        <v>6.5869999999999997</v>
      </c>
      <c r="L31" s="276">
        <v>16.658000000000001</v>
      </c>
      <c r="M31" s="276">
        <v>2.363</v>
      </c>
      <c r="N31" s="276">
        <v>0.70099999999999996</v>
      </c>
      <c r="O31" s="276">
        <v>0.48399999999999999</v>
      </c>
      <c r="P31" s="276">
        <v>0</v>
      </c>
      <c r="Q31" s="276">
        <v>0</v>
      </c>
      <c r="R31" s="276">
        <v>87.25</v>
      </c>
      <c r="S31" s="276">
        <v>6.55</v>
      </c>
      <c r="T31" s="276">
        <v>6.54</v>
      </c>
      <c r="U31" s="276">
        <v>0.83399999999999996</v>
      </c>
      <c r="V31" s="271">
        <f t="shared" si="6"/>
        <v>16.600000000000005</v>
      </c>
      <c r="W31" s="271">
        <f>100*K31/40.3044/(K31/40.3044+S31/71.844)</f>
        <v>64.191130150156283</v>
      </c>
      <c r="X31" s="271">
        <f t="shared" si="7"/>
        <v>3.0640000000000001</v>
      </c>
      <c r="Y31" s="271">
        <v>50.683599999999998</v>
      </c>
      <c r="Z31" s="271">
        <v>2.3845999999999998</v>
      </c>
      <c r="AA31" s="271">
        <v>18.563700000000001</v>
      </c>
      <c r="AB31" s="271">
        <v>2.1526000000000001</v>
      </c>
      <c r="AC31" s="271">
        <v>3.8899999999999997E-2</v>
      </c>
      <c r="AD31" s="271">
        <v>1.1732</v>
      </c>
      <c r="AE31" s="271">
        <v>19.762699999999999</v>
      </c>
      <c r="AF31" s="271">
        <v>2.8083</v>
      </c>
      <c r="AG31" s="271">
        <v>0.82730000000000004</v>
      </c>
      <c r="AH31" s="271">
        <v>0.57189999999999996</v>
      </c>
      <c r="AI31" s="271"/>
      <c r="AJ31" s="271"/>
      <c r="AK31" s="271">
        <v>99.051699999999997</v>
      </c>
      <c r="AL31" s="271">
        <v>46.643839677471824</v>
      </c>
      <c r="AM31" s="271">
        <v>8.0829809604731517E-2</v>
      </c>
      <c r="AN31" s="271">
        <v>39.806385331427144</v>
      </c>
      <c r="AO31" s="271">
        <v>0.44119502033946384</v>
      </c>
      <c r="AP31" s="271">
        <v>5.2131693064074024E-2</v>
      </c>
      <c r="AQ31" s="271">
        <v>0.20776745344412376</v>
      </c>
      <c r="AR31" s="271">
        <v>12.415936014759415</v>
      </c>
      <c r="AS31" s="271">
        <v>0.2812433581080398</v>
      </c>
      <c r="AT31" s="271">
        <v>100.00000987349945</v>
      </c>
      <c r="AU31" s="271">
        <v>87.007438011381581</v>
      </c>
      <c r="AV31" s="283"/>
      <c r="AW31" s="272">
        <v>16.376100000000001</v>
      </c>
      <c r="AX31" s="272">
        <v>178.40029999999999</v>
      </c>
      <c r="AY31" s="273">
        <v>4.7E-2</v>
      </c>
      <c r="AZ31" s="274">
        <v>6403.0551000000005</v>
      </c>
      <c r="BA31" s="274">
        <v>8616.7344899999989</v>
      </c>
      <c r="BB31" s="274">
        <v>4978.6000000000004</v>
      </c>
      <c r="BC31" s="274">
        <f>AW31*U31</f>
        <v>13.657667399999999</v>
      </c>
      <c r="BD31" s="274">
        <f>AX31*U31</f>
        <v>148.78585019999997</v>
      </c>
      <c r="BE31" s="271">
        <f>AY31*U31</f>
        <v>3.9197999999999997E-2</v>
      </c>
      <c r="BF31" s="274">
        <f t="shared" si="1"/>
        <v>5340.1479534</v>
      </c>
      <c r="BG31" s="274">
        <f t="shared" si="2"/>
        <v>7186.3565646599982</v>
      </c>
      <c r="BH31" s="274">
        <f t="shared" si="3"/>
        <v>286.1454</v>
      </c>
      <c r="BI31" s="288">
        <v>207.6576902029442</v>
      </c>
      <c r="BJ31" s="275">
        <v>20.765769020294421</v>
      </c>
      <c r="BK31" s="275">
        <f>BI31*U31</f>
        <v>173.18651362925544</v>
      </c>
      <c r="BL31" s="275"/>
      <c r="BM31" s="275"/>
      <c r="BN31" s="275"/>
      <c r="BO31" s="271"/>
      <c r="BP31" s="271"/>
      <c r="BQ31" s="271"/>
      <c r="BR31" s="271"/>
      <c r="BS31" s="271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71"/>
      <c r="CH31" s="271"/>
      <c r="CI31" s="271"/>
      <c r="CJ31" s="271"/>
      <c r="CK31" s="271"/>
      <c r="CL31" s="271"/>
      <c r="CM31" s="271"/>
      <c r="CN31" s="294"/>
      <c r="CO31" s="271"/>
      <c r="CP31" s="276">
        <f t="shared" si="0"/>
        <v>207.6576902029442</v>
      </c>
      <c r="CQ31" s="277">
        <f t="shared" si="4"/>
        <v>207.6576902029442</v>
      </c>
      <c r="CR31" s="276" t="str">
        <f t="shared" si="5"/>
        <v/>
      </c>
      <c r="CS31" s="278"/>
      <c r="CT31" s="294"/>
      <c r="CU31" s="288">
        <v>207.6576902029442</v>
      </c>
      <c r="CV31" s="276" t="s">
        <v>940</v>
      </c>
    </row>
    <row r="32" spans="1:101" s="209" customFormat="1" ht="15.6">
      <c r="A32" s="269">
        <v>30</v>
      </c>
      <c r="B32" s="269" t="s">
        <v>882</v>
      </c>
      <c r="C32" s="269" t="s">
        <v>903</v>
      </c>
      <c r="D32" s="269">
        <v>2</v>
      </c>
      <c r="E32" s="270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>
        <v>46.643839677471824</v>
      </c>
      <c r="AM32" s="271">
        <v>8.0829809604731517E-2</v>
      </c>
      <c r="AN32" s="271">
        <v>39.806385331427144</v>
      </c>
      <c r="AO32" s="271">
        <v>0.44119502033946384</v>
      </c>
      <c r="AP32" s="271">
        <v>5.2131693064074024E-2</v>
      </c>
      <c r="AQ32" s="271">
        <v>0.20776745344412376</v>
      </c>
      <c r="AR32" s="271">
        <v>12.415936014759415</v>
      </c>
      <c r="AS32" s="271">
        <v>0.2812433581080398</v>
      </c>
      <c r="AT32" s="271">
        <v>100.00000987349945</v>
      </c>
      <c r="AU32" s="271">
        <v>87.007438011381581</v>
      </c>
      <c r="AV32" s="271" t="s">
        <v>881</v>
      </c>
      <c r="AW32" s="272">
        <v>1.5843</v>
      </c>
      <c r="AX32" s="272">
        <v>36.341799999999999</v>
      </c>
      <c r="AY32" s="273">
        <v>2.8000000000000001E-2</v>
      </c>
      <c r="AZ32" s="274">
        <v>619.46130000000005</v>
      </c>
      <c r="BA32" s="274">
        <v>1755.3089399999999</v>
      </c>
      <c r="BB32" s="274">
        <v>547.5</v>
      </c>
      <c r="BC32" s="274">
        <f>AW32*0.83</f>
        <v>1.3149690000000001</v>
      </c>
      <c r="BD32" s="274">
        <f>AX32*0.83</f>
        <v>30.163694</v>
      </c>
      <c r="BE32" s="271">
        <f>AY32*0.83</f>
        <v>2.324E-2</v>
      </c>
      <c r="BF32" s="274">
        <f t="shared" si="1"/>
        <v>514.15287899999998</v>
      </c>
      <c r="BG32" s="274">
        <f t="shared" si="2"/>
        <v>1456.9064202</v>
      </c>
      <c r="BH32" s="274">
        <f t="shared" si="3"/>
        <v>169.65200000000002</v>
      </c>
      <c r="BI32" s="288"/>
      <c r="BJ32" s="275"/>
      <c r="BK32" s="275"/>
      <c r="BL32" s="275"/>
      <c r="BM32" s="275"/>
      <c r="BN32" s="275"/>
      <c r="BO32" s="271"/>
      <c r="BP32" s="271"/>
      <c r="BQ32" s="271"/>
      <c r="BR32" s="271"/>
      <c r="BS32" s="271"/>
      <c r="BT32" s="271"/>
      <c r="BU32" s="271"/>
      <c r="BV32" s="271"/>
      <c r="BW32" s="271"/>
      <c r="BX32" s="271"/>
      <c r="BY32" s="271"/>
      <c r="BZ32" s="271"/>
      <c r="CA32" s="271"/>
      <c r="CB32" s="271"/>
      <c r="CC32" s="271"/>
      <c r="CD32" s="271"/>
      <c r="CE32" s="271"/>
      <c r="CF32" s="271"/>
      <c r="CG32" s="271"/>
      <c r="CH32" s="271"/>
      <c r="CI32" s="271"/>
      <c r="CJ32" s="271"/>
      <c r="CK32" s="271"/>
      <c r="CL32" s="271"/>
      <c r="CM32" s="271"/>
      <c r="CN32" s="294"/>
      <c r="CO32" s="271"/>
      <c r="CP32" s="276" t="str">
        <f t="shared" si="0"/>
        <v/>
      </c>
      <c r="CQ32" s="277"/>
      <c r="CR32" s="276" t="str">
        <f t="shared" si="5"/>
        <v/>
      </c>
      <c r="CS32" s="278"/>
      <c r="CT32" s="294"/>
      <c r="CU32" s="288"/>
      <c r="CV32" s="276" t="s">
        <v>940</v>
      </c>
    </row>
    <row r="33" spans="1:101" s="209" customFormat="1" ht="15.6">
      <c r="A33" s="269">
        <v>31</v>
      </c>
      <c r="B33" s="269" t="s">
        <v>882</v>
      </c>
      <c r="C33" s="269" t="s">
        <v>904</v>
      </c>
      <c r="D33" s="269">
        <v>1</v>
      </c>
      <c r="E33" s="270">
        <v>5</v>
      </c>
      <c r="F33" s="276">
        <v>47.719000000000001</v>
      </c>
      <c r="G33" s="276">
        <v>2.165</v>
      </c>
      <c r="H33" s="276">
        <v>14.391</v>
      </c>
      <c r="I33" s="276">
        <v>0.94</v>
      </c>
      <c r="J33" s="276">
        <v>6.3979999999999997</v>
      </c>
      <c r="K33" s="276">
        <v>7.1159999999999997</v>
      </c>
      <c r="L33" s="276">
        <v>17.581</v>
      </c>
      <c r="M33" s="276">
        <v>2.2549999999999999</v>
      </c>
      <c r="N33" s="276">
        <v>0.68100000000000005</v>
      </c>
      <c r="O33" s="276">
        <v>0.73</v>
      </c>
      <c r="P33" s="276">
        <v>0</v>
      </c>
      <c r="Q33" s="276">
        <v>0</v>
      </c>
      <c r="R33" s="276">
        <v>87.35</v>
      </c>
      <c r="S33" s="276">
        <v>7.2439999999999998</v>
      </c>
      <c r="T33" s="276">
        <v>7.24</v>
      </c>
      <c r="U33" s="276">
        <v>0.82</v>
      </c>
      <c r="V33" s="271">
        <f t="shared" si="6"/>
        <v>18.000000000000004</v>
      </c>
      <c r="W33" s="271">
        <f>100*K33/40.3044/(K33/40.3044+S33/71.844)</f>
        <v>63.650082513924602</v>
      </c>
      <c r="X33" s="271">
        <f t="shared" si="7"/>
        <v>2.9359999999999999</v>
      </c>
      <c r="Y33" s="271">
        <v>49.666899999999998</v>
      </c>
      <c r="Z33" s="271">
        <v>2.6183000000000001</v>
      </c>
      <c r="AA33" s="271">
        <v>17.4116</v>
      </c>
      <c r="AB33" s="271">
        <v>2.3519999999999999</v>
      </c>
      <c r="AC33" s="271">
        <v>2.6200000000000001E-2</v>
      </c>
      <c r="AD33" s="271">
        <v>1.3697999999999999</v>
      </c>
      <c r="AE33" s="271">
        <v>21.275700000000001</v>
      </c>
      <c r="AF33" s="271">
        <v>2.7263000000000002</v>
      </c>
      <c r="AG33" s="271">
        <v>0.81899999999999995</v>
      </c>
      <c r="AH33" s="271">
        <v>0.88619999999999999</v>
      </c>
      <c r="AI33" s="271"/>
      <c r="AJ33" s="271"/>
      <c r="AK33" s="271">
        <v>99.235699999999994</v>
      </c>
      <c r="AL33" s="271">
        <v>47.053334432084533</v>
      </c>
      <c r="AM33" s="271">
        <v>7.0368122642298914E-2</v>
      </c>
      <c r="AN33" s="271">
        <v>39.446284777508822</v>
      </c>
      <c r="AO33" s="271">
        <v>0.48557604135136095</v>
      </c>
      <c r="AP33" s="271">
        <v>4.4936062625500234E-2</v>
      </c>
      <c r="AQ33" s="271">
        <v>0.23087035833667183</v>
      </c>
      <c r="AR33" s="271">
        <v>12.34621995513392</v>
      </c>
      <c r="AS33" s="271">
        <v>0.29807833577031834</v>
      </c>
      <c r="AT33" s="271">
        <v>99.999983412922418</v>
      </c>
      <c r="AU33" s="271">
        <v>87.168353641015301</v>
      </c>
      <c r="AV33" s="271" t="s">
        <v>880</v>
      </c>
      <c r="AW33" s="272">
        <v>7.5970000000000004</v>
      </c>
      <c r="AX33" s="272">
        <v>61.034100000000002</v>
      </c>
      <c r="AY33" s="273">
        <v>1.9E-2</v>
      </c>
      <c r="AZ33" s="274">
        <v>2970.4270000000001</v>
      </c>
      <c r="BA33" s="274">
        <v>2947.9470299999998</v>
      </c>
      <c r="BB33" s="274">
        <v>6372.9</v>
      </c>
      <c r="BC33" s="274">
        <f>AW33*U33</f>
        <v>6.2295400000000001</v>
      </c>
      <c r="BD33" s="274">
        <f>AX33*U33</f>
        <v>50.047961999999998</v>
      </c>
      <c r="BE33" s="271">
        <f>AY33*U33</f>
        <v>1.5579999999999998E-2</v>
      </c>
      <c r="BF33" s="274">
        <f t="shared" si="1"/>
        <v>2435.7501400000001</v>
      </c>
      <c r="BG33" s="274">
        <f t="shared" si="2"/>
        <v>2417.3165645999998</v>
      </c>
      <c r="BH33" s="274">
        <f t="shared" si="3"/>
        <v>113.73399999999999</v>
      </c>
      <c r="BI33" s="288">
        <v>238.55612402229883</v>
      </c>
      <c r="BJ33" s="275">
        <v>23.855612402229884</v>
      </c>
      <c r="BK33" s="275">
        <f>BI33*U33</f>
        <v>195.61602169828504</v>
      </c>
      <c r="BL33" s="275">
        <v>3131.8758781345937</v>
      </c>
      <c r="BM33" s="275">
        <v>313.18758781345934</v>
      </c>
      <c r="BN33" s="275">
        <f>BL33*U33</f>
        <v>2568.1382200703665</v>
      </c>
      <c r="BO33" s="271"/>
      <c r="BP33" s="271"/>
      <c r="BQ33" s="271"/>
      <c r="BR33" s="271"/>
      <c r="BS33" s="271"/>
      <c r="BT33" s="271"/>
      <c r="BU33" s="271"/>
      <c r="BV33" s="271"/>
      <c r="BW33" s="271"/>
      <c r="BX33" s="271"/>
      <c r="BY33" s="271"/>
      <c r="BZ33" s="271"/>
      <c r="CA33" s="271"/>
      <c r="CB33" s="271"/>
      <c r="CC33" s="271"/>
      <c r="CD33" s="271"/>
      <c r="CE33" s="271"/>
      <c r="CF33" s="271"/>
      <c r="CG33" s="271"/>
      <c r="CH33" s="271"/>
      <c r="CI33" s="271"/>
      <c r="CJ33" s="271"/>
      <c r="CK33" s="271"/>
      <c r="CL33" s="271"/>
      <c r="CM33" s="271"/>
      <c r="CN33" s="294"/>
      <c r="CO33" s="271"/>
      <c r="CP33" s="276">
        <f t="shared" si="0"/>
        <v>238.55612402229883</v>
      </c>
      <c r="CQ33" s="277">
        <f t="shared" si="4"/>
        <v>238.55612402229883</v>
      </c>
      <c r="CR33" s="276" t="str">
        <f t="shared" si="5"/>
        <v/>
      </c>
      <c r="CS33" s="278"/>
      <c r="CT33" s="294"/>
      <c r="CU33" s="288">
        <v>238.55612402229883</v>
      </c>
      <c r="CV33" s="276" t="s">
        <v>940</v>
      </c>
    </row>
    <row r="34" spans="1:101" s="209" customFormat="1" ht="15.6">
      <c r="A34" s="269">
        <v>32</v>
      </c>
      <c r="B34" s="269" t="s">
        <v>882</v>
      </c>
      <c r="C34" s="269" t="s">
        <v>904</v>
      </c>
      <c r="D34" s="269">
        <v>2</v>
      </c>
      <c r="E34" s="270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>
        <v>47.053334432084533</v>
      </c>
      <c r="AM34" s="271">
        <v>7.0368122642298914E-2</v>
      </c>
      <c r="AN34" s="271">
        <v>39.446284777508822</v>
      </c>
      <c r="AO34" s="271">
        <v>0.48557604135136095</v>
      </c>
      <c r="AP34" s="271">
        <v>4.4936062625500234E-2</v>
      </c>
      <c r="AQ34" s="271">
        <v>0.23087035833667183</v>
      </c>
      <c r="AR34" s="271">
        <v>12.34621995513392</v>
      </c>
      <c r="AS34" s="271">
        <v>0.29807833577031834</v>
      </c>
      <c r="AT34" s="271">
        <v>99.999983412922418</v>
      </c>
      <c r="AU34" s="271">
        <v>87.168353641015301</v>
      </c>
      <c r="AV34" s="271" t="s">
        <v>881</v>
      </c>
      <c r="AW34" s="272">
        <v>3.8645</v>
      </c>
      <c r="AX34" s="272">
        <v>42.943100000000001</v>
      </c>
      <c r="AY34" s="273">
        <v>5.5E-2</v>
      </c>
      <c r="AZ34" s="274">
        <v>1511.0195000000001</v>
      </c>
      <c r="BA34" s="274">
        <v>2074.15173</v>
      </c>
      <c r="BB34" s="274">
        <v>3285</v>
      </c>
      <c r="BC34" s="274">
        <f t="shared" ref="BC34:BE36" si="11">AW34*0.83</f>
        <v>3.207535</v>
      </c>
      <c r="BD34" s="274">
        <f t="shared" si="11"/>
        <v>35.642772999999998</v>
      </c>
      <c r="BE34" s="271">
        <f t="shared" si="11"/>
        <v>4.5649999999999996E-2</v>
      </c>
      <c r="BF34" s="274">
        <f t="shared" si="1"/>
        <v>1254.1461850000001</v>
      </c>
      <c r="BG34" s="274">
        <f t="shared" si="2"/>
        <v>1721.5459358999999</v>
      </c>
      <c r="BH34" s="274">
        <f t="shared" si="3"/>
        <v>333.24499999999995</v>
      </c>
      <c r="BI34" s="288"/>
      <c r="BJ34" s="275"/>
      <c r="BK34" s="275"/>
      <c r="BL34" s="275"/>
      <c r="BM34" s="275"/>
      <c r="BN34" s="275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M34" s="271"/>
      <c r="CN34" s="294"/>
      <c r="CO34" s="271"/>
      <c r="CP34" s="276" t="str">
        <f t="shared" si="0"/>
        <v/>
      </c>
      <c r="CQ34" s="277"/>
      <c r="CR34" s="276" t="str">
        <f t="shared" si="5"/>
        <v/>
      </c>
      <c r="CS34" s="278"/>
      <c r="CT34" s="294"/>
      <c r="CU34" s="288"/>
      <c r="CV34" s="276" t="s">
        <v>940</v>
      </c>
    </row>
    <row r="35" spans="1:101" s="209" customFormat="1" ht="15.6">
      <c r="A35" s="269">
        <v>33</v>
      </c>
      <c r="B35" s="269" t="s">
        <v>882</v>
      </c>
      <c r="C35" s="269" t="s">
        <v>904</v>
      </c>
      <c r="D35" s="269">
        <v>3</v>
      </c>
      <c r="E35" s="270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>
        <v>47.053334432084533</v>
      </c>
      <c r="AM35" s="271">
        <v>7.0368122642298914E-2</v>
      </c>
      <c r="AN35" s="271">
        <v>39.446284777508822</v>
      </c>
      <c r="AO35" s="271">
        <v>0.48557604135136095</v>
      </c>
      <c r="AP35" s="271">
        <v>4.4936062625500234E-2</v>
      </c>
      <c r="AQ35" s="271">
        <v>0.23087035833667183</v>
      </c>
      <c r="AR35" s="271">
        <v>12.34621995513392</v>
      </c>
      <c r="AS35" s="271">
        <v>0.29807833577031834</v>
      </c>
      <c r="AT35" s="271">
        <v>99.999983412922418</v>
      </c>
      <c r="AU35" s="271">
        <v>87.168353641015301</v>
      </c>
      <c r="AV35" s="271" t="s">
        <v>881</v>
      </c>
      <c r="AW35" s="272">
        <v>2.3589000000000002</v>
      </c>
      <c r="AX35" s="272">
        <v>20.991199999999999</v>
      </c>
      <c r="AY35" s="273">
        <v>4.8000000000000001E-2</v>
      </c>
      <c r="AZ35" s="274">
        <v>922.32990000000007</v>
      </c>
      <c r="BA35" s="274">
        <v>1013.8749599999999</v>
      </c>
      <c r="BB35" s="274">
        <v>2664.5</v>
      </c>
      <c r="BC35" s="274">
        <f t="shared" si="11"/>
        <v>1.9578870000000002</v>
      </c>
      <c r="BD35" s="274">
        <f t="shared" si="11"/>
        <v>17.422695999999998</v>
      </c>
      <c r="BE35" s="271">
        <f t="shared" si="11"/>
        <v>3.984E-2</v>
      </c>
      <c r="BF35" s="274">
        <f t="shared" si="1"/>
        <v>765.53381700000011</v>
      </c>
      <c r="BG35" s="274">
        <f t="shared" si="2"/>
        <v>841.51621679999982</v>
      </c>
      <c r="BH35" s="274">
        <f t="shared" si="3"/>
        <v>290.83199999999999</v>
      </c>
      <c r="BI35" s="288"/>
      <c r="BJ35" s="275"/>
      <c r="BK35" s="275"/>
      <c r="BL35" s="275"/>
      <c r="BM35" s="275"/>
      <c r="BN35" s="275"/>
      <c r="BO35" s="271"/>
      <c r="BP35" s="271"/>
      <c r="BQ35" s="271"/>
      <c r="BR35" s="271"/>
      <c r="BS35" s="271"/>
      <c r="BT35" s="271"/>
      <c r="BU35" s="271"/>
      <c r="BV35" s="271"/>
      <c r="BW35" s="271"/>
      <c r="BX35" s="271"/>
      <c r="BY35" s="271"/>
      <c r="BZ35" s="271"/>
      <c r="CA35" s="271"/>
      <c r="CB35" s="271"/>
      <c r="CC35" s="271"/>
      <c r="CD35" s="271"/>
      <c r="CE35" s="271"/>
      <c r="CF35" s="271"/>
      <c r="CG35" s="271"/>
      <c r="CH35" s="271"/>
      <c r="CI35" s="271"/>
      <c r="CJ35" s="271"/>
      <c r="CK35" s="271"/>
      <c r="CL35" s="271"/>
      <c r="CM35" s="271"/>
      <c r="CN35" s="294"/>
      <c r="CO35" s="271"/>
      <c r="CP35" s="276" t="str">
        <f t="shared" si="0"/>
        <v/>
      </c>
      <c r="CQ35" s="277"/>
      <c r="CR35" s="276" t="str">
        <f t="shared" si="5"/>
        <v/>
      </c>
      <c r="CS35" s="278"/>
      <c r="CT35" s="294"/>
      <c r="CU35" s="288"/>
      <c r="CV35" s="276" t="s">
        <v>940</v>
      </c>
    </row>
    <row r="36" spans="1:101" s="209" customFormat="1" ht="15.6">
      <c r="A36" s="269">
        <v>34</v>
      </c>
      <c r="B36" s="269" t="s">
        <v>882</v>
      </c>
      <c r="C36" s="269" t="s">
        <v>904</v>
      </c>
      <c r="D36" s="269">
        <v>4</v>
      </c>
      <c r="E36" s="270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>
        <v>47.053334432084533</v>
      </c>
      <c r="AM36" s="271">
        <v>7.0368122642298914E-2</v>
      </c>
      <c r="AN36" s="271">
        <v>39.446284777508822</v>
      </c>
      <c r="AO36" s="271">
        <v>0.48557604135136095</v>
      </c>
      <c r="AP36" s="271">
        <v>4.4936062625500234E-2</v>
      </c>
      <c r="AQ36" s="271">
        <v>0.23087035833667183</v>
      </c>
      <c r="AR36" s="271">
        <v>12.34621995513392</v>
      </c>
      <c r="AS36" s="271">
        <v>0.29807833577031834</v>
      </c>
      <c r="AT36" s="271">
        <v>99.999983412922418</v>
      </c>
      <c r="AU36" s="271">
        <v>87.168353641015301</v>
      </c>
      <c r="AV36" s="271" t="s">
        <v>881</v>
      </c>
      <c r="AW36" s="272">
        <v>3.2002000000000002</v>
      </c>
      <c r="AX36" s="272">
        <v>30.112500000000001</v>
      </c>
      <c r="AY36" s="273">
        <v>4.3999999999999997E-2</v>
      </c>
      <c r="AZ36" s="274">
        <v>1251.2782</v>
      </c>
      <c r="BA36" s="274">
        <v>1454.4337499999999</v>
      </c>
      <c r="BB36" s="274">
        <v>2022.1000000000001</v>
      </c>
      <c r="BC36" s="274">
        <f t="shared" si="11"/>
        <v>2.6561659999999998</v>
      </c>
      <c r="BD36" s="274">
        <f t="shared" si="11"/>
        <v>24.993375</v>
      </c>
      <c r="BE36" s="271">
        <f t="shared" si="11"/>
        <v>3.6519999999999997E-2</v>
      </c>
      <c r="BF36" s="274">
        <f t="shared" si="1"/>
        <v>1038.5609059999999</v>
      </c>
      <c r="BG36" s="274">
        <f t="shared" si="2"/>
        <v>1207.1800125</v>
      </c>
      <c r="BH36" s="274">
        <f t="shared" si="3"/>
        <v>266.596</v>
      </c>
      <c r="BI36" s="288"/>
      <c r="BJ36" s="275"/>
      <c r="BK36" s="275"/>
      <c r="BL36" s="275"/>
      <c r="BM36" s="275"/>
      <c r="BN36" s="275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94"/>
      <c r="CO36" s="271"/>
      <c r="CP36" s="276" t="str">
        <f t="shared" si="0"/>
        <v/>
      </c>
      <c r="CQ36" s="277"/>
      <c r="CR36" s="276" t="str">
        <f t="shared" si="5"/>
        <v/>
      </c>
      <c r="CS36" s="278"/>
      <c r="CT36" s="294"/>
      <c r="CU36" s="288"/>
      <c r="CV36" s="276" t="s">
        <v>940</v>
      </c>
    </row>
    <row r="37" spans="1:101" s="209" customFormat="1" ht="15.6">
      <c r="A37" s="269">
        <v>35</v>
      </c>
      <c r="B37" s="269" t="s">
        <v>882</v>
      </c>
      <c r="C37" s="269" t="s">
        <v>905</v>
      </c>
      <c r="D37" s="269">
        <v>1</v>
      </c>
      <c r="E37" s="270">
        <v>5</v>
      </c>
      <c r="F37" s="276">
        <v>48.874000000000002</v>
      </c>
      <c r="G37" s="276">
        <v>2.028</v>
      </c>
      <c r="H37" s="276">
        <v>14.445</v>
      </c>
      <c r="I37" s="276">
        <v>0.81599999999999995</v>
      </c>
      <c r="J37" s="276">
        <v>5.8789999999999996</v>
      </c>
      <c r="K37" s="276">
        <v>7.1120000000000001</v>
      </c>
      <c r="L37" s="276">
        <v>17.396000000000001</v>
      </c>
      <c r="M37" s="276">
        <v>2.2519999999999998</v>
      </c>
      <c r="N37" s="276">
        <v>0.66500000000000004</v>
      </c>
      <c r="O37" s="276">
        <v>0.46500000000000002</v>
      </c>
      <c r="P37" s="276">
        <v>0</v>
      </c>
      <c r="Q37" s="276">
        <v>0</v>
      </c>
      <c r="R37" s="276">
        <v>88.16</v>
      </c>
      <c r="S37" s="276">
        <v>6.6130000000000004</v>
      </c>
      <c r="T37" s="276">
        <v>6.61</v>
      </c>
      <c r="U37" s="276">
        <v>0.82699999999999996</v>
      </c>
      <c r="V37" s="271">
        <f t="shared" si="6"/>
        <v>17.300000000000004</v>
      </c>
      <c r="W37" s="271">
        <f>100*K37/40.3044/(K37/40.3044+S37/71.844)</f>
        <v>65.718678620414224</v>
      </c>
      <c r="X37" s="271">
        <f t="shared" si="7"/>
        <v>2.9169999999999998</v>
      </c>
      <c r="Y37" s="271">
        <v>50.363799999999998</v>
      </c>
      <c r="Z37" s="271">
        <v>2.4089</v>
      </c>
      <c r="AA37" s="271">
        <v>17.4434</v>
      </c>
      <c r="AB37" s="271">
        <v>2.1568000000000001</v>
      </c>
      <c r="AC37" s="271">
        <v>7.7899999999999997E-2</v>
      </c>
      <c r="AD37" s="271">
        <v>1.3724000000000001</v>
      </c>
      <c r="AE37" s="271">
        <v>20.653099999999998</v>
      </c>
      <c r="AF37" s="271">
        <v>2.6703000000000001</v>
      </c>
      <c r="AG37" s="271">
        <v>0.78839999999999999</v>
      </c>
      <c r="AH37" s="271">
        <v>0.55379999999999996</v>
      </c>
      <c r="AI37" s="271"/>
      <c r="AJ37" s="271"/>
      <c r="AK37" s="271">
        <v>98.656499999999994</v>
      </c>
      <c r="AL37" s="271">
        <v>47.313373750288598</v>
      </c>
      <c r="AM37" s="271">
        <v>0.30641645801017314</v>
      </c>
      <c r="AN37" s="271">
        <v>39.875039314470492</v>
      </c>
      <c r="AO37" s="271">
        <v>0.47926801161116245</v>
      </c>
      <c r="AP37" s="271">
        <v>6.1759298470460113E-2</v>
      </c>
      <c r="AQ37" s="271">
        <v>0.15473623142499604</v>
      </c>
      <c r="AR37" s="271">
        <v>11.421047665451084</v>
      </c>
      <c r="AS37" s="271">
        <v>0.31253721091795822</v>
      </c>
      <c r="AT37" s="271">
        <v>99.999996597918084</v>
      </c>
      <c r="AU37" s="271">
        <v>88.072821631548393</v>
      </c>
      <c r="AV37" s="271" t="s">
        <v>880</v>
      </c>
      <c r="AW37" s="274">
        <v>13.691000000000001</v>
      </c>
      <c r="AX37" s="274">
        <v>138.13499999999999</v>
      </c>
      <c r="AY37" s="271">
        <v>3.4000000000000002E-2</v>
      </c>
      <c r="AZ37" s="274">
        <v>5353.1810000000005</v>
      </c>
      <c r="BA37" s="274">
        <v>6671.9204999999993</v>
      </c>
      <c r="BB37" s="274">
        <v>9387.8000000000011</v>
      </c>
      <c r="BC37" s="274">
        <f>AW37*U37</f>
        <v>11.322457</v>
      </c>
      <c r="BD37" s="274">
        <f>AX37*U37</f>
        <v>114.23764499999999</v>
      </c>
      <c r="BE37" s="271">
        <f>AY37*U37</f>
        <v>2.8118000000000001E-2</v>
      </c>
      <c r="BF37" s="274">
        <f t="shared" si="1"/>
        <v>4427.0806869999997</v>
      </c>
      <c r="BG37" s="274">
        <f t="shared" si="2"/>
        <v>5517.6782534999993</v>
      </c>
      <c r="BH37" s="274">
        <f t="shared" si="3"/>
        <v>205.26140000000001</v>
      </c>
      <c r="BI37" s="288">
        <v>228.08764797053317</v>
      </c>
      <c r="BJ37" s="275">
        <v>22.808764797053318</v>
      </c>
      <c r="BK37" s="275">
        <f>BI37*U37</f>
        <v>188.62848487163092</v>
      </c>
      <c r="BL37" s="275"/>
      <c r="BM37" s="275"/>
      <c r="BN37" s="275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94"/>
      <c r="CO37" s="271"/>
      <c r="CP37" s="276">
        <f t="shared" si="0"/>
        <v>228.08764797053317</v>
      </c>
      <c r="CQ37" s="277">
        <f t="shared" si="4"/>
        <v>228.08764797053317</v>
      </c>
      <c r="CR37" s="276" t="str">
        <f t="shared" si="5"/>
        <v/>
      </c>
      <c r="CS37" s="278"/>
      <c r="CT37" s="294"/>
      <c r="CU37" s="288">
        <v>228.08764797053317</v>
      </c>
      <c r="CV37" s="276" t="s">
        <v>940</v>
      </c>
    </row>
    <row r="38" spans="1:101" s="209" customFormat="1" ht="15.6">
      <c r="A38" s="269">
        <v>36</v>
      </c>
      <c r="B38" s="269" t="s">
        <v>882</v>
      </c>
      <c r="C38" s="269" t="s">
        <v>906</v>
      </c>
      <c r="D38" s="269">
        <v>1</v>
      </c>
      <c r="E38" s="270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 t="s">
        <v>884</v>
      </c>
      <c r="AW38" s="274"/>
      <c r="AX38" s="274"/>
      <c r="AY38" s="271"/>
      <c r="AZ38" s="274"/>
      <c r="BA38" s="274"/>
      <c r="BB38" s="274"/>
      <c r="BC38" s="274"/>
      <c r="BD38" s="274"/>
      <c r="BE38" s="271"/>
      <c r="BF38" s="274"/>
      <c r="BG38" s="274"/>
      <c r="BH38" s="274"/>
      <c r="BI38" s="288"/>
      <c r="BJ38" s="275"/>
      <c r="BK38" s="275"/>
      <c r="BL38" s="275"/>
      <c r="BM38" s="275"/>
      <c r="BN38" s="275"/>
      <c r="BO38" s="276">
        <v>6.126666666666666</v>
      </c>
      <c r="BP38" s="276">
        <v>5.12</v>
      </c>
      <c r="BQ38" s="276">
        <v>5.12</v>
      </c>
      <c r="BR38" s="276">
        <v>84.123257977733346</v>
      </c>
      <c r="BS38" s="271">
        <v>3.5308154635232336</v>
      </c>
      <c r="BT38" s="276">
        <v>2.5133333333333332</v>
      </c>
      <c r="BU38" s="276">
        <v>2.2799999999999998</v>
      </c>
      <c r="BV38" s="276">
        <v>2.3966666666666665</v>
      </c>
      <c r="BW38" s="276">
        <v>7.3086377004666652</v>
      </c>
      <c r="BX38" s="276">
        <v>1.7534679049839275</v>
      </c>
      <c r="BY38" s="276">
        <v>8.6442670864618076</v>
      </c>
      <c r="BZ38" s="276">
        <v>1.7796674098556151</v>
      </c>
      <c r="CA38" s="271">
        <v>1031.48</v>
      </c>
      <c r="CB38" s="271">
        <v>1081.6600000000001</v>
      </c>
      <c r="CC38" s="271">
        <v>1458.6</v>
      </c>
      <c r="CD38" s="271">
        <v>1031.42</v>
      </c>
      <c r="CE38" s="271">
        <v>1081.6099999999999</v>
      </c>
      <c r="CF38" s="271">
        <v>1458.58</v>
      </c>
      <c r="CG38" s="271">
        <v>1285.3800000000001</v>
      </c>
      <c r="CH38" s="271">
        <v>1388.31</v>
      </c>
      <c r="CI38" s="271">
        <v>427.11999999999989</v>
      </c>
      <c r="CJ38" s="271">
        <v>427.15999999999985</v>
      </c>
      <c r="CK38" s="271">
        <v>102.92999999999984</v>
      </c>
      <c r="CL38" s="271">
        <v>102.9396394455889</v>
      </c>
      <c r="CM38" s="271">
        <v>0.10366935096828911</v>
      </c>
      <c r="CN38" s="294">
        <v>3635.6127341587944</v>
      </c>
      <c r="CO38" s="271">
        <v>748.49393628428652</v>
      </c>
      <c r="CP38" s="276" t="str">
        <f t="shared" si="0"/>
        <v/>
      </c>
      <c r="CQ38" s="277">
        <f t="shared" si="4"/>
        <v>3635.6127341587944</v>
      </c>
      <c r="CR38" s="276" t="str">
        <f t="shared" si="5"/>
        <v/>
      </c>
      <c r="CS38" s="278"/>
      <c r="CT38" s="294">
        <v>3635.6127341587944</v>
      </c>
      <c r="CU38" s="288"/>
      <c r="CV38" s="276" t="s">
        <v>940</v>
      </c>
    </row>
    <row r="39" spans="1:101" s="209" customFormat="1" ht="15.6">
      <c r="A39" s="269">
        <v>37</v>
      </c>
      <c r="B39" s="269" t="s">
        <v>882</v>
      </c>
      <c r="C39" s="269" t="s">
        <v>906</v>
      </c>
      <c r="D39" s="269">
        <v>3</v>
      </c>
      <c r="E39" s="270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1"/>
      <c r="AO39" s="271"/>
      <c r="AP39" s="271"/>
      <c r="AQ39" s="271"/>
      <c r="AR39" s="271"/>
      <c r="AS39" s="271"/>
      <c r="AT39" s="271"/>
      <c r="AU39" s="271"/>
      <c r="AV39" s="271" t="s">
        <v>884</v>
      </c>
      <c r="AW39" s="274"/>
      <c r="AX39" s="274"/>
      <c r="AY39" s="271"/>
      <c r="AZ39" s="274"/>
      <c r="BA39" s="274"/>
      <c r="BB39" s="274"/>
      <c r="BC39" s="274"/>
      <c r="BD39" s="274"/>
      <c r="BE39" s="271"/>
      <c r="BF39" s="274"/>
      <c r="BG39" s="274"/>
      <c r="BH39" s="274"/>
      <c r="BI39" s="288"/>
      <c r="BJ39" s="275"/>
      <c r="BK39" s="275"/>
      <c r="BL39" s="275"/>
      <c r="BM39" s="275"/>
      <c r="BN39" s="275"/>
      <c r="BO39" s="276">
        <v>12.273333333333333</v>
      </c>
      <c r="BP39" s="276">
        <v>9.4200000000000017</v>
      </c>
      <c r="BQ39" s="276">
        <v>9.4200000000000017</v>
      </c>
      <c r="BR39" s="276">
        <v>570.44153839493345</v>
      </c>
      <c r="BS39" s="271">
        <v>26.947686131798882</v>
      </c>
      <c r="BT39" s="276">
        <v>5.3900000000000006</v>
      </c>
      <c r="BU39" s="276">
        <v>5.44</v>
      </c>
      <c r="BV39" s="276">
        <v>5.4149999999999991</v>
      </c>
      <c r="BW39" s="276">
        <v>83.428821456749986</v>
      </c>
      <c r="BX39" s="276">
        <v>10.526141899134782</v>
      </c>
      <c r="BY39" s="276">
        <v>14.591186770742317</v>
      </c>
      <c r="BZ39" s="276">
        <v>1.185749853501002</v>
      </c>
      <c r="CA39" s="271">
        <v>1031.42</v>
      </c>
      <c r="CB39" s="271">
        <v>1081.6099999999999</v>
      </c>
      <c r="CC39" s="271">
        <v>1458.56</v>
      </c>
      <c r="CD39" s="271">
        <v>1031.42</v>
      </c>
      <c r="CE39" s="271">
        <v>1081.6099999999999</v>
      </c>
      <c r="CF39" s="271">
        <v>1458.58</v>
      </c>
      <c r="CG39" s="271">
        <v>1285.5899999999999</v>
      </c>
      <c r="CH39" s="271">
        <v>1388.38</v>
      </c>
      <c r="CI39" s="271">
        <v>427.13999999999987</v>
      </c>
      <c r="CJ39" s="271">
        <v>427.15999999999985</v>
      </c>
      <c r="CK39" s="271">
        <v>102.79000000000019</v>
      </c>
      <c r="CL39" s="271">
        <v>102.79481294189277</v>
      </c>
      <c r="CM39" s="271">
        <v>5.2283169538860363E-2</v>
      </c>
      <c r="CN39" s="294">
        <v>2927.1247858313741</v>
      </c>
      <c r="CO39" s="271">
        <v>237.87220604552147</v>
      </c>
      <c r="CP39" s="276" t="str">
        <f t="shared" si="0"/>
        <v/>
      </c>
      <c r="CQ39" s="277">
        <f t="shared" si="4"/>
        <v>2927.1247858313741</v>
      </c>
      <c r="CR39" s="276" t="str">
        <f t="shared" si="5"/>
        <v/>
      </c>
      <c r="CS39" s="278" t="s">
        <v>907</v>
      </c>
      <c r="CT39" s="294">
        <v>2927.1247858313741</v>
      </c>
      <c r="CU39" s="288"/>
      <c r="CV39" s="276" t="s">
        <v>940</v>
      </c>
    </row>
    <row r="40" spans="1:101" s="209" customFormat="1" ht="15.6">
      <c r="A40" s="269">
        <v>38</v>
      </c>
      <c r="B40" s="269" t="s">
        <v>882</v>
      </c>
      <c r="C40" s="269" t="s">
        <v>906</v>
      </c>
      <c r="D40" s="269">
        <v>4</v>
      </c>
      <c r="E40" s="270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71"/>
      <c r="AO40" s="271"/>
      <c r="AP40" s="271"/>
      <c r="AQ40" s="271"/>
      <c r="AR40" s="271"/>
      <c r="AS40" s="271"/>
      <c r="AT40" s="271"/>
      <c r="AU40" s="271"/>
      <c r="AV40" s="271" t="s">
        <v>884</v>
      </c>
      <c r="AW40" s="274"/>
      <c r="AX40" s="274"/>
      <c r="AY40" s="271"/>
      <c r="AZ40" s="274"/>
      <c r="BA40" s="274"/>
      <c r="BB40" s="274"/>
      <c r="BC40" s="274"/>
      <c r="BD40" s="274"/>
      <c r="BE40" s="271"/>
      <c r="BF40" s="274"/>
      <c r="BG40" s="274"/>
      <c r="BH40" s="274"/>
      <c r="BI40" s="288"/>
      <c r="BJ40" s="275"/>
      <c r="BK40" s="275"/>
      <c r="BL40" s="275"/>
      <c r="BM40" s="275"/>
      <c r="BN40" s="275"/>
      <c r="BO40" s="276">
        <v>10.416666666666666</v>
      </c>
      <c r="BP40" s="276">
        <v>7.25</v>
      </c>
      <c r="BQ40" s="276">
        <v>7.25</v>
      </c>
      <c r="BR40" s="276">
        <v>286.62652593960001</v>
      </c>
      <c r="BS40" s="271">
        <v>8.2337383870713552</v>
      </c>
      <c r="BT40" s="276">
        <v>3.6433333333333331</v>
      </c>
      <c r="BU40" s="276">
        <v>3.7399999999999998</v>
      </c>
      <c r="BV40" s="276">
        <v>3.6916666666666664</v>
      </c>
      <c r="BW40" s="276">
        <v>26.581911847516665</v>
      </c>
      <c r="BX40" s="276">
        <v>5.1661346125978564</v>
      </c>
      <c r="BY40" s="276">
        <v>9.2712912215152485</v>
      </c>
      <c r="BZ40" s="276">
        <v>1.7613183217552415</v>
      </c>
      <c r="CA40" s="271">
        <v>1031.4100000000001</v>
      </c>
      <c r="CB40" s="271">
        <v>1081.5899999999999</v>
      </c>
      <c r="CC40" s="271">
        <v>1458.55</v>
      </c>
      <c r="CD40" s="271">
        <v>1031.42</v>
      </c>
      <c r="CE40" s="271">
        <v>1081.6099999999999</v>
      </c>
      <c r="CF40" s="271">
        <v>1458.58</v>
      </c>
      <c r="CG40" s="271">
        <v>1285.32</v>
      </c>
      <c r="CH40" s="271">
        <v>1388.26</v>
      </c>
      <c r="CI40" s="271">
        <v>427.13999999999987</v>
      </c>
      <c r="CJ40" s="271">
        <v>427.15999999999985</v>
      </c>
      <c r="CK40" s="271">
        <v>102.94000000000005</v>
      </c>
      <c r="CL40" s="271">
        <v>102.94481996535099</v>
      </c>
      <c r="CM40" s="271">
        <v>0.10550746154611801</v>
      </c>
      <c r="CN40" s="294">
        <v>3976.6189817023674</v>
      </c>
      <c r="CO40" s="271">
        <v>755.46023782083125</v>
      </c>
      <c r="CP40" s="276" t="str">
        <f t="shared" si="0"/>
        <v/>
      </c>
      <c r="CQ40" s="277">
        <f t="shared" si="4"/>
        <v>3976.6189817023674</v>
      </c>
      <c r="CR40" s="276" t="str">
        <f t="shared" si="5"/>
        <v/>
      </c>
      <c r="CS40" s="278"/>
      <c r="CT40" s="294">
        <v>3976.6189817023674</v>
      </c>
      <c r="CU40" s="288"/>
      <c r="CV40" s="276" t="s">
        <v>940</v>
      </c>
    </row>
    <row r="41" spans="1:101" s="209" customFormat="1" ht="15.6">
      <c r="A41" s="269">
        <v>39</v>
      </c>
      <c r="B41" s="269" t="s">
        <v>882</v>
      </c>
      <c r="C41" s="269" t="s">
        <v>908</v>
      </c>
      <c r="D41" s="269">
        <v>1</v>
      </c>
      <c r="E41" s="270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>
        <v>47.561908708608065</v>
      </c>
      <c r="AM41" s="271">
        <v>0.3678655202768466</v>
      </c>
      <c r="AN41" s="271">
        <v>39.5155910755525</v>
      </c>
      <c r="AO41" s="271">
        <v>0.45837822319869392</v>
      </c>
      <c r="AP41" s="271">
        <v>4.7323826322052752E-2</v>
      </c>
      <c r="AQ41" s="271">
        <v>0.1745864650797834</v>
      </c>
      <c r="AR41" s="271">
        <v>11.473603736730157</v>
      </c>
      <c r="AS41" s="271">
        <v>0.30081788129772868</v>
      </c>
      <c r="AT41" s="271">
        <v>100.00003324052413</v>
      </c>
      <c r="AU41" s="271">
        <v>88.079750523051715</v>
      </c>
      <c r="AV41" s="271" t="s">
        <v>880</v>
      </c>
      <c r="AW41" s="272">
        <v>2.1511</v>
      </c>
      <c r="AX41" s="272">
        <v>89.126099999999994</v>
      </c>
      <c r="AY41" s="273">
        <v>0</v>
      </c>
      <c r="AZ41" s="274">
        <v>841.08010000000002</v>
      </c>
      <c r="BA41" s="274">
        <v>4304.7906299999995</v>
      </c>
      <c r="BB41" s="274">
        <v>324.84999999999997</v>
      </c>
      <c r="BC41" s="274">
        <f>AW41*0.83</f>
        <v>1.7854129999999999</v>
      </c>
      <c r="BD41" s="274">
        <f>AX41*0.83</f>
        <v>73.974662999999993</v>
      </c>
      <c r="BE41" s="271">
        <f>AY41*0.83</f>
        <v>0</v>
      </c>
      <c r="BF41" s="274">
        <f t="shared" si="1"/>
        <v>698.09648299999992</v>
      </c>
      <c r="BG41" s="274">
        <f t="shared" si="2"/>
        <v>3572.9762228999994</v>
      </c>
      <c r="BH41" s="274">
        <f t="shared" si="3"/>
        <v>0</v>
      </c>
      <c r="BI41" s="288">
        <v>327.58220767352299</v>
      </c>
      <c r="BJ41" s="275">
        <v>32.758220767352299</v>
      </c>
      <c r="BK41" s="275">
        <f>BI41*0.83</f>
        <v>271.89323236902408</v>
      </c>
      <c r="BL41" s="275">
        <v>4084.2004510862462</v>
      </c>
      <c r="BM41" s="275">
        <v>408.42004510862461</v>
      </c>
      <c r="BN41" s="275">
        <f>BL41*0.83</f>
        <v>3389.8863744015844</v>
      </c>
      <c r="BO41" s="276">
        <v>29.22</v>
      </c>
      <c r="BP41" s="276">
        <v>19.36</v>
      </c>
      <c r="BQ41" s="276">
        <v>19.36</v>
      </c>
      <c r="BR41" s="276">
        <v>5740.2454699999998</v>
      </c>
      <c r="BS41" s="276">
        <v>417.835216</v>
      </c>
      <c r="BT41" s="276">
        <v>10.782500000000001</v>
      </c>
      <c r="BU41" s="276">
        <v>9.6575000000000006</v>
      </c>
      <c r="BV41" s="276">
        <v>10.220000000000001</v>
      </c>
      <c r="BW41" s="276">
        <v>559.43395799999996</v>
      </c>
      <c r="BX41" s="276">
        <v>33.364307599999997</v>
      </c>
      <c r="BY41" s="276">
        <v>9.7972806800000001</v>
      </c>
      <c r="BZ41" s="276">
        <v>1.07629839</v>
      </c>
      <c r="CA41" s="276">
        <v>1031.27</v>
      </c>
      <c r="CB41" s="276">
        <v>1081.47</v>
      </c>
      <c r="CC41" s="276">
        <v>1458.44</v>
      </c>
      <c r="CD41" s="276">
        <v>1031.42</v>
      </c>
      <c r="CE41" s="276">
        <v>1081.6099999999999</v>
      </c>
      <c r="CF41" s="276">
        <v>1458.58</v>
      </c>
      <c r="CG41" s="276">
        <v>1285.5999999999999</v>
      </c>
      <c r="CH41" s="276">
        <v>1388.39</v>
      </c>
      <c r="CI41" s="276">
        <v>427.17</v>
      </c>
      <c r="CJ41" s="276">
        <v>427.16</v>
      </c>
      <c r="CK41" s="276">
        <v>102.79</v>
      </c>
      <c r="CL41" s="276">
        <v>102.787594</v>
      </c>
      <c r="CM41" s="276">
        <v>4.9721700000000001E-2</v>
      </c>
      <c r="CN41" s="293">
        <v>1864.0946899999999</v>
      </c>
      <c r="CO41" s="276">
        <v>204.78357</v>
      </c>
      <c r="CP41" s="276">
        <f t="shared" si="0"/>
        <v>327.58220767352299</v>
      </c>
      <c r="CQ41" s="277">
        <f t="shared" si="4"/>
        <v>2191.6768976735229</v>
      </c>
      <c r="CR41" s="276">
        <f t="shared" si="5"/>
        <v>0.85053353073107929</v>
      </c>
      <c r="CS41" s="278"/>
      <c r="CT41" s="293">
        <v>1864.0946899999999</v>
      </c>
      <c r="CU41" s="288">
        <v>327.58220767352299</v>
      </c>
      <c r="CV41" s="276">
        <v>0.85053353073107929</v>
      </c>
      <c r="CW41" s="209">
        <f>100*CV41</f>
        <v>85.053353073107928</v>
      </c>
    </row>
    <row r="42" spans="1:101" s="209" customFormat="1" ht="15.6">
      <c r="A42" s="269">
        <v>40</v>
      </c>
      <c r="B42" s="269" t="s">
        <v>882</v>
      </c>
      <c r="C42" s="269" t="s">
        <v>909</v>
      </c>
      <c r="D42" s="269">
        <v>1</v>
      </c>
      <c r="E42" s="270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 t="s">
        <v>884</v>
      </c>
      <c r="AW42" s="274"/>
      <c r="AX42" s="274"/>
      <c r="AY42" s="271"/>
      <c r="AZ42" s="274"/>
      <c r="BA42" s="274"/>
      <c r="BB42" s="274"/>
      <c r="BC42" s="274"/>
      <c r="BD42" s="274"/>
      <c r="BE42" s="271"/>
      <c r="BF42" s="274"/>
      <c r="BG42" s="274"/>
      <c r="BH42" s="274"/>
      <c r="BI42" s="288"/>
      <c r="BJ42" s="275"/>
      <c r="BK42" s="275"/>
      <c r="BL42" s="275"/>
      <c r="BM42" s="275"/>
      <c r="BN42" s="275"/>
      <c r="BO42" s="271">
        <v>13.729999999999999</v>
      </c>
      <c r="BP42" s="271">
        <v>13.093333333333334</v>
      </c>
      <c r="BQ42" s="271">
        <v>13.093333333333334</v>
      </c>
      <c r="BR42" s="271">
        <v>1235.6553089496001</v>
      </c>
      <c r="BS42" s="271">
        <v>152.18758916183072</v>
      </c>
      <c r="BT42" s="271">
        <v>5.833333333333333</v>
      </c>
      <c r="BU42" s="271">
        <v>5.3533333333333326</v>
      </c>
      <c r="BV42" s="271">
        <v>5.5933333333333337</v>
      </c>
      <c r="BW42" s="271">
        <v>91.918759422233336</v>
      </c>
      <c r="BX42" s="271">
        <v>11.091351022535232</v>
      </c>
      <c r="BY42" s="271">
        <v>7.5833361636522225</v>
      </c>
      <c r="BZ42" s="271">
        <v>1.8631432214210319</v>
      </c>
      <c r="CA42" s="271">
        <v>1030.8699999999999</v>
      </c>
      <c r="CB42" s="271">
        <v>1081.06</v>
      </c>
      <c r="CC42" s="271">
        <v>1458.01</v>
      </c>
      <c r="CD42" s="271">
        <v>1031.42</v>
      </c>
      <c r="CE42" s="271">
        <v>1081.6099999999999</v>
      </c>
      <c r="CF42" s="271">
        <v>1458.58</v>
      </c>
      <c r="CG42" s="271">
        <v>1285.43</v>
      </c>
      <c r="CH42" s="271">
        <v>1388.13</v>
      </c>
      <c r="CI42" s="271">
        <v>427.1400000000001</v>
      </c>
      <c r="CJ42" s="271">
        <v>427.15999999999985</v>
      </c>
      <c r="CK42" s="271">
        <v>102.70000000000005</v>
      </c>
      <c r="CL42" s="271">
        <v>102.70480872781756</v>
      </c>
      <c r="CM42" s="271">
        <v>2.0348594334407721E-2</v>
      </c>
      <c r="CN42" s="294">
        <v>572.78345190649895</v>
      </c>
      <c r="CO42" s="271">
        <v>140.72666472005184</v>
      </c>
      <c r="CP42" s="276" t="str">
        <f t="shared" si="0"/>
        <v/>
      </c>
      <c r="CQ42" s="277">
        <f t="shared" si="4"/>
        <v>572.78345190649895</v>
      </c>
      <c r="CR42" s="276" t="str">
        <f t="shared" si="5"/>
        <v/>
      </c>
      <c r="CS42" s="278"/>
      <c r="CT42" s="294">
        <v>572.78345190649895</v>
      </c>
      <c r="CU42" s="288"/>
      <c r="CV42" s="276" t="s">
        <v>940</v>
      </c>
    </row>
    <row r="43" spans="1:101" s="209" customFormat="1" ht="15.6">
      <c r="A43" s="269">
        <v>41</v>
      </c>
      <c r="B43" s="269" t="s">
        <v>910</v>
      </c>
      <c r="C43" s="269" t="s">
        <v>879</v>
      </c>
      <c r="D43" s="269">
        <v>1</v>
      </c>
      <c r="E43" s="270">
        <v>1</v>
      </c>
      <c r="F43" s="271">
        <v>46.332999999999998</v>
      </c>
      <c r="G43" s="271">
        <v>2.129</v>
      </c>
      <c r="H43" s="271">
        <v>14.035</v>
      </c>
      <c r="I43" s="271">
        <v>0.98499999999999999</v>
      </c>
      <c r="J43" s="271">
        <v>7.024</v>
      </c>
      <c r="K43" s="271">
        <v>8.4689999999999994</v>
      </c>
      <c r="L43" s="271">
        <v>16.84</v>
      </c>
      <c r="M43" s="271">
        <v>2.1539999999999999</v>
      </c>
      <c r="N43" s="271">
        <v>0.29299999999999998</v>
      </c>
      <c r="O43" s="271">
        <v>1.2230000000000001</v>
      </c>
      <c r="P43" s="271">
        <v>8.1000000000000003E-2</v>
      </c>
      <c r="Q43" s="271">
        <v>0.39400000000000002</v>
      </c>
      <c r="R43" s="271">
        <v>88.27</v>
      </c>
      <c r="S43" s="271">
        <v>7.9109999999999996</v>
      </c>
      <c r="T43" s="271">
        <v>7.9</v>
      </c>
      <c r="U43" s="271">
        <v>0.79100000000000004</v>
      </c>
      <c r="V43" s="271">
        <f t="shared" si="6"/>
        <v>20.899999999999995</v>
      </c>
      <c r="W43" s="271">
        <f>100*K43/40.3044/(K43/40.3044+(I43+J43)/71.844)</f>
        <v>65.336939539658459</v>
      </c>
      <c r="X43" s="271">
        <f t="shared" si="7"/>
        <v>2.4470000000000001</v>
      </c>
      <c r="Y43" s="271">
        <v>48.66113</v>
      </c>
      <c r="Z43" s="271">
        <v>2.6852800000000001</v>
      </c>
      <c r="AA43" s="271">
        <v>17.699929999999998</v>
      </c>
      <c r="AB43" s="271">
        <v>2.3227099999999998</v>
      </c>
      <c r="AC43" s="271">
        <v>4.9979999999999997E-2</v>
      </c>
      <c r="AD43" s="271">
        <v>1.86392</v>
      </c>
      <c r="AE43" s="271">
        <v>21.23781</v>
      </c>
      <c r="AF43" s="271">
        <v>2.7166700000000001</v>
      </c>
      <c r="AG43" s="271">
        <v>0.37004999999999999</v>
      </c>
      <c r="AH43" s="271">
        <v>1.54182</v>
      </c>
      <c r="AI43" s="271">
        <v>0.10154000000000001</v>
      </c>
      <c r="AJ43" s="271">
        <v>3.8510000000000003E-2</v>
      </c>
      <c r="AK43" s="271">
        <v>99.344049999999996</v>
      </c>
      <c r="AL43" s="271">
        <v>47.423705263843253</v>
      </c>
      <c r="AM43" s="271">
        <v>0.16521622310127282</v>
      </c>
      <c r="AN43" s="271">
        <v>40.11802760585504</v>
      </c>
      <c r="AO43" s="271">
        <v>0.45067075470121526</v>
      </c>
      <c r="AP43" s="271">
        <v>5.2416190970074168E-2</v>
      </c>
      <c r="AQ43" s="271">
        <v>0.15816645057505263</v>
      </c>
      <c r="AR43" s="271">
        <v>11.233363727608301</v>
      </c>
      <c r="AS43" s="271">
        <v>0.32848567286464508</v>
      </c>
      <c r="AT43" s="271">
        <v>100.00000333638714</v>
      </c>
      <c r="AU43" s="271">
        <v>88.270280943155072</v>
      </c>
      <c r="AV43" s="271" t="s">
        <v>880</v>
      </c>
      <c r="AW43" s="274">
        <v>7.3949999999999996</v>
      </c>
      <c r="AX43" s="274">
        <v>72.771000000000001</v>
      </c>
      <c r="AY43" s="271">
        <v>0</v>
      </c>
      <c r="AZ43" s="274">
        <v>2891.4449999999997</v>
      </c>
      <c r="BA43" s="274">
        <v>3514.8392999999996</v>
      </c>
      <c r="BB43" s="274">
        <v>7175.9</v>
      </c>
      <c r="BC43" s="274">
        <f>AW43*U43</f>
        <v>5.8494450000000002</v>
      </c>
      <c r="BD43" s="274">
        <f>AX43*U43</f>
        <v>57.561861</v>
      </c>
      <c r="BE43" s="271">
        <f>AY43*U43</f>
        <v>0</v>
      </c>
      <c r="BF43" s="274">
        <f t="shared" si="1"/>
        <v>2287.1329949999999</v>
      </c>
      <c r="BG43" s="274">
        <f t="shared" si="2"/>
        <v>2780.2378862999999</v>
      </c>
      <c r="BH43" s="274">
        <f t="shared" si="3"/>
        <v>0</v>
      </c>
      <c r="BI43" s="288">
        <v>118.21374156996612</v>
      </c>
      <c r="BJ43" s="275">
        <v>11.821374156996612</v>
      </c>
      <c r="BK43" s="275">
        <f>BI43*U43</f>
        <v>93.507069581843197</v>
      </c>
      <c r="BL43" s="275">
        <v>2995.0640125078562</v>
      </c>
      <c r="BM43" s="275">
        <v>299.50640125078564</v>
      </c>
      <c r="BN43" s="275">
        <f>BL43*U43</f>
        <v>2369.0956338937144</v>
      </c>
      <c r="BO43" s="271"/>
      <c r="BP43" s="271"/>
      <c r="BQ43" s="271"/>
      <c r="BR43" s="271"/>
      <c r="BS43" s="271"/>
      <c r="BT43" s="271"/>
      <c r="BU43" s="271"/>
      <c r="BV43" s="271"/>
      <c r="BW43" s="271"/>
      <c r="BX43" s="271"/>
      <c r="BY43" s="271"/>
      <c r="BZ43" s="271"/>
      <c r="CA43" s="271"/>
      <c r="CB43" s="271"/>
      <c r="CC43" s="271"/>
      <c r="CD43" s="271"/>
      <c r="CE43" s="271"/>
      <c r="CF43" s="271"/>
      <c r="CG43" s="271"/>
      <c r="CH43" s="271"/>
      <c r="CI43" s="271"/>
      <c r="CJ43" s="271"/>
      <c r="CK43" s="271"/>
      <c r="CL43" s="271"/>
      <c r="CM43" s="271"/>
      <c r="CN43" s="294"/>
      <c r="CO43" s="271"/>
      <c r="CP43" s="276">
        <f t="shared" si="0"/>
        <v>118.21374156996612</v>
      </c>
      <c r="CQ43" s="277">
        <f t="shared" si="4"/>
        <v>118.21374156996612</v>
      </c>
      <c r="CR43" s="276" t="str">
        <f t="shared" si="5"/>
        <v/>
      </c>
      <c r="CS43" s="278"/>
      <c r="CT43" s="294"/>
      <c r="CU43" s="288">
        <v>118.21374156996612</v>
      </c>
      <c r="CV43" s="276" t="s">
        <v>940</v>
      </c>
    </row>
    <row r="44" spans="1:101" s="209" customFormat="1" ht="15.6">
      <c r="A44" s="269">
        <v>42</v>
      </c>
      <c r="B44" s="269" t="s">
        <v>910</v>
      </c>
      <c r="C44" s="269" t="s">
        <v>911</v>
      </c>
      <c r="D44" s="269">
        <v>1</v>
      </c>
      <c r="E44" s="270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  <c r="AJ44" s="271"/>
      <c r="AK44" s="271"/>
      <c r="AL44" s="271">
        <v>46.733273043715826</v>
      </c>
      <c r="AM44" s="271">
        <v>0.41349659591595683</v>
      </c>
      <c r="AN44" s="271">
        <v>39.423311234525698</v>
      </c>
      <c r="AO44" s="271">
        <v>0.43841978398871834</v>
      </c>
      <c r="AP44" s="271">
        <v>4.4976237215315247E-2</v>
      </c>
      <c r="AQ44" s="271">
        <v>0.20706324798070819</v>
      </c>
      <c r="AR44" s="271">
        <v>12.276460444934017</v>
      </c>
      <c r="AS44" s="271">
        <v>0.29704527218918003</v>
      </c>
      <c r="AT44" s="271">
        <v>100.00000658657979</v>
      </c>
      <c r="AU44" s="271">
        <v>87.155738097883443</v>
      </c>
      <c r="AV44" s="276" t="s">
        <v>880</v>
      </c>
      <c r="AW44" s="277">
        <v>6.29</v>
      </c>
      <c r="AX44" s="277">
        <v>75.364000000000004</v>
      </c>
      <c r="AY44" s="276">
        <v>2.8000000000000001E-2</v>
      </c>
      <c r="AZ44" s="277">
        <v>2459.39</v>
      </c>
      <c r="BA44" s="277">
        <v>3640.0812000000001</v>
      </c>
      <c r="BB44" s="277">
        <v>3839.8</v>
      </c>
      <c r="BC44" s="274">
        <f>AW44*0.83</f>
        <v>5.2206999999999999</v>
      </c>
      <c r="BD44" s="274">
        <f>AX44*0.83</f>
        <v>62.552120000000002</v>
      </c>
      <c r="BE44" s="271">
        <f>AY44*0.83</f>
        <v>2.324E-2</v>
      </c>
      <c r="BF44" s="274">
        <f t="shared" si="1"/>
        <v>2041.2936999999999</v>
      </c>
      <c r="BG44" s="274">
        <f t="shared" si="2"/>
        <v>3021.2673959999997</v>
      </c>
      <c r="BH44" s="274">
        <f t="shared" si="3"/>
        <v>169.65200000000002</v>
      </c>
      <c r="BI44" s="288">
        <v>209</v>
      </c>
      <c r="BJ44" s="275">
        <v>20.9</v>
      </c>
      <c r="BK44" s="275">
        <f>BI44*0.83</f>
        <v>173.47</v>
      </c>
      <c r="BL44" s="275">
        <v>4032.4887126541953</v>
      </c>
      <c r="BM44" s="275">
        <v>403.24887126541955</v>
      </c>
      <c r="BN44" s="275">
        <f>BL44*0.83</f>
        <v>3346.965631502982</v>
      </c>
      <c r="BO44" s="271"/>
      <c r="BP44" s="271"/>
      <c r="BQ44" s="271"/>
      <c r="BR44" s="271"/>
      <c r="BS44" s="271"/>
      <c r="BT44" s="271"/>
      <c r="BU44" s="271"/>
      <c r="BV44" s="271"/>
      <c r="BW44" s="271"/>
      <c r="BX44" s="271"/>
      <c r="BY44" s="271"/>
      <c r="BZ44" s="271"/>
      <c r="CA44" s="271"/>
      <c r="CB44" s="271"/>
      <c r="CC44" s="271"/>
      <c r="CD44" s="271"/>
      <c r="CE44" s="271"/>
      <c r="CF44" s="271"/>
      <c r="CG44" s="271"/>
      <c r="CH44" s="271"/>
      <c r="CI44" s="271"/>
      <c r="CJ44" s="271"/>
      <c r="CK44" s="271"/>
      <c r="CL44" s="271"/>
      <c r="CM44" s="271"/>
      <c r="CN44" s="294"/>
      <c r="CO44" s="271"/>
      <c r="CP44" s="276">
        <f t="shared" si="0"/>
        <v>209</v>
      </c>
      <c r="CQ44" s="277">
        <f t="shared" si="4"/>
        <v>209</v>
      </c>
      <c r="CR44" s="276" t="str">
        <f t="shared" si="5"/>
        <v/>
      </c>
      <c r="CS44" s="278"/>
      <c r="CT44" s="294"/>
      <c r="CU44" s="288">
        <v>209</v>
      </c>
      <c r="CV44" s="276" t="s">
        <v>940</v>
      </c>
    </row>
    <row r="45" spans="1:101" s="209" customFormat="1" ht="15.6">
      <c r="A45" s="269">
        <v>43</v>
      </c>
      <c r="B45" s="269" t="s">
        <v>910</v>
      </c>
      <c r="C45" s="269" t="s">
        <v>912</v>
      </c>
      <c r="D45" s="269">
        <v>1</v>
      </c>
      <c r="E45" s="270">
        <v>1</v>
      </c>
      <c r="F45" s="271">
        <v>49.402000000000001</v>
      </c>
      <c r="G45" s="271">
        <v>2.0870000000000002</v>
      </c>
      <c r="H45" s="271">
        <v>16.274999999999999</v>
      </c>
      <c r="I45" s="271">
        <v>0.65100000000000002</v>
      </c>
      <c r="J45" s="271">
        <v>5.5359999999999996</v>
      </c>
      <c r="K45" s="271">
        <v>6.2880000000000003</v>
      </c>
      <c r="L45" s="271">
        <v>16.503</v>
      </c>
      <c r="M45" s="271">
        <v>1.899</v>
      </c>
      <c r="N45" s="271">
        <v>0.39</v>
      </c>
      <c r="O45" s="271">
        <v>0.51300000000000001</v>
      </c>
      <c r="P45" s="271">
        <v>2.9000000000000001E-2</v>
      </c>
      <c r="Q45" s="271">
        <v>0.42099999999999999</v>
      </c>
      <c r="R45" s="271">
        <v>86.94</v>
      </c>
      <c r="S45" s="271">
        <v>6.1219999999999999</v>
      </c>
      <c r="T45" s="271">
        <v>6.12</v>
      </c>
      <c r="U45" s="271">
        <v>0.84599999999999997</v>
      </c>
      <c r="V45" s="271">
        <f t="shared" si="6"/>
        <v>15.400000000000002</v>
      </c>
      <c r="W45" s="271">
        <f>100*K45/40.3044/(K45/40.3044+(I45+J45)/71.844)</f>
        <v>64.433493023509527</v>
      </c>
      <c r="X45" s="271">
        <f t="shared" si="7"/>
        <v>2.2890000000000001</v>
      </c>
      <c r="Y45" s="271">
        <v>51.246490000000001</v>
      </c>
      <c r="Z45" s="271">
        <v>2.4490099999999999</v>
      </c>
      <c r="AA45" s="271">
        <v>19.099399999999999</v>
      </c>
      <c r="AB45" s="271">
        <v>2.0267499999999998</v>
      </c>
      <c r="AC45" s="271">
        <v>5.4799999999999996E-3</v>
      </c>
      <c r="AD45" s="271">
        <v>1.2456100000000001</v>
      </c>
      <c r="AE45" s="271">
        <v>19.367180000000001</v>
      </c>
      <c r="AF45" s="271">
        <v>2.2286199999999998</v>
      </c>
      <c r="AG45" s="271">
        <v>0.45798</v>
      </c>
      <c r="AH45" s="271">
        <v>0.60243000000000002</v>
      </c>
      <c r="AI45" s="271">
        <v>3.3669999999999999E-2</v>
      </c>
      <c r="AJ45" s="271">
        <v>3.1489999999999997E-2</v>
      </c>
      <c r="AK45" s="271">
        <v>98.851050000000001</v>
      </c>
      <c r="AL45" s="271">
        <v>47.024760822728418</v>
      </c>
      <c r="AM45" s="271">
        <v>8.5186936863589122E-2</v>
      </c>
      <c r="AN45" s="271">
        <v>39.255383743706325</v>
      </c>
      <c r="AO45" s="271">
        <v>0.44412475807242052</v>
      </c>
      <c r="AP45" s="271">
        <v>4.2948694877109318E-2</v>
      </c>
      <c r="AQ45" s="271">
        <v>0.21318328778504034</v>
      </c>
      <c r="AR45" s="271">
        <v>12.594320074470675</v>
      </c>
      <c r="AS45" s="271">
        <v>0.27435586520386313</v>
      </c>
      <c r="AT45" s="271">
        <v>99.842689611965639</v>
      </c>
      <c r="AU45" s="271">
        <v>86.937509171917142</v>
      </c>
      <c r="AV45" s="271" t="s">
        <v>884</v>
      </c>
      <c r="AW45" s="274"/>
      <c r="AX45" s="274"/>
      <c r="AY45" s="271"/>
      <c r="AZ45" s="274"/>
      <c r="BA45" s="274"/>
      <c r="BB45" s="274"/>
      <c r="BC45" s="274"/>
      <c r="BD45" s="274"/>
      <c r="BE45" s="271"/>
      <c r="BF45" s="274"/>
      <c r="BG45" s="274"/>
      <c r="BH45" s="274"/>
      <c r="BI45" s="288"/>
      <c r="BJ45" s="275"/>
      <c r="BK45" s="275"/>
      <c r="BL45" s="275"/>
      <c r="BM45" s="275"/>
      <c r="BN45" s="275"/>
      <c r="BO45" s="271"/>
      <c r="BP45" s="271"/>
      <c r="BQ45" s="271"/>
      <c r="BR45" s="271"/>
      <c r="BS45" s="271"/>
      <c r="BT45" s="271"/>
      <c r="BU45" s="271"/>
      <c r="BV45" s="271"/>
      <c r="BW45" s="271"/>
      <c r="BX45" s="271"/>
      <c r="BY45" s="271"/>
      <c r="BZ45" s="271"/>
      <c r="CA45" s="271"/>
      <c r="CB45" s="271"/>
      <c r="CC45" s="271"/>
      <c r="CD45" s="271"/>
      <c r="CE45" s="271"/>
      <c r="CF45" s="271"/>
      <c r="CG45" s="271"/>
      <c r="CH45" s="271"/>
      <c r="CI45" s="271"/>
      <c r="CJ45" s="271"/>
      <c r="CK45" s="271"/>
      <c r="CL45" s="271"/>
      <c r="CM45" s="271"/>
      <c r="CN45" s="294"/>
      <c r="CO45" s="271"/>
      <c r="CP45" s="276" t="str">
        <f t="shared" si="0"/>
        <v/>
      </c>
      <c r="CQ45" s="277"/>
      <c r="CR45" s="276" t="str">
        <f t="shared" si="5"/>
        <v/>
      </c>
      <c r="CS45" s="278"/>
      <c r="CT45" s="294"/>
      <c r="CU45" s="288"/>
      <c r="CV45" s="276" t="s">
        <v>940</v>
      </c>
    </row>
    <row r="46" spans="1:101" s="209" customFormat="1" ht="15.6">
      <c r="A46" s="269">
        <v>44</v>
      </c>
      <c r="B46" s="269" t="s">
        <v>910</v>
      </c>
      <c r="C46" s="269" t="s">
        <v>913</v>
      </c>
      <c r="D46" s="269">
        <v>1</v>
      </c>
      <c r="E46" s="270">
        <v>1</v>
      </c>
      <c r="F46" s="271">
        <v>51.826999999999998</v>
      </c>
      <c r="G46" s="271">
        <v>1.7210000000000001</v>
      </c>
      <c r="H46" s="271">
        <v>14.603</v>
      </c>
      <c r="I46" s="271">
        <v>0.51400000000000001</v>
      </c>
      <c r="J46" s="271">
        <v>4.3369999999999997</v>
      </c>
      <c r="K46" s="271">
        <v>5.6630000000000003</v>
      </c>
      <c r="L46" s="271">
        <v>17.608000000000001</v>
      </c>
      <c r="M46" s="271">
        <v>2.4220000000000002</v>
      </c>
      <c r="N46" s="271">
        <v>0.41699999999999998</v>
      </c>
      <c r="O46" s="271">
        <v>0.32900000000000001</v>
      </c>
      <c r="P46" s="271">
        <v>0.09</v>
      </c>
      <c r="Q46" s="271">
        <v>0.438</v>
      </c>
      <c r="R46" s="271">
        <v>88.39</v>
      </c>
      <c r="S46" s="271">
        <v>4.7990000000000004</v>
      </c>
      <c r="T46" s="271">
        <v>4.8</v>
      </c>
      <c r="U46" s="271">
        <v>0.88</v>
      </c>
      <c r="V46" s="271">
        <f t="shared" si="6"/>
        <v>12</v>
      </c>
      <c r="W46" s="271">
        <f>100*K46/40.3044/(K46/40.3044+(I46+J46)/71.844)</f>
        <v>67.542059076576692</v>
      </c>
      <c r="X46" s="271">
        <f t="shared" si="7"/>
        <v>2.839</v>
      </c>
      <c r="Y46" s="271">
        <v>53.406280000000002</v>
      </c>
      <c r="Z46" s="271">
        <v>1.94434</v>
      </c>
      <c r="AA46" s="271">
        <v>16.50178</v>
      </c>
      <c r="AB46" s="271">
        <v>2.0987399999999998</v>
      </c>
      <c r="AC46" s="271">
        <v>3.6819999999999999E-2</v>
      </c>
      <c r="AD46" s="271">
        <v>1.34459</v>
      </c>
      <c r="AE46" s="271">
        <v>19.89705</v>
      </c>
      <c r="AF46" s="271">
        <v>2.73658</v>
      </c>
      <c r="AG46" s="271">
        <v>0.47075</v>
      </c>
      <c r="AH46" s="271">
        <v>0.37137999999999999</v>
      </c>
      <c r="AI46" s="271">
        <v>0.10141</v>
      </c>
      <c r="AJ46" s="271">
        <v>3.8649999999999997E-2</v>
      </c>
      <c r="AK46" s="271">
        <v>98.973089999999999</v>
      </c>
      <c r="AL46" s="271">
        <v>47.847141306123866</v>
      </c>
      <c r="AM46" s="271">
        <v>0.20435145548102865</v>
      </c>
      <c r="AN46" s="271">
        <v>39.623631914341168</v>
      </c>
      <c r="AO46" s="271">
        <v>0.43753072824592776</v>
      </c>
      <c r="AP46" s="271">
        <v>6.7747313397737E-2</v>
      </c>
      <c r="AQ46" s="271">
        <v>0.17416448366404524</v>
      </c>
      <c r="AR46" s="271">
        <v>11.19824614951755</v>
      </c>
      <c r="AS46" s="271">
        <v>0.29820253522217549</v>
      </c>
      <c r="AT46" s="271">
        <v>100.00000334270123</v>
      </c>
      <c r="AU46" s="271">
        <v>88.394213223274065</v>
      </c>
      <c r="AV46" s="271" t="s">
        <v>880</v>
      </c>
      <c r="AW46" s="274">
        <v>9.9700000000000006</v>
      </c>
      <c r="AX46" s="274">
        <v>158.81899999999999</v>
      </c>
      <c r="AY46" s="271">
        <v>2.5000000000000001E-2</v>
      </c>
      <c r="AZ46" s="274">
        <v>3898.2700000000004</v>
      </c>
      <c r="BA46" s="274">
        <v>7670.957699999999</v>
      </c>
      <c r="BB46" s="274">
        <v>11468.3</v>
      </c>
      <c r="BC46" s="274">
        <f>AW46*U46</f>
        <v>8.7736000000000001</v>
      </c>
      <c r="BD46" s="274">
        <f>AX46*U46</f>
        <v>139.76071999999999</v>
      </c>
      <c r="BE46" s="271">
        <f>AY46*U46</f>
        <v>2.2000000000000002E-2</v>
      </c>
      <c r="BF46" s="274">
        <f t="shared" si="1"/>
        <v>3430.4776000000002</v>
      </c>
      <c r="BG46" s="274">
        <f t="shared" si="2"/>
        <v>6750.442775999999</v>
      </c>
      <c r="BH46" s="274">
        <f t="shared" si="3"/>
        <v>160.60000000000002</v>
      </c>
      <c r="BI46" s="288">
        <v>459.11321106343007</v>
      </c>
      <c r="BJ46" s="275">
        <v>45.91132110634301</v>
      </c>
      <c r="BK46" s="275">
        <f>BI46*U46</f>
        <v>404.01962573581847</v>
      </c>
      <c r="BL46" s="275">
        <v>4384.0174465960763</v>
      </c>
      <c r="BM46" s="275">
        <v>438.40174465960763</v>
      </c>
      <c r="BN46" s="275">
        <f>BL46*U46</f>
        <v>3857.9353530045473</v>
      </c>
      <c r="BO46" s="271">
        <v>24.78</v>
      </c>
      <c r="BP46" s="271">
        <v>19.683333333333334</v>
      </c>
      <c r="BQ46" s="271">
        <v>19.683333333333334</v>
      </c>
      <c r="BR46" s="271">
        <v>5027.8381456482648</v>
      </c>
      <c r="BS46" s="271">
        <v>152.5847988967742</v>
      </c>
      <c r="BT46" s="271">
        <v>8.4866666666666664</v>
      </c>
      <c r="BU46" s="271">
        <v>8.4066666666666663</v>
      </c>
      <c r="BV46" s="271">
        <v>8.4466666666666672</v>
      </c>
      <c r="BW46" s="271">
        <v>315.59944128276669</v>
      </c>
      <c r="BX46" s="271">
        <v>9.1366187689665246</v>
      </c>
      <c r="BY46" s="271">
        <v>6.2781772175304171</v>
      </c>
      <c r="BZ46" s="271">
        <v>0.13466173054870162</v>
      </c>
      <c r="CA46" s="271">
        <v>1029.47</v>
      </c>
      <c r="CB46" s="271">
        <v>1079.76</v>
      </c>
      <c r="CC46" s="271">
        <v>1456.72</v>
      </c>
      <c r="CD46" s="271">
        <v>1031.42</v>
      </c>
      <c r="CE46" s="271">
        <v>1081.6099999999999</v>
      </c>
      <c r="CF46" s="271">
        <v>1458.58</v>
      </c>
      <c r="CG46" s="271">
        <v>1283.51</v>
      </c>
      <c r="CH46" s="271">
        <v>1386.4</v>
      </c>
      <c r="CI46" s="271">
        <v>427.25</v>
      </c>
      <c r="CJ46" s="271">
        <v>427.15999999999985</v>
      </c>
      <c r="CK46" s="271">
        <v>102.8900000000001</v>
      </c>
      <c r="CL46" s="271">
        <v>102.86832627267414</v>
      </c>
      <c r="CM46" s="271">
        <v>7.8366581460059592E-2</v>
      </c>
      <c r="CN46" s="294">
        <v>1941.2146716551349</v>
      </c>
      <c r="CO46" s="276">
        <v>41.637455903870936</v>
      </c>
      <c r="CP46" s="276">
        <f t="shared" si="0"/>
        <v>459.11321106343007</v>
      </c>
      <c r="CQ46" s="277">
        <f t="shared" si="4"/>
        <v>2400.327882718565</v>
      </c>
      <c r="CR46" s="276">
        <f t="shared" si="5"/>
        <v>0.80872895975217884</v>
      </c>
      <c r="CS46" s="278"/>
      <c r="CT46" s="294">
        <v>1941.2146716551349</v>
      </c>
      <c r="CU46" s="288">
        <v>459.11321106343007</v>
      </c>
      <c r="CV46" s="276">
        <v>0.80872895975217884</v>
      </c>
      <c r="CW46" s="209">
        <f>100*CV46</f>
        <v>80.872895975217887</v>
      </c>
    </row>
    <row r="47" spans="1:101" s="209" customFormat="1" ht="15.6">
      <c r="A47" s="269">
        <v>45</v>
      </c>
      <c r="B47" s="269" t="s">
        <v>910</v>
      </c>
      <c r="C47" s="269" t="s">
        <v>913</v>
      </c>
      <c r="D47" s="269">
        <v>2</v>
      </c>
      <c r="E47" s="270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>
        <v>47.847141306123866</v>
      </c>
      <c r="AM47" s="271">
        <v>0.20435145548102865</v>
      </c>
      <c r="AN47" s="271">
        <v>39.623631914341168</v>
      </c>
      <c r="AO47" s="271">
        <v>0.43753072824592776</v>
      </c>
      <c r="AP47" s="271">
        <v>6.7747313397737E-2</v>
      </c>
      <c r="AQ47" s="271">
        <v>0.17416448366404524</v>
      </c>
      <c r="AR47" s="271">
        <v>11.19824614951755</v>
      </c>
      <c r="AS47" s="271">
        <v>0.29820253522217549</v>
      </c>
      <c r="AT47" s="271">
        <v>100.00000334270123</v>
      </c>
      <c r="AU47" s="271">
        <v>88.394213223274065</v>
      </c>
      <c r="AV47" s="271" t="s">
        <v>880</v>
      </c>
      <c r="AW47" s="274">
        <v>16.277000000000001</v>
      </c>
      <c r="AX47" s="274">
        <v>234.83600000000001</v>
      </c>
      <c r="AY47" s="271">
        <v>0.01</v>
      </c>
      <c r="AZ47" s="274">
        <v>6364.3070000000007</v>
      </c>
      <c r="BA47" s="274">
        <v>11342.578799999999</v>
      </c>
      <c r="BB47" s="274">
        <v>13344.4</v>
      </c>
      <c r="BC47" s="274">
        <f>AW47*0.83</f>
        <v>13.50991</v>
      </c>
      <c r="BD47" s="274">
        <f>AX47*0.83</f>
        <v>194.91388000000001</v>
      </c>
      <c r="BE47" s="271">
        <f>AY47*0.83</f>
        <v>8.3000000000000001E-3</v>
      </c>
      <c r="BF47" s="274">
        <f t="shared" si="1"/>
        <v>5282.3748100000003</v>
      </c>
      <c r="BG47" s="274">
        <f t="shared" si="2"/>
        <v>9414.3404040000005</v>
      </c>
      <c r="BH47" s="274">
        <f t="shared" si="3"/>
        <v>60.59</v>
      </c>
      <c r="BI47" s="288"/>
      <c r="BJ47" s="275"/>
      <c r="BK47" s="275"/>
      <c r="BL47" s="275"/>
      <c r="BM47" s="275"/>
      <c r="BN47" s="275"/>
      <c r="BO47" s="271">
        <v>38.226666666666667</v>
      </c>
      <c r="BP47" s="271">
        <v>26.013333333333332</v>
      </c>
      <c r="BQ47" s="271">
        <v>26.013333333333332</v>
      </c>
      <c r="BR47" s="271">
        <v>13575.845981697998</v>
      </c>
      <c r="BS47" s="271">
        <v>1447.1258178639712</v>
      </c>
      <c r="BT47" s="271">
        <v>12.706666666666665</v>
      </c>
      <c r="BU47" s="271">
        <v>13.160000000000002</v>
      </c>
      <c r="BV47" s="271">
        <v>12.933333333333335</v>
      </c>
      <c r="BW47" s="271">
        <v>1137.5853279688336</v>
      </c>
      <c r="BX47" s="271">
        <v>153.94960635566466</v>
      </c>
      <c r="BY47" s="271">
        <v>8.4605134190926528</v>
      </c>
      <c r="BZ47" s="271">
        <v>1.6478108234944653</v>
      </c>
      <c r="CA47" s="271">
        <v>1029.52</v>
      </c>
      <c r="CB47" s="271">
        <v>1079.71</v>
      </c>
      <c r="CC47" s="271">
        <v>1456.74</v>
      </c>
      <c r="CD47" s="271">
        <v>1031.42</v>
      </c>
      <c r="CE47" s="271">
        <v>1081.6099999999999</v>
      </c>
      <c r="CF47" s="271">
        <v>1458.58</v>
      </c>
      <c r="CG47" s="271">
        <v>1283</v>
      </c>
      <c r="CH47" s="271">
        <v>1386.08</v>
      </c>
      <c r="CI47" s="271">
        <v>427.22</v>
      </c>
      <c r="CJ47" s="271">
        <v>427.15999999999985</v>
      </c>
      <c r="CK47" s="271">
        <v>103.07999999999993</v>
      </c>
      <c r="CL47" s="271">
        <v>103.06552314966515</v>
      </c>
      <c r="CM47" s="271">
        <v>0.14833439977899587</v>
      </c>
      <c r="CN47" s="294">
        <v>5358.4205713757074</v>
      </c>
      <c r="CO47" s="276">
        <v>1043.6321032743297</v>
      </c>
      <c r="CP47" s="276" t="str">
        <f t="shared" si="0"/>
        <v/>
      </c>
      <c r="CQ47" s="277">
        <f>IF(ISNUMBER(CP47),CP47+CN47,CN47)</f>
        <v>5358.4205713757074</v>
      </c>
      <c r="CR47" s="276" t="str">
        <f t="shared" si="5"/>
        <v/>
      </c>
      <c r="CS47" s="278" t="s">
        <v>914</v>
      </c>
      <c r="CT47" s="294">
        <v>5358.4205713757074</v>
      </c>
      <c r="CU47" s="288"/>
      <c r="CV47" s="276" t="s">
        <v>940</v>
      </c>
    </row>
    <row r="48" spans="1:101" s="209" customFormat="1" ht="15.6">
      <c r="A48" s="269">
        <v>46</v>
      </c>
      <c r="B48" s="269" t="s">
        <v>910</v>
      </c>
      <c r="C48" s="269" t="s">
        <v>913</v>
      </c>
      <c r="D48" s="269">
        <v>5</v>
      </c>
      <c r="E48" s="270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  <c r="AK48" s="271"/>
      <c r="AL48" s="271">
        <v>47.847141306123866</v>
      </c>
      <c r="AM48" s="271">
        <v>0.20435145548102865</v>
      </c>
      <c r="AN48" s="271">
        <v>39.623631914341168</v>
      </c>
      <c r="AO48" s="271">
        <v>0.43753072824592776</v>
      </c>
      <c r="AP48" s="271">
        <v>6.7747313397737E-2</v>
      </c>
      <c r="AQ48" s="271">
        <v>0.17416448366404524</v>
      </c>
      <c r="AR48" s="271">
        <v>11.19824614951755</v>
      </c>
      <c r="AS48" s="271">
        <v>0.29820253522217549</v>
      </c>
      <c r="AT48" s="271">
        <v>100.00000334270123</v>
      </c>
      <c r="AU48" s="271">
        <v>88.394213223274065</v>
      </c>
      <c r="AV48" s="271" t="s">
        <v>884</v>
      </c>
      <c r="AW48" s="274"/>
      <c r="AX48" s="274"/>
      <c r="AY48" s="271"/>
      <c r="AZ48" s="274"/>
      <c r="BA48" s="274"/>
      <c r="BB48" s="274"/>
      <c r="BC48" s="274"/>
      <c r="BD48" s="274"/>
      <c r="BE48" s="271"/>
      <c r="BF48" s="274"/>
      <c r="BG48" s="274"/>
      <c r="BH48" s="274"/>
      <c r="BI48" s="288"/>
      <c r="BJ48" s="275"/>
      <c r="BK48" s="275"/>
      <c r="BL48" s="275"/>
      <c r="BM48" s="275"/>
      <c r="BN48" s="275"/>
      <c r="BO48" s="271">
        <v>17.953333333333333</v>
      </c>
      <c r="BP48" s="271">
        <v>13.846666666666666</v>
      </c>
      <c r="BQ48" s="271">
        <v>13.846666666666666</v>
      </c>
      <c r="BR48" s="271">
        <v>1802.4445179561335</v>
      </c>
      <c r="BS48" s="271">
        <v>37.130562865798446</v>
      </c>
      <c r="BT48" s="271">
        <v>6.1000000000000005</v>
      </c>
      <c r="BU48" s="271">
        <v>5.8733333333333322</v>
      </c>
      <c r="BV48" s="271">
        <v>5.9866666666666655</v>
      </c>
      <c r="BW48" s="271">
        <v>113.43330216936664</v>
      </c>
      <c r="BX48" s="271">
        <v>22.735189273125631</v>
      </c>
      <c r="BY48" s="271">
        <v>6.2817517799965756</v>
      </c>
      <c r="BZ48" s="271">
        <v>1.1735157439825039</v>
      </c>
      <c r="CA48" s="271">
        <v>1031.46</v>
      </c>
      <c r="CB48" s="271">
        <v>1081.5899999999999</v>
      </c>
      <c r="CC48" s="271">
        <v>1458.57</v>
      </c>
      <c r="CD48" s="271">
        <v>1031.42</v>
      </c>
      <c r="CE48" s="271">
        <v>1081.6099999999999</v>
      </c>
      <c r="CF48" s="271">
        <v>1458.58</v>
      </c>
      <c r="CG48" s="271">
        <v>1284.57</v>
      </c>
      <c r="CH48" s="271">
        <v>1387.74</v>
      </c>
      <c r="CI48" s="271">
        <v>427.1099999999999</v>
      </c>
      <c r="CJ48" s="271">
        <v>427.15999999999985</v>
      </c>
      <c r="CK48" s="271">
        <v>103.17000000000007</v>
      </c>
      <c r="CL48" s="271">
        <v>103.18207768490559</v>
      </c>
      <c r="CM48" s="271">
        <v>0.18968934753672784</v>
      </c>
      <c r="CN48" s="294">
        <v>5347.3606041782887</v>
      </c>
      <c r="CO48" s="276">
        <v>998.95890151814035</v>
      </c>
      <c r="CP48" s="276" t="str">
        <f t="shared" si="0"/>
        <v/>
      </c>
      <c r="CQ48" s="277">
        <f t="shared" si="4"/>
        <v>5347.3606041782887</v>
      </c>
      <c r="CR48" s="276" t="str">
        <f t="shared" si="5"/>
        <v/>
      </c>
      <c r="CS48" s="278"/>
      <c r="CT48" s="294">
        <v>5347.3606041782887</v>
      </c>
      <c r="CU48" s="288"/>
      <c r="CV48" s="276" t="s">
        <v>940</v>
      </c>
    </row>
    <row r="49" spans="1:101" s="209" customFormat="1" ht="15.6">
      <c r="A49" s="269">
        <v>47</v>
      </c>
      <c r="B49" s="269" t="s">
        <v>910</v>
      </c>
      <c r="C49" s="269" t="s">
        <v>913</v>
      </c>
      <c r="D49" s="269">
        <v>6</v>
      </c>
      <c r="E49" s="270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>
        <v>47.847141306123866</v>
      </c>
      <c r="AM49" s="271">
        <v>0.20435145548102865</v>
      </c>
      <c r="AN49" s="271">
        <v>39.623631914341168</v>
      </c>
      <c r="AO49" s="271">
        <v>0.43753072824592776</v>
      </c>
      <c r="AP49" s="271">
        <v>6.7747313397737E-2</v>
      </c>
      <c r="AQ49" s="271">
        <v>0.17416448366404524</v>
      </c>
      <c r="AR49" s="271">
        <v>11.19824614951755</v>
      </c>
      <c r="AS49" s="271">
        <v>0.29820253522217549</v>
      </c>
      <c r="AT49" s="271">
        <v>100.00000334270123</v>
      </c>
      <c r="AU49" s="271">
        <v>88.394213223274065</v>
      </c>
      <c r="AV49" s="271" t="s">
        <v>884</v>
      </c>
      <c r="AW49" s="274"/>
      <c r="AX49" s="274"/>
      <c r="AY49" s="271"/>
      <c r="AZ49" s="274"/>
      <c r="BA49" s="274"/>
      <c r="BB49" s="274"/>
      <c r="BC49" s="274"/>
      <c r="BD49" s="274"/>
      <c r="BE49" s="271"/>
      <c r="BF49" s="274"/>
      <c r="BG49" s="274"/>
      <c r="BH49" s="274"/>
      <c r="BI49" s="288"/>
      <c r="BJ49" s="275"/>
      <c r="BK49" s="275"/>
      <c r="BL49" s="275"/>
      <c r="BM49" s="275"/>
      <c r="BN49" s="275"/>
      <c r="BO49" s="271">
        <v>18.176666666666666</v>
      </c>
      <c r="BP49" s="271">
        <v>10.816666666666668</v>
      </c>
      <c r="BQ49" s="271">
        <v>10.816666666666668</v>
      </c>
      <c r="BR49" s="271">
        <v>1114.8323239592</v>
      </c>
      <c r="BS49" s="271">
        <v>106.19266185822904</v>
      </c>
      <c r="BT49" s="271">
        <v>7.55</v>
      </c>
      <c r="BU49" s="271">
        <v>7.18</v>
      </c>
      <c r="BV49" s="271">
        <v>7.3649999999999993</v>
      </c>
      <c r="BW49" s="271">
        <v>209.64694982385001</v>
      </c>
      <c r="BX49" s="271">
        <v>20.661825658112519</v>
      </c>
      <c r="BY49" s="271">
        <v>18.801219083892956</v>
      </c>
      <c r="BZ49" s="271">
        <v>0.14468830128877744</v>
      </c>
      <c r="CA49" s="271">
        <v>1031.49</v>
      </c>
      <c r="CB49" s="271">
        <v>1081.74</v>
      </c>
      <c r="CC49" s="271">
        <v>1458.6</v>
      </c>
      <c r="CD49" s="271">
        <v>1031.42</v>
      </c>
      <c r="CE49" s="271">
        <v>1081.6099999999999</v>
      </c>
      <c r="CF49" s="271">
        <v>1458.58</v>
      </c>
      <c r="CG49" s="271">
        <v>1284.93</v>
      </c>
      <c r="CH49" s="271">
        <v>1388</v>
      </c>
      <c r="CI49" s="271">
        <v>427.1099999999999</v>
      </c>
      <c r="CJ49" s="271">
        <v>427.15999999999985</v>
      </c>
      <c r="CK49" s="271">
        <v>103.06999999999994</v>
      </c>
      <c r="CL49" s="271">
        <v>103.08206597831933</v>
      </c>
      <c r="CM49" s="271">
        <v>0.1542039938994435</v>
      </c>
      <c r="CN49" s="294">
        <v>12464.742420171884</v>
      </c>
      <c r="CO49" s="276">
        <v>95.924758853637812</v>
      </c>
      <c r="CP49" s="276" t="str">
        <f t="shared" si="0"/>
        <v/>
      </c>
      <c r="CQ49" s="277">
        <f t="shared" si="4"/>
        <v>12464.742420171884</v>
      </c>
      <c r="CR49" s="276" t="str">
        <f t="shared" si="5"/>
        <v/>
      </c>
      <c r="CS49" s="278" t="s">
        <v>907</v>
      </c>
      <c r="CT49" s="294">
        <v>12464.742420171884</v>
      </c>
      <c r="CU49" s="288"/>
      <c r="CV49" s="276" t="s">
        <v>940</v>
      </c>
    </row>
    <row r="50" spans="1:101" s="209" customFormat="1" ht="15.6">
      <c r="A50" s="269">
        <v>48</v>
      </c>
      <c r="B50" s="269" t="s">
        <v>910</v>
      </c>
      <c r="C50" s="269" t="s">
        <v>913</v>
      </c>
      <c r="D50" s="269">
        <v>9</v>
      </c>
      <c r="E50" s="270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  <c r="AK50" s="271"/>
      <c r="AL50" s="271">
        <v>47.847141306123866</v>
      </c>
      <c r="AM50" s="271">
        <v>0.20435145548102865</v>
      </c>
      <c r="AN50" s="271">
        <v>39.623631914341168</v>
      </c>
      <c r="AO50" s="271">
        <v>0.43753072824592776</v>
      </c>
      <c r="AP50" s="271">
        <v>6.7747313397737E-2</v>
      </c>
      <c r="AQ50" s="271">
        <v>0.17416448366404524</v>
      </c>
      <c r="AR50" s="271">
        <v>11.19824614951755</v>
      </c>
      <c r="AS50" s="271">
        <v>0.29820253522217549</v>
      </c>
      <c r="AT50" s="271">
        <v>100.00000334270123</v>
      </c>
      <c r="AU50" s="271">
        <v>88.394213223274065</v>
      </c>
      <c r="AV50" s="271" t="s">
        <v>884</v>
      </c>
      <c r="AW50" s="274"/>
      <c r="AX50" s="274"/>
      <c r="AY50" s="271"/>
      <c r="AZ50" s="274"/>
      <c r="BA50" s="274"/>
      <c r="BB50" s="274"/>
      <c r="BC50" s="274"/>
      <c r="BD50" s="274"/>
      <c r="BE50" s="271"/>
      <c r="BF50" s="274"/>
      <c r="BG50" s="274"/>
      <c r="BH50" s="274"/>
      <c r="BI50" s="288"/>
      <c r="BJ50" s="275"/>
      <c r="BK50" s="275"/>
      <c r="BL50" s="275"/>
      <c r="BM50" s="275"/>
      <c r="BN50" s="275"/>
      <c r="BO50" s="271">
        <v>21.786666666666672</v>
      </c>
      <c r="BP50" s="271">
        <v>15.496666666666668</v>
      </c>
      <c r="BQ50" s="271">
        <v>15.496666666666668</v>
      </c>
      <c r="BR50" s="271">
        <v>2744.9812084772002</v>
      </c>
      <c r="BS50" s="271">
        <v>286.79844397090835</v>
      </c>
      <c r="BT50" s="271">
        <v>8.24</v>
      </c>
      <c r="BU50" s="271">
        <v>8.5466666666666669</v>
      </c>
      <c r="BV50" s="271">
        <v>8.3933333333333326</v>
      </c>
      <c r="BW50" s="271">
        <v>309.69467431723325</v>
      </c>
      <c r="BX50" s="271">
        <v>11.374975630734099</v>
      </c>
      <c r="BY50" s="271">
        <v>11.339950554848263</v>
      </c>
      <c r="BZ50" s="271">
        <v>0.83765005046781782</v>
      </c>
      <c r="CA50" s="271">
        <v>1031.53</v>
      </c>
      <c r="CB50" s="271">
        <v>1081.73</v>
      </c>
      <c r="CC50" s="271">
        <v>1458.64</v>
      </c>
      <c r="CD50" s="271">
        <v>1031.42</v>
      </c>
      <c r="CE50" s="271">
        <v>1081.6099999999999</v>
      </c>
      <c r="CF50" s="271">
        <v>1458.58</v>
      </c>
      <c r="CG50" s="271">
        <v>1284.58</v>
      </c>
      <c r="CH50" s="271">
        <v>1387.84</v>
      </c>
      <c r="CI50" s="271">
        <v>427.11000000000013</v>
      </c>
      <c r="CJ50" s="271">
        <v>427.15999999999985</v>
      </c>
      <c r="CK50" s="271">
        <v>103.25999999999999</v>
      </c>
      <c r="CL50" s="271">
        <v>103.27208822083296</v>
      </c>
      <c r="CM50" s="271">
        <v>0.22162616581018568</v>
      </c>
      <c r="CN50" s="294">
        <v>11741.167180532813</v>
      </c>
      <c r="CO50" s="276">
        <v>867.28678698864042</v>
      </c>
      <c r="CP50" s="276" t="str">
        <f t="shared" si="0"/>
        <v/>
      </c>
      <c r="CQ50" s="277">
        <f t="shared" si="4"/>
        <v>11741.167180532813</v>
      </c>
      <c r="CR50" s="276" t="str">
        <f t="shared" si="5"/>
        <v/>
      </c>
      <c r="CS50" s="278" t="s">
        <v>893</v>
      </c>
      <c r="CT50" s="294">
        <v>11741.167180532813</v>
      </c>
      <c r="CU50" s="288"/>
      <c r="CV50" s="276" t="s">
        <v>940</v>
      </c>
    </row>
    <row r="51" spans="1:101" s="209" customFormat="1" ht="15.6">
      <c r="A51" s="269">
        <v>49</v>
      </c>
      <c r="B51" s="269" t="s">
        <v>910</v>
      </c>
      <c r="C51" s="269" t="s">
        <v>913</v>
      </c>
      <c r="D51" s="269">
        <v>23</v>
      </c>
      <c r="E51" s="270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271"/>
      <c r="AK51" s="271"/>
      <c r="AL51" s="271">
        <v>47.847141306123866</v>
      </c>
      <c r="AM51" s="271">
        <v>0.20435145548102865</v>
      </c>
      <c r="AN51" s="271">
        <v>39.623631914341168</v>
      </c>
      <c r="AO51" s="271">
        <v>0.43753072824592776</v>
      </c>
      <c r="AP51" s="271">
        <v>6.7747313397737E-2</v>
      </c>
      <c r="AQ51" s="271">
        <v>0.17416448366404524</v>
      </c>
      <c r="AR51" s="271">
        <v>11.19824614951755</v>
      </c>
      <c r="AS51" s="271">
        <v>0.29820253522217549</v>
      </c>
      <c r="AT51" s="271">
        <v>100.00000334270123</v>
      </c>
      <c r="AU51" s="271">
        <v>88.394213223274065</v>
      </c>
      <c r="AV51" s="271" t="s">
        <v>884</v>
      </c>
      <c r="AW51" s="274"/>
      <c r="AX51" s="274"/>
      <c r="AY51" s="271"/>
      <c r="AZ51" s="274"/>
      <c r="BA51" s="274"/>
      <c r="BB51" s="274"/>
      <c r="BC51" s="274"/>
      <c r="BD51" s="274"/>
      <c r="BE51" s="271"/>
      <c r="BF51" s="274"/>
      <c r="BG51" s="274"/>
      <c r="BH51" s="274"/>
      <c r="BI51" s="288"/>
      <c r="BJ51" s="275"/>
      <c r="BK51" s="275"/>
      <c r="BL51" s="275"/>
      <c r="BM51" s="275"/>
      <c r="BN51" s="275"/>
      <c r="BO51" s="271">
        <v>13.473333333333334</v>
      </c>
      <c r="BP51" s="271">
        <v>9.9866666666666664</v>
      </c>
      <c r="BQ51" s="271">
        <v>9.9866666666666664</v>
      </c>
      <c r="BR51" s="271">
        <v>703.47241813053324</v>
      </c>
      <c r="BS51" s="271">
        <v>17.187691219488368</v>
      </c>
      <c r="BT51" s="271">
        <v>8.2199999999999989</v>
      </c>
      <c r="BU51" s="271">
        <v>8.6466666666666665</v>
      </c>
      <c r="BV51" s="271">
        <v>8.4333333333333336</v>
      </c>
      <c r="BW51" s="271">
        <v>314.42522622023336</v>
      </c>
      <c r="BX51" s="271">
        <v>23.321601764575618</v>
      </c>
      <c r="BY51" s="271">
        <v>44.726241113790074</v>
      </c>
      <c r="BZ51" s="271">
        <v>3.730994730763022</v>
      </c>
      <c r="CA51" s="271">
        <v>1031.5899999999999</v>
      </c>
      <c r="CB51" s="271">
        <v>1081.74</v>
      </c>
      <c r="CC51" s="271">
        <v>1458.71</v>
      </c>
      <c r="CD51" s="271">
        <v>1031.42</v>
      </c>
      <c r="CE51" s="271">
        <v>1081.6099999999999</v>
      </c>
      <c r="CF51" s="271">
        <v>1458.58</v>
      </c>
      <c r="CG51" s="271">
        <v>1285.57</v>
      </c>
      <c r="CH51" s="271">
        <v>1388.21</v>
      </c>
      <c r="CI51" s="271">
        <v>427.12000000000012</v>
      </c>
      <c r="CJ51" s="271">
        <v>427.15999999999985</v>
      </c>
      <c r="CK51" s="271">
        <v>102.6400000000001</v>
      </c>
      <c r="CL51" s="271">
        <v>102.64961228694514</v>
      </c>
      <c r="CM51" s="271">
        <v>7.6423475558584641E-4</v>
      </c>
      <c r="CN51" s="294">
        <v>124.39087454186078</v>
      </c>
      <c r="CO51" s="276">
        <v>10.376496792787586</v>
      </c>
      <c r="CP51" s="276" t="str">
        <f t="shared" si="0"/>
        <v/>
      </c>
      <c r="CQ51" s="277">
        <f t="shared" si="4"/>
        <v>124.39087454186078</v>
      </c>
      <c r="CR51" s="276" t="str">
        <f t="shared" si="5"/>
        <v/>
      </c>
      <c r="CS51" s="278" t="s">
        <v>907</v>
      </c>
      <c r="CT51" s="294">
        <v>124.39087454186078</v>
      </c>
      <c r="CU51" s="288"/>
      <c r="CV51" s="276" t="s">
        <v>940</v>
      </c>
    </row>
    <row r="52" spans="1:101" s="209" customFormat="1" ht="15.6">
      <c r="A52" s="269">
        <v>50</v>
      </c>
      <c r="B52" s="269" t="s">
        <v>910</v>
      </c>
      <c r="C52" s="269" t="s">
        <v>913</v>
      </c>
      <c r="D52" s="269">
        <v>24</v>
      </c>
      <c r="E52" s="270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I52" s="271"/>
      <c r="AJ52" s="271"/>
      <c r="AK52" s="271"/>
      <c r="AL52" s="271">
        <v>47.847141306123866</v>
      </c>
      <c r="AM52" s="271">
        <v>0.20435145548102865</v>
      </c>
      <c r="AN52" s="271">
        <v>39.623631914341168</v>
      </c>
      <c r="AO52" s="271">
        <v>0.43753072824592776</v>
      </c>
      <c r="AP52" s="271">
        <v>6.7747313397737E-2</v>
      </c>
      <c r="AQ52" s="271">
        <v>0.17416448366404524</v>
      </c>
      <c r="AR52" s="271">
        <v>11.19824614951755</v>
      </c>
      <c r="AS52" s="271">
        <v>0.29820253522217549</v>
      </c>
      <c r="AT52" s="271">
        <v>100.00000334270123</v>
      </c>
      <c r="AU52" s="271">
        <v>88.394213223274065</v>
      </c>
      <c r="AV52" s="271" t="s">
        <v>884</v>
      </c>
      <c r="AW52" s="274"/>
      <c r="AX52" s="274"/>
      <c r="AY52" s="271"/>
      <c r="AZ52" s="274"/>
      <c r="BA52" s="274"/>
      <c r="BB52" s="274"/>
      <c r="BC52" s="274"/>
      <c r="BD52" s="274"/>
      <c r="BE52" s="271"/>
      <c r="BF52" s="274"/>
      <c r="BG52" s="274"/>
      <c r="BH52" s="274"/>
      <c r="BI52" s="288"/>
      <c r="BJ52" s="275"/>
      <c r="BK52" s="275"/>
      <c r="BL52" s="275"/>
      <c r="BM52" s="275"/>
      <c r="BN52" s="275"/>
      <c r="BO52" s="271">
        <v>10.456666666666665</v>
      </c>
      <c r="BP52" s="271">
        <v>7.7833333333333341</v>
      </c>
      <c r="BQ52" s="271">
        <v>7.7833333333333341</v>
      </c>
      <c r="BR52" s="271">
        <v>331.8847635590667</v>
      </c>
      <c r="BS52" s="271">
        <v>24.488751565331064</v>
      </c>
      <c r="BT52" s="271">
        <v>6.1933333333333325</v>
      </c>
      <c r="BU52" s="271">
        <v>5.8833333333333337</v>
      </c>
      <c r="BV52" s="271">
        <v>6.038333333333334</v>
      </c>
      <c r="BW52" s="271">
        <v>115.96717708088333</v>
      </c>
      <c r="BX52" s="271">
        <v>18.721313209275028</v>
      </c>
      <c r="BY52" s="271">
        <v>34.980824307933595</v>
      </c>
      <c r="BZ52" s="271">
        <v>5.636872350373145</v>
      </c>
      <c r="CA52" s="271">
        <v>1031.6400000000001</v>
      </c>
      <c r="CB52" s="271">
        <v>1081.75</v>
      </c>
      <c r="CC52" s="271">
        <v>1458.72</v>
      </c>
      <c r="CD52" s="271">
        <v>1031.42</v>
      </c>
      <c r="CE52" s="271">
        <v>1081.6099999999999</v>
      </c>
      <c r="CF52" s="271">
        <v>1458.58</v>
      </c>
      <c r="CG52" s="271">
        <v>1285.28</v>
      </c>
      <c r="CH52" s="271">
        <v>1388.28</v>
      </c>
      <c r="CI52" s="271">
        <v>427.07999999999993</v>
      </c>
      <c r="CJ52" s="271">
        <v>427.15999999999985</v>
      </c>
      <c r="CK52" s="271">
        <v>103</v>
      </c>
      <c r="CL52" s="271">
        <v>103.01929380912239</v>
      </c>
      <c r="CM52" s="271">
        <v>0.13193167500233471</v>
      </c>
      <c r="CN52" s="294">
        <v>19332.700019145599</v>
      </c>
      <c r="CO52" s="276">
        <v>3115.3057239781933</v>
      </c>
      <c r="CP52" s="276" t="str">
        <f t="shared" si="0"/>
        <v/>
      </c>
      <c r="CQ52" s="277">
        <f t="shared" si="4"/>
        <v>19332.700019145599</v>
      </c>
      <c r="CR52" s="276" t="str">
        <f t="shared" si="5"/>
        <v/>
      </c>
      <c r="CS52" s="284" t="s">
        <v>907</v>
      </c>
      <c r="CT52" s="294">
        <v>19332.700019145599</v>
      </c>
      <c r="CU52" s="288"/>
      <c r="CV52" s="276" t="s">
        <v>940</v>
      </c>
    </row>
    <row r="53" spans="1:101" s="209" customFormat="1" ht="15.6">
      <c r="A53" s="269">
        <v>51</v>
      </c>
      <c r="B53" s="269" t="s">
        <v>910</v>
      </c>
      <c r="C53" s="269" t="s">
        <v>915</v>
      </c>
      <c r="D53" s="269">
        <v>1</v>
      </c>
      <c r="E53" s="270">
        <v>1</v>
      </c>
      <c r="F53" s="271">
        <v>50.929000000000002</v>
      </c>
      <c r="G53" s="271">
        <v>2.165</v>
      </c>
      <c r="H53" s="271">
        <v>16.518000000000001</v>
      </c>
      <c r="I53" s="271">
        <v>0.42599999999999999</v>
      </c>
      <c r="J53" s="271">
        <v>5.0449999999999999</v>
      </c>
      <c r="K53" s="271">
        <v>6.7729999999999997</v>
      </c>
      <c r="L53" s="271">
        <v>17.058</v>
      </c>
      <c r="M53" s="271">
        <v>0</v>
      </c>
      <c r="N53" s="271">
        <v>4.4999999999999998E-2</v>
      </c>
      <c r="O53" s="271">
        <v>0.498</v>
      </c>
      <c r="P53" s="271">
        <v>6.8000000000000005E-2</v>
      </c>
      <c r="Q53" s="271">
        <v>0.438</v>
      </c>
      <c r="R53" s="271">
        <v>87.94</v>
      </c>
      <c r="S53" s="271">
        <v>5.4290000000000003</v>
      </c>
      <c r="T53" s="271">
        <v>5.43</v>
      </c>
      <c r="U53" s="271">
        <v>0.88</v>
      </c>
      <c r="V53" s="271">
        <f t="shared" si="6"/>
        <v>12</v>
      </c>
      <c r="W53" s="271">
        <f>100*K53/40.3044/(K53/40.3044+(I53+J53)/71.844)</f>
        <v>68.815743116898076</v>
      </c>
      <c r="X53" s="271">
        <f t="shared" si="7"/>
        <v>4.4999999999999998E-2</v>
      </c>
      <c r="Y53" s="271">
        <v>51.652999999999999</v>
      </c>
      <c r="Z53" s="271">
        <v>2.4090199999999999</v>
      </c>
      <c r="AA53" s="271">
        <v>18.37799</v>
      </c>
      <c r="AB53" s="271">
        <v>2.48827</v>
      </c>
      <c r="AC53" s="271">
        <v>4.0410000000000001E-2</v>
      </c>
      <c r="AD53" s="271">
        <v>2.80789</v>
      </c>
      <c r="AE53" s="271">
        <v>18.978120000000001</v>
      </c>
      <c r="AF53" s="271">
        <v>1.0000000000000001E-5</v>
      </c>
      <c r="AG53" s="271">
        <v>4.9739999999999999E-2</v>
      </c>
      <c r="AH53" s="271">
        <v>0.55359000000000003</v>
      </c>
      <c r="AI53" s="271">
        <v>7.578E-2</v>
      </c>
      <c r="AJ53" s="271">
        <v>3.075E-2</v>
      </c>
      <c r="AK53" s="271">
        <v>97.549040000000005</v>
      </c>
      <c r="AL53" s="271">
        <v>46.912328150808776</v>
      </c>
      <c r="AM53" s="271">
        <v>0.31697731445188643</v>
      </c>
      <c r="AN53" s="271">
        <v>40.193404388328283</v>
      </c>
      <c r="AO53" s="271">
        <v>0.42885712097315576</v>
      </c>
      <c r="AP53" s="271">
        <v>6.2100766803130293E-2</v>
      </c>
      <c r="AQ53" s="271">
        <v>0.20023680223071713</v>
      </c>
      <c r="AR53" s="271">
        <v>11.465947587846236</v>
      </c>
      <c r="AS53" s="271">
        <v>0.30622531008312609</v>
      </c>
      <c r="AT53" s="271">
        <v>100.00001655696691</v>
      </c>
      <c r="AU53" s="271">
        <v>87.94174195159367</v>
      </c>
      <c r="AV53" s="271" t="s">
        <v>884</v>
      </c>
      <c r="AW53" s="274"/>
      <c r="AX53" s="274"/>
      <c r="AY53" s="271"/>
      <c r="AZ53" s="274"/>
      <c r="BA53" s="274"/>
      <c r="BB53" s="274"/>
      <c r="BC53" s="274"/>
      <c r="BD53" s="274"/>
      <c r="BE53" s="271"/>
      <c r="BF53" s="274"/>
      <c r="BG53" s="274"/>
      <c r="BH53" s="274"/>
      <c r="BI53" s="288">
        <v>153.45166922359567</v>
      </c>
      <c r="BJ53" s="275">
        <v>15.345166922359567</v>
      </c>
      <c r="BK53" s="275">
        <f>BI53*U53</f>
        <v>135.0374689167642</v>
      </c>
      <c r="BL53" s="275"/>
      <c r="BM53" s="275"/>
      <c r="BN53" s="275"/>
      <c r="BO53" s="271">
        <v>17.483333333333331</v>
      </c>
      <c r="BP53" s="271">
        <v>16.353333333333335</v>
      </c>
      <c r="BQ53" s="271">
        <v>16.353333333333335</v>
      </c>
      <c r="BR53" s="271">
        <v>2450.6737972640003</v>
      </c>
      <c r="BS53" s="271">
        <v>170.40554292186323</v>
      </c>
      <c r="BT53" s="271">
        <v>6.6633333333333331</v>
      </c>
      <c r="BU53" s="271">
        <v>6.5566666666666658</v>
      </c>
      <c r="BV53" s="271">
        <v>6.6099999999999994</v>
      </c>
      <c r="BW53" s="271">
        <v>151.37159263379999</v>
      </c>
      <c r="BX53" s="271">
        <v>10.147682409471289</v>
      </c>
      <c r="BY53" s="271">
        <v>6.1827697130748094</v>
      </c>
      <c r="BZ53" s="271">
        <v>0.31892939748521604</v>
      </c>
      <c r="CA53" s="271">
        <v>1030.54</v>
      </c>
      <c r="CB53" s="271">
        <v>1080.76</v>
      </c>
      <c r="CC53" s="271">
        <v>1457.69</v>
      </c>
      <c r="CD53" s="271">
        <v>1031.42</v>
      </c>
      <c r="CE53" s="271">
        <v>1081.6099999999999</v>
      </c>
      <c r="CF53" s="271">
        <v>1458.58</v>
      </c>
      <c r="CG53" s="271">
        <v>1284.31</v>
      </c>
      <c r="CH53" s="271">
        <v>1387.61</v>
      </c>
      <c r="CI53" s="271">
        <v>427.15000000000009</v>
      </c>
      <c r="CJ53" s="271">
        <v>427.15999999999985</v>
      </c>
      <c r="CK53" s="271">
        <v>103.29999999999995</v>
      </c>
      <c r="CL53" s="271">
        <v>103.30241835420803</v>
      </c>
      <c r="CM53" s="271">
        <v>0.23238766109326292</v>
      </c>
      <c r="CN53" s="294">
        <v>6806.4631058482846</v>
      </c>
      <c r="CO53" s="276">
        <v>351.10173564494249</v>
      </c>
      <c r="CP53" s="276">
        <f t="shared" si="0"/>
        <v>153.45166922359567</v>
      </c>
      <c r="CQ53" s="277">
        <f t="shared" si="4"/>
        <v>6959.9147750718803</v>
      </c>
      <c r="CR53" s="276">
        <f t="shared" si="5"/>
        <v>0.97795207639995696</v>
      </c>
      <c r="CS53" s="278"/>
      <c r="CT53" s="294">
        <v>6806.4631058482846</v>
      </c>
      <c r="CU53" s="288">
        <v>153.45166922359567</v>
      </c>
      <c r="CV53" s="276">
        <v>0.97795207639995696</v>
      </c>
      <c r="CW53" s="209">
        <f>100*CV53</f>
        <v>97.795207639995695</v>
      </c>
    </row>
    <row r="54" spans="1:101" s="209" customFormat="1" ht="15.6">
      <c r="A54" s="269">
        <v>52</v>
      </c>
      <c r="B54" s="269" t="s">
        <v>910</v>
      </c>
      <c r="C54" s="269" t="s">
        <v>916</v>
      </c>
      <c r="D54" s="269">
        <v>1</v>
      </c>
      <c r="E54" s="270">
        <v>1</v>
      </c>
      <c r="F54" s="271">
        <v>48.415999999999997</v>
      </c>
      <c r="G54" s="271">
        <v>2.1549999999999998</v>
      </c>
      <c r="H54" s="271">
        <v>14.583</v>
      </c>
      <c r="I54" s="271">
        <v>0.81799999999999995</v>
      </c>
      <c r="J54" s="271">
        <v>5.9020000000000001</v>
      </c>
      <c r="K54" s="271">
        <v>7.4370000000000003</v>
      </c>
      <c r="L54" s="271">
        <v>16.431000000000001</v>
      </c>
      <c r="M54" s="271">
        <v>2.3079999999999998</v>
      </c>
      <c r="N54" s="271">
        <v>0.73799999999999999</v>
      </c>
      <c r="O54" s="271">
        <v>0.67200000000000004</v>
      </c>
      <c r="P54" s="271">
        <v>6.8000000000000005E-2</v>
      </c>
      <c r="Q54" s="271">
        <v>0.40799999999999997</v>
      </c>
      <c r="R54" s="271">
        <v>88.58</v>
      </c>
      <c r="S54" s="271">
        <v>6.6379999999999999</v>
      </c>
      <c r="T54" s="271">
        <v>6.63</v>
      </c>
      <c r="U54" s="271">
        <v>0.82</v>
      </c>
      <c r="V54" s="271">
        <f t="shared" si="6"/>
        <v>18.000000000000004</v>
      </c>
      <c r="W54" s="271">
        <f>100*K54/40.3044/(K54/40.3044+(I54+J54)/71.844)</f>
        <v>66.360830754445473</v>
      </c>
      <c r="X54" s="271">
        <f t="shared" si="7"/>
        <v>3.0459999999999998</v>
      </c>
      <c r="Y54" s="271">
        <v>50.520650000000003</v>
      </c>
      <c r="Z54" s="271">
        <v>2.6120199999999998</v>
      </c>
      <c r="AA54" s="271">
        <v>17.678159999999998</v>
      </c>
      <c r="AB54" s="271">
        <v>2.1416200000000001</v>
      </c>
      <c r="AC54" s="271">
        <v>7.6249999999999998E-2</v>
      </c>
      <c r="AD54" s="271">
        <v>1.3654500000000001</v>
      </c>
      <c r="AE54" s="271">
        <v>19.918520000000001</v>
      </c>
      <c r="AF54" s="271">
        <v>2.79813</v>
      </c>
      <c r="AG54" s="271">
        <v>0.89471000000000001</v>
      </c>
      <c r="AH54" s="271">
        <v>0.81464999999999999</v>
      </c>
      <c r="AI54" s="271">
        <v>8.2470000000000002E-2</v>
      </c>
      <c r="AJ54" s="271">
        <v>4.7300000000000002E-2</v>
      </c>
      <c r="AK54" s="271">
        <v>99.028689999999997</v>
      </c>
      <c r="AL54" s="271">
        <v>48.258931654318388</v>
      </c>
      <c r="AM54" s="271">
        <v>0.19133565980603176</v>
      </c>
      <c r="AN54" s="271">
        <v>39.435383037795013</v>
      </c>
      <c r="AO54" s="271">
        <v>0.41251118587702501</v>
      </c>
      <c r="AP54" s="271">
        <v>5.9321454277959706E-2</v>
      </c>
      <c r="AQ54" s="271">
        <v>0.16156268628149925</v>
      </c>
      <c r="AR54" s="271">
        <v>11.086638402901977</v>
      </c>
      <c r="AS54" s="271">
        <v>0.3033350756715455</v>
      </c>
      <c r="AT54" s="271">
        <v>99.999993324087242</v>
      </c>
      <c r="AU54" s="271">
        <v>88.5833964367135</v>
      </c>
      <c r="AV54" s="271" t="s">
        <v>880</v>
      </c>
      <c r="AW54" s="274">
        <v>16.187999999999999</v>
      </c>
      <c r="AX54" s="274">
        <v>122.008</v>
      </c>
      <c r="AY54" s="271">
        <v>2.7E-2</v>
      </c>
      <c r="AZ54" s="274">
        <v>6329.5079999999998</v>
      </c>
      <c r="BA54" s="274">
        <v>5892.9863999999998</v>
      </c>
      <c r="BB54" s="274">
        <v>12139.9</v>
      </c>
      <c r="BC54" s="274">
        <f>AW54*U54</f>
        <v>13.274159999999998</v>
      </c>
      <c r="BD54" s="274">
        <f>AX54*U54</f>
        <v>100.04655999999999</v>
      </c>
      <c r="BE54" s="271">
        <f>AY54*U54</f>
        <v>2.214E-2</v>
      </c>
      <c r="BF54" s="274">
        <f t="shared" si="1"/>
        <v>5190.1965599999994</v>
      </c>
      <c r="BG54" s="274">
        <f t="shared" si="2"/>
        <v>4832.2488479999993</v>
      </c>
      <c r="BH54" s="274">
        <f t="shared" si="3"/>
        <v>161.62199999999999</v>
      </c>
      <c r="BI54" s="288">
        <v>62.584236867596246</v>
      </c>
      <c r="BJ54" s="275">
        <v>6.2584236867596248</v>
      </c>
      <c r="BK54" s="275">
        <f>BI54*U54</f>
        <v>51.319074231428921</v>
      </c>
      <c r="BL54" s="275">
        <v>3559.4082097809801</v>
      </c>
      <c r="BM54" s="275">
        <v>355.94082097809803</v>
      </c>
      <c r="BN54" s="275">
        <f>BL54*U54</f>
        <v>2918.7147320204035</v>
      </c>
      <c r="BO54" s="271"/>
      <c r="BP54" s="271"/>
      <c r="BQ54" s="271"/>
      <c r="BR54" s="271"/>
      <c r="BS54" s="271"/>
      <c r="BT54" s="271"/>
      <c r="BU54" s="271"/>
      <c r="BV54" s="271"/>
      <c r="BW54" s="271"/>
      <c r="BX54" s="271"/>
      <c r="BY54" s="271"/>
      <c r="BZ54" s="271"/>
      <c r="CA54" s="271"/>
      <c r="CB54" s="271"/>
      <c r="CC54" s="271"/>
      <c r="CD54" s="271"/>
      <c r="CE54" s="271"/>
      <c r="CF54" s="271"/>
      <c r="CG54" s="271"/>
      <c r="CH54" s="271"/>
      <c r="CI54" s="271"/>
      <c r="CJ54" s="271"/>
      <c r="CK54" s="271"/>
      <c r="CL54" s="271"/>
      <c r="CM54" s="271"/>
      <c r="CN54" s="294"/>
      <c r="CO54" s="271"/>
      <c r="CP54" s="276">
        <f t="shared" si="0"/>
        <v>62.584236867596246</v>
      </c>
      <c r="CQ54" s="277">
        <f t="shared" si="4"/>
        <v>62.584236867596246</v>
      </c>
      <c r="CR54" s="276" t="str">
        <f t="shared" si="5"/>
        <v/>
      </c>
      <c r="CS54" s="278"/>
      <c r="CT54" s="294"/>
      <c r="CU54" s="288">
        <v>62.584236867596246</v>
      </c>
      <c r="CV54" s="276" t="s">
        <v>940</v>
      </c>
    </row>
    <row r="55" spans="1:101" s="209" customFormat="1" ht="15.6">
      <c r="A55" s="269">
        <v>53</v>
      </c>
      <c r="B55" s="269" t="s">
        <v>910</v>
      </c>
      <c r="C55" s="269" t="s">
        <v>916</v>
      </c>
      <c r="D55" s="269">
        <v>11</v>
      </c>
      <c r="E55" s="270">
        <v>1</v>
      </c>
      <c r="F55" s="271">
        <v>47.884</v>
      </c>
      <c r="G55" s="271">
        <v>2.2050000000000001</v>
      </c>
      <c r="H55" s="271">
        <v>14.157999999999999</v>
      </c>
      <c r="I55" s="271">
        <v>0.9</v>
      </c>
      <c r="J55" s="271">
        <v>6.1689999999999996</v>
      </c>
      <c r="K55" s="271">
        <v>7.6379999999999999</v>
      </c>
      <c r="L55" s="271">
        <v>16.72</v>
      </c>
      <c r="M55" s="271">
        <v>2.5049999999999999</v>
      </c>
      <c r="N55" s="271">
        <v>0.65300000000000002</v>
      </c>
      <c r="O55" s="271">
        <v>0.63500000000000001</v>
      </c>
      <c r="P55" s="271">
        <v>6.9000000000000006E-2</v>
      </c>
      <c r="Q55" s="271">
        <v>0.40500000000000003</v>
      </c>
      <c r="R55" s="271">
        <v>88.58</v>
      </c>
      <c r="S55" s="271">
        <v>6.9790000000000001</v>
      </c>
      <c r="T55" s="271">
        <v>6.97</v>
      </c>
      <c r="U55" s="271">
        <v>0.81399999999999995</v>
      </c>
      <c r="V55" s="271">
        <f>(1-U55)*100</f>
        <v>18.600000000000005</v>
      </c>
      <c r="W55" s="271">
        <f>100*K55/40.3044/(K55/40.3044+(I55+J55)/71.844)</f>
        <v>65.823827884586706</v>
      </c>
      <c r="X55" s="271">
        <f t="shared" si="7"/>
        <v>3.1579999999999999</v>
      </c>
      <c r="Y55" s="271">
        <v>50.419730000000001</v>
      </c>
      <c r="Z55" s="271">
        <v>2.7177500000000001</v>
      </c>
      <c r="AA55" s="271">
        <v>17.447109999999999</v>
      </c>
      <c r="AB55" s="271">
        <v>2.40625</v>
      </c>
      <c r="AC55" s="271">
        <v>7.2040000000000007E-2</v>
      </c>
      <c r="AD55" s="271">
        <v>1.3631800000000001</v>
      </c>
      <c r="AE55" s="271">
        <v>20.604279999999999</v>
      </c>
      <c r="AF55" s="271">
        <v>3.0865800000000001</v>
      </c>
      <c r="AG55" s="271">
        <v>0.80461000000000005</v>
      </c>
      <c r="AH55" s="271">
        <v>0.78308</v>
      </c>
      <c r="AI55" s="271">
        <v>8.5300000000000001E-2</v>
      </c>
      <c r="AJ55" s="271">
        <v>1.839E-2</v>
      </c>
      <c r="AK55" s="271">
        <v>99.895219999999995</v>
      </c>
      <c r="AL55" s="271">
        <v>48.258931654318388</v>
      </c>
      <c r="AM55" s="271">
        <v>0.19133565980603176</v>
      </c>
      <c r="AN55" s="271">
        <v>39.435383037795013</v>
      </c>
      <c r="AO55" s="271">
        <v>0.41251118587702501</v>
      </c>
      <c r="AP55" s="271">
        <v>5.9321454277959706E-2</v>
      </c>
      <c r="AQ55" s="271">
        <v>0.16156268628149925</v>
      </c>
      <c r="AR55" s="271">
        <v>11.086638402901977</v>
      </c>
      <c r="AS55" s="271">
        <v>0.3033350756715455</v>
      </c>
      <c r="AT55" s="271">
        <v>99.999993324087242</v>
      </c>
      <c r="AU55" s="271">
        <v>88.5833964367135</v>
      </c>
      <c r="AV55" s="271" t="s">
        <v>884</v>
      </c>
      <c r="AW55" s="274"/>
      <c r="AX55" s="274"/>
      <c r="AY55" s="271"/>
      <c r="AZ55" s="274"/>
      <c r="BA55" s="274"/>
      <c r="BB55" s="274"/>
      <c r="BC55" s="274"/>
      <c r="BD55" s="274"/>
      <c r="BE55" s="271"/>
      <c r="BF55" s="274"/>
      <c r="BG55" s="274"/>
      <c r="BH55" s="274"/>
      <c r="BI55" s="288">
        <v>209.49716553104349</v>
      </c>
      <c r="BJ55" s="275">
        <v>20.949716553104349</v>
      </c>
      <c r="BK55" s="275">
        <f>BI55*U55</f>
        <v>170.53069274226939</v>
      </c>
      <c r="BL55" s="275">
        <v>3985.0666501784522</v>
      </c>
      <c r="BM55" s="275">
        <v>398.50666501784519</v>
      </c>
      <c r="BN55" s="275">
        <f>BL55*U55</f>
        <v>3243.84425324526</v>
      </c>
      <c r="BO55" s="271">
        <v>27.78</v>
      </c>
      <c r="BP55" s="271">
        <v>22.303333333333331</v>
      </c>
      <c r="BQ55" s="271">
        <v>22.303333333333331</v>
      </c>
      <c r="BR55" s="271">
        <v>7240.4343594659995</v>
      </c>
      <c r="BS55" s="271">
        <v>418.83660192467266</v>
      </c>
      <c r="BT55" s="271">
        <v>8.9433333333333334</v>
      </c>
      <c r="BU55" s="271">
        <v>9.1766666666666676</v>
      </c>
      <c r="BV55" s="271">
        <v>9.06</v>
      </c>
      <c r="BW55" s="271">
        <v>393.06494082239993</v>
      </c>
      <c r="BX55" s="271">
        <v>77.810974417360569</v>
      </c>
      <c r="BY55" s="271">
        <v>5.4014664747820289</v>
      </c>
      <c r="BZ55" s="271">
        <v>0.81630533548647877</v>
      </c>
      <c r="CA55" s="271">
        <v>1031.6500000000001</v>
      </c>
      <c r="CB55" s="271">
        <v>1081.8399999999999</v>
      </c>
      <c r="CC55" s="271">
        <v>1458.78</v>
      </c>
      <c r="CD55" s="271">
        <v>1031.42</v>
      </c>
      <c r="CE55" s="271">
        <v>1081.6099999999999</v>
      </c>
      <c r="CF55" s="271">
        <v>1458.58</v>
      </c>
      <c r="CG55" s="271">
        <v>1285.8800000000001</v>
      </c>
      <c r="CH55" s="271">
        <v>1388.58</v>
      </c>
      <c r="CI55" s="271">
        <v>427.12999999999988</v>
      </c>
      <c r="CJ55" s="271">
        <v>427.15999999999985</v>
      </c>
      <c r="CK55" s="271">
        <v>102.69999999999982</v>
      </c>
      <c r="CL55" s="271">
        <v>102.70721326059962</v>
      </c>
      <c r="CM55" s="271">
        <v>2.120175141987346E-2</v>
      </c>
      <c r="CN55" s="294">
        <v>425.4588342657043</v>
      </c>
      <c r="CO55" s="276">
        <v>64.298152744707409</v>
      </c>
      <c r="CP55" s="276">
        <f t="shared" si="0"/>
        <v>209.49716553104349</v>
      </c>
      <c r="CQ55" s="277">
        <f t="shared" si="4"/>
        <v>634.95599979674785</v>
      </c>
      <c r="CR55" s="276">
        <f t="shared" si="5"/>
        <v>0.67006034182194596</v>
      </c>
      <c r="CS55" s="278"/>
      <c r="CT55" s="294">
        <v>425.4588342657043</v>
      </c>
      <c r="CU55" s="288">
        <v>209.49716553104349</v>
      </c>
      <c r="CV55" s="276">
        <v>0.67006034182194596</v>
      </c>
      <c r="CW55" s="209">
        <f>100*CV55</f>
        <v>67.006034182194597</v>
      </c>
    </row>
    <row r="56" spans="1:101" s="209" customFormat="1" ht="15.6">
      <c r="A56" s="269">
        <v>54</v>
      </c>
      <c r="B56" s="269" t="s">
        <v>910</v>
      </c>
      <c r="C56" s="269" t="s">
        <v>917</v>
      </c>
      <c r="D56" s="269">
        <v>1</v>
      </c>
      <c r="E56" s="270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  <c r="AJ56" s="271"/>
      <c r="AK56" s="271"/>
      <c r="AL56" s="271">
        <v>47.791178539987641</v>
      </c>
      <c r="AM56" s="271">
        <v>3.0052924523024143E-2</v>
      </c>
      <c r="AN56" s="271">
        <v>39.76680550601899</v>
      </c>
      <c r="AO56" s="271">
        <v>0.44385241284175253</v>
      </c>
      <c r="AP56" s="271">
        <v>5.6880684550288406E-2</v>
      </c>
      <c r="AQ56" s="271">
        <v>0.22288432603731093</v>
      </c>
      <c r="AR56" s="271">
        <v>11.324351957570698</v>
      </c>
      <c r="AS56" s="271">
        <v>0.30485860217845295</v>
      </c>
      <c r="AT56" s="271">
        <v>99.867426311709167</v>
      </c>
      <c r="AU56" s="271">
        <v>88.266612285400598</v>
      </c>
      <c r="AV56" s="271" t="s">
        <v>884</v>
      </c>
      <c r="AW56" s="274"/>
      <c r="AX56" s="274"/>
      <c r="AY56" s="271"/>
      <c r="AZ56" s="274"/>
      <c r="BA56" s="274"/>
      <c r="BB56" s="274"/>
      <c r="BC56" s="274"/>
      <c r="BD56" s="274"/>
      <c r="BE56" s="271"/>
      <c r="BF56" s="274"/>
      <c r="BG56" s="274"/>
      <c r="BH56" s="274"/>
      <c r="BI56" s="288"/>
      <c r="BJ56" s="275"/>
      <c r="BK56" s="275"/>
      <c r="BL56" s="275"/>
      <c r="BM56" s="275"/>
      <c r="BN56" s="275"/>
      <c r="BO56" s="271">
        <v>12.093333333333334</v>
      </c>
      <c r="BP56" s="271">
        <v>7.6999999999999993</v>
      </c>
      <c r="BQ56" s="271">
        <v>7.6999999999999993</v>
      </c>
      <c r="BR56" s="271">
        <v>379.05547635853327</v>
      </c>
      <c r="BS56" s="271">
        <v>84.865926514852177</v>
      </c>
      <c r="BT56" s="271">
        <v>4.32</v>
      </c>
      <c r="BU56" s="271">
        <v>4.16</v>
      </c>
      <c r="BV56" s="271">
        <v>4.2399999999999993</v>
      </c>
      <c r="BW56" s="271">
        <v>40.89781336410001</v>
      </c>
      <c r="BX56" s="271">
        <v>12.70121829103557</v>
      </c>
      <c r="BY56" s="271">
        <v>10.641752356365773</v>
      </c>
      <c r="BZ56" s="271">
        <v>1.344277262254685</v>
      </c>
      <c r="CA56" s="271">
        <v>1030.57</v>
      </c>
      <c r="CB56" s="271">
        <v>1080.8</v>
      </c>
      <c r="CC56" s="271">
        <v>1457.78</v>
      </c>
      <c r="CD56" s="271">
        <v>1031.42</v>
      </c>
      <c r="CE56" s="271">
        <v>1081.6099999999999</v>
      </c>
      <c r="CF56" s="271">
        <v>1458.58</v>
      </c>
      <c r="CG56" s="271">
        <v>1284.96</v>
      </c>
      <c r="CH56" s="271">
        <v>1387.65</v>
      </c>
      <c r="CI56" s="271">
        <v>427.21000000000004</v>
      </c>
      <c r="CJ56" s="271">
        <v>427.15999999999985</v>
      </c>
      <c r="CK56" s="271">
        <v>102.69000000000005</v>
      </c>
      <c r="CL56" s="271">
        <v>102.67798132066197</v>
      </c>
      <c r="CM56" s="271">
        <v>1.0829908346721595E-2</v>
      </c>
      <c r="CN56" s="294">
        <v>423.67638613211699</v>
      </c>
      <c r="CO56" s="276">
        <v>53.519243199730653</v>
      </c>
      <c r="CP56" s="276" t="str">
        <f t="shared" si="0"/>
        <v/>
      </c>
      <c r="CQ56" s="277">
        <f t="shared" si="4"/>
        <v>423.67638613211699</v>
      </c>
      <c r="CR56" s="276" t="str">
        <f t="shared" si="5"/>
        <v/>
      </c>
      <c r="CS56" s="278"/>
      <c r="CT56" s="294">
        <v>423.67638613211699</v>
      </c>
      <c r="CU56" s="288"/>
      <c r="CV56" s="276" t="s">
        <v>940</v>
      </c>
    </row>
    <row r="57" spans="1:101" s="209" customFormat="1" ht="15.6">
      <c r="A57" s="269">
        <v>55</v>
      </c>
      <c r="B57" s="269" t="s">
        <v>910</v>
      </c>
      <c r="C57" s="269" t="s">
        <v>918</v>
      </c>
      <c r="D57" s="269">
        <v>1</v>
      </c>
      <c r="E57" s="270"/>
      <c r="F57" s="271">
        <v>48.052999999999997</v>
      </c>
      <c r="G57" s="271">
        <v>2.0659999999999998</v>
      </c>
      <c r="H57" s="271">
        <v>14.505000000000001</v>
      </c>
      <c r="I57" s="271">
        <v>0.88200000000000001</v>
      </c>
      <c r="J57" s="271">
        <v>6.117</v>
      </c>
      <c r="K57" s="271">
        <v>7.6050000000000004</v>
      </c>
      <c r="L57" s="271">
        <v>16.536000000000001</v>
      </c>
      <c r="M57" s="271">
        <v>2.6579999999999999</v>
      </c>
      <c r="N57" s="271">
        <v>0.67500000000000004</v>
      </c>
      <c r="O57" s="271">
        <v>0.432</v>
      </c>
      <c r="P57" s="271">
        <v>0.06</v>
      </c>
      <c r="Q57" s="271">
        <v>0.40699999999999997</v>
      </c>
      <c r="R57" s="271">
        <v>88.68</v>
      </c>
      <c r="S57" s="271">
        <v>6.9109999999999996</v>
      </c>
      <c r="T57" s="271">
        <v>6.9</v>
      </c>
      <c r="U57" s="271">
        <v>0.81599999999999995</v>
      </c>
      <c r="V57" s="271">
        <f t="shared" si="6"/>
        <v>18.400000000000006</v>
      </c>
      <c r="W57" s="271">
        <f>100*K57/40.3044/(K57/40.3044+(I57+J57)/71.844)</f>
        <v>65.950185374570978</v>
      </c>
      <c r="X57" s="271">
        <f t="shared" si="7"/>
        <v>3.3330000000000002</v>
      </c>
      <c r="Y57" s="271">
        <v>49.697310000000002</v>
      </c>
      <c r="Z57" s="271">
        <v>2.4967199999999998</v>
      </c>
      <c r="AA57" s="271">
        <v>17.52665</v>
      </c>
      <c r="AB57" s="271">
        <v>2.39934</v>
      </c>
      <c r="AC57" s="271">
        <v>5.5900000000000004E-3</v>
      </c>
      <c r="AD57" s="271">
        <v>1.30511</v>
      </c>
      <c r="AE57" s="271">
        <v>19.980340000000002</v>
      </c>
      <c r="AF57" s="271">
        <v>3.2116400000000001</v>
      </c>
      <c r="AG57" s="271">
        <v>0.81538999999999995</v>
      </c>
      <c r="AH57" s="271">
        <v>0.52176</v>
      </c>
      <c r="AI57" s="271">
        <v>7.2550000000000003E-2</v>
      </c>
      <c r="AJ57" s="271">
        <v>4.7289999999999999E-2</v>
      </c>
      <c r="AK57" s="271">
        <v>98.243719999999996</v>
      </c>
      <c r="AL57" s="271">
        <v>47.800114888094733</v>
      </c>
      <c r="AM57" s="271">
        <v>9.505428960470845E-2</v>
      </c>
      <c r="AN57" s="271">
        <v>40.202002912174883</v>
      </c>
      <c r="AO57" s="271">
        <v>0.43725171540756219</v>
      </c>
      <c r="AP57" s="271">
        <v>6.9062357080835676E-2</v>
      </c>
      <c r="AQ57" s="271">
        <v>0.13243844381247163</v>
      </c>
      <c r="AR57" s="271">
        <v>10.872626554061759</v>
      </c>
      <c r="AS57" s="271">
        <v>0.32437815901791939</v>
      </c>
      <c r="AT57" s="271">
        <v>100.00002971349352</v>
      </c>
      <c r="AU57" s="271">
        <v>88.683335687697436</v>
      </c>
      <c r="AV57" s="271" t="s">
        <v>880</v>
      </c>
      <c r="AW57" s="272">
        <v>14.754300000000001</v>
      </c>
      <c r="AX57" s="272">
        <v>171.31790000000001</v>
      </c>
      <c r="AY57" s="273">
        <v>2.5999999999999999E-2</v>
      </c>
      <c r="AZ57" s="274">
        <v>5768.9313000000002</v>
      </c>
      <c r="BA57" s="274">
        <v>8274.6545700000006</v>
      </c>
      <c r="BB57" s="274">
        <v>10504.7</v>
      </c>
      <c r="BC57" s="274">
        <f>AW57*U57</f>
        <v>12.0395088</v>
      </c>
      <c r="BD57" s="274">
        <f>AX57*U57</f>
        <v>139.79540639999999</v>
      </c>
      <c r="BE57" s="271">
        <f>AY57*U57</f>
        <v>2.1215999999999999E-2</v>
      </c>
      <c r="BF57" s="274">
        <f t="shared" si="1"/>
        <v>4707.4479407999997</v>
      </c>
      <c r="BG57" s="274">
        <f t="shared" si="2"/>
        <v>6752.1181291199991</v>
      </c>
      <c r="BH57" s="274">
        <f t="shared" si="3"/>
        <v>154.8768</v>
      </c>
      <c r="BI57" s="288">
        <v>211.58894253118564</v>
      </c>
      <c r="BJ57" s="275">
        <v>21.158894253118564</v>
      </c>
      <c r="BK57" s="275">
        <f>BI57*U57</f>
        <v>172.65657710544747</v>
      </c>
      <c r="BL57" s="275">
        <v>3054.5909986539446</v>
      </c>
      <c r="BM57" s="275">
        <v>305.45909986539448</v>
      </c>
      <c r="BN57" s="275">
        <f>BL57*U57</f>
        <v>2492.5462549016188</v>
      </c>
      <c r="BO57" s="271"/>
      <c r="BP57" s="271"/>
      <c r="BQ57" s="271"/>
      <c r="BR57" s="271"/>
      <c r="BS57" s="271"/>
      <c r="BT57" s="271"/>
      <c r="BU57" s="271"/>
      <c r="BV57" s="271"/>
      <c r="BW57" s="271"/>
      <c r="BX57" s="271"/>
      <c r="BY57" s="271"/>
      <c r="BZ57" s="271"/>
      <c r="CA57" s="271"/>
      <c r="CB57" s="271"/>
      <c r="CC57" s="271"/>
      <c r="CD57" s="271"/>
      <c r="CE57" s="271"/>
      <c r="CF57" s="271"/>
      <c r="CG57" s="271"/>
      <c r="CH57" s="271"/>
      <c r="CI57" s="271"/>
      <c r="CJ57" s="271"/>
      <c r="CK57" s="271"/>
      <c r="CL57" s="271"/>
      <c r="CM57" s="271"/>
      <c r="CN57" s="294"/>
      <c r="CO57" s="271"/>
      <c r="CP57" s="276">
        <f t="shared" si="0"/>
        <v>211.58894253118564</v>
      </c>
      <c r="CQ57" s="277">
        <f t="shared" si="4"/>
        <v>211.58894253118564</v>
      </c>
      <c r="CR57" s="276" t="str">
        <f t="shared" si="5"/>
        <v/>
      </c>
      <c r="CS57" s="278"/>
      <c r="CT57" s="294"/>
      <c r="CU57" s="288">
        <v>211.58894253118564</v>
      </c>
      <c r="CV57" s="276" t="s">
        <v>940</v>
      </c>
    </row>
    <row r="58" spans="1:101" s="209" customFormat="1" ht="15.6">
      <c r="A58" s="269">
        <v>56</v>
      </c>
      <c r="B58" s="269" t="s">
        <v>910</v>
      </c>
      <c r="C58" s="269" t="s">
        <v>918</v>
      </c>
      <c r="D58" s="269">
        <v>3</v>
      </c>
      <c r="E58" s="270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  <c r="AJ58" s="271"/>
      <c r="AK58" s="271"/>
      <c r="AL58" s="271">
        <v>47.800114888094733</v>
      </c>
      <c r="AM58" s="271">
        <v>9.505428960470845E-2</v>
      </c>
      <c r="AN58" s="271">
        <v>40.202002912174883</v>
      </c>
      <c r="AO58" s="271">
        <v>0.43725171540756219</v>
      </c>
      <c r="AP58" s="271">
        <v>6.9062357080835676E-2</v>
      </c>
      <c r="AQ58" s="271">
        <v>0.13243844381247163</v>
      </c>
      <c r="AR58" s="271">
        <v>10.872626554061759</v>
      </c>
      <c r="AS58" s="271">
        <v>0.32437815901791939</v>
      </c>
      <c r="AT58" s="271">
        <v>100.00002971349352</v>
      </c>
      <c r="AU58" s="271">
        <v>88.683335687697436</v>
      </c>
      <c r="AV58" s="271" t="s">
        <v>881</v>
      </c>
      <c r="AW58" s="272">
        <v>6.4787999999999997</v>
      </c>
      <c r="AX58" s="272">
        <v>67.304500000000004</v>
      </c>
      <c r="AY58" s="273">
        <v>0.02</v>
      </c>
      <c r="AZ58" s="274">
        <v>2533.2107999999998</v>
      </c>
      <c r="BA58" s="274">
        <v>3250.80735</v>
      </c>
      <c r="BB58" s="274">
        <v>5277.9</v>
      </c>
      <c r="BC58" s="274">
        <f t="shared" ref="BC58:BE60" si="12">AW58*0.83</f>
        <v>5.3774039999999994</v>
      </c>
      <c r="BD58" s="274">
        <f t="shared" si="12"/>
        <v>55.862735000000001</v>
      </c>
      <c r="BE58" s="271">
        <f t="shared" si="12"/>
        <v>1.66E-2</v>
      </c>
      <c r="BF58" s="274">
        <f t="shared" si="1"/>
        <v>2102.5649639999997</v>
      </c>
      <c r="BG58" s="274">
        <f t="shared" si="2"/>
        <v>2698.1701005</v>
      </c>
      <c r="BH58" s="274">
        <f t="shared" si="3"/>
        <v>121.18</v>
      </c>
      <c r="BI58" s="288"/>
      <c r="BJ58" s="275"/>
      <c r="BK58" s="275"/>
      <c r="BL58" s="275"/>
      <c r="BM58" s="275"/>
      <c r="BN58" s="275"/>
      <c r="BO58" s="271"/>
      <c r="BP58" s="271"/>
      <c r="BQ58" s="271"/>
      <c r="BR58" s="271"/>
      <c r="BS58" s="271"/>
      <c r="BT58" s="271"/>
      <c r="BU58" s="271"/>
      <c r="BV58" s="271"/>
      <c r="BW58" s="271"/>
      <c r="BX58" s="271"/>
      <c r="BY58" s="271"/>
      <c r="BZ58" s="271"/>
      <c r="CA58" s="271"/>
      <c r="CB58" s="271"/>
      <c r="CC58" s="271"/>
      <c r="CD58" s="271"/>
      <c r="CE58" s="271"/>
      <c r="CF58" s="271"/>
      <c r="CG58" s="271"/>
      <c r="CH58" s="271"/>
      <c r="CI58" s="271"/>
      <c r="CJ58" s="271"/>
      <c r="CK58" s="271"/>
      <c r="CL58" s="271"/>
      <c r="CM58" s="271"/>
      <c r="CN58" s="294"/>
      <c r="CO58" s="271"/>
      <c r="CP58" s="276" t="str">
        <f t="shared" si="0"/>
        <v/>
      </c>
      <c r="CQ58" s="277"/>
      <c r="CR58" s="276" t="str">
        <f t="shared" si="5"/>
        <v/>
      </c>
      <c r="CS58" s="278"/>
      <c r="CT58" s="294"/>
      <c r="CU58" s="288"/>
      <c r="CV58" s="276" t="s">
        <v>940</v>
      </c>
    </row>
    <row r="59" spans="1:101" s="209" customFormat="1" ht="15.6">
      <c r="A59" s="269">
        <v>57</v>
      </c>
      <c r="B59" s="269" t="s">
        <v>910</v>
      </c>
      <c r="C59" s="269" t="s">
        <v>918</v>
      </c>
      <c r="D59" s="269">
        <v>4</v>
      </c>
      <c r="E59" s="270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  <c r="AJ59" s="271"/>
      <c r="AK59" s="271"/>
      <c r="AL59" s="271">
        <v>47.800114888094733</v>
      </c>
      <c r="AM59" s="271">
        <v>9.505428960470845E-2</v>
      </c>
      <c r="AN59" s="271">
        <v>40.202002912174883</v>
      </c>
      <c r="AO59" s="271">
        <v>0.43725171540756219</v>
      </c>
      <c r="AP59" s="271">
        <v>6.9062357080835676E-2</v>
      </c>
      <c r="AQ59" s="271">
        <v>0.13243844381247163</v>
      </c>
      <c r="AR59" s="271">
        <v>10.872626554061759</v>
      </c>
      <c r="AS59" s="271">
        <v>0.32437815901791939</v>
      </c>
      <c r="AT59" s="271">
        <v>100.00002971349352</v>
      </c>
      <c r="AU59" s="271">
        <v>88.683335687697436</v>
      </c>
      <c r="AV59" s="271" t="s">
        <v>881</v>
      </c>
      <c r="AW59" s="272">
        <v>11.7525</v>
      </c>
      <c r="AX59" s="272">
        <v>135.56890000000001</v>
      </c>
      <c r="AY59" s="273">
        <v>1.9E-2</v>
      </c>
      <c r="AZ59" s="274">
        <v>4595.2275</v>
      </c>
      <c r="BA59" s="274">
        <v>6547.9778700000006</v>
      </c>
      <c r="BB59" s="274">
        <v>8351.1999999999989</v>
      </c>
      <c r="BC59" s="274">
        <f t="shared" si="12"/>
        <v>9.7545749999999991</v>
      </c>
      <c r="BD59" s="274">
        <f t="shared" si="12"/>
        <v>112.522187</v>
      </c>
      <c r="BE59" s="271">
        <f t="shared" si="12"/>
        <v>1.5769999999999999E-2</v>
      </c>
      <c r="BF59" s="274">
        <f t="shared" si="1"/>
        <v>3814.0388249999996</v>
      </c>
      <c r="BG59" s="274">
        <f t="shared" si="2"/>
        <v>5434.8216321</v>
      </c>
      <c r="BH59" s="274">
        <f t="shared" si="3"/>
        <v>115.121</v>
      </c>
      <c r="BI59" s="288"/>
      <c r="BJ59" s="275"/>
      <c r="BK59" s="275"/>
      <c r="BL59" s="275"/>
      <c r="BM59" s="275"/>
      <c r="BN59" s="275"/>
      <c r="BO59" s="271"/>
      <c r="BP59" s="271"/>
      <c r="BQ59" s="271"/>
      <c r="BR59" s="271"/>
      <c r="BS59" s="271"/>
      <c r="BT59" s="271"/>
      <c r="BU59" s="271"/>
      <c r="BV59" s="271"/>
      <c r="BW59" s="271"/>
      <c r="BX59" s="271"/>
      <c r="BY59" s="271"/>
      <c r="BZ59" s="271"/>
      <c r="CA59" s="271"/>
      <c r="CB59" s="271"/>
      <c r="CC59" s="271"/>
      <c r="CD59" s="271"/>
      <c r="CE59" s="271"/>
      <c r="CF59" s="271"/>
      <c r="CG59" s="271"/>
      <c r="CH59" s="271"/>
      <c r="CI59" s="271"/>
      <c r="CJ59" s="271"/>
      <c r="CK59" s="271"/>
      <c r="CL59" s="271"/>
      <c r="CM59" s="271"/>
      <c r="CN59" s="294"/>
      <c r="CO59" s="271"/>
      <c r="CP59" s="276" t="str">
        <f t="shared" si="0"/>
        <v/>
      </c>
      <c r="CQ59" s="277"/>
      <c r="CR59" s="276" t="str">
        <f t="shared" si="5"/>
        <v/>
      </c>
      <c r="CS59" s="278"/>
      <c r="CT59" s="294"/>
      <c r="CU59" s="288"/>
      <c r="CV59" s="276" t="s">
        <v>940</v>
      </c>
    </row>
    <row r="60" spans="1:101" s="209" customFormat="1" ht="15.6">
      <c r="A60" s="269">
        <v>58</v>
      </c>
      <c r="B60" s="269" t="s">
        <v>910</v>
      </c>
      <c r="C60" s="269" t="s">
        <v>918</v>
      </c>
      <c r="D60" s="269">
        <v>5</v>
      </c>
      <c r="E60" s="270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1"/>
      <c r="AF60" s="271"/>
      <c r="AG60" s="271"/>
      <c r="AH60" s="271"/>
      <c r="AI60" s="271"/>
      <c r="AJ60" s="271"/>
      <c r="AK60" s="271"/>
      <c r="AL60" s="271">
        <v>47.800114888094733</v>
      </c>
      <c r="AM60" s="271">
        <v>9.505428960470845E-2</v>
      </c>
      <c r="AN60" s="271">
        <v>40.202002912174883</v>
      </c>
      <c r="AO60" s="271">
        <v>0.43725171540756219</v>
      </c>
      <c r="AP60" s="271">
        <v>6.9062357080835676E-2</v>
      </c>
      <c r="AQ60" s="271">
        <v>0.13243844381247163</v>
      </c>
      <c r="AR60" s="271">
        <v>10.872626554061759</v>
      </c>
      <c r="AS60" s="271">
        <v>0.32437815901791939</v>
      </c>
      <c r="AT60" s="271">
        <v>100.00002971349352</v>
      </c>
      <c r="AU60" s="271">
        <v>88.683335687697436</v>
      </c>
      <c r="AV60" s="271" t="s">
        <v>881</v>
      </c>
      <c r="AW60" s="272">
        <v>8.7505000000000006</v>
      </c>
      <c r="AX60" s="272">
        <v>98.846199999999996</v>
      </c>
      <c r="AY60" s="273">
        <v>1.4E-2</v>
      </c>
      <c r="AZ60" s="274">
        <v>3421.4455000000003</v>
      </c>
      <c r="BA60" s="274">
        <v>4774.2714599999999</v>
      </c>
      <c r="BB60" s="274">
        <v>7745.2999999999993</v>
      </c>
      <c r="BC60" s="274">
        <f t="shared" si="12"/>
        <v>7.2629150000000005</v>
      </c>
      <c r="BD60" s="274">
        <f t="shared" si="12"/>
        <v>82.042345999999995</v>
      </c>
      <c r="BE60" s="271">
        <f t="shared" si="12"/>
        <v>1.162E-2</v>
      </c>
      <c r="BF60" s="274">
        <f t="shared" si="1"/>
        <v>2839.7997650000002</v>
      </c>
      <c r="BG60" s="274">
        <f t="shared" si="2"/>
        <v>3962.6453117999995</v>
      </c>
      <c r="BH60" s="274">
        <f t="shared" si="3"/>
        <v>84.826000000000008</v>
      </c>
      <c r="BI60" s="288"/>
      <c r="BJ60" s="275"/>
      <c r="BK60" s="275"/>
      <c r="BL60" s="275"/>
      <c r="BM60" s="275"/>
      <c r="BN60" s="275"/>
      <c r="BO60" s="271"/>
      <c r="BP60" s="271"/>
      <c r="BQ60" s="271"/>
      <c r="BR60" s="271"/>
      <c r="BS60" s="271"/>
      <c r="BT60" s="271"/>
      <c r="BU60" s="271"/>
      <c r="BV60" s="271"/>
      <c r="BW60" s="271"/>
      <c r="BX60" s="271"/>
      <c r="BY60" s="271"/>
      <c r="BZ60" s="271"/>
      <c r="CA60" s="271"/>
      <c r="CB60" s="271"/>
      <c r="CC60" s="271"/>
      <c r="CD60" s="271"/>
      <c r="CE60" s="271"/>
      <c r="CF60" s="271"/>
      <c r="CG60" s="271"/>
      <c r="CH60" s="271"/>
      <c r="CI60" s="271"/>
      <c r="CJ60" s="271"/>
      <c r="CK60" s="271"/>
      <c r="CL60" s="271"/>
      <c r="CM60" s="271"/>
      <c r="CN60" s="294"/>
      <c r="CO60" s="271"/>
      <c r="CP60" s="276" t="str">
        <f t="shared" si="0"/>
        <v/>
      </c>
      <c r="CQ60" s="277"/>
      <c r="CR60" s="276" t="str">
        <f t="shared" si="5"/>
        <v/>
      </c>
      <c r="CS60" s="278"/>
      <c r="CT60" s="294"/>
      <c r="CU60" s="288"/>
      <c r="CV60" s="276" t="s">
        <v>940</v>
      </c>
    </row>
    <row r="61" spans="1:101" s="209" customFormat="1" ht="15.6">
      <c r="A61" s="269">
        <v>59</v>
      </c>
      <c r="B61" s="269" t="s">
        <v>910</v>
      </c>
      <c r="C61" s="269" t="s">
        <v>918</v>
      </c>
      <c r="D61" s="269">
        <v>7</v>
      </c>
      <c r="E61" s="270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 t="s">
        <v>884</v>
      </c>
      <c r="AW61" s="274"/>
      <c r="AX61" s="274"/>
      <c r="AY61" s="271"/>
      <c r="AZ61" s="274"/>
      <c r="BA61" s="274"/>
      <c r="BB61" s="274"/>
      <c r="BC61" s="274"/>
      <c r="BD61" s="274"/>
      <c r="BE61" s="271"/>
      <c r="BF61" s="274"/>
      <c r="BG61" s="274"/>
      <c r="BH61" s="274"/>
      <c r="BI61" s="288"/>
      <c r="BJ61" s="275"/>
      <c r="BK61" s="275"/>
      <c r="BL61" s="275"/>
      <c r="BM61" s="275"/>
      <c r="BN61" s="275"/>
      <c r="BO61" s="271">
        <v>8.9533333333333349</v>
      </c>
      <c r="BP61" s="271">
        <v>7.0666666666666664</v>
      </c>
      <c r="BQ61" s="271">
        <v>7.0666666666666664</v>
      </c>
      <c r="BR61" s="271">
        <v>234.31260361226666</v>
      </c>
      <c r="BS61" s="271">
        <v>15.083799146874961</v>
      </c>
      <c r="BT61" s="271">
        <v>3.0533333333333332</v>
      </c>
      <c r="BU61" s="271">
        <v>3.1266666666666665</v>
      </c>
      <c r="BV61" s="271">
        <v>3.09</v>
      </c>
      <c r="BW61" s="271">
        <v>15.6406727631</v>
      </c>
      <c r="BX61" s="271">
        <v>3.7063875940748106</v>
      </c>
      <c r="BY61" s="271">
        <v>6.634281405004697</v>
      </c>
      <c r="BZ61" s="271">
        <v>1.2284704748535806</v>
      </c>
      <c r="CA61" s="271">
        <v>1030.5999999999999</v>
      </c>
      <c r="CB61" s="271">
        <v>1080.81</v>
      </c>
      <c r="CC61" s="271">
        <v>1457.77</v>
      </c>
      <c r="CD61" s="271">
        <v>1031.42</v>
      </c>
      <c r="CE61" s="271">
        <v>1081.6099999999999</v>
      </c>
      <c r="CF61" s="271">
        <v>1458.58</v>
      </c>
      <c r="CG61" s="271">
        <v>1284.69</v>
      </c>
      <c r="CH61" s="271">
        <v>1387.75</v>
      </c>
      <c r="CI61" s="271">
        <v>427.17000000000007</v>
      </c>
      <c r="CJ61" s="271">
        <v>427.15999999999985</v>
      </c>
      <c r="CK61" s="271">
        <v>103.05999999999995</v>
      </c>
      <c r="CL61" s="271">
        <v>103.05758737739063</v>
      </c>
      <c r="CM61" s="271">
        <v>0.14551869254673022</v>
      </c>
      <c r="CN61" s="294">
        <v>4108.4443866067622</v>
      </c>
      <c r="CO61" s="276">
        <v>760.76101063740452</v>
      </c>
      <c r="CP61" s="276" t="str">
        <f t="shared" si="0"/>
        <v/>
      </c>
      <c r="CQ61" s="277">
        <f t="shared" si="4"/>
        <v>4108.4443866067622</v>
      </c>
      <c r="CR61" s="276" t="str">
        <f t="shared" si="5"/>
        <v/>
      </c>
      <c r="CS61" s="278"/>
      <c r="CT61" s="294">
        <v>4108.4443866067622</v>
      </c>
      <c r="CU61" s="288"/>
      <c r="CV61" s="276" t="s">
        <v>940</v>
      </c>
    </row>
    <row r="62" spans="1:101" s="209" customFormat="1" ht="15.6">
      <c r="A62" s="269">
        <v>60</v>
      </c>
      <c r="B62" s="269" t="s">
        <v>910</v>
      </c>
      <c r="C62" s="269" t="s">
        <v>918</v>
      </c>
      <c r="D62" s="269">
        <v>11</v>
      </c>
      <c r="E62" s="270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271"/>
      <c r="AK62" s="271"/>
      <c r="AL62" s="271">
        <v>47.800114888094733</v>
      </c>
      <c r="AM62" s="271">
        <v>9.505428960470845E-2</v>
      </c>
      <c r="AN62" s="271">
        <v>40.202002912174883</v>
      </c>
      <c r="AO62" s="271">
        <v>0.43725171540756219</v>
      </c>
      <c r="AP62" s="271">
        <v>6.9062357080835676E-2</v>
      </c>
      <c r="AQ62" s="271">
        <v>0.13243844381247163</v>
      </c>
      <c r="AR62" s="271">
        <v>10.872626554061759</v>
      </c>
      <c r="AS62" s="271">
        <v>0.32437815901791939</v>
      </c>
      <c r="AT62" s="271">
        <v>100.00002971349352</v>
      </c>
      <c r="AU62" s="271">
        <v>88.683335687697436</v>
      </c>
      <c r="AV62" s="271" t="s">
        <v>880</v>
      </c>
      <c r="AW62" s="272">
        <v>12.6472</v>
      </c>
      <c r="AX62" s="272">
        <v>110.77679999999999</v>
      </c>
      <c r="AY62" s="273">
        <v>3.9E-2</v>
      </c>
      <c r="AZ62" s="274">
        <v>4945.0551999999998</v>
      </c>
      <c r="BA62" s="274">
        <v>5350.5194399999991</v>
      </c>
      <c r="BB62" s="274">
        <v>7818.2999999999993</v>
      </c>
      <c r="BC62" s="274">
        <f>AW62*0.83</f>
        <v>10.497176</v>
      </c>
      <c r="BD62" s="274">
        <f>AX62*0.83</f>
        <v>91.944743999999986</v>
      </c>
      <c r="BE62" s="271">
        <f>AY62*0.83</f>
        <v>3.2369999999999996E-2</v>
      </c>
      <c r="BF62" s="274">
        <f t="shared" si="1"/>
        <v>4104.3958160000002</v>
      </c>
      <c r="BG62" s="274">
        <f t="shared" si="2"/>
        <v>4440.9311351999986</v>
      </c>
      <c r="BH62" s="274">
        <f t="shared" si="3"/>
        <v>236.30099999999996</v>
      </c>
      <c r="BI62" s="288">
        <v>348.44149686058597</v>
      </c>
      <c r="BJ62" s="275">
        <v>34.8441496860586</v>
      </c>
      <c r="BK62" s="275">
        <f>BI62*0.83</f>
        <v>289.20644239428634</v>
      </c>
      <c r="BL62" s="275">
        <v>2835.9243673003493</v>
      </c>
      <c r="BM62" s="275">
        <v>283.59243673003493</v>
      </c>
      <c r="BN62" s="275">
        <f>BL62*0.83</f>
        <v>2353.81722485929</v>
      </c>
      <c r="BO62" s="271">
        <v>11.786666666666667</v>
      </c>
      <c r="BP62" s="271">
        <v>9.7166666666666668</v>
      </c>
      <c r="BQ62" s="271">
        <v>9.7166666666666668</v>
      </c>
      <c r="BR62" s="271">
        <v>582.69588763026661</v>
      </c>
      <c r="BS62" s="271">
        <v>15.501732861162582</v>
      </c>
      <c r="BT62" s="271">
        <v>4.9133333333333331</v>
      </c>
      <c r="BU62" s="271">
        <v>4.7266666666666666</v>
      </c>
      <c r="BV62" s="271">
        <v>4.82</v>
      </c>
      <c r="BW62" s="271">
        <v>58.638881347199998</v>
      </c>
      <c r="BX62" s="271">
        <v>1.2694376123331716</v>
      </c>
      <c r="BY62" s="271">
        <v>3</v>
      </c>
      <c r="BZ62" s="271">
        <v>0.44744776425656491</v>
      </c>
      <c r="CA62" s="271">
        <v>1030.49</v>
      </c>
      <c r="CB62" s="271">
        <v>1080.52</v>
      </c>
      <c r="CC62" s="271">
        <v>1457.73</v>
      </c>
      <c r="CD62" s="271">
        <v>1031.42</v>
      </c>
      <c r="CE62" s="271">
        <v>1081.6099999999999</v>
      </c>
      <c r="CF62" s="271">
        <v>1458.58</v>
      </c>
      <c r="CG62" s="271">
        <v>1284.6199999999999</v>
      </c>
      <c r="CH62" s="271">
        <v>1387.78</v>
      </c>
      <c r="CI62" s="271">
        <v>427.24</v>
      </c>
      <c r="CJ62" s="271">
        <v>427.15999999999985</v>
      </c>
      <c r="CK62" s="271">
        <v>103.16000000000008</v>
      </c>
      <c r="CL62" s="271">
        <v>103.14068345660523</v>
      </c>
      <c r="CM62" s="271">
        <v>0.17500217860501976</v>
      </c>
      <c r="CN62" s="294">
        <v>7768.2066290332759</v>
      </c>
      <c r="CO62" s="276">
        <v>345.14397945236743</v>
      </c>
      <c r="CP62" s="276">
        <f t="shared" si="0"/>
        <v>348.44149686058597</v>
      </c>
      <c r="CQ62" s="277">
        <f t="shared" si="4"/>
        <v>8116.648125893862</v>
      </c>
      <c r="CR62" s="276">
        <f t="shared" si="5"/>
        <v>0.95707076474721353</v>
      </c>
      <c r="CS62" s="278"/>
      <c r="CT62" s="294">
        <v>7768.2066290332759</v>
      </c>
      <c r="CU62" s="288">
        <v>348.44149686058597</v>
      </c>
      <c r="CV62" s="276">
        <v>0.95707076474721353</v>
      </c>
      <c r="CW62" s="209">
        <f>100*CV62</f>
        <v>95.707076474721347</v>
      </c>
    </row>
    <row r="63" spans="1:101" s="209" customFormat="1" ht="15.6">
      <c r="A63" s="269">
        <v>61</v>
      </c>
      <c r="B63" s="269" t="s">
        <v>910</v>
      </c>
      <c r="C63" s="269" t="s">
        <v>919</v>
      </c>
      <c r="D63" s="269">
        <v>1</v>
      </c>
      <c r="E63" s="270">
        <v>1</v>
      </c>
      <c r="F63" s="271">
        <v>54.002000000000002</v>
      </c>
      <c r="G63" s="271">
        <v>1.0409999999999999</v>
      </c>
      <c r="H63" s="271">
        <v>15.016</v>
      </c>
      <c r="I63" s="271">
        <v>0.28899999999999998</v>
      </c>
      <c r="J63" s="271">
        <v>3.4569999999999999</v>
      </c>
      <c r="K63" s="271">
        <v>4.4749999999999996</v>
      </c>
      <c r="L63" s="271">
        <v>18.783000000000001</v>
      </c>
      <c r="M63" s="271">
        <v>2.1019999999999999</v>
      </c>
      <c r="N63" s="271">
        <v>1.9E-2</v>
      </c>
      <c r="O63" s="271">
        <v>0.26200000000000001</v>
      </c>
      <c r="P63" s="271">
        <v>7.9000000000000001E-2</v>
      </c>
      <c r="Q63" s="271">
        <v>0.45500000000000002</v>
      </c>
      <c r="R63" s="271">
        <v>87.57</v>
      </c>
      <c r="S63" s="271">
        <v>3.7170000000000001</v>
      </c>
      <c r="T63" s="271">
        <v>3.69</v>
      </c>
      <c r="U63" s="271">
        <v>0.91500000000000004</v>
      </c>
      <c r="V63" s="271">
        <f t="shared" si="6"/>
        <v>8.4999999999999964</v>
      </c>
      <c r="W63" s="271">
        <f>100*K63/40.3044/(K63/40.3044+(I63+J63)/71.844)</f>
        <v>68.04529609284161</v>
      </c>
      <c r="X63" s="271">
        <f t="shared" si="7"/>
        <v>2.121</v>
      </c>
      <c r="Y63" s="271">
        <v>54.596269999999997</v>
      </c>
      <c r="Z63" s="271">
        <v>1.11992</v>
      </c>
      <c r="AA63" s="271">
        <v>16.152670000000001</v>
      </c>
      <c r="AB63" s="271">
        <v>1.87775</v>
      </c>
      <c r="AC63" s="271">
        <v>1.9970000000000002E-2</v>
      </c>
      <c r="AD63" s="271">
        <v>1.3145</v>
      </c>
      <c r="AE63" s="271">
        <v>20.204979999999999</v>
      </c>
      <c r="AF63" s="271">
        <v>2.2612999999999999</v>
      </c>
      <c r="AG63" s="271">
        <v>2.0549999999999999E-2</v>
      </c>
      <c r="AH63" s="271">
        <v>0.28210000000000002</v>
      </c>
      <c r="AI63" s="271">
        <v>8.5379999999999998E-2</v>
      </c>
      <c r="AJ63" s="271">
        <v>1.7600000000000001E-3</v>
      </c>
      <c r="AK63" s="271">
        <v>97.951750000000004</v>
      </c>
      <c r="AL63" s="271"/>
      <c r="AM63" s="271"/>
      <c r="AN63" s="271"/>
      <c r="AO63" s="271"/>
      <c r="AP63" s="271"/>
      <c r="AQ63" s="271"/>
      <c r="AR63" s="271"/>
      <c r="AS63" s="271"/>
      <c r="AT63" s="271"/>
      <c r="AU63" s="271"/>
      <c r="AV63" s="271" t="s">
        <v>884</v>
      </c>
      <c r="AW63" s="274"/>
      <c r="AX63" s="274"/>
      <c r="AY63" s="271"/>
      <c r="AZ63" s="274"/>
      <c r="BA63" s="274"/>
      <c r="BB63" s="274"/>
      <c r="BC63" s="274"/>
      <c r="BD63" s="274"/>
      <c r="BE63" s="271"/>
      <c r="BF63" s="274"/>
      <c r="BG63" s="274"/>
      <c r="BH63" s="274"/>
      <c r="BI63" s="288"/>
      <c r="BJ63" s="275"/>
      <c r="BK63" s="275"/>
      <c r="BL63" s="275"/>
      <c r="BM63" s="275"/>
      <c r="BN63" s="275"/>
      <c r="BO63" s="271"/>
      <c r="BP63" s="271"/>
      <c r="BQ63" s="271"/>
      <c r="BR63" s="271"/>
      <c r="BS63" s="271"/>
      <c r="BT63" s="271"/>
      <c r="BU63" s="271"/>
      <c r="BV63" s="271"/>
      <c r="BW63" s="271"/>
      <c r="BX63" s="271"/>
      <c r="BY63" s="271"/>
      <c r="BZ63" s="271"/>
      <c r="CA63" s="271"/>
      <c r="CB63" s="271"/>
      <c r="CC63" s="271"/>
      <c r="CD63" s="271"/>
      <c r="CE63" s="271"/>
      <c r="CF63" s="271"/>
      <c r="CG63" s="271"/>
      <c r="CH63" s="271"/>
      <c r="CI63" s="271"/>
      <c r="CJ63" s="271"/>
      <c r="CK63" s="271"/>
      <c r="CL63" s="271"/>
      <c r="CM63" s="271"/>
      <c r="CN63" s="294"/>
      <c r="CO63" s="271"/>
      <c r="CP63" s="276" t="str">
        <f t="shared" si="0"/>
        <v/>
      </c>
      <c r="CQ63" s="277"/>
      <c r="CR63" s="276" t="str">
        <f t="shared" si="5"/>
        <v/>
      </c>
      <c r="CS63" s="278"/>
      <c r="CT63" s="294"/>
      <c r="CU63" s="288"/>
      <c r="CV63" s="276" t="s">
        <v>940</v>
      </c>
    </row>
    <row r="64" spans="1:101" s="209" customFormat="1" ht="15.6">
      <c r="A64" s="269">
        <v>62</v>
      </c>
      <c r="B64" s="269" t="s">
        <v>910</v>
      </c>
      <c r="C64" s="269" t="s">
        <v>883</v>
      </c>
      <c r="D64" s="269">
        <v>1</v>
      </c>
      <c r="E64" s="270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71"/>
      <c r="AO64" s="271"/>
      <c r="AP64" s="271"/>
      <c r="AQ64" s="271"/>
      <c r="AR64" s="271"/>
      <c r="AS64" s="271"/>
      <c r="AT64" s="271"/>
      <c r="AU64" s="271"/>
      <c r="AV64" s="271" t="s">
        <v>884</v>
      </c>
      <c r="AW64" s="274"/>
      <c r="AX64" s="274"/>
      <c r="AY64" s="271"/>
      <c r="AZ64" s="274"/>
      <c r="BA64" s="274"/>
      <c r="BB64" s="274"/>
      <c r="BC64" s="274"/>
      <c r="BD64" s="274"/>
      <c r="BE64" s="271"/>
      <c r="BF64" s="274"/>
      <c r="BG64" s="274"/>
      <c r="BH64" s="274"/>
      <c r="BI64" s="288"/>
      <c r="BJ64" s="275"/>
      <c r="BK64" s="275"/>
      <c r="BL64" s="275"/>
      <c r="BM64" s="275"/>
      <c r="BN64" s="275"/>
      <c r="BO64" s="271">
        <v>8.0166666666666675</v>
      </c>
      <c r="BP64" s="271">
        <v>4.8999999999999995</v>
      </c>
      <c r="BQ64" s="271">
        <v>4.8999999999999995</v>
      </c>
      <c r="BR64" s="271">
        <v>100.84095704759999</v>
      </c>
      <c r="BS64" s="271">
        <v>5.7987507814551229</v>
      </c>
      <c r="BT64" s="271">
        <v>2.4299999999999997</v>
      </c>
      <c r="BU64" s="271">
        <v>2.31</v>
      </c>
      <c r="BV64" s="271">
        <v>2.37</v>
      </c>
      <c r="BW64" s="271">
        <v>6.9709365571999991</v>
      </c>
      <c r="BX64" s="271">
        <v>0.15346682997890373</v>
      </c>
      <c r="BY64" s="271">
        <v>6.9234061334891663</v>
      </c>
      <c r="BZ64" s="271">
        <v>0.29184870121734963</v>
      </c>
      <c r="CA64" s="271">
        <v>1030.54</v>
      </c>
      <c r="CB64" s="271">
        <v>1080.77</v>
      </c>
      <c r="CC64" s="271">
        <v>1457.73</v>
      </c>
      <c r="CD64" s="271">
        <v>1031.42</v>
      </c>
      <c r="CE64" s="271">
        <v>1081.6099999999999</v>
      </c>
      <c r="CF64" s="271">
        <v>1458.58</v>
      </c>
      <c r="CG64" s="271">
        <v>1284.79</v>
      </c>
      <c r="CH64" s="271">
        <v>1387.57</v>
      </c>
      <c r="CI64" s="271">
        <v>427.19000000000005</v>
      </c>
      <c r="CJ64" s="271">
        <v>427.15999999999985</v>
      </c>
      <c r="CK64" s="271">
        <v>102.77999999999997</v>
      </c>
      <c r="CL64" s="271">
        <v>102.77278213441318</v>
      </c>
      <c r="CM64" s="271">
        <v>4.4466374675408815E-2</v>
      </c>
      <c r="CN64" s="294">
        <v>1171.5824654604974</v>
      </c>
      <c r="CO64" s="276">
        <v>49.386792327513966</v>
      </c>
      <c r="CP64" s="276" t="str">
        <f t="shared" si="0"/>
        <v/>
      </c>
      <c r="CQ64" s="277">
        <f t="shared" si="4"/>
        <v>1171.5824654604974</v>
      </c>
      <c r="CR64" s="276" t="str">
        <f t="shared" si="5"/>
        <v/>
      </c>
      <c r="CS64" s="278"/>
      <c r="CT64" s="294">
        <v>1171.5824654604974</v>
      </c>
      <c r="CU64" s="288"/>
      <c r="CV64" s="276" t="s">
        <v>940</v>
      </c>
    </row>
    <row r="65" spans="1:100" s="209" customFormat="1" ht="15.6">
      <c r="A65" s="269">
        <v>63</v>
      </c>
      <c r="B65" s="269" t="s">
        <v>910</v>
      </c>
      <c r="C65" s="269" t="s">
        <v>883</v>
      </c>
      <c r="D65" s="269">
        <v>4</v>
      </c>
      <c r="E65" s="270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1"/>
      <c r="AS65" s="271"/>
      <c r="AT65" s="271"/>
      <c r="AU65" s="271"/>
      <c r="AV65" s="271" t="s">
        <v>884</v>
      </c>
      <c r="AW65" s="274"/>
      <c r="AX65" s="274"/>
      <c r="AY65" s="271"/>
      <c r="AZ65" s="274"/>
      <c r="BA65" s="274"/>
      <c r="BB65" s="274"/>
      <c r="BC65" s="274"/>
      <c r="BD65" s="274"/>
      <c r="BE65" s="271"/>
      <c r="BF65" s="274"/>
      <c r="BG65" s="274"/>
      <c r="BH65" s="274"/>
      <c r="BI65" s="288"/>
      <c r="BJ65" s="275"/>
      <c r="BK65" s="275"/>
      <c r="BL65" s="275"/>
      <c r="BM65" s="275"/>
      <c r="BN65" s="275"/>
      <c r="BO65" s="271">
        <v>30.073333333333334</v>
      </c>
      <c r="BP65" s="271">
        <v>26.63</v>
      </c>
      <c r="BQ65" s="271">
        <v>26.63</v>
      </c>
      <c r="BR65" s="271">
        <v>11166.407275654399</v>
      </c>
      <c r="BS65" s="271">
        <v>22.893187024049119</v>
      </c>
      <c r="BT65" s="271">
        <v>13.123333333333333</v>
      </c>
      <c r="BU65" s="271">
        <v>15.786666666666667</v>
      </c>
      <c r="BV65" s="271">
        <v>14.455</v>
      </c>
      <c r="BW65" s="271">
        <v>1582.9020315300502</v>
      </c>
      <c r="BX65" s="271">
        <v>102.8452414185714</v>
      </c>
      <c r="BY65" s="271">
        <v>14.17682543375647</v>
      </c>
      <c r="BZ65" s="271">
        <v>0.95018090271130184</v>
      </c>
      <c r="CA65" s="271">
        <v>1030.55</v>
      </c>
      <c r="CB65" s="271">
        <v>1080.78</v>
      </c>
      <c r="CC65" s="271">
        <v>1457.71</v>
      </c>
      <c r="CD65" s="271">
        <v>1031.42</v>
      </c>
      <c r="CE65" s="271">
        <v>1081.6099999999999</v>
      </c>
      <c r="CF65" s="271">
        <v>1458.58</v>
      </c>
      <c r="CG65" s="271">
        <v>1284.82</v>
      </c>
      <c r="CH65" s="271">
        <v>1387.59</v>
      </c>
      <c r="CI65" s="271">
        <v>427.16000000000008</v>
      </c>
      <c r="CJ65" s="271">
        <v>427.15999999999985</v>
      </c>
      <c r="CK65" s="271">
        <v>102.76999999999998</v>
      </c>
      <c r="CL65" s="271">
        <v>102.76999999999992</v>
      </c>
      <c r="CM65" s="271">
        <v>4.347923999997505E-2</v>
      </c>
      <c r="CN65" s="294">
        <v>2343.3321005144512</v>
      </c>
      <c r="CO65" s="276">
        <v>157.05839230533604</v>
      </c>
      <c r="CP65" s="276" t="str">
        <f t="shared" si="0"/>
        <v/>
      </c>
      <c r="CQ65" s="277">
        <f t="shared" si="4"/>
        <v>2343.3321005144512</v>
      </c>
      <c r="CR65" s="276" t="str">
        <f t="shared" si="5"/>
        <v/>
      </c>
      <c r="CS65" s="284" t="s">
        <v>907</v>
      </c>
      <c r="CT65" s="294">
        <v>2343.3321005144512</v>
      </c>
      <c r="CU65" s="288"/>
      <c r="CV65" s="276" t="s">
        <v>940</v>
      </c>
    </row>
    <row r="66" spans="1:100" s="209" customFormat="1" ht="15.6">
      <c r="A66" s="269">
        <v>3</v>
      </c>
      <c r="B66" s="269" t="s">
        <v>910</v>
      </c>
      <c r="C66" s="269" t="s">
        <v>885</v>
      </c>
      <c r="D66" s="269">
        <v>1</v>
      </c>
      <c r="E66" s="270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  <c r="AK66" s="271"/>
      <c r="AL66" s="271">
        <v>44.139246715503134</v>
      </c>
      <c r="AM66" s="271">
        <v>0.46582777120362096</v>
      </c>
      <c r="AN66" s="271">
        <v>39.131747721418002</v>
      </c>
      <c r="AO66" s="271">
        <v>0.57134703137227316</v>
      </c>
      <c r="AP66" s="271">
        <v>3.3807185260228301E-2</v>
      </c>
      <c r="AQ66" s="271">
        <v>0.24168595047162059</v>
      </c>
      <c r="AR66" s="271">
        <v>14.966903422999872</v>
      </c>
      <c r="AS66" s="271">
        <v>0.27673617485650953</v>
      </c>
      <c r="AT66" s="271">
        <v>99.999986708777712</v>
      </c>
      <c r="AU66" s="271">
        <v>84.012839477910248</v>
      </c>
      <c r="AV66" s="271"/>
      <c r="AW66" s="274"/>
      <c r="AX66" s="274"/>
      <c r="AY66" s="271"/>
      <c r="AZ66" s="274"/>
      <c r="BA66" s="274"/>
      <c r="BB66" s="274"/>
      <c r="BC66" s="274"/>
      <c r="BD66" s="274"/>
      <c r="BE66" s="271"/>
      <c r="BF66" s="274"/>
      <c r="BG66" s="274"/>
      <c r="BH66" s="274"/>
      <c r="BI66" s="288">
        <v>138.13278307106376</v>
      </c>
      <c r="BJ66" s="275">
        <v>13.813278307106376</v>
      </c>
      <c r="BK66" s="275">
        <f>BI66*0.83</f>
        <v>114.6502099489829</v>
      </c>
      <c r="BL66" s="275">
        <v>3590.4186520013905</v>
      </c>
      <c r="BM66" s="275">
        <v>359.04186520013906</v>
      </c>
      <c r="BN66" s="275">
        <f>BL66*0.83</f>
        <v>2980.0474811611539</v>
      </c>
      <c r="BO66" s="271"/>
      <c r="BP66" s="271"/>
      <c r="BQ66" s="271"/>
      <c r="BR66" s="271"/>
      <c r="BS66" s="271"/>
      <c r="BT66" s="271"/>
      <c r="BU66" s="271"/>
      <c r="BV66" s="271"/>
      <c r="BW66" s="271"/>
      <c r="BX66" s="271"/>
      <c r="BY66" s="271"/>
      <c r="BZ66" s="271"/>
      <c r="CA66" s="271"/>
      <c r="CB66" s="271"/>
      <c r="CC66" s="271"/>
      <c r="CD66" s="271"/>
      <c r="CE66" s="271"/>
      <c r="CF66" s="271"/>
      <c r="CG66" s="271"/>
      <c r="CH66" s="271"/>
      <c r="CI66" s="271"/>
      <c r="CJ66" s="271"/>
      <c r="CK66" s="271"/>
      <c r="CL66" s="271"/>
      <c r="CM66" s="271"/>
      <c r="CN66" s="294"/>
      <c r="CO66" s="271"/>
      <c r="CP66" s="276">
        <f t="shared" ref="CP66:CP129" si="13">IF(ISNUMBER(BI66),BI66,"")</f>
        <v>138.13278307106376</v>
      </c>
      <c r="CQ66" s="277">
        <f t="shared" si="4"/>
        <v>138.13278307106376</v>
      </c>
      <c r="CR66" s="276" t="str">
        <f t="shared" si="5"/>
        <v/>
      </c>
      <c r="CS66" s="278"/>
      <c r="CT66" s="294"/>
      <c r="CU66" s="288">
        <v>138.13278307106376</v>
      </c>
      <c r="CV66" s="276" t="s">
        <v>940</v>
      </c>
    </row>
    <row r="67" spans="1:100" s="209" customFormat="1" ht="15.6">
      <c r="A67" s="269">
        <v>65</v>
      </c>
      <c r="B67" s="269" t="s">
        <v>910</v>
      </c>
      <c r="C67" s="269" t="s">
        <v>885</v>
      </c>
      <c r="D67" s="269">
        <v>2</v>
      </c>
      <c r="E67" s="270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>
        <v>44.139246715503134</v>
      </c>
      <c r="AM67" s="271">
        <v>0.46582777120362096</v>
      </c>
      <c r="AN67" s="271">
        <v>39.131747721418002</v>
      </c>
      <c r="AO67" s="271">
        <v>0.57134703137227316</v>
      </c>
      <c r="AP67" s="271">
        <v>3.3807185260228301E-2</v>
      </c>
      <c r="AQ67" s="271">
        <v>0.24168595047162059</v>
      </c>
      <c r="AR67" s="271">
        <v>14.966903422999872</v>
      </c>
      <c r="AS67" s="271">
        <v>0.27673617485650953</v>
      </c>
      <c r="AT67" s="271">
        <v>99.999986708777712</v>
      </c>
      <c r="AU67" s="271">
        <v>84.012839477910248</v>
      </c>
      <c r="AV67" s="271"/>
      <c r="AW67" s="274"/>
      <c r="AX67" s="274"/>
      <c r="AY67" s="271"/>
      <c r="AZ67" s="274"/>
      <c r="BA67" s="274"/>
      <c r="BB67" s="274"/>
      <c r="BC67" s="274"/>
      <c r="BD67" s="274"/>
      <c r="BE67" s="271"/>
      <c r="BF67" s="274"/>
      <c r="BG67" s="274"/>
      <c r="BH67" s="274"/>
      <c r="BI67" s="288">
        <v>164.97138554361456</v>
      </c>
      <c r="BJ67" s="275">
        <v>16.497138554361456</v>
      </c>
      <c r="BK67" s="275">
        <f>BI67*0.83</f>
        <v>136.92625000120009</v>
      </c>
      <c r="BL67" s="275">
        <v>3823.9693853627464</v>
      </c>
      <c r="BM67" s="275">
        <v>382.39693853627466</v>
      </c>
      <c r="BN67" s="275">
        <f>BL67*0.83</f>
        <v>3173.8945898510792</v>
      </c>
      <c r="BO67" s="271"/>
      <c r="BP67" s="271"/>
      <c r="BQ67" s="271"/>
      <c r="BR67" s="271"/>
      <c r="BS67" s="271"/>
      <c r="BT67" s="271"/>
      <c r="BU67" s="271"/>
      <c r="BV67" s="271"/>
      <c r="BW67" s="271"/>
      <c r="BX67" s="271"/>
      <c r="BY67" s="271"/>
      <c r="BZ67" s="271"/>
      <c r="CA67" s="271"/>
      <c r="CB67" s="271"/>
      <c r="CC67" s="271"/>
      <c r="CD67" s="271"/>
      <c r="CE67" s="271"/>
      <c r="CF67" s="271"/>
      <c r="CG67" s="271"/>
      <c r="CH67" s="271"/>
      <c r="CI67" s="271"/>
      <c r="CJ67" s="271"/>
      <c r="CK67" s="271"/>
      <c r="CL67" s="271"/>
      <c r="CM67" s="271"/>
      <c r="CN67" s="294"/>
      <c r="CO67" s="271"/>
      <c r="CP67" s="276">
        <f t="shared" si="13"/>
        <v>164.97138554361456</v>
      </c>
      <c r="CQ67" s="277">
        <f t="shared" ref="CQ67:CQ129" si="14">IF(ISNUMBER(CP67),CP67+CN67,CN67)</f>
        <v>164.97138554361456</v>
      </c>
      <c r="CR67" s="276" t="str">
        <f t="shared" ref="CR67:CR130" si="15">IF(AND(ISNUMBER(CP67),ISNUMBER(CN67)),CN67/CQ67,"")</f>
        <v/>
      </c>
      <c r="CS67" s="278"/>
      <c r="CT67" s="294"/>
      <c r="CU67" s="288">
        <v>164.97138554361456</v>
      </c>
      <c r="CV67" s="276" t="s">
        <v>940</v>
      </c>
    </row>
    <row r="68" spans="1:100" s="209" customFormat="1" ht="15.6">
      <c r="A68" s="269">
        <v>66</v>
      </c>
      <c r="B68" s="269" t="s">
        <v>910</v>
      </c>
      <c r="C68" s="269" t="s">
        <v>885</v>
      </c>
      <c r="D68" s="269">
        <v>3</v>
      </c>
      <c r="E68" s="270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I68" s="271"/>
      <c r="AJ68" s="271"/>
      <c r="AK68" s="271"/>
      <c r="AL68" s="271">
        <v>44.139246715503134</v>
      </c>
      <c r="AM68" s="271">
        <v>0.46582777120362096</v>
      </c>
      <c r="AN68" s="271">
        <v>39.131747721418002</v>
      </c>
      <c r="AO68" s="271">
        <v>0.57134703137227316</v>
      </c>
      <c r="AP68" s="271">
        <v>3.3807185260228301E-2</v>
      </c>
      <c r="AQ68" s="271">
        <v>0.24168595047162059</v>
      </c>
      <c r="AR68" s="271">
        <v>14.966903422999872</v>
      </c>
      <c r="AS68" s="271">
        <v>0.27673617485650953</v>
      </c>
      <c r="AT68" s="271">
        <v>99.999986708777712</v>
      </c>
      <c r="AU68" s="271">
        <v>84.012839477910248</v>
      </c>
      <c r="AV68" s="271" t="s">
        <v>881</v>
      </c>
      <c r="AW68" s="272">
        <v>9.3155000000000001</v>
      </c>
      <c r="AX68" s="272">
        <v>112.2393</v>
      </c>
      <c r="AY68" s="273">
        <v>2.8000000000000001E-2</v>
      </c>
      <c r="AZ68" s="274">
        <v>3642.3605000000002</v>
      </c>
      <c r="BA68" s="274">
        <v>5421.1581900000001</v>
      </c>
      <c r="BB68" s="274">
        <v>4606.3</v>
      </c>
      <c r="BC68" s="274">
        <f>AW68*0.83</f>
        <v>7.731865</v>
      </c>
      <c r="BD68" s="274">
        <f>AX68*0.83</f>
        <v>93.158619000000002</v>
      </c>
      <c r="BE68" s="271">
        <f>AY68*0.83</f>
        <v>2.324E-2</v>
      </c>
      <c r="BF68" s="274">
        <f t="shared" ref="BF68:BF131" si="16">391*BC68</f>
        <v>3023.1592150000001</v>
      </c>
      <c r="BG68" s="274">
        <f t="shared" ref="BG68:BG131" si="17">48.3*BD68</f>
        <v>4499.5612977000001</v>
      </c>
      <c r="BH68" s="274">
        <f t="shared" ref="BH68:BH131" si="18">7300*BE68</f>
        <v>169.65200000000002</v>
      </c>
      <c r="BI68" s="288"/>
      <c r="BJ68" s="275"/>
      <c r="BK68" s="275"/>
      <c r="BL68" s="275"/>
      <c r="BM68" s="275"/>
      <c r="BN68" s="275"/>
      <c r="BO68" s="271"/>
      <c r="BP68" s="271"/>
      <c r="BQ68" s="271"/>
      <c r="BR68" s="271"/>
      <c r="BS68" s="271"/>
      <c r="BT68" s="271"/>
      <c r="BU68" s="271"/>
      <c r="BV68" s="271"/>
      <c r="BW68" s="271"/>
      <c r="BX68" s="271"/>
      <c r="BY68" s="271"/>
      <c r="BZ68" s="271"/>
      <c r="CA68" s="271"/>
      <c r="CB68" s="271"/>
      <c r="CC68" s="271"/>
      <c r="CD68" s="271"/>
      <c r="CE68" s="271"/>
      <c r="CF68" s="271"/>
      <c r="CG68" s="271"/>
      <c r="CH68" s="271"/>
      <c r="CI68" s="271"/>
      <c r="CJ68" s="271"/>
      <c r="CK68" s="271"/>
      <c r="CL68" s="271"/>
      <c r="CM68" s="271"/>
      <c r="CN68" s="294"/>
      <c r="CO68" s="271"/>
      <c r="CP68" s="276" t="str">
        <f t="shared" si="13"/>
        <v/>
      </c>
      <c r="CQ68" s="277"/>
      <c r="CR68" s="276" t="str">
        <f t="shared" si="15"/>
        <v/>
      </c>
      <c r="CS68" s="278"/>
      <c r="CT68" s="294"/>
      <c r="CU68" s="288"/>
      <c r="CV68" s="276" t="s">
        <v>940</v>
      </c>
    </row>
    <row r="69" spans="1:100" s="209" customFormat="1" ht="15.6">
      <c r="A69" s="269">
        <v>67</v>
      </c>
      <c r="B69" s="269" t="s">
        <v>910</v>
      </c>
      <c r="C69" s="269" t="s">
        <v>885</v>
      </c>
      <c r="D69" s="269">
        <v>4</v>
      </c>
      <c r="E69" s="270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  <c r="AK69" s="271"/>
      <c r="AL69" s="271">
        <v>44.139246715503134</v>
      </c>
      <c r="AM69" s="271">
        <v>0.46582777120362096</v>
      </c>
      <c r="AN69" s="271">
        <v>39.131747721418002</v>
      </c>
      <c r="AO69" s="271">
        <v>0.57134703137227316</v>
      </c>
      <c r="AP69" s="271">
        <v>3.3807185260228301E-2</v>
      </c>
      <c r="AQ69" s="271">
        <v>0.24168595047162059</v>
      </c>
      <c r="AR69" s="271">
        <v>14.966903422999872</v>
      </c>
      <c r="AS69" s="271">
        <v>0.27673617485650953</v>
      </c>
      <c r="AT69" s="271">
        <v>99.999986708777712</v>
      </c>
      <c r="AU69" s="271">
        <v>84.012839477910248</v>
      </c>
      <c r="AV69" s="271" t="s">
        <v>881</v>
      </c>
      <c r="AW69" s="272"/>
      <c r="AX69" s="272">
        <v>33.665100000000002</v>
      </c>
      <c r="AY69" s="273">
        <v>2.1000000000000001E-2</v>
      </c>
      <c r="AZ69" s="274"/>
      <c r="BA69" s="274">
        <v>1626.02433</v>
      </c>
      <c r="BB69" s="274"/>
      <c r="BC69" s="274"/>
      <c r="BD69" s="274">
        <f t="shared" ref="BD69:BE71" si="19">AX69*0.83</f>
        <v>27.942033000000002</v>
      </c>
      <c r="BE69" s="271">
        <f t="shared" si="19"/>
        <v>1.7430000000000001E-2</v>
      </c>
      <c r="BF69" s="274"/>
      <c r="BG69" s="274">
        <f t="shared" si="17"/>
        <v>1349.6001939</v>
      </c>
      <c r="BH69" s="274">
        <f t="shared" si="18"/>
        <v>127.239</v>
      </c>
      <c r="BI69" s="288"/>
      <c r="BJ69" s="275"/>
      <c r="BK69" s="275"/>
      <c r="BL69" s="275"/>
      <c r="BM69" s="275"/>
      <c r="BN69" s="275"/>
      <c r="BO69" s="271"/>
      <c r="BP69" s="271"/>
      <c r="BQ69" s="271"/>
      <c r="BR69" s="271"/>
      <c r="BS69" s="271"/>
      <c r="BT69" s="271"/>
      <c r="BU69" s="271"/>
      <c r="BV69" s="271"/>
      <c r="BW69" s="271"/>
      <c r="BX69" s="271"/>
      <c r="BY69" s="271"/>
      <c r="BZ69" s="271"/>
      <c r="CA69" s="271"/>
      <c r="CB69" s="271"/>
      <c r="CC69" s="271"/>
      <c r="CD69" s="271"/>
      <c r="CE69" s="271"/>
      <c r="CF69" s="271"/>
      <c r="CG69" s="271"/>
      <c r="CH69" s="271"/>
      <c r="CI69" s="271"/>
      <c r="CJ69" s="271"/>
      <c r="CK69" s="271"/>
      <c r="CL69" s="271"/>
      <c r="CM69" s="271"/>
      <c r="CN69" s="294"/>
      <c r="CO69" s="271"/>
      <c r="CP69" s="276" t="str">
        <f t="shared" si="13"/>
        <v/>
      </c>
      <c r="CQ69" s="277"/>
      <c r="CR69" s="276" t="str">
        <f t="shared" si="15"/>
        <v/>
      </c>
      <c r="CS69" s="278"/>
      <c r="CT69" s="294"/>
      <c r="CU69" s="288"/>
      <c r="CV69" s="276" t="s">
        <v>940</v>
      </c>
    </row>
    <row r="70" spans="1:100" s="209" customFormat="1" ht="15.6">
      <c r="A70" s="269">
        <v>68</v>
      </c>
      <c r="B70" s="269" t="s">
        <v>910</v>
      </c>
      <c r="C70" s="269" t="s">
        <v>885</v>
      </c>
      <c r="D70" s="269">
        <v>5</v>
      </c>
      <c r="E70" s="270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I70" s="271"/>
      <c r="AJ70" s="271"/>
      <c r="AK70" s="271"/>
      <c r="AL70" s="271">
        <v>44.139246715503134</v>
      </c>
      <c r="AM70" s="271">
        <v>0.46582777120362096</v>
      </c>
      <c r="AN70" s="271">
        <v>39.131747721418002</v>
      </c>
      <c r="AO70" s="271">
        <v>0.57134703137227316</v>
      </c>
      <c r="AP70" s="271">
        <v>3.3807185260228301E-2</v>
      </c>
      <c r="AQ70" s="271">
        <v>0.24168595047162059</v>
      </c>
      <c r="AR70" s="271">
        <v>14.966903422999872</v>
      </c>
      <c r="AS70" s="271">
        <v>0.27673617485650953</v>
      </c>
      <c r="AT70" s="271">
        <v>99.999986708777712</v>
      </c>
      <c r="AU70" s="271">
        <v>84.012839477910248</v>
      </c>
      <c r="AV70" s="271" t="s">
        <v>881</v>
      </c>
      <c r="AW70" s="272">
        <v>2.5283000000000002</v>
      </c>
      <c r="AX70" s="272">
        <v>42.564900000000002</v>
      </c>
      <c r="AY70" s="273">
        <v>0</v>
      </c>
      <c r="AZ70" s="274">
        <v>988.56530000000009</v>
      </c>
      <c r="BA70" s="274">
        <v>2055.8846699999999</v>
      </c>
      <c r="BB70" s="274">
        <v>1649.8</v>
      </c>
      <c r="BC70" s="274">
        <f>AW70*0.83</f>
        <v>2.0984890000000003</v>
      </c>
      <c r="BD70" s="274">
        <f t="shared" si="19"/>
        <v>35.328867000000002</v>
      </c>
      <c r="BE70" s="271">
        <f t="shared" si="19"/>
        <v>0</v>
      </c>
      <c r="BF70" s="274">
        <f t="shared" si="16"/>
        <v>820.50919900000008</v>
      </c>
      <c r="BG70" s="274">
        <f t="shared" si="17"/>
        <v>1706.3842761000001</v>
      </c>
      <c r="BH70" s="274">
        <f t="shared" si="18"/>
        <v>0</v>
      </c>
      <c r="BI70" s="288"/>
      <c r="BJ70" s="275"/>
      <c r="BK70" s="275"/>
      <c r="BL70" s="275"/>
      <c r="BM70" s="275"/>
      <c r="BN70" s="275"/>
      <c r="BO70" s="271"/>
      <c r="BP70" s="271"/>
      <c r="BQ70" s="271"/>
      <c r="BR70" s="271"/>
      <c r="BS70" s="271"/>
      <c r="BT70" s="271"/>
      <c r="BU70" s="271"/>
      <c r="BV70" s="271"/>
      <c r="BW70" s="271"/>
      <c r="BX70" s="271"/>
      <c r="BY70" s="271"/>
      <c r="BZ70" s="271"/>
      <c r="CA70" s="271"/>
      <c r="CB70" s="271"/>
      <c r="CC70" s="271"/>
      <c r="CD70" s="271"/>
      <c r="CE70" s="271"/>
      <c r="CF70" s="271"/>
      <c r="CG70" s="271"/>
      <c r="CH70" s="271"/>
      <c r="CI70" s="271"/>
      <c r="CJ70" s="271"/>
      <c r="CK70" s="271"/>
      <c r="CL70" s="271"/>
      <c r="CM70" s="271"/>
      <c r="CN70" s="294"/>
      <c r="CO70" s="271"/>
      <c r="CP70" s="276" t="str">
        <f t="shared" si="13"/>
        <v/>
      </c>
      <c r="CQ70" s="277"/>
      <c r="CR70" s="276" t="str">
        <f t="shared" si="15"/>
        <v/>
      </c>
      <c r="CS70" s="278"/>
      <c r="CT70" s="294"/>
      <c r="CU70" s="288"/>
      <c r="CV70" s="276" t="s">
        <v>940</v>
      </c>
    </row>
    <row r="71" spans="1:100" s="209" customFormat="1" ht="15.6">
      <c r="A71" s="269">
        <v>69</v>
      </c>
      <c r="B71" s="269" t="s">
        <v>910</v>
      </c>
      <c r="C71" s="269" t="s">
        <v>885</v>
      </c>
      <c r="D71" s="269">
        <v>13</v>
      </c>
      <c r="E71" s="270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  <c r="AK71" s="271"/>
      <c r="AL71" s="271">
        <v>44.139246715503134</v>
      </c>
      <c r="AM71" s="271">
        <v>0.46582777120362096</v>
      </c>
      <c r="AN71" s="271">
        <v>39.131747721418002</v>
      </c>
      <c r="AO71" s="271">
        <v>0.57134703137227316</v>
      </c>
      <c r="AP71" s="271">
        <v>3.3807185260228301E-2</v>
      </c>
      <c r="AQ71" s="271">
        <v>0.24168595047162059</v>
      </c>
      <c r="AR71" s="271">
        <v>14.966903422999872</v>
      </c>
      <c r="AS71" s="271">
        <v>0.27673617485650953</v>
      </c>
      <c r="AT71" s="271">
        <v>99.999986708777712</v>
      </c>
      <c r="AU71" s="271">
        <v>84.012839477910248</v>
      </c>
      <c r="AV71" s="271" t="s">
        <v>881</v>
      </c>
      <c r="AW71" s="272">
        <v>9.1722000000000001</v>
      </c>
      <c r="AX71" s="272">
        <v>187.16079999999999</v>
      </c>
      <c r="AY71" s="273">
        <v>6.7000000000000004E-2</v>
      </c>
      <c r="AZ71" s="274">
        <v>3586.3301999999999</v>
      </c>
      <c r="BA71" s="274">
        <v>9039.8666399999984</v>
      </c>
      <c r="BB71" s="274">
        <v>8205.2000000000007</v>
      </c>
      <c r="BC71" s="274">
        <f>AW71*0.83</f>
        <v>7.6129259999999999</v>
      </c>
      <c r="BD71" s="274">
        <f t="shared" si="19"/>
        <v>155.34346399999998</v>
      </c>
      <c r="BE71" s="271">
        <f t="shared" si="19"/>
        <v>5.561E-2</v>
      </c>
      <c r="BF71" s="274">
        <f t="shared" si="16"/>
        <v>2976.6540660000001</v>
      </c>
      <c r="BG71" s="274">
        <f t="shared" si="17"/>
        <v>7503.0893111999985</v>
      </c>
      <c r="BH71" s="274">
        <f t="shared" si="18"/>
        <v>405.95299999999997</v>
      </c>
      <c r="BI71" s="288"/>
      <c r="BJ71" s="275"/>
      <c r="BK71" s="275"/>
      <c r="BL71" s="275"/>
      <c r="BM71" s="275"/>
      <c r="BN71" s="275"/>
      <c r="BO71" s="271"/>
      <c r="BP71" s="271"/>
      <c r="BQ71" s="271"/>
      <c r="BR71" s="271"/>
      <c r="BS71" s="271"/>
      <c r="BT71" s="271"/>
      <c r="BU71" s="271"/>
      <c r="BV71" s="271"/>
      <c r="BW71" s="271"/>
      <c r="BX71" s="271"/>
      <c r="BY71" s="271"/>
      <c r="BZ71" s="271"/>
      <c r="CA71" s="271"/>
      <c r="CB71" s="271"/>
      <c r="CC71" s="271"/>
      <c r="CD71" s="271"/>
      <c r="CE71" s="271"/>
      <c r="CF71" s="271"/>
      <c r="CG71" s="271"/>
      <c r="CH71" s="271"/>
      <c r="CI71" s="271"/>
      <c r="CJ71" s="271"/>
      <c r="CK71" s="271"/>
      <c r="CL71" s="271"/>
      <c r="CM71" s="271"/>
      <c r="CN71" s="294"/>
      <c r="CO71" s="271"/>
      <c r="CP71" s="276" t="str">
        <f t="shared" si="13"/>
        <v/>
      </c>
      <c r="CQ71" s="277"/>
      <c r="CR71" s="276" t="str">
        <f t="shared" si="15"/>
        <v/>
      </c>
      <c r="CS71" s="278"/>
      <c r="CT71" s="294"/>
      <c r="CU71" s="288"/>
      <c r="CV71" s="276" t="s">
        <v>940</v>
      </c>
    </row>
    <row r="72" spans="1:100" s="209" customFormat="1" ht="15.6">
      <c r="A72" s="269"/>
      <c r="B72" s="269"/>
      <c r="C72" s="269"/>
      <c r="D72" s="269"/>
      <c r="E72" s="270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1"/>
      <c r="AK72" s="271"/>
      <c r="AL72" s="271"/>
      <c r="AM72" s="271"/>
      <c r="AN72" s="271"/>
      <c r="AO72" s="271"/>
      <c r="AP72" s="271"/>
      <c r="AQ72" s="271"/>
      <c r="AR72" s="271"/>
      <c r="AS72" s="271"/>
      <c r="AT72" s="271"/>
      <c r="AU72" s="271"/>
      <c r="AV72" s="271" t="s">
        <v>884</v>
      </c>
      <c r="AW72" s="274"/>
      <c r="AX72" s="274"/>
      <c r="AY72" s="271"/>
      <c r="AZ72" s="274"/>
      <c r="BA72" s="274"/>
      <c r="BB72" s="274"/>
      <c r="BC72" s="274"/>
      <c r="BD72" s="274"/>
      <c r="BE72" s="271"/>
      <c r="BF72" s="274"/>
      <c r="BG72" s="274"/>
      <c r="BH72" s="274"/>
      <c r="BI72" s="288"/>
      <c r="BJ72" s="275"/>
      <c r="BK72" s="275"/>
      <c r="BL72" s="275"/>
      <c r="BM72" s="275"/>
      <c r="BN72" s="275"/>
      <c r="BO72" s="271"/>
      <c r="BP72" s="271"/>
      <c r="BQ72" s="271"/>
      <c r="BR72" s="271"/>
      <c r="BS72" s="271"/>
      <c r="BT72" s="271"/>
      <c r="BU72" s="271"/>
      <c r="BV72" s="271"/>
      <c r="BW72" s="271"/>
      <c r="BX72" s="271"/>
      <c r="BY72" s="271"/>
      <c r="BZ72" s="271"/>
      <c r="CA72" s="271"/>
      <c r="CB72" s="271"/>
      <c r="CC72" s="271"/>
      <c r="CD72" s="271"/>
      <c r="CE72" s="271"/>
      <c r="CF72" s="271"/>
      <c r="CG72" s="271"/>
      <c r="CH72" s="271"/>
      <c r="CI72" s="271"/>
      <c r="CJ72" s="271"/>
      <c r="CK72" s="271"/>
      <c r="CL72" s="271"/>
      <c r="CM72" s="271"/>
      <c r="CN72" s="294"/>
      <c r="CO72" s="271"/>
      <c r="CP72" s="276" t="str">
        <f t="shared" si="13"/>
        <v/>
      </c>
      <c r="CQ72" s="277"/>
      <c r="CR72" s="276" t="str">
        <f t="shared" si="15"/>
        <v/>
      </c>
      <c r="CS72" s="278"/>
      <c r="CT72" s="294"/>
      <c r="CU72" s="288"/>
      <c r="CV72" s="276" t="s">
        <v>940</v>
      </c>
    </row>
    <row r="73" spans="1:100" s="209" customFormat="1" ht="15.6">
      <c r="A73" s="269">
        <v>70</v>
      </c>
      <c r="B73" s="269" t="s">
        <v>920</v>
      </c>
      <c r="C73" s="269" t="s">
        <v>911</v>
      </c>
      <c r="D73" s="269">
        <v>1</v>
      </c>
      <c r="E73" s="270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 t="s">
        <v>884</v>
      </c>
      <c r="AW73" s="274"/>
      <c r="AX73" s="274"/>
      <c r="AY73" s="271"/>
      <c r="AZ73" s="274"/>
      <c r="BA73" s="274"/>
      <c r="BB73" s="274"/>
      <c r="BC73" s="274"/>
      <c r="BD73" s="274"/>
      <c r="BE73" s="271"/>
      <c r="BF73" s="274"/>
      <c r="BG73" s="274"/>
      <c r="BH73" s="274"/>
      <c r="BI73" s="288"/>
      <c r="BJ73" s="275"/>
      <c r="BK73" s="275"/>
      <c r="BL73" s="275"/>
      <c r="BM73" s="275"/>
      <c r="BN73" s="275"/>
      <c r="BO73" s="271">
        <v>16.510000000000002</v>
      </c>
      <c r="BP73" s="271">
        <v>14.556666666666667</v>
      </c>
      <c r="BQ73" s="271">
        <v>14.556666666666667</v>
      </c>
      <c r="BR73" s="271">
        <v>1832.5469224934668</v>
      </c>
      <c r="BS73" s="271">
        <v>89.13120483562237</v>
      </c>
      <c r="BT73" s="271">
        <v>4.6633333333333331</v>
      </c>
      <c r="BU73" s="271">
        <v>3.4033333333333338</v>
      </c>
      <c r="BV73" s="271">
        <v>4.0333333333333341</v>
      </c>
      <c r="BW73" s="271">
        <v>34.430583192133327</v>
      </c>
      <c r="BX73" s="271">
        <v>3.463367056845192</v>
      </c>
      <c r="BY73" s="271">
        <v>1.8881808739818853</v>
      </c>
      <c r="BZ73" s="271">
        <v>0.28827381145179271</v>
      </c>
      <c r="CA73" s="271">
        <v>1031.72</v>
      </c>
      <c r="CB73" s="271">
        <v>1081.9000000000001</v>
      </c>
      <c r="CC73" s="271">
        <v>1458.83</v>
      </c>
      <c r="CD73" s="271">
        <v>1031.42</v>
      </c>
      <c r="CE73" s="271">
        <v>1081.6099999999999</v>
      </c>
      <c r="CF73" s="271">
        <v>1458.58</v>
      </c>
      <c r="CG73" s="271">
        <v>1286.02</v>
      </c>
      <c r="CH73" s="271">
        <v>1388.74</v>
      </c>
      <c r="CI73" s="271">
        <v>427.1099999999999</v>
      </c>
      <c r="CJ73" s="271">
        <v>427.15999999999985</v>
      </c>
      <c r="CK73" s="271">
        <v>102.72000000000003</v>
      </c>
      <c r="CL73" s="271">
        <v>102.73202500526799</v>
      </c>
      <c r="CM73" s="271">
        <v>3.0005256169147287E-2</v>
      </c>
      <c r="CN73" s="294">
        <v>212.39234421475066</v>
      </c>
      <c r="CO73" s="276">
        <v>32.426528323448785</v>
      </c>
      <c r="CP73" s="276" t="str">
        <f t="shared" si="13"/>
        <v/>
      </c>
      <c r="CQ73" s="277">
        <f t="shared" si="14"/>
        <v>212.39234421475066</v>
      </c>
      <c r="CR73" s="276" t="str">
        <f t="shared" si="15"/>
        <v/>
      </c>
      <c r="CS73" s="278"/>
      <c r="CT73" s="294">
        <v>212.39234421475066</v>
      </c>
      <c r="CU73" s="288"/>
      <c r="CV73" s="276" t="s">
        <v>940</v>
      </c>
    </row>
    <row r="74" spans="1:100" s="209" customFormat="1" ht="15.6">
      <c r="A74" s="269">
        <v>71</v>
      </c>
      <c r="B74" s="269" t="s">
        <v>920</v>
      </c>
      <c r="C74" s="269" t="s">
        <v>912</v>
      </c>
      <c r="D74" s="269">
        <v>1</v>
      </c>
      <c r="E74" s="270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1"/>
      <c r="AF74" s="271"/>
      <c r="AG74" s="271"/>
      <c r="AH74" s="271"/>
      <c r="AI74" s="271"/>
      <c r="AJ74" s="271"/>
      <c r="AK74" s="271"/>
      <c r="AL74" s="271">
        <v>40.787454657175864</v>
      </c>
      <c r="AM74" s="271">
        <v>4.793658274250287E-2</v>
      </c>
      <c r="AN74" s="271">
        <v>38.097508849875119</v>
      </c>
      <c r="AO74" s="271">
        <v>0.28307438523145834</v>
      </c>
      <c r="AP74" s="271">
        <v>4.2834395059151376E-2</v>
      </c>
      <c r="AQ74" s="271">
        <v>0.24894463999501859</v>
      </c>
      <c r="AR74" s="271">
        <v>20.151231808886504</v>
      </c>
      <c r="AS74" s="271">
        <v>0.26588357900038723</v>
      </c>
      <c r="AT74" s="271">
        <v>99.926152780884976</v>
      </c>
      <c r="AU74" s="271">
        <v>78.298799686234844</v>
      </c>
      <c r="AV74" s="271" t="s">
        <v>880</v>
      </c>
      <c r="AW74" s="272">
        <v>6.8856999999999999</v>
      </c>
      <c r="AX74" s="272">
        <v>118.5504</v>
      </c>
      <c r="AY74" s="273">
        <v>1.716</v>
      </c>
      <c r="AZ74" s="274">
        <v>2692.3087</v>
      </c>
      <c r="BA74" s="274">
        <v>5725.9843199999996</v>
      </c>
      <c r="BB74" s="274">
        <v>12526.8</v>
      </c>
      <c r="BC74" s="274">
        <f t="shared" ref="BC74:BE81" si="20">AW74*0.86</f>
        <v>5.9217019999999998</v>
      </c>
      <c r="BD74" s="274">
        <f t="shared" si="20"/>
        <v>101.953344</v>
      </c>
      <c r="BE74" s="271">
        <f t="shared" si="20"/>
        <v>1.47576</v>
      </c>
      <c r="BF74" s="274">
        <f t="shared" si="16"/>
        <v>2315.3854820000001</v>
      </c>
      <c r="BG74" s="274">
        <f t="shared" si="17"/>
        <v>4924.3465151999999</v>
      </c>
      <c r="BH74" s="274">
        <f t="shared" si="18"/>
        <v>10773.047999999999</v>
      </c>
      <c r="BI74" s="288">
        <v>23.643369607034444</v>
      </c>
      <c r="BJ74" s="275">
        <v>2.3643369607034446</v>
      </c>
      <c r="BK74" s="275">
        <f>BI74*0.86</f>
        <v>20.333297862049623</v>
      </c>
      <c r="BL74" s="275">
        <v>7214.2156889543166</v>
      </c>
      <c r="BM74" s="275">
        <v>721.42156889543162</v>
      </c>
      <c r="BN74" s="275">
        <f>BL74*0.86</f>
        <v>6204.2254925007119</v>
      </c>
      <c r="BO74" s="271"/>
      <c r="BP74" s="271"/>
      <c r="BQ74" s="271"/>
      <c r="BR74" s="271"/>
      <c r="BS74" s="271"/>
      <c r="BT74" s="271"/>
      <c r="BU74" s="271"/>
      <c r="BV74" s="271"/>
      <c r="BW74" s="271"/>
      <c r="BX74" s="271"/>
      <c r="BY74" s="271"/>
      <c r="BZ74" s="271"/>
      <c r="CA74" s="271"/>
      <c r="CB74" s="271"/>
      <c r="CC74" s="271"/>
      <c r="CD74" s="271"/>
      <c r="CE74" s="271"/>
      <c r="CF74" s="271"/>
      <c r="CG74" s="271"/>
      <c r="CH74" s="271"/>
      <c r="CI74" s="271"/>
      <c r="CJ74" s="271"/>
      <c r="CK74" s="271"/>
      <c r="CL74" s="271"/>
      <c r="CM74" s="271"/>
      <c r="CN74" s="294"/>
      <c r="CO74" s="276"/>
      <c r="CP74" s="276">
        <f t="shared" si="13"/>
        <v>23.643369607034444</v>
      </c>
      <c r="CQ74" s="277">
        <f t="shared" si="14"/>
        <v>23.643369607034444</v>
      </c>
      <c r="CR74" s="276" t="str">
        <f t="shared" si="15"/>
        <v/>
      </c>
      <c r="CS74" s="278"/>
      <c r="CT74" s="294"/>
      <c r="CU74" s="288">
        <v>23.643369607034444</v>
      </c>
      <c r="CV74" s="276" t="s">
        <v>940</v>
      </c>
    </row>
    <row r="75" spans="1:100" s="209" customFormat="1" ht="15.6">
      <c r="A75" s="269">
        <v>72</v>
      </c>
      <c r="B75" s="269" t="s">
        <v>920</v>
      </c>
      <c r="C75" s="269" t="s">
        <v>912</v>
      </c>
      <c r="D75" s="269">
        <v>2</v>
      </c>
      <c r="E75" s="270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  <c r="AK75" s="271"/>
      <c r="AL75" s="271">
        <v>40.787454657175864</v>
      </c>
      <c r="AM75" s="271">
        <v>4.793658274250287E-2</v>
      </c>
      <c r="AN75" s="271">
        <v>38.097508849875119</v>
      </c>
      <c r="AO75" s="271">
        <v>0.28307438523145834</v>
      </c>
      <c r="AP75" s="271">
        <v>4.2834395059151376E-2</v>
      </c>
      <c r="AQ75" s="271">
        <v>0.24894463999501859</v>
      </c>
      <c r="AR75" s="271">
        <v>20.151231808886504</v>
      </c>
      <c r="AS75" s="271">
        <v>0.26588357900038723</v>
      </c>
      <c r="AT75" s="271">
        <v>99.926152780884976</v>
      </c>
      <c r="AU75" s="271">
        <v>78.298799686234844</v>
      </c>
      <c r="AV75" s="271" t="s">
        <v>881</v>
      </c>
      <c r="AW75" s="272">
        <v>4.1943999999999999</v>
      </c>
      <c r="AX75" s="272">
        <v>45.244999999999997</v>
      </c>
      <c r="AY75" s="273">
        <v>1.3140000000000001</v>
      </c>
      <c r="AZ75" s="274">
        <v>1640.0103999999999</v>
      </c>
      <c r="BA75" s="274">
        <v>2185.3334999999997</v>
      </c>
      <c r="BB75" s="274">
        <v>9592.2000000000007</v>
      </c>
      <c r="BC75" s="274">
        <f t="shared" si="20"/>
        <v>3.6071839999999997</v>
      </c>
      <c r="BD75" s="274">
        <f t="shared" si="20"/>
        <v>38.910699999999999</v>
      </c>
      <c r="BE75" s="271">
        <f t="shared" si="20"/>
        <v>1.1300399999999999</v>
      </c>
      <c r="BF75" s="274">
        <f t="shared" si="16"/>
        <v>1410.4089439999998</v>
      </c>
      <c r="BG75" s="274">
        <f t="shared" si="17"/>
        <v>1879.3868099999997</v>
      </c>
      <c r="BH75" s="274">
        <f t="shared" si="18"/>
        <v>8249.2919999999995</v>
      </c>
      <c r="BI75" s="288"/>
      <c r="BJ75" s="275"/>
      <c r="BK75" s="275"/>
      <c r="BL75" s="275"/>
      <c r="BM75" s="275"/>
      <c r="BN75" s="275"/>
      <c r="BO75" s="271"/>
      <c r="BP75" s="271"/>
      <c r="BQ75" s="271"/>
      <c r="BR75" s="271"/>
      <c r="BS75" s="271"/>
      <c r="BT75" s="271"/>
      <c r="BU75" s="271"/>
      <c r="BV75" s="271"/>
      <c r="BW75" s="271"/>
      <c r="BX75" s="271"/>
      <c r="BY75" s="271"/>
      <c r="BZ75" s="271"/>
      <c r="CA75" s="271"/>
      <c r="CB75" s="271"/>
      <c r="CC75" s="271"/>
      <c r="CD75" s="271"/>
      <c r="CE75" s="271"/>
      <c r="CF75" s="271"/>
      <c r="CG75" s="271"/>
      <c r="CH75" s="271"/>
      <c r="CI75" s="271"/>
      <c r="CJ75" s="271"/>
      <c r="CK75" s="271"/>
      <c r="CL75" s="271"/>
      <c r="CM75" s="271"/>
      <c r="CN75" s="294"/>
      <c r="CO75" s="276"/>
      <c r="CP75" s="276" t="str">
        <f t="shared" si="13"/>
        <v/>
      </c>
      <c r="CQ75" s="277"/>
      <c r="CR75" s="276" t="str">
        <f t="shared" si="15"/>
        <v/>
      </c>
      <c r="CS75" s="278"/>
      <c r="CT75" s="294"/>
      <c r="CU75" s="288"/>
      <c r="CV75" s="276" t="s">
        <v>940</v>
      </c>
    </row>
    <row r="76" spans="1:100" s="209" customFormat="1" ht="15.6">
      <c r="A76" s="269">
        <v>73</v>
      </c>
      <c r="B76" s="269" t="s">
        <v>920</v>
      </c>
      <c r="C76" s="269" t="s">
        <v>912</v>
      </c>
      <c r="D76" s="269" t="s">
        <v>899</v>
      </c>
      <c r="E76" s="270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  <c r="AG76" s="271"/>
      <c r="AH76" s="271"/>
      <c r="AI76" s="271"/>
      <c r="AJ76" s="271"/>
      <c r="AK76" s="271"/>
      <c r="AL76" s="271">
        <v>40.787454657175864</v>
      </c>
      <c r="AM76" s="271">
        <v>4.793658274250287E-2</v>
      </c>
      <c r="AN76" s="271">
        <v>38.097508849875119</v>
      </c>
      <c r="AO76" s="271">
        <v>0.28307438523145834</v>
      </c>
      <c r="AP76" s="271">
        <v>4.2834395059151376E-2</v>
      </c>
      <c r="AQ76" s="271">
        <v>0.24894463999501859</v>
      </c>
      <c r="AR76" s="271">
        <v>20.151231808886504</v>
      </c>
      <c r="AS76" s="271">
        <v>0.26588357900038723</v>
      </c>
      <c r="AT76" s="271">
        <v>99.926152780884976</v>
      </c>
      <c r="AU76" s="271">
        <v>78.298799686234844</v>
      </c>
      <c r="AV76" s="271" t="s">
        <v>881</v>
      </c>
      <c r="AW76" s="272">
        <v>1.8021</v>
      </c>
      <c r="AX76" s="272">
        <v>78.659899999999993</v>
      </c>
      <c r="AY76" s="273">
        <v>1.296</v>
      </c>
      <c r="AZ76" s="274">
        <v>704.62110000000007</v>
      </c>
      <c r="BA76" s="274">
        <v>3799.2731699999995</v>
      </c>
      <c r="BB76" s="274">
        <v>9460.8000000000011</v>
      </c>
      <c r="BC76" s="274">
        <f t="shared" si="20"/>
        <v>1.549806</v>
      </c>
      <c r="BD76" s="274">
        <f t="shared" si="20"/>
        <v>67.647513999999987</v>
      </c>
      <c r="BE76" s="271">
        <f t="shared" si="20"/>
        <v>1.11456</v>
      </c>
      <c r="BF76" s="274">
        <f t="shared" si="16"/>
        <v>605.97414600000002</v>
      </c>
      <c r="BG76" s="274">
        <f t="shared" si="17"/>
        <v>3267.3749261999992</v>
      </c>
      <c r="BH76" s="274">
        <f t="shared" si="18"/>
        <v>8136.2879999999996</v>
      </c>
      <c r="BI76" s="288"/>
      <c r="BJ76" s="275"/>
      <c r="BK76" s="275"/>
      <c r="BL76" s="275"/>
      <c r="BM76" s="275"/>
      <c r="BN76" s="275"/>
      <c r="BO76" s="271"/>
      <c r="BP76" s="271"/>
      <c r="BQ76" s="271"/>
      <c r="BR76" s="271"/>
      <c r="BS76" s="271"/>
      <c r="BT76" s="271"/>
      <c r="BU76" s="271"/>
      <c r="BV76" s="271"/>
      <c r="BW76" s="271"/>
      <c r="BX76" s="271"/>
      <c r="BY76" s="271"/>
      <c r="BZ76" s="271"/>
      <c r="CA76" s="271"/>
      <c r="CB76" s="271"/>
      <c r="CC76" s="271"/>
      <c r="CD76" s="271"/>
      <c r="CE76" s="271"/>
      <c r="CF76" s="271"/>
      <c r="CG76" s="271"/>
      <c r="CH76" s="271"/>
      <c r="CI76" s="271"/>
      <c r="CJ76" s="271"/>
      <c r="CK76" s="271"/>
      <c r="CL76" s="271"/>
      <c r="CM76" s="271"/>
      <c r="CN76" s="294"/>
      <c r="CO76" s="276"/>
      <c r="CP76" s="276" t="str">
        <f t="shared" si="13"/>
        <v/>
      </c>
      <c r="CQ76" s="277"/>
      <c r="CR76" s="276" t="str">
        <f t="shared" si="15"/>
        <v/>
      </c>
      <c r="CS76" s="278"/>
      <c r="CT76" s="294"/>
      <c r="CU76" s="288"/>
      <c r="CV76" s="276" t="s">
        <v>940</v>
      </c>
    </row>
    <row r="77" spans="1:100" s="209" customFormat="1" ht="15.6">
      <c r="A77" s="269">
        <v>74</v>
      </c>
      <c r="B77" s="269" t="s">
        <v>920</v>
      </c>
      <c r="C77" s="269" t="s">
        <v>912</v>
      </c>
      <c r="D77" s="269" t="s">
        <v>921</v>
      </c>
      <c r="E77" s="270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  <c r="AK77" s="271"/>
      <c r="AL77" s="271">
        <v>40.787454657175864</v>
      </c>
      <c r="AM77" s="271">
        <v>4.793658274250287E-2</v>
      </c>
      <c r="AN77" s="271">
        <v>38.097508849875119</v>
      </c>
      <c r="AO77" s="271">
        <v>0.28307438523145834</v>
      </c>
      <c r="AP77" s="271">
        <v>4.2834395059151376E-2</v>
      </c>
      <c r="AQ77" s="271">
        <v>0.24894463999501859</v>
      </c>
      <c r="AR77" s="271">
        <v>20.151231808886504</v>
      </c>
      <c r="AS77" s="271">
        <v>0.26588357900038723</v>
      </c>
      <c r="AT77" s="271">
        <v>99.926152780884976</v>
      </c>
      <c r="AU77" s="271">
        <v>78.298799686234844</v>
      </c>
      <c r="AV77" s="271" t="s">
        <v>881</v>
      </c>
      <c r="AW77" s="272">
        <v>2.8894000000000002</v>
      </c>
      <c r="AX77" s="272">
        <v>38.478099999999998</v>
      </c>
      <c r="AY77" s="273">
        <v>0.98499999999999999</v>
      </c>
      <c r="AZ77" s="274">
        <v>1129.7554</v>
      </c>
      <c r="BA77" s="274">
        <v>1858.4922299999998</v>
      </c>
      <c r="BB77" s="274">
        <v>7190.5</v>
      </c>
      <c r="BC77" s="274">
        <f t="shared" si="20"/>
        <v>2.4848840000000001</v>
      </c>
      <c r="BD77" s="274">
        <f t="shared" si="20"/>
        <v>33.091165999999994</v>
      </c>
      <c r="BE77" s="271">
        <f t="shared" si="20"/>
        <v>0.84709999999999996</v>
      </c>
      <c r="BF77" s="274">
        <f t="shared" si="16"/>
        <v>971.58964400000002</v>
      </c>
      <c r="BG77" s="274">
        <f t="shared" si="17"/>
        <v>1598.3033177999996</v>
      </c>
      <c r="BH77" s="274">
        <f t="shared" si="18"/>
        <v>6183.83</v>
      </c>
      <c r="BI77" s="288"/>
      <c r="BJ77" s="275"/>
      <c r="BK77" s="275"/>
      <c r="BL77" s="275"/>
      <c r="BM77" s="275"/>
      <c r="BN77" s="275"/>
      <c r="BO77" s="271"/>
      <c r="BP77" s="271"/>
      <c r="BQ77" s="271"/>
      <c r="BR77" s="271"/>
      <c r="BS77" s="271"/>
      <c r="BT77" s="271"/>
      <c r="BU77" s="271"/>
      <c r="BV77" s="271"/>
      <c r="BW77" s="271"/>
      <c r="BX77" s="271"/>
      <c r="BY77" s="271"/>
      <c r="BZ77" s="271"/>
      <c r="CA77" s="271"/>
      <c r="CB77" s="271"/>
      <c r="CC77" s="271"/>
      <c r="CD77" s="271"/>
      <c r="CE77" s="271"/>
      <c r="CF77" s="271"/>
      <c r="CG77" s="271"/>
      <c r="CH77" s="271"/>
      <c r="CI77" s="271"/>
      <c r="CJ77" s="271"/>
      <c r="CK77" s="271"/>
      <c r="CL77" s="271"/>
      <c r="CM77" s="271"/>
      <c r="CN77" s="294"/>
      <c r="CO77" s="276"/>
      <c r="CP77" s="276" t="str">
        <f t="shared" si="13"/>
        <v/>
      </c>
      <c r="CQ77" s="277"/>
      <c r="CR77" s="276" t="str">
        <f t="shared" si="15"/>
        <v/>
      </c>
      <c r="CS77" s="278"/>
      <c r="CT77" s="294"/>
      <c r="CU77" s="288"/>
      <c r="CV77" s="276" t="s">
        <v>940</v>
      </c>
    </row>
    <row r="78" spans="1:100" s="209" customFormat="1" ht="15.6">
      <c r="A78" s="269">
        <v>75</v>
      </c>
      <c r="B78" s="269" t="s">
        <v>920</v>
      </c>
      <c r="C78" s="269" t="s">
        <v>912</v>
      </c>
      <c r="D78" s="269" t="s">
        <v>922</v>
      </c>
      <c r="E78" s="270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1"/>
      <c r="AH78" s="271"/>
      <c r="AI78" s="271"/>
      <c r="AJ78" s="271"/>
      <c r="AK78" s="271"/>
      <c r="AL78" s="271">
        <v>40.787454657175864</v>
      </c>
      <c r="AM78" s="271">
        <v>4.793658274250287E-2</v>
      </c>
      <c r="AN78" s="271">
        <v>38.097508849875119</v>
      </c>
      <c r="AO78" s="271">
        <v>0.28307438523145834</v>
      </c>
      <c r="AP78" s="271">
        <v>4.2834395059151376E-2</v>
      </c>
      <c r="AQ78" s="271">
        <v>0.24894463999501859</v>
      </c>
      <c r="AR78" s="271">
        <v>20.151231808886504</v>
      </c>
      <c r="AS78" s="271">
        <v>0.26588357900038723</v>
      </c>
      <c r="AT78" s="271">
        <v>99.926152780884976</v>
      </c>
      <c r="AU78" s="271">
        <v>78.298799686234844</v>
      </c>
      <c r="AV78" s="276" t="s">
        <v>881</v>
      </c>
      <c r="AW78" s="272"/>
      <c r="AX78" s="272">
        <v>122.31659999999999</v>
      </c>
      <c r="AY78" s="273">
        <v>4.1849999999999996</v>
      </c>
      <c r="AZ78" s="274"/>
      <c r="BA78" s="274">
        <v>5907.891779999999</v>
      </c>
      <c r="BB78" s="274">
        <v>30550.499999999996</v>
      </c>
      <c r="BC78" s="274"/>
      <c r="BD78" s="274">
        <f t="shared" si="20"/>
        <v>105.19227599999999</v>
      </c>
      <c r="BE78" s="271">
        <f t="shared" si="20"/>
        <v>3.5990999999999995</v>
      </c>
      <c r="BF78" s="274"/>
      <c r="BG78" s="274">
        <f t="shared" si="17"/>
        <v>5080.786930799999</v>
      </c>
      <c r="BH78" s="274">
        <f t="shared" si="18"/>
        <v>26273.429999999997</v>
      </c>
      <c r="BI78" s="288"/>
      <c r="BJ78" s="275"/>
      <c r="BK78" s="275"/>
      <c r="BL78" s="275"/>
      <c r="BM78" s="275"/>
      <c r="BN78" s="275"/>
      <c r="BO78" s="271"/>
      <c r="BP78" s="271"/>
      <c r="BQ78" s="271"/>
      <c r="BR78" s="271"/>
      <c r="BS78" s="271"/>
      <c r="BT78" s="271"/>
      <c r="BU78" s="271"/>
      <c r="BV78" s="271"/>
      <c r="BW78" s="271"/>
      <c r="BX78" s="271"/>
      <c r="BY78" s="271"/>
      <c r="BZ78" s="271"/>
      <c r="CA78" s="271"/>
      <c r="CB78" s="271"/>
      <c r="CC78" s="271"/>
      <c r="CD78" s="271"/>
      <c r="CE78" s="271"/>
      <c r="CF78" s="271"/>
      <c r="CG78" s="271"/>
      <c r="CH78" s="271"/>
      <c r="CI78" s="271"/>
      <c r="CJ78" s="271"/>
      <c r="CK78" s="271"/>
      <c r="CL78" s="271"/>
      <c r="CM78" s="271"/>
      <c r="CN78" s="294"/>
      <c r="CO78" s="271"/>
      <c r="CP78" s="276" t="str">
        <f t="shared" si="13"/>
        <v/>
      </c>
      <c r="CQ78" s="277"/>
      <c r="CR78" s="276" t="str">
        <f t="shared" si="15"/>
        <v/>
      </c>
      <c r="CS78" s="278"/>
      <c r="CT78" s="294"/>
      <c r="CU78" s="288"/>
      <c r="CV78" s="276" t="s">
        <v>940</v>
      </c>
    </row>
    <row r="79" spans="1:100" s="209" customFormat="1" ht="15.6">
      <c r="A79" s="269">
        <v>76</v>
      </c>
      <c r="B79" s="269" t="s">
        <v>920</v>
      </c>
      <c r="C79" s="269" t="s">
        <v>912</v>
      </c>
      <c r="D79" s="269">
        <v>4</v>
      </c>
      <c r="E79" s="270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  <c r="AK79" s="271"/>
      <c r="AL79" s="271">
        <v>40.787454657175864</v>
      </c>
      <c r="AM79" s="271">
        <v>4.793658274250287E-2</v>
      </c>
      <c r="AN79" s="271">
        <v>38.097508849875119</v>
      </c>
      <c r="AO79" s="271">
        <v>0.28307438523145834</v>
      </c>
      <c r="AP79" s="271">
        <v>4.2834395059151376E-2</v>
      </c>
      <c r="AQ79" s="271">
        <v>0.24894463999501859</v>
      </c>
      <c r="AR79" s="271">
        <v>20.151231808886504</v>
      </c>
      <c r="AS79" s="271">
        <v>0.26588357900038723</v>
      </c>
      <c r="AT79" s="271">
        <v>99.926152780884976</v>
      </c>
      <c r="AU79" s="271">
        <v>78.298799686234844</v>
      </c>
      <c r="AV79" s="271" t="s">
        <v>881</v>
      </c>
      <c r="AW79" s="272">
        <v>3.2707000000000002</v>
      </c>
      <c r="AX79" s="272">
        <v>150.09119999999999</v>
      </c>
      <c r="AY79" s="273">
        <v>2.0960000000000001</v>
      </c>
      <c r="AZ79" s="274">
        <v>1278.8437000000001</v>
      </c>
      <c r="BA79" s="274">
        <v>7249.4049599999989</v>
      </c>
      <c r="BB79" s="274">
        <v>15300.800000000001</v>
      </c>
      <c r="BC79" s="274">
        <f>AW79*0.86</f>
        <v>2.812802</v>
      </c>
      <c r="BD79" s="274">
        <f t="shared" si="20"/>
        <v>129.07843199999999</v>
      </c>
      <c r="BE79" s="271">
        <f t="shared" si="20"/>
        <v>1.8025599999999999</v>
      </c>
      <c r="BF79" s="274">
        <f t="shared" si="16"/>
        <v>1099.805582</v>
      </c>
      <c r="BG79" s="274">
        <f t="shared" si="17"/>
        <v>6234.4882655999991</v>
      </c>
      <c r="BH79" s="274">
        <f t="shared" si="18"/>
        <v>13158.688</v>
      </c>
      <c r="BI79" s="288"/>
      <c r="BJ79" s="275"/>
      <c r="BK79" s="275"/>
      <c r="BL79" s="275"/>
      <c r="BM79" s="275"/>
      <c r="BN79" s="275"/>
      <c r="BO79" s="271"/>
      <c r="BP79" s="271"/>
      <c r="BQ79" s="271"/>
      <c r="BR79" s="271"/>
      <c r="BS79" s="271"/>
      <c r="BT79" s="271"/>
      <c r="BU79" s="271"/>
      <c r="BV79" s="271"/>
      <c r="BW79" s="271"/>
      <c r="BX79" s="271"/>
      <c r="BY79" s="271"/>
      <c r="BZ79" s="271"/>
      <c r="CA79" s="271"/>
      <c r="CB79" s="271"/>
      <c r="CC79" s="271"/>
      <c r="CD79" s="271"/>
      <c r="CE79" s="271"/>
      <c r="CF79" s="271"/>
      <c r="CG79" s="271"/>
      <c r="CH79" s="271"/>
      <c r="CI79" s="271"/>
      <c r="CJ79" s="271"/>
      <c r="CK79" s="271"/>
      <c r="CL79" s="271"/>
      <c r="CM79" s="271"/>
      <c r="CN79" s="294"/>
      <c r="CO79" s="271"/>
      <c r="CP79" s="276" t="str">
        <f t="shared" si="13"/>
        <v/>
      </c>
      <c r="CQ79" s="277"/>
      <c r="CR79" s="276" t="str">
        <f t="shared" si="15"/>
        <v/>
      </c>
      <c r="CS79" s="278"/>
      <c r="CT79" s="294"/>
      <c r="CU79" s="288"/>
      <c r="CV79" s="276" t="s">
        <v>940</v>
      </c>
    </row>
    <row r="80" spans="1:100" s="209" customFormat="1" ht="15.6">
      <c r="A80" s="269">
        <v>77</v>
      </c>
      <c r="B80" s="269" t="s">
        <v>920</v>
      </c>
      <c r="C80" s="269" t="s">
        <v>912</v>
      </c>
      <c r="D80" s="269">
        <v>6</v>
      </c>
      <c r="E80" s="270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>
        <v>40.787454657175864</v>
      </c>
      <c r="AM80" s="271">
        <v>4.793658274250287E-2</v>
      </c>
      <c r="AN80" s="271">
        <v>38.097508849875119</v>
      </c>
      <c r="AO80" s="271">
        <v>0.28307438523145834</v>
      </c>
      <c r="AP80" s="271">
        <v>4.2834395059151376E-2</v>
      </c>
      <c r="AQ80" s="271">
        <v>0.24894463999501859</v>
      </c>
      <c r="AR80" s="271">
        <v>20.151231808886504</v>
      </c>
      <c r="AS80" s="271">
        <v>0.26588357900038723</v>
      </c>
      <c r="AT80" s="271">
        <v>99.926152780884976</v>
      </c>
      <c r="AU80" s="271">
        <v>78.298799686234844</v>
      </c>
      <c r="AV80" s="271" t="s">
        <v>881</v>
      </c>
      <c r="AW80" s="272">
        <v>3.9805000000000001</v>
      </c>
      <c r="AX80" s="272">
        <v>101.3522</v>
      </c>
      <c r="AY80" s="273">
        <v>2.089</v>
      </c>
      <c r="AZ80" s="274">
        <v>1556.3755000000001</v>
      </c>
      <c r="BA80" s="274">
        <v>4895.3112599999995</v>
      </c>
      <c r="BB80" s="274">
        <v>15249.699999999999</v>
      </c>
      <c r="BC80" s="274">
        <f>AW80*0.86</f>
        <v>3.4232300000000002</v>
      </c>
      <c r="BD80" s="274">
        <f t="shared" si="20"/>
        <v>87.162891999999999</v>
      </c>
      <c r="BE80" s="271">
        <f t="shared" si="20"/>
        <v>1.79654</v>
      </c>
      <c r="BF80" s="274">
        <f t="shared" si="16"/>
        <v>1338.4829300000001</v>
      </c>
      <c r="BG80" s="274">
        <f t="shared" si="17"/>
        <v>4209.9676835999999</v>
      </c>
      <c r="BH80" s="274">
        <f t="shared" si="18"/>
        <v>13114.742</v>
      </c>
      <c r="BI80" s="288"/>
      <c r="BJ80" s="275"/>
      <c r="BK80" s="275"/>
      <c r="BL80" s="275"/>
      <c r="BM80" s="275"/>
      <c r="BN80" s="275"/>
      <c r="BO80" s="271"/>
      <c r="BP80" s="271"/>
      <c r="BQ80" s="271"/>
      <c r="BR80" s="271"/>
      <c r="BS80" s="271"/>
      <c r="BT80" s="271"/>
      <c r="BU80" s="271"/>
      <c r="BV80" s="271"/>
      <c r="BW80" s="271"/>
      <c r="BX80" s="271"/>
      <c r="BY80" s="271"/>
      <c r="BZ80" s="271"/>
      <c r="CA80" s="271"/>
      <c r="CB80" s="271"/>
      <c r="CC80" s="271"/>
      <c r="CD80" s="271"/>
      <c r="CE80" s="271"/>
      <c r="CF80" s="271"/>
      <c r="CG80" s="271"/>
      <c r="CH80" s="271"/>
      <c r="CI80" s="271"/>
      <c r="CJ80" s="271"/>
      <c r="CK80" s="271"/>
      <c r="CL80" s="271"/>
      <c r="CM80" s="271"/>
      <c r="CN80" s="294"/>
      <c r="CO80" s="271"/>
      <c r="CP80" s="276" t="str">
        <f t="shared" si="13"/>
        <v/>
      </c>
      <c r="CQ80" s="277"/>
      <c r="CR80" s="276" t="str">
        <f t="shared" si="15"/>
        <v/>
      </c>
      <c r="CS80" s="278"/>
      <c r="CT80" s="294"/>
      <c r="CU80" s="288"/>
      <c r="CV80" s="276" t="s">
        <v>940</v>
      </c>
    </row>
    <row r="81" spans="1:100" s="209" customFormat="1" ht="15.6">
      <c r="A81" s="269">
        <v>78</v>
      </c>
      <c r="B81" s="269" t="s">
        <v>920</v>
      </c>
      <c r="C81" s="269" t="s">
        <v>915</v>
      </c>
      <c r="D81" s="269">
        <v>1</v>
      </c>
      <c r="E81" s="270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71"/>
      <c r="AL81" s="271">
        <v>40.353123265109794</v>
      </c>
      <c r="AM81" s="271">
        <v>0.10409942364068868</v>
      </c>
      <c r="AN81" s="271">
        <v>38.091732599348511</v>
      </c>
      <c r="AO81" s="271">
        <v>0.2903116722545071</v>
      </c>
      <c r="AP81" s="271">
        <v>3.6770159776145339E-2</v>
      </c>
      <c r="AQ81" s="271">
        <v>0.25467041119432016</v>
      </c>
      <c r="AR81" s="271">
        <v>20.503409487398269</v>
      </c>
      <c r="AS81" s="271">
        <v>0.27457900200305674</v>
      </c>
      <c r="AT81" s="271">
        <v>100.00000001993747</v>
      </c>
      <c r="AU81" s="271">
        <v>77.817351331168297</v>
      </c>
      <c r="AV81" s="271" t="s">
        <v>880</v>
      </c>
      <c r="AW81" s="272">
        <v>4.2115999999999998</v>
      </c>
      <c r="AX81" s="272">
        <v>153.43199999999999</v>
      </c>
      <c r="AY81" s="273">
        <v>1.5209999999999999</v>
      </c>
      <c r="AZ81" s="274">
        <v>1646.7356</v>
      </c>
      <c r="BA81" s="274">
        <v>7410.7655999999988</v>
      </c>
      <c r="BB81" s="274">
        <v>11103.3</v>
      </c>
      <c r="BC81" s="274">
        <f>AW81*0.86</f>
        <v>3.6219759999999996</v>
      </c>
      <c r="BD81" s="274">
        <f t="shared" si="20"/>
        <v>131.95151999999999</v>
      </c>
      <c r="BE81" s="271">
        <f t="shared" si="20"/>
        <v>1.30806</v>
      </c>
      <c r="BF81" s="274">
        <f t="shared" si="16"/>
        <v>1416.1926159999998</v>
      </c>
      <c r="BG81" s="274">
        <f t="shared" si="17"/>
        <v>6373.2584159999988</v>
      </c>
      <c r="BH81" s="274">
        <f t="shared" si="18"/>
        <v>9548.8379999999997</v>
      </c>
      <c r="BI81" s="288">
        <v>56.257377460403241</v>
      </c>
      <c r="BJ81" s="275">
        <v>5.6257377460403237</v>
      </c>
      <c r="BK81" s="275">
        <f>BI81*0.86</f>
        <v>48.381344615946787</v>
      </c>
      <c r="BL81" s="275">
        <v>4529.2395276302614</v>
      </c>
      <c r="BM81" s="275">
        <v>452.92395276302614</v>
      </c>
      <c r="BN81" s="275">
        <f>BL81*0.86</f>
        <v>3895.1459937620248</v>
      </c>
      <c r="BO81" s="271"/>
      <c r="BP81" s="271"/>
      <c r="BQ81" s="271"/>
      <c r="BR81" s="271"/>
      <c r="BS81" s="271"/>
      <c r="BT81" s="271"/>
      <c r="BU81" s="271"/>
      <c r="BV81" s="271"/>
      <c r="BW81" s="271"/>
      <c r="BX81" s="271"/>
      <c r="BY81" s="271"/>
      <c r="BZ81" s="271"/>
      <c r="CA81" s="271"/>
      <c r="CB81" s="271"/>
      <c r="CC81" s="271"/>
      <c r="CD81" s="271"/>
      <c r="CE81" s="271"/>
      <c r="CF81" s="271"/>
      <c r="CG81" s="271"/>
      <c r="CH81" s="271"/>
      <c r="CI81" s="271"/>
      <c r="CJ81" s="271"/>
      <c r="CK81" s="271"/>
      <c r="CL81" s="271"/>
      <c r="CM81" s="271"/>
      <c r="CN81" s="294"/>
      <c r="CO81" s="271"/>
      <c r="CP81" s="276">
        <f t="shared" si="13"/>
        <v>56.257377460403241</v>
      </c>
      <c r="CQ81" s="277">
        <f t="shared" si="14"/>
        <v>56.257377460403241</v>
      </c>
      <c r="CR81" s="276" t="str">
        <f t="shared" si="15"/>
        <v/>
      </c>
      <c r="CS81" s="278"/>
      <c r="CT81" s="294"/>
      <c r="CU81" s="288">
        <v>56.257377460403241</v>
      </c>
      <c r="CV81" s="276" t="s">
        <v>940</v>
      </c>
    </row>
    <row r="82" spans="1:100" s="209" customFormat="1" ht="15.6">
      <c r="A82" s="269">
        <v>79</v>
      </c>
      <c r="B82" s="269" t="s">
        <v>920</v>
      </c>
      <c r="C82" s="269" t="s">
        <v>915</v>
      </c>
      <c r="D82" s="269">
        <v>2</v>
      </c>
      <c r="E82" s="270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>
        <v>40.353123265109794</v>
      </c>
      <c r="AM82" s="271">
        <v>0.10409942364068868</v>
      </c>
      <c r="AN82" s="271">
        <v>38.091732599348511</v>
      </c>
      <c r="AO82" s="271">
        <v>0.2903116722545071</v>
      </c>
      <c r="AP82" s="271">
        <v>3.6770159776145339E-2</v>
      </c>
      <c r="AQ82" s="271">
        <v>0.25467041119432016</v>
      </c>
      <c r="AR82" s="271">
        <v>20.503409487398269</v>
      </c>
      <c r="AS82" s="271">
        <v>0.27457900200305674</v>
      </c>
      <c r="AT82" s="271">
        <v>100.00000001993747</v>
      </c>
      <c r="AU82" s="271">
        <v>77.817351331168297</v>
      </c>
      <c r="AV82" s="271" t="s">
        <v>884</v>
      </c>
      <c r="AW82" s="272"/>
      <c r="AX82" s="272"/>
      <c r="AY82" s="273"/>
      <c r="AZ82" s="274"/>
      <c r="BA82" s="274"/>
      <c r="BB82" s="274"/>
      <c r="BC82" s="274"/>
      <c r="BD82" s="274"/>
      <c r="BE82" s="271"/>
      <c r="BF82" s="274"/>
      <c r="BG82" s="274"/>
      <c r="BH82" s="274"/>
      <c r="BI82" s="288">
        <v>97.638972338675458</v>
      </c>
      <c r="BJ82" s="275">
        <v>9.7638972338675458</v>
      </c>
      <c r="BK82" s="275">
        <f>BI82*0.86</f>
        <v>83.969516211260895</v>
      </c>
      <c r="BL82" s="275">
        <v>5043.561003453995</v>
      </c>
      <c r="BM82" s="275">
        <v>504.35610034539951</v>
      </c>
      <c r="BN82" s="275">
        <f>BL82*0.86</f>
        <v>4337.4624629704358</v>
      </c>
      <c r="BO82" s="271"/>
      <c r="BP82" s="271"/>
      <c r="BQ82" s="271"/>
      <c r="BR82" s="271"/>
      <c r="BS82" s="271"/>
      <c r="BT82" s="271"/>
      <c r="BU82" s="271"/>
      <c r="BV82" s="271"/>
      <c r="BW82" s="271"/>
      <c r="BX82" s="271"/>
      <c r="BY82" s="271"/>
      <c r="BZ82" s="271"/>
      <c r="CA82" s="271"/>
      <c r="CB82" s="271"/>
      <c r="CC82" s="271"/>
      <c r="CD82" s="271"/>
      <c r="CE82" s="271"/>
      <c r="CF82" s="271"/>
      <c r="CG82" s="271"/>
      <c r="CH82" s="271"/>
      <c r="CI82" s="271"/>
      <c r="CJ82" s="271"/>
      <c r="CK82" s="271"/>
      <c r="CL82" s="271"/>
      <c r="CM82" s="271"/>
      <c r="CN82" s="294"/>
      <c r="CO82" s="271"/>
      <c r="CP82" s="276">
        <f t="shared" si="13"/>
        <v>97.638972338675458</v>
      </c>
      <c r="CQ82" s="277">
        <f t="shared" si="14"/>
        <v>97.638972338675458</v>
      </c>
      <c r="CR82" s="276" t="str">
        <f t="shared" si="15"/>
        <v/>
      </c>
      <c r="CS82" s="278"/>
      <c r="CT82" s="294"/>
      <c r="CU82" s="288">
        <v>97.638972338675458</v>
      </c>
      <c r="CV82" s="276" t="s">
        <v>940</v>
      </c>
    </row>
    <row r="83" spans="1:100" s="209" customFormat="1" ht="15.6">
      <c r="A83" s="269">
        <v>80</v>
      </c>
      <c r="B83" s="269" t="s">
        <v>920</v>
      </c>
      <c r="C83" s="269" t="s">
        <v>915</v>
      </c>
      <c r="D83" s="269">
        <v>3</v>
      </c>
      <c r="E83" s="270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>
        <v>40.353123265109794</v>
      </c>
      <c r="AM83" s="271">
        <v>0.10409942364068868</v>
      </c>
      <c r="AN83" s="271">
        <v>38.091732599348511</v>
      </c>
      <c r="AO83" s="271">
        <v>0.2903116722545071</v>
      </c>
      <c r="AP83" s="271">
        <v>3.6770159776145339E-2</v>
      </c>
      <c r="AQ83" s="271">
        <v>0.25467041119432016</v>
      </c>
      <c r="AR83" s="271">
        <v>20.503409487398269</v>
      </c>
      <c r="AS83" s="271">
        <v>0.27457900200305674</v>
      </c>
      <c r="AT83" s="271">
        <v>100.00000001993747</v>
      </c>
      <c r="AU83" s="271">
        <v>77.817351331168297</v>
      </c>
      <c r="AV83" s="271" t="s">
        <v>884</v>
      </c>
      <c r="AW83" s="272"/>
      <c r="AX83" s="272"/>
      <c r="AY83" s="273"/>
      <c r="AZ83" s="274"/>
      <c r="BA83" s="274"/>
      <c r="BB83" s="274"/>
      <c r="BC83" s="274"/>
      <c r="BD83" s="274"/>
      <c r="BE83" s="271"/>
      <c r="BF83" s="274"/>
      <c r="BG83" s="274"/>
      <c r="BH83" s="274"/>
      <c r="BI83" s="288">
        <v>68.198467450899585</v>
      </c>
      <c r="BJ83" s="275">
        <v>6.8198467450899587</v>
      </c>
      <c r="BK83" s="275">
        <f>BI83*0.86</f>
        <v>58.650682007773639</v>
      </c>
      <c r="BL83" s="275">
        <v>5594.8414599212501</v>
      </c>
      <c r="BM83" s="275">
        <v>559.48414599212504</v>
      </c>
      <c r="BN83" s="275">
        <f>BL83*0.86</f>
        <v>4811.5636555322753</v>
      </c>
      <c r="BO83" s="271"/>
      <c r="BP83" s="271"/>
      <c r="BQ83" s="271"/>
      <c r="BR83" s="271"/>
      <c r="BS83" s="271"/>
      <c r="BT83" s="271"/>
      <c r="BU83" s="271"/>
      <c r="BV83" s="271"/>
      <c r="BW83" s="271"/>
      <c r="BX83" s="271"/>
      <c r="BY83" s="271"/>
      <c r="BZ83" s="271"/>
      <c r="CA83" s="271"/>
      <c r="CB83" s="271"/>
      <c r="CC83" s="271"/>
      <c r="CD83" s="271"/>
      <c r="CE83" s="271"/>
      <c r="CF83" s="271"/>
      <c r="CG83" s="271"/>
      <c r="CH83" s="271"/>
      <c r="CI83" s="271"/>
      <c r="CJ83" s="271"/>
      <c r="CK83" s="271"/>
      <c r="CL83" s="271"/>
      <c r="CM83" s="271"/>
      <c r="CN83" s="294"/>
      <c r="CO83" s="271"/>
      <c r="CP83" s="276">
        <f t="shared" si="13"/>
        <v>68.198467450899585</v>
      </c>
      <c r="CQ83" s="277">
        <f t="shared" si="14"/>
        <v>68.198467450899585</v>
      </c>
      <c r="CR83" s="276" t="str">
        <f t="shared" si="15"/>
        <v/>
      </c>
      <c r="CS83" s="278"/>
      <c r="CT83" s="294"/>
      <c r="CU83" s="288">
        <v>68.198467450899585</v>
      </c>
      <c r="CV83" s="276" t="s">
        <v>940</v>
      </c>
    </row>
    <row r="84" spans="1:100" s="209" customFormat="1" ht="15.6">
      <c r="A84" s="269">
        <v>81</v>
      </c>
      <c r="B84" s="269" t="s">
        <v>920</v>
      </c>
      <c r="C84" s="269" t="s">
        <v>915</v>
      </c>
      <c r="D84" s="269">
        <v>5</v>
      </c>
      <c r="E84" s="270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>
        <v>40.353123265109794</v>
      </c>
      <c r="AM84" s="271">
        <v>0.10409942364068868</v>
      </c>
      <c r="AN84" s="271">
        <v>38.091732599348511</v>
      </c>
      <c r="AO84" s="271">
        <v>0.2903116722545071</v>
      </c>
      <c r="AP84" s="271">
        <v>3.6770159776145339E-2</v>
      </c>
      <c r="AQ84" s="271">
        <v>0.25467041119432016</v>
      </c>
      <c r="AR84" s="271">
        <v>20.503409487398269</v>
      </c>
      <c r="AS84" s="271">
        <v>0.27457900200305674</v>
      </c>
      <c r="AT84" s="271">
        <v>100.00000001993747</v>
      </c>
      <c r="AU84" s="271">
        <v>77.817351331168297</v>
      </c>
      <c r="AV84" s="271" t="s">
        <v>881</v>
      </c>
      <c r="AW84" s="272">
        <v>4.1496000000000004</v>
      </c>
      <c r="AX84" s="272">
        <v>84.764499999999998</v>
      </c>
      <c r="AY84" s="273">
        <v>1.8180000000000001</v>
      </c>
      <c r="AZ84" s="274">
        <v>1622.4936000000002</v>
      </c>
      <c r="BA84" s="274">
        <v>4094.1253499999998</v>
      </c>
      <c r="BB84" s="274">
        <v>13271.4</v>
      </c>
      <c r="BC84" s="274">
        <f t="shared" ref="BC84:BE86" si="21">AW84*0.86</f>
        <v>3.5686560000000003</v>
      </c>
      <c r="BD84" s="274">
        <f t="shared" si="21"/>
        <v>72.897469999999998</v>
      </c>
      <c r="BE84" s="271">
        <f t="shared" si="21"/>
        <v>1.56348</v>
      </c>
      <c r="BF84" s="274">
        <f t="shared" si="16"/>
        <v>1395.3444960000002</v>
      </c>
      <c r="BG84" s="274">
        <f t="shared" si="17"/>
        <v>3520.9478009999998</v>
      </c>
      <c r="BH84" s="274">
        <f t="shared" si="18"/>
        <v>11413.404</v>
      </c>
      <c r="BI84" s="288"/>
      <c r="BJ84" s="275"/>
      <c r="BK84" s="275"/>
      <c r="BL84" s="275"/>
      <c r="BM84" s="275"/>
      <c r="BN84" s="275"/>
      <c r="BO84" s="271"/>
      <c r="BP84" s="271"/>
      <c r="BQ84" s="271"/>
      <c r="BR84" s="271"/>
      <c r="BS84" s="271"/>
      <c r="BT84" s="271"/>
      <c r="BU84" s="271"/>
      <c r="BV84" s="271"/>
      <c r="BW84" s="271"/>
      <c r="BX84" s="271"/>
      <c r="BY84" s="271"/>
      <c r="BZ84" s="271"/>
      <c r="CA84" s="271"/>
      <c r="CB84" s="271"/>
      <c r="CC84" s="271"/>
      <c r="CD84" s="271"/>
      <c r="CE84" s="271"/>
      <c r="CF84" s="271"/>
      <c r="CG84" s="271"/>
      <c r="CH84" s="271"/>
      <c r="CI84" s="271"/>
      <c r="CJ84" s="271"/>
      <c r="CK84" s="271"/>
      <c r="CL84" s="271"/>
      <c r="CM84" s="271"/>
      <c r="CN84" s="294"/>
      <c r="CO84" s="271"/>
      <c r="CP84" s="276" t="str">
        <f t="shared" si="13"/>
        <v/>
      </c>
      <c r="CQ84" s="277"/>
      <c r="CR84" s="276" t="str">
        <f t="shared" si="15"/>
        <v/>
      </c>
      <c r="CS84" s="278"/>
      <c r="CT84" s="294"/>
      <c r="CU84" s="288"/>
      <c r="CV84" s="276" t="s">
        <v>940</v>
      </c>
    </row>
    <row r="85" spans="1:100" s="209" customFormat="1" ht="15.6">
      <c r="A85" s="269">
        <v>82</v>
      </c>
      <c r="B85" s="269" t="s">
        <v>920</v>
      </c>
      <c r="C85" s="269" t="s">
        <v>915</v>
      </c>
      <c r="D85" s="269">
        <v>6</v>
      </c>
      <c r="E85" s="270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1"/>
      <c r="AH85" s="271"/>
      <c r="AI85" s="271"/>
      <c r="AJ85" s="271"/>
      <c r="AK85" s="271"/>
      <c r="AL85" s="271">
        <v>40.353123265109794</v>
      </c>
      <c r="AM85" s="271">
        <v>0.10409942364068868</v>
      </c>
      <c r="AN85" s="271">
        <v>38.091732599348511</v>
      </c>
      <c r="AO85" s="271">
        <v>0.2903116722545071</v>
      </c>
      <c r="AP85" s="271">
        <v>3.6770159776145339E-2</v>
      </c>
      <c r="AQ85" s="271">
        <v>0.25467041119432016</v>
      </c>
      <c r="AR85" s="271">
        <v>20.503409487398269</v>
      </c>
      <c r="AS85" s="271">
        <v>0.27457900200305674</v>
      </c>
      <c r="AT85" s="271">
        <v>100.00000001993747</v>
      </c>
      <c r="AU85" s="271">
        <v>77.817351331168297</v>
      </c>
      <c r="AV85" s="271" t="s">
        <v>881</v>
      </c>
      <c r="AW85" s="272">
        <v>3.0775000000000001</v>
      </c>
      <c r="AX85" s="272">
        <v>54.032699999999998</v>
      </c>
      <c r="AY85" s="273">
        <v>1.5069999999999999</v>
      </c>
      <c r="AZ85" s="274">
        <v>1203.3025</v>
      </c>
      <c r="BA85" s="274">
        <v>2609.7794099999996</v>
      </c>
      <c r="BB85" s="274">
        <v>11001.099999999999</v>
      </c>
      <c r="BC85" s="274">
        <f t="shared" si="21"/>
        <v>2.6466500000000002</v>
      </c>
      <c r="BD85" s="274">
        <f t="shared" si="21"/>
        <v>46.468122000000001</v>
      </c>
      <c r="BE85" s="271">
        <f t="shared" si="21"/>
        <v>1.2960199999999999</v>
      </c>
      <c r="BF85" s="274">
        <f t="shared" si="16"/>
        <v>1034.84015</v>
      </c>
      <c r="BG85" s="274">
        <f t="shared" si="17"/>
        <v>2244.4102926</v>
      </c>
      <c r="BH85" s="274">
        <f t="shared" si="18"/>
        <v>9460.9459999999999</v>
      </c>
      <c r="BI85" s="288"/>
      <c r="BJ85" s="275"/>
      <c r="BK85" s="275"/>
      <c r="BL85" s="275"/>
      <c r="BM85" s="275"/>
      <c r="BN85" s="275"/>
      <c r="BO85" s="271"/>
      <c r="BP85" s="271"/>
      <c r="BQ85" s="271"/>
      <c r="BR85" s="271"/>
      <c r="BS85" s="271"/>
      <c r="BT85" s="271"/>
      <c r="BU85" s="271"/>
      <c r="BV85" s="271"/>
      <c r="BW85" s="271"/>
      <c r="BX85" s="271"/>
      <c r="BY85" s="271"/>
      <c r="BZ85" s="271"/>
      <c r="CA85" s="271"/>
      <c r="CB85" s="271"/>
      <c r="CC85" s="271"/>
      <c r="CD85" s="271"/>
      <c r="CE85" s="271"/>
      <c r="CF85" s="271"/>
      <c r="CG85" s="271"/>
      <c r="CH85" s="271"/>
      <c r="CI85" s="271"/>
      <c r="CJ85" s="271"/>
      <c r="CK85" s="271"/>
      <c r="CL85" s="271"/>
      <c r="CM85" s="271"/>
      <c r="CN85" s="294"/>
      <c r="CO85" s="271"/>
      <c r="CP85" s="276" t="str">
        <f t="shared" si="13"/>
        <v/>
      </c>
      <c r="CQ85" s="277"/>
      <c r="CR85" s="276" t="str">
        <f t="shared" si="15"/>
        <v/>
      </c>
      <c r="CS85" s="278"/>
      <c r="CT85" s="294"/>
      <c r="CU85" s="288"/>
      <c r="CV85" s="276" t="s">
        <v>940</v>
      </c>
    </row>
    <row r="86" spans="1:100" s="209" customFormat="1" ht="15.6">
      <c r="A86" s="269">
        <v>83</v>
      </c>
      <c r="B86" s="269" t="s">
        <v>920</v>
      </c>
      <c r="C86" s="269" t="s">
        <v>915</v>
      </c>
      <c r="D86" s="269">
        <v>7</v>
      </c>
      <c r="E86" s="270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  <c r="AK86" s="271"/>
      <c r="AL86" s="271">
        <v>40.353123265109794</v>
      </c>
      <c r="AM86" s="271">
        <v>0.10409942364068868</v>
      </c>
      <c r="AN86" s="271">
        <v>38.091732599348511</v>
      </c>
      <c r="AO86" s="271">
        <v>0.2903116722545071</v>
      </c>
      <c r="AP86" s="271">
        <v>3.6770159776145339E-2</v>
      </c>
      <c r="AQ86" s="271">
        <v>0.25467041119432016</v>
      </c>
      <c r="AR86" s="271">
        <v>20.503409487398269</v>
      </c>
      <c r="AS86" s="271">
        <v>0.27457900200305674</v>
      </c>
      <c r="AT86" s="271">
        <v>100.00000001993747</v>
      </c>
      <c r="AU86" s="271">
        <v>77.817351331168297</v>
      </c>
      <c r="AV86" s="271" t="s">
        <v>881</v>
      </c>
      <c r="AW86" s="272">
        <v>8.2428000000000008</v>
      </c>
      <c r="AX86" s="272">
        <v>114.8417</v>
      </c>
      <c r="AY86" s="273">
        <v>2.093</v>
      </c>
      <c r="AZ86" s="274">
        <v>3222.9348000000005</v>
      </c>
      <c r="BA86" s="274">
        <v>5546.8541100000002</v>
      </c>
      <c r="BB86" s="274">
        <v>15278.9</v>
      </c>
      <c r="BC86" s="274">
        <f t="shared" si="21"/>
        <v>7.0888080000000002</v>
      </c>
      <c r="BD86" s="274">
        <f t="shared" si="21"/>
        <v>98.763862000000003</v>
      </c>
      <c r="BE86" s="271">
        <f t="shared" si="21"/>
        <v>1.7999799999999999</v>
      </c>
      <c r="BF86" s="274">
        <f t="shared" si="16"/>
        <v>2771.7239279999999</v>
      </c>
      <c r="BG86" s="274">
        <f t="shared" si="17"/>
        <v>4770.2945345999997</v>
      </c>
      <c r="BH86" s="274">
        <f t="shared" si="18"/>
        <v>13139.853999999999</v>
      </c>
      <c r="BI86" s="288"/>
      <c r="BJ86" s="275"/>
      <c r="BK86" s="275"/>
      <c r="BL86" s="275"/>
      <c r="BM86" s="275"/>
      <c r="BN86" s="275"/>
      <c r="BO86" s="271"/>
      <c r="BP86" s="271"/>
      <c r="BQ86" s="271"/>
      <c r="BR86" s="271"/>
      <c r="BS86" s="271"/>
      <c r="BT86" s="271"/>
      <c r="BU86" s="271"/>
      <c r="BV86" s="271"/>
      <c r="BW86" s="271"/>
      <c r="BX86" s="271"/>
      <c r="BY86" s="271"/>
      <c r="BZ86" s="271"/>
      <c r="CA86" s="271"/>
      <c r="CB86" s="271"/>
      <c r="CC86" s="271"/>
      <c r="CD86" s="271"/>
      <c r="CE86" s="271"/>
      <c r="CF86" s="271"/>
      <c r="CG86" s="271"/>
      <c r="CH86" s="271"/>
      <c r="CI86" s="271"/>
      <c r="CJ86" s="271"/>
      <c r="CK86" s="271"/>
      <c r="CL86" s="271"/>
      <c r="CM86" s="271"/>
      <c r="CN86" s="294"/>
      <c r="CO86" s="271"/>
      <c r="CP86" s="276" t="str">
        <f t="shared" si="13"/>
        <v/>
      </c>
      <c r="CQ86" s="277"/>
      <c r="CR86" s="276" t="str">
        <f t="shared" si="15"/>
        <v/>
      </c>
      <c r="CS86" s="278"/>
      <c r="CT86" s="294"/>
      <c r="CU86" s="288"/>
      <c r="CV86" s="276" t="s">
        <v>940</v>
      </c>
    </row>
    <row r="87" spans="1:100" s="209" customFormat="1" ht="15.6">
      <c r="A87" s="269">
        <v>84</v>
      </c>
      <c r="B87" s="269" t="s">
        <v>920</v>
      </c>
      <c r="C87" s="269" t="s">
        <v>916</v>
      </c>
      <c r="D87" s="269">
        <v>1</v>
      </c>
      <c r="E87" s="270">
        <v>1</v>
      </c>
      <c r="F87" s="271">
        <v>57.374000000000002</v>
      </c>
      <c r="G87" s="271">
        <v>1.1140000000000001</v>
      </c>
      <c r="H87" s="271">
        <v>17.395</v>
      </c>
      <c r="I87" s="271">
        <v>0.42499999999999999</v>
      </c>
      <c r="J87" s="271">
        <v>5.3479999999999999</v>
      </c>
      <c r="K87" s="271">
        <v>3.6859999999999999</v>
      </c>
      <c r="L87" s="271">
        <v>11.769</v>
      </c>
      <c r="M87" s="271">
        <v>1.5660000000000001</v>
      </c>
      <c r="N87" s="271">
        <v>0.41199999999999998</v>
      </c>
      <c r="O87" s="271">
        <v>0.40500000000000003</v>
      </c>
      <c r="P87" s="271">
        <v>0.02</v>
      </c>
      <c r="Q87" s="271">
        <v>0.44700000000000001</v>
      </c>
      <c r="R87" s="271">
        <v>77.31</v>
      </c>
      <c r="S87" s="271">
        <v>5.73</v>
      </c>
      <c r="T87" s="271">
        <v>5.7</v>
      </c>
      <c r="U87" s="271">
        <v>0.89700000000000002</v>
      </c>
      <c r="V87" s="271">
        <f t="shared" ref="V87:V121" si="22">(1-U87)*100</f>
        <v>10.299999999999997</v>
      </c>
      <c r="W87" s="271">
        <f>100*K87/40.3044/(K87/40.3044+(I87+J87)/71.844)</f>
        <v>53.230155979287218</v>
      </c>
      <c r="X87" s="271">
        <f t="shared" ref="X87:X127" si="23">IF(ISNUMBER(M87),M87+N87)</f>
        <v>1.978</v>
      </c>
      <c r="Y87" s="271">
        <v>58.515509999999999</v>
      </c>
      <c r="Z87" s="271">
        <v>1.2137500000000001</v>
      </c>
      <c r="AA87" s="271">
        <v>18.956990000000001</v>
      </c>
      <c r="AB87" s="271">
        <v>2.2619400000000001</v>
      </c>
      <c r="AC87" s="271">
        <v>4.2549999999999998E-2</v>
      </c>
      <c r="AD87" s="271">
        <v>0.86992000000000003</v>
      </c>
      <c r="AE87" s="271">
        <v>12.82633</v>
      </c>
      <c r="AF87" s="271">
        <v>1.70703</v>
      </c>
      <c r="AG87" s="271">
        <v>0.44852999999999998</v>
      </c>
      <c r="AH87" s="271">
        <v>0.44101000000000001</v>
      </c>
      <c r="AI87" s="271">
        <v>2.198E-2</v>
      </c>
      <c r="AJ87" s="271">
        <v>4.9259999999999998E-2</v>
      </c>
      <c r="AK87" s="271">
        <v>97.384659999999997</v>
      </c>
      <c r="AL87" s="271"/>
      <c r="AM87" s="271"/>
      <c r="AN87" s="271"/>
      <c r="AO87" s="271"/>
      <c r="AP87" s="271"/>
      <c r="AQ87" s="271"/>
      <c r="AR87" s="271"/>
      <c r="AS87" s="271"/>
      <c r="AT87" s="271"/>
      <c r="AU87" s="271"/>
      <c r="AV87" s="271" t="s">
        <v>884</v>
      </c>
      <c r="AW87" s="272"/>
      <c r="AX87" s="272"/>
      <c r="AY87" s="273"/>
      <c r="AZ87" s="274"/>
      <c r="BA87" s="274"/>
      <c r="BB87" s="274"/>
      <c r="BC87" s="274"/>
      <c r="BD87" s="274"/>
      <c r="BE87" s="271"/>
      <c r="BF87" s="274"/>
      <c r="BG87" s="274"/>
      <c r="BH87" s="274"/>
      <c r="BI87" s="288"/>
      <c r="BJ87" s="275"/>
      <c r="BK87" s="275"/>
      <c r="BL87" s="275"/>
      <c r="BM87" s="275"/>
      <c r="BN87" s="275"/>
      <c r="BO87" s="271"/>
      <c r="BP87" s="271"/>
      <c r="BQ87" s="271"/>
      <c r="BR87" s="271"/>
      <c r="BS87" s="271"/>
      <c r="BT87" s="271"/>
      <c r="BU87" s="271"/>
      <c r="BV87" s="271"/>
      <c r="BW87" s="271"/>
      <c r="BX87" s="271"/>
      <c r="BY87" s="271"/>
      <c r="BZ87" s="271"/>
      <c r="CA87" s="271"/>
      <c r="CB87" s="271"/>
      <c r="CC87" s="271"/>
      <c r="CD87" s="271"/>
      <c r="CE87" s="271"/>
      <c r="CF87" s="271"/>
      <c r="CG87" s="271"/>
      <c r="CH87" s="271"/>
      <c r="CI87" s="271"/>
      <c r="CJ87" s="271"/>
      <c r="CK87" s="271"/>
      <c r="CL87" s="271"/>
      <c r="CM87" s="271"/>
      <c r="CN87" s="294"/>
      <c r="CO87" s="271"/>
      <c r="CP87" s="276" t="str">
        <f t="shared" si="13"/>
        <v/>
      </c>
      <c r="CQ87" s="277"/>
      <c r="CR87" s="276" t="str">
        <f t="shared" si="15"/>
        <v/>
      </c>
      <c r="CS87" s="278"/>
      <c r="CT87" s="294"/>
      <c r="CU87" s="288"/>
      <c r="CV87" s="276" t="s">
        <v>940</v>
      </c>
    </row>
    <row r="88" spans="1:100" s="209" customFormat="1" ht="15.6">
      <c r="A88" s="269">
        <v>85</v>
      </c>
      <c r="B88" s="269" t="s">
        <v>920</v>
      </c>
      <c r="C88" s="269" t="s">
        <v>919</v>
      </c>
      <c r="D88" s="269">
        <v>1</v>
      </c>
      <c r="E88" s="270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  <c r="AK88" s="271"/>
      <c r="AL88" s="271">
        <v>41.4933475513701</v>
      </c>
      <c r="AM88" s="271">
        <v>5.7660880340368113E-2</v>
      </c>
      <c r="AN88" s="271">
        <v>38.545232416521024</v>
      </c>
      <c r="AO88" s="271">
        <v>0.2934305237287676</v>
      </c>
      <c r="AP88" s="271">
        <v>5.0052760528402823E-2</v>
      </c>
      <c r="AQ88" s="271">
        <v>0.23105762302979263</v>
      </c>
      <c r="AR88" s="271">
        <v>18.917477935989979</v>
      </c>
      <c r="AS88" s="271">
        <v>0.32684983582891336</v>
      </c>
      <c r="AT88" s="271">
        <v>99.897724924518926</v>
      </c>
      <c r="AU88" s="271">
        <v>79.632547713226231</v>
      </c>
      <c r="AV88" s="276" t="s">
        <v>880</v>
      </c>
      <c r="AW88" s="272">
        <v>10.854100000000001</v>
      </c>
      <c r="AX88" s="272">
        <v>139.7011</v>
      </c>
      <c r="AY88" s="273">
        <v>2.161</v>
      </c>
      <c r="AZ88" s="274">
        <v>4243.9531000000006</v>
      </c>
      <c r="BA88" s="274">
        <v>6747.5631299999995</v>
      </c>
      <c r="BB88" s="274">
        <v>15775.300000000001</v>
      </c>
      <c r="BC88" s="274">
        <f>AW88*0.86</f>
        <v>9.3345260000000003</v>
      </c>
      <c r="BD88" s="274">
        <f>AX88*0.86</f>
        <v>120.14294599999999</v>
      </c>
      <c r="BE88" s="271">
        <f>AY88*0.86</f>
        <v>1.85846</v>
      </c>
      <c r="BF88" s="274">
        <f t="shared" si="16"/>
        <v>3649.7996660000003</v>
      </c>
      <c r="BG88" s="274">
        <f t="shared" si="17"/>
        <v>5802.9042917999996</v>
      </c>
      <c r="BH88" s="274">
        <f t="shared" si="18"/>
        <v>13566.758</v>
      </c>
      <c r="BI88" s="288"/>
      <c r="BJ88" s="275"/>
      <c r="BK88" s="275"/>
      <c r="BL88" s="275"/>
      <c r="BM88" s="275"/>
      <c r="BN88" s="275"/>
      <c r="BO88" s="271"/>
      <c r="BP88" s="271"/>
      <c r="BQ88" s="271"/>
      <c r="BR88" s="271"/>
      <c r="BS88" s="271"/>
      <c r="BT88" s="271"/>
      <c r="BU88" s="271"/>
      <c r="BV88" s="271"/>
      <c r="BW88" s="271"/>
      <c r="BX88" s="271"/>
      <c r="BY88" s="271"/>
      <c r="BZ88" s="271"/>
      <c r="CA88" s="271"/>
      <c r="CB88" s="271"/>
      <c r="CC88" s="271"/>
      <c r="CD88" s="271"/>
      <c r="CE88" s="271"/>
      <c r="CF88" s="271"/>
      <c r="CG88" s="271"/>
      <c r="CH88" s="271"/>
      <c r="CI88" s="271"/>
      <c r="CJ88" s="271"/>
      <c r="CK88" s="271"/>
      <c r="CL88" s="271"/>
      <c r="CM88" s="271"/>
      <c r="CN88" s="294"/>
      <c r="CO88" s="271"/>
      <c r="CP88" s="276" t="str">
        <f t="shared" si="13"/>
        <v/>
      </c>
      <c r="CQ88" s="277"/>
      <c r="CR88" s="276" t="str">
        <f t="shared" si="15"/>
        <v/>
      </c>
      <c r="CS88" s="278"/>
      <c r="CT88" s="294"/>
      <c r="CU88" s="288"/>
      <c r="CV88" s="276" t="s">
        <v>940</v>
      </c>
    </row>
    <row r="89" spans="1:100" s="209" customFormat="1" ht="15.6">
      <c r="A89" s="269">
        <v>86</v>
      </c>
      <c r="B89" s="269" t="s">
        <v>920</v>
      </c>
      <c r="C89" s="269" t="s">
        <v>919</v>
      </c>
      <c r="D89" s="269">
        <v>4</v>
      </c>
      <c r="E89" s="270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>
        <v>41.4933475513701</v>
      </c>
      <c r="AM89" s="271">
        <v>5.7660880340368113E-2</v>
      </c>
      <c r="AN89" s="271">
        <v>38.545232416521024</v>
      </c>
      <c r="AO89" s="271">
        <v>0.2934305237287676</v>
      </c>
      <c r="AP89" s="271">
        <v>5.0052760528402823E-2</v>
      </c>
      <c r="AQ89" s="271">
        <v>0.23105762302979263</v>
      </c>
      <c r="AR89" s="271">
        <v>18.917477935989979</v>
      </c>
      <c r="AS89" s="271">
        <v>0.32684983582891336</v>
      </c>
      <c r="AT89" s="271">
        <v>99.897724924518926</v>
      </c>
      <c r="AU89" s="271">
        <v>79.632547713226231</v>
      </c>
      <c r="AV89" s="271" t="s">
        <v>881</v>
      </c>
      <c r="AW89" s="272" t="s">
        <v>314</v>
      </c>
      <c r="AX89" s="272">
        <v>47.062800000000003</v>
      </c>
      <c r="AY89" s="273">
        <v>0.57899999999999996</v>
      </c>
      <c r="AZ89" s="274"/>
      <c r="BA89" s="274">
        <v>2273.1332400000001</v>
      </c>
      <c r="BB89" s="274">
        <v>4226.7</v>
      </c>
      <c r="BC89" s="274"/>
      <c r="BD89" s="274">
        <f t="shared" ref="BD89:BE98" si="24">AX89*0.86</f>
        <v>40.474008000000005</v>
      </c>
      <c r="BE89" s="271">
        <f t="shared" si="24"/>
        <v>0.49793999999999994</v>
      </c>
      <c r="BF89" s="274"/>
      <c r="BG89" s="274">
        <f t="shared" si="17"/>
        <v>1954.8945864000002</v>
      </c>
      <c r="BH89" s="274">
        <f t="shared" si="18"/>
        <v>3634.9619999999995</v>
      </c>
      <c r="BI89" s="288"/>
      <c r="BJ89" s="275"/>
      <c r="BK89" s="275"/>
      <c r="BL89" s="275"/>
      <c r="BM89" s="275"/>
      <c r="BN89" s="275"/>
      <c r="BO89" s="271"/>
      <c r="BP89" s="271"/>
      <c r="BQ89" s="271"/>
      <c r="BR89" s="271"/>
      <c r="BS89" s="271"/>
      <c r="BT89" s="271"/>
      <c r="BU89" s="271"/>
      <c r="BV89" s="271"/>
      <c r="BW89" s="271"/>
      <c r="BX89" s="271"/>
      <c r="BY89" s="271"/>
      <c r="BZ89" s="271"/>
      <c r="CA89" s="271"/>
      <c r="CB89" s="271"/>
      <c r="CC89" s="271"/>
      <c r="CD89" s="271"/>
      <c r="CE89" s="271"/>
      <c r="CF89" s="271"/>
      <c r="CG89" s="271"/>
      <c r="CH89" s="271"/>
      <c r="CI89" s="271"/>
      <c r="CJ89" s="271"/>
      <c r="CK89" s="271"/>
      <c r="CL89" s="271"/>
      <c r="CM89" s="271"/>
      <c r="CN89" s="294"/>
      <c r="CO89" s="271"/>
      <c r="CP89" s="276" t="str">
        <f t="shared" si="13"/>
        <v/>
      </c>
      <c r="CQ89" s="277"/>
      <c r="CR89" s="276" t="str">
        <f t="shared" si="15"/>
        <v/>
      </c>
      <c r="CS89" s="278"/>
      <c r="CT89" s="294"/>
      <c r="CU89" s="288"/>
      <c r="CV89" s="276" t="s">
        <v>940</v>
      </c>
    </row>
    <row r="90" spans="1:100" s="209" customFormat="1" ht="15.6">
      <c r="A90" s="269">
        <v>87</v>
      </c>
      <c r="B90" s="269" t="s">
        <v>920</v>
      </c>
      <c r="C90" s="269" t="s">
        <v>919</v>
      </c>
      <c r="D90" s="269">
        <v>5</v>
      </c>
      <c r="E90" s="270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>
        <v>41.4933475513701</v>
      </c>
      <c r="AM90" s="271">
        <v>5.7660880340368113E-2</v>
      </c>
      <c r="AN90" s="271">
        <v>38.545232416521024</v>
      </c>
      <c r="AO90" s="271">
        <v>0.2934305237287676</v>
      </c>
      <c r="AP90" s="271">
        <v>5.0052760528402823E-2</v>
      </c>
      <c r="AQ90" s="271">
        <v>0.23105762302979263</v>
      </c>
      <c r="AR90" s="271">
        <v>18.917477935989979</v>
      </c>
      <c r="AS90" s="271">
        <v>0.32684983582891336</v>
      </c>
      <c r="AT90" s="271">
        <v>99.897724924518926</v>
      </c>
      <c r="AU90" s="271">
        <v>79.632547713226231</v>
      </c>
      <c r="AV90" s="271" t="s">
        <v>881</v>
      </c>
      <c r="AW90" s="272" t="s">
        <v>314</v>
      </c>
      <c r="AX90" s="272">
        <v>32.4724</v>
      </c>
      <c r="AY90" s="273">
        <v>0.20449999999999999</v>
      </c>
      <c r="AZ90" s="274"/>
      <c r="BA90" s="274">
        <v>1568.4169199999999</v>
      </c>
      <c r="BB90" s="274">
        <v>1492.85</v>
      </c>
      <c r="BC90" s="274"/>
      <c r="BD90" s="274">
        <f t="shared" si="24"/>
        <v>27.926264</v>
      </c>
      <c r="BE90" s="271">
        <f t="shared" si="24"/>
        <v>0.17587</v>
      </c>
      <c r="BF90" s="274"/>
      <c r="BG90" s="274">
        <f t="shared" si="17"/>
        <v>1348.8385512</v>
      </c>
      <c r="BH90" s="274">
        <f t="shared" si="18"/>
        <v>1283.8509999999999</v>
      </c>
      <c r="BI90" s="288"/>
      <c r="BJ90" s="275"/>
      <c r="BK90" s="275"/>
      <c r="BL90" s="275"/>
      <c r="BM90" s="275"/>
      <c r="BN90" s="275"/>
      <c r="BO90" s="271"/>
      <c r="BP90" s="271"/>
      <c r="BQ90" s="271"/>
      <c r="BR90" s="271"/>
      <c r="BS90" s="271"/>
      <c r="BT90" s="271"/>
      <c r="BU90" s="271"/>
      <c r="BV90" s="271"/>
      <c r="BW90" s="271"/>
      <c r="BX90" s="271"/>
      <c r="BY90" s="271"/>
      <c r="BZ90" s="271"/>
      <c r="CA90" s="271"/>
      <c r="CB90" s="271"/>
      <c r="CC90" s="271"/>
      <c r="CD90" s="271"/>
      <c r="CE90" s="271"/>
      <c r="CF90" s="271"/>
      <c r="CG90" s="271"/>
      <c r="CH90" s="271"/>
      <c r="CI90" s="271"/>
      <c r="CJ90" s="271"/>
      <c r="CK90" s="271"/>
      <c r="CL90" s="271"/>
      <c r="CM90" s="271"/>
      <c r="CN90" s="294"/>
      <c r="CO90" s="271"/>
      <c r="CP90" s="276" t="str">
        <f t="shared" si="13"/>
        <v/>
      </c>
      <c r="CQ90" s="277"/>
      <c r="CR90" s="276" t="str">
        <f t="shared" si="15"/>
        <v/>
      </c>
      <c r="CS90" s="278"/>
      <c r="CT90" s="294"/>
      <c r="CU90" s="288"/>
      <c r="CV90" s="276" t="s">
        <v>940</v>
      </c>
    </row>
    <row r="91" spans="1:100" s="209" customFormat="1" ht="15.6">
      <c r="A91" s="269">
        <v>88</v>
      </c>
      <c r="B91" s="269" t="s">
        <v>920</v>
      </c>
      <c r="C91" s="269" t="s">
        <v>919</v>
      </c>
      <c r="D91" s="269">
        <v>6</v>
      </c>
      <c r="E91" s="270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>
        <v>41.4933475513701</v>
      </c>
      <c r="AM91" s="271">
        <v>5.7660880340368113E-2</v>
      </c>
      <c r="AN91" s="271">
        <v>38.545232416521024</v>
      </c>
      <c r="AO91" s="271">
        <v>0.2934305237287676</v>
      </c>
      <c r="AP91" s="271">
        <v>5.0052760528402823E-2</v>
      </c>
      <c r="AQ91" s="271">
        <v>0.23105762302979263</v>
      </c>
      <c r="AR91" s="271">
        <v>18.917477935989979</v>
      </c>
      <c r="AS91" s="271">
        <v>0.32684983582891336</v>
      </c>
      <c r="AT91" s="271">
        <v>99.897724924518926</v>
      </c>
      <c r="AU91" s="271">
        <v>79.632547713226231</v>
      </c>
      <c r="AV91" s="271" t="s">
        <v>881</v>
      </c>
      <c r="AW91" s="272">
        <v>1.8061</v>
      </c>
      <c r="AX91" s="272">
        <v>50.2166</v>
      </c>
      <c r="AY91" s="273">
        <v>0.9224</v>
      </c>
      <c r="AZ91" s="274">
        <v>706.18510000000003</v>
      </c>
      <c r="BA91" s="274">
        <v>2425.4617799999996</v>
      </c>
      <c r="BB91" s="274">
        <v>6733.52</v>
      </c>
      <c r="BC91" s="274">
        <f>AW91*0.86</f>
        <v>1.5532459999999999</v>
      </c>
      <c r="BD91" s="274">
        <f t="shared" si="24"/>
        <v>43.186275999999999</v>
      </c>
      <c r="BE91" s="271">
        <f t="shared" si="24"/>
        <v>0.79326399999999997</v>
      </c>
      <c r="BF91" s="274">
        <f t="shared" si="16"/>
        <v>607.31918599999995</v>
      </c>
      <c r="BG91" s="274">
        <f t="shared" si="17"/>
        <v>2085.8971308</v>
      </c>
      <c r="BH91" s="274">
        <f t="shared" si="18"/>
        <v>5790.8271999999997</v>
      </c>
      <c r="BI91" s="288"/>
      <c r="BJ91" s="275"/>
      <c r="BK91" s="275"/>
      <c r="BL91" s="275"/>
      <c r="BM91" s="275"/>
      <c r="BN91" s="275"/>
      <c r="BO91" s="271"/>
      <c r="BP91" s="271"/>
      <c r="BQ91" s="271"/>
      <c r="BR91" s="271"/>
      <c r="BS91" s="271"/>
      <c r="BT91" s="271"/>
      <c r="BU91" s="271"/>
      <c r="BV91" s="271"/>
      <c r="BW91" s="271"/>
      <c r="BX91" s="271"/>
      <c r="BY91" s="271"/>
      <c r="BZ91" s="271"/>
      <c r="CA91" s="271"/>
      <c r="CB91" s="271"/>
      <c r="CC91" s="271"/>
      <c r="CD91" s="271"/>
      <c r="CE91" s="271"/>
      <c r="CF91" s="271"/>
      <c r="CG91" s="271"/>
      <c r="CH91" s="271"/>
      <c r="CI91" s="271"/>
      <c r="CJ91" s="271"/>
      <c r="CK91" s="271"/>
      <c r="CL91" s="271"/>
      <c r="CM91" s="271"/>
      <c r="CN91" s="294"/>
      <c r="CO91" s="271"/>
      <c r="CP91" s="276" t="str">
        <f t="shared" si="13"/>
        <v/>
      </c>
      <c r="CQ91" s="277"/>
      <c r="CR91" s="276" t="str">
        <f t="shared" si="15"/>
        <v/>
      </c>
      <c r="CS91" s="278"/>
      <c r="CT91" s="294"/>
      <c r="CU91" s="288"/>
      <c r="CV91" s="276" t="s">
        <v>940</v>
      </c>
    </row>
    <row r="92" spans="1:100" s="209" customFormat="1" ht="15.6">
      <c r="A92" s="269">
        <v>89</v>
      </c>
      <c r="B92" s="269" t="s">
        <v>920</v>
      </c>
      <c r="C92" s="269" t="s">
        <v>919</v>
      </c>
      <c r="D92" s="269">
        <v>8</v>
      </c>
      <c r="E92" s="270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>
        <v>41.4933475513701</v>
      </c>
      <c r="AM92" s="271">
        <v>5.7660880340368113E-2</v>
      </c>
      <c r="AN92" s="271">
        <v>38.545232416521024</v>
      </c>
      <c r="AO92" s="271">
        <v>0.2934305237287676</v>
      </c>
      <c r="AP92" s="271">
        <v>5.0052760528402823E-2</v>
      </c>
      <c r="AQ92" s="271">
        <v>0.23105762302979263</v>
      </c>
      <c r="AR92" s="271">
        <v>18.917477935989979</v>
      </c>
      <c r="AS92" s="271">
        <v>0.32684983582891336</v>
      </c>
      <c r="AT92" s="271">
        <v>99.897724924518926</v>
      </c>
      <c r="AU92" s="271">
        <v>79.632547713226231</v>
      </c>
      <c r="AV92" s="271" t="s">
        <v>881</v>
      </c>
      <c r="AW92" s="272" t="s">
        <v>314</v>
      </c>
      <c r="AX92" s="272">
        <v>52.976900000000001</v>
      </c>
      <c r="AY92" s="273">
        <v>1.9655</v>
      </c>
      <c r="AZ92" s="274"/>
      <c r="BA92" s="274">
        <v>2558.7842699999997</v>
      </c>
      <c r="BB92" s="274">
        <v>14348.15</v>
      </c>
      <c r="BC92" s="274"/>
      <c r="BD92" s="274">
        <f t="shared" si="24"/>
        <v>45.560133999999998</v>
      </c>
      <c r="BE92" s="271">
        <f t="shared" si="24"/>
        <v>1.6903299999999999</v>
      </c>
      <c r="BF92" s="274"/>
      <c r="BG92" s="274">
        <f t="shared" si="17"/>
        <v>2200.5544722</v>
      </c>
      <c r="BH92" s="274">
        <f t="shared" si="18"/>
        <v>12339.409</v>
      </c>
      <c r="BI92" s="288"/>
      <c r="BJ92" s="275"/>
      <c r="BK92" s="275"/>
      <c r="BL92" s="275"/>
      <c r="BM92" s="275"/>
      <c r="BN92" s="275"/>
      <c r="BO92" s="271"/>
      <c r="BP92" s="271"/>
      <c r="BQ92" s="271"/>
      <c r="BR92" s="271"/>
      <c r="BS92" s="271"/>
      <c r="BT92" s="271"/>
      <c r="BU92" s="271"/>
      <c r="BV92" s="271"/>
      <c r="BW92" s="271"/>
      <c r="BX92" s="271"/>
      <c r="BY92" s="271"/>
      <c r="BZ92" s="271"/>
      <c r="CA92" s="271"/>
      <c r="CB92" s="271"/>
      <c r="CC92" s="271"/>
      <c r="CD92" s="271"/>
      <c r="CE92" s="271"/>
      <c r="CF92" s="271"/>
      <c r="CG92" s="271"/>
      <c r="CH92" s="271"/>
      <c r="CI92" s="271"/>
      <c r="CJ92" s="271"/>
      <c r="CK92" s="271"/>
      <c r="CL92" s="271"/>
      <c r="CM92" s="271"/>
      <c r="CN92" s="294"/>
      <c r="CO92" s="271"/>
      <c r="CP92" s="276" t="str">
        <f t="shared" si="13"/>
        <v/>
      </c>
      <c r="CQ92" s="277"/>
      <c r="CR92" s="276" t="str">
        <f t="shared" si="15"/>
        <v/>
      </c>
      <c r="CS92" s="278"/>
      <c r="CT92" s="294"/>
      <c r="CU92" s="288"/>
      <c r="CV92" s="276" t="s">
        <v>940</v>
      </c>
    </row>
    <row r="93" spans="1:100" s="209" customFormat="1" ht="15.6">
      <c r="A93" s="269">
        <v>90</v>
      </c>
      <c r="B93" s="269" t="s">
        <v>920</v>
      </c>
      <c r="C93" s="269" t="s">
        <v>919</v>
      </c>
      <c r="D93" s="269">
        <v>10</v>
      </c>
      <c r="E93" s="270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>
        <v>41.4933475513701</v>
      </c>
      <c r="AM93" s="271">
        <v>5.7660880340368113E-2</v>
      </c>
      <c r="AN93" s="271">
        <v>38.545232416521024</v>
      </c>
      <c r="AO93" s="271">
        <v>0.2934305237287676</v>
      </c>
      <c r="AP93" s="271">
        <v>5.0052760528402823E-2</v>
      </c>
      <c r="AQ93" s="271">
        <v>0.23105762302979263</v>
      </c>
      <c r="AR93" s="271">
        <v>18.917477935989979</v>
      </c>
      <c r="AS93" s="271">
        <v>0.32684983582891336</v>
      </c>
      <c r="AT93" s="271">
        <v>99.897724924518926</v>
      </c>
      <c r="AU93" s="271">
        <v>79.632547713226231</v>
      </c>
      <c r="AV93" s="271" t="s">
        <v>881</v>
      </c>
      <c r="AW93" s="272">
        <v>8.3622999999999994</v>
      </c>
      <c r="AX93" s="272">
        <v>99.163600000000002</v>
      </c>
      <c r="AY93" s="273">
        <v>1.4843999999999999</v>
      </c>
      <c r="AZ93" s="274">
        <v>3269.6592999999998</v>
      </c>
      <c r="BA93" s="274">
        <v>4789.6018800000002</v>
      </c>
      <c r="BB93" s="274">
        <v>10836.119999999999</v>
      </c>
      <c r="BC93" s="274">
        <f t="shared" ref="BC93:BC98" si="25">AW93*0.86</f>
        <v>7.1915779999999998</v>
      </c>
      <c r="BD93" s="274">
        <f t="shared" si="24"/>
        <v>85.280696000000006</v>
      </c>
      <c r="BE93" s="271">
        <f t="shared" si="24"/>
        <v>1.2765839999999999</v>
      </c>
      <c r="BF93" s="274">
        <f t="shared" si="16"/>
        <v>2811.9069979999999</v>
      </c>
      <c r="BG93" s="274">
        <f t="shared" si="17"/>
        <v>4119.0576167999998</v>
      </c>
      <c r="BH93" s="274">
        <f t="shared" si="18"/>
        <v>9319.0631999999987</v>
      </c>
      <c r="BI93" s="288"/>
      <c r="BJ93" s="275"/>
      <c r="BK93" s="275"/>
      <c r="BL93" s="275"/>
      <c r="BM93" s="275"/>
      <c r="BN93" s="275"/>
      <c r="BO93" s="271"/>
      <c r="BP93" s="271"/>
      <c r="BQ93" s="271"/>
      <c r="BR93" s="271"/>
      <c r="BS93" s="271"/>
      <c r="BT93" s="271"/>
      <c r="BU93" s="271"/>
      <c r="BV93" s="271"/>
      <c r="BW93" s="271"/>
      <c r="BX93" s="271"/>
      <c r="BY93" s="271"/>
      <c r="BZ93" s="271"/>
      <c r="CA93" s="271"/>
      <c r="CB93" s="271"/>
      <c r="CC93" s="271"/>
      <c r="CD93" s="271"/>
      <c r="CE93" s="271"/>
      <c r="CF93" s="271"/>
      <c r="CG93" s="271"/>
      <c r="CH93" s="271"/>
      <c r="CI93" s="271"/>
      <c r="CJ93" s="271"/>
      <c r="CK93" s="271"/>
      <c r="CL93" s="271"/>
      <c r="CM93" s="271"/>
      <c r="CN93" s="294"/>
      <c r="CO93" s="271"/>
      <c r="CP93" s="276" t="str">
        <f t="shared" si="13"/>
        <v/>
      </c>
      <c r="CQ93" s="277"/>
      <c r="CR93" s="276" t="str">
        <f t="shared" si="15"/>
        <v/>
      </c>
      <c r="CS93" s="278"/>
      <c r="CT93" s="294"/>
      <c r="CU93" s="288"/>
      <c r="CV93" s="276" t="s">
        <v>940</v>
      </c>
    </row>
    <row r="94" spans="1:100" s="209" customFormat="1" ht="15.6">
      <c r="A94" s="269">
        <v>91</v>
      </c>
      <c r="B94" s="269" t="s">
        <v>920</v>
      </c>
      <c r="C94" s="269" t="s">
        <v>919</v>
      </c>
      <c r="D94" s="269">
        <v>11</v>
      </c>
      <c r="E94" s="270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>
        <v>41.4933475513701</v>
      </c>
      <c r="AM94" s="271">
        <v>5.7660880340368113E-2</v>
      </c>
      <c r="AN94" s="271">
        <v>38.545232416521024</v>
      </c>
      <c r="AO94" s="271">
        <v>0.2934305237287676</v>
      </c>
      <c r="AP94" s="271">
        <v>5.0052760528402823E-2</v>
      </c>
      <c r="AQ94" s="271">
        <v>0.23105762302979263</v>
      </c>
      <c r="AR94" s="271">
        <v>18.917477935989979</v>
      </c>
      <c r="AS94" s="271">
        <v>0.32684983582891336</v>
      </c>
      <c r="AT94" s="271">
        <v>99.897724924518926</v>
      </c>
      <c r="AU94" s="271">
        <v>79.632547713226231</v>
      </c>
      <c r="AV94" s="271" t="s">
        <v>881</v>
      </c>
      <c r="AW94" s="272">
        <v>6.0895000000000001</v>
      </c>
      <c r="AX94" s="272">
        <v>125.62739999999999</v>
      </c>
      <c r="AY94" s="273">
        <v>2.3085</v>
      </c>
      <c r="AZ94" s="274">
        <v>2380.9945000000002</v>
      </c>
      <c r="BA94" s="274">
        <v>6067.8034199999993</v>
      </c>
      <c r="BB94" s="274">
        <v>16852.05</v>
      </c>
      <c r="BC94" s="274">
        <f t="shared" si="25"/>
        <v>5.2369700000000003</v>
      </c>
      <c r="BD94" s="274">
        <f t="shared" si="24"/>
        <v>108.039564</v>
      </c>
      <c r="BE94" s="271">
        <f t="shared" si="24"/>
        <v>1.9853099999999999</v>
      </c>
      <c r="BF94" s="274">
        <f t="shared" si="16"/>
        <v>2047.6552700000002</v>
      </c>
      <c r="BG94" s="274">
        <f t="shared" si="17"/>
        <v>5218.3109411999994</v>
      </c>
      <c r="BH94" s="274">
        <f t="shared" si="18"/>
        <v>14492.762999999999</v>
      </c>
      <c r="BI94" s="288"/>
      <c r="BJ94" s="275"/>
      <c r="BK94" s="275"/>
      <c r="BL94" s="275"/>
      <c r="BM94" s="275"/>
      <c r="BN94" s="275"/>
      <c r="BO94" s="271"/>
      <c r="BP94" s="271"/>
      <c r="BQ94" s="271"/>
      <c r="BR94" s="271"/>
      <c r="BS94" s="271"/>
      <c r="BT94" s="271"/>
      <c r="BU94" s="271"/>
      <c r="BV94" s="271"/>
      <c r="BW94" s="271"/>
      <c r="BX94" s="271"/>
      <c r="BY94" s="271"/>
      <c r="BZ94" s="271"/>
      <c r="CA94" s="271"/>
      <c r="CB94" s="271"/>
      <c r="CC94" s="271"/>
      <c r="CD94" s="271"/>
      <c r="CE94" s="271"/>
      <c r="CF94" s="271"/>
      <c r="CG94" s="271"/>
      <c r="CH94" s="271"/>
      <c r="CI94" s="271"/>
      <c r="CJ94" s="271"/>
      <c r="CK94" s="271"/>
      <c r="CL94" s="271"/>
      <c r="CM94" s="271"/>
      <c r="CN94" s="294"/>
      <c r="CO94" s="271"/>
      <c r="CP94" s="276" t="str">
        <f t="shared" si="13"/>
        <v/>
      </c>
      <c r="CQ94" s="277"/>
      <c r="CR94" s="276" t="str">
        <f t="shared" si="15"/>
        <v/>
      </c>
      <c r="CS94" s="278"/>
      <c r="CT94" s="294"/>
      <c r="CU94" s="288"/>
      <c r="CV94" s="276" t="s">
        <v>940</v>
      </c>
    </row>
    <row r="95" spans="1:100" s="209" customFormat="1" ht="15.6">
      <c r="A95" s="269">
        <v>92</v>
      </c>
      <c r="B95" s="269" t="s">
        <v>920</v>
      </c>
      <c r="C95" s="269" t="s">
        <v>883</v>
      </c>
      <c r="D95" s="269">
        <v>1</v>
      </c>
      <c r="E95" s="270">
        <v>1</v>
      </c>
      <c r="F95" s="271">
        <v>58.164999999999999</v>
      </c>
      <c r="G95" s="271">
        <v>0.92200000000000004</v>
      </c>
      <c r="H95" s="271">
        <v>15.865</v>
      </c>
      <c r="I95" s="271">
        <v>0.63500000000000001</v>
      </c>
      <c r="J95" s="271">
        <v>8.3889999999999993</v>
      </c>
      <c r="K95" s="271">
        <v>6.2430000000000003</v>
      </c>
      <c r="L95" s="271">
        <v>8.6780000000000008</v>
      </c>
      <c r="M95" s="271">
        <v>0</v>
      </c>
      <c r="N95" s="271">
        <v>0</v>
      </c>
      <c r="O95" s="271">
        <v>0.35399999999999998</v>
      </c>
      <c r="P95" s="271">
        <v>1.2E-2</v>
      </c>
      <c r="Q95" s="271">
        <v>0.59399999999999997</v>
      </c>
      <c r="R95" s="271">
        <v>77.38</v>
      </c>
      <c r="S95" s="271">
        <v>8.9600000000000009</v>
      </c>
      <c r="T95" s="271">
        <v>8.9700000000000006</v>
      </c>
      <c r="U95" s="271">
        <v>1.1930000000000001</v>
      </c>
      <c r="V95" s="271" t="s">
        <v>325</v>
      </c>
      <c r="W95" s="271">
        <f>100*K95/40.3044/(K95/40.3044+(I95+J95)/71.844)</f>
        <v>55.221137551762773</v>
      </c>
      <c r="X95" s="271"/>
      <c r="Y95" s="271">
        <v>54.271099999999997</v>
      </c>
      <c r="Z95" s="271">
        <v>0.76044999999999996</v>
      </c>
      <c r="AA95" s="271">
        <v>13.08466</v>
      </c>
      <c r="AB95" s="271">
        <v>10.01661</v>
      </c>
      <c r="AC95" s="271">
        <v>0.11738</v>
      </c>
      <c r="AD95" s="271">
        <v>12.1282</v>
      </c>
      <c r="AE95" s="271">
        <v>7.1571699999999998</v>
      </c>
      <c r="AF95" s="271">
        <v>1.0000000000000001E-5</v>
      </c>
      <c r="AG95" s="271">
        <v>1.0000000000000001E-5</v>
      </c>
      <c r="AH95" s="271">
        <v>0.29232000000000002</v>
      </c>
      <c r="AI95" s="271">
        <v>9.8200000000000006E-3</v>
      </c>
      <c r="AJ95" s="271">
        <v>0.15024000000000001</v>
      </c>
      <c r="AK95" s="271">
        <v>97.998220000000003</v>
      </c>
      <c r="AL95" s="271">
        <v>40.136763641149081</v>
      </c>
      <c r="AM95" s="271">
        <v>5.5402481584039438E-2</v>
      </c>
      <c r="AN95" s="271">
        <v>38.018530617643641</v>
      </c>
      <c r="AO95" s="271">
        <v>0.2790149291528875</v>
      </c>
      <c r="AP95" s="271">
        <v>3.8320346712670227E-2</v>
      </c>
      <c r="AQ95" s="271">
        <v>0.26096885011983834</v>
      </c>
      <c r="AR95" s="271">
        <v>20.916937114538577</v>
      </c>
      <c r="AS95" s="271">
        <v>0.26606089282102824</v>
      </c>
      <c r="AT95" s="271">
        <v>100.00000988615163</v>
      </c>
      <c r="AU95" s="271">
        <v>77.376477242955502</v>
      </c>
      <c r="AV95" s="271" t="s">
        <v>880</v>
      </c>
      <c r="AW95" s="272">
        <v>12.5556</v>
      </c>
      <c r="AX95" s="272">
        <v>172.8563</v>
      </c>
      <c r="AY95" s="273">
        <v>2.8359999999999999</v>
      </c>
      <c r="AZ95" s="274">
        <v>4909.2395999999999</v>
      </c>
      <c r="BA95" s="274">
        <v>8348.9592899999989</v>
      </c>
      <c r="BB95" s="274">
        <v>20702.8</v>
      </c>
      <c r="BC95" s="274">
        <f t="shared" si="25"/>
        <v>10.797815999999999</v>
      </c>
      <c r="BD95" s="274">
        <f t="shared" si="24"/>
        <v>148.656418</v>
      </c>
      <c r="BE95" s="271">
        <f t="shared" si="24"/>
        <v>2.4389599999999998</v>
      </c>
      <c r="BF95" s="274">
        <f>391*BC95</f>
        <v>4221.9460559999998</v>
      </c>
      <c r="BG95" s="274">
        <f>48.3*BD95</f>
        <v>7180.1049893999998</v>
      </c>
      <c r="BH95" s="274">
        <f t="shared" si="18"/>
        <v>17804.407999999999</v>
      </c>
      <c r="BI95" s="288">
        <v>28.90649413595817</v>
      </c>
      <c r="BJ95" s="275">
        <v>2.890649413595817</v>
      </c>
      <c r="BK95" s="275">
        <f>BI95*U95</f>
        <v>34.485447504198099</v>
      </c>
      <c r="BL95" s="275">
        <v>5850.4040166252544</v>
      </c>
      <c r="BM95" s="275">
        <v>585.04040166252548</v>
      </c>
      <c r="BN95" s="275">
        <f>BL95*U95</f>
        <v>6979.5319918339292</v>
      </c>
      <c r="BO95" s="271"/>
      <c r="BP95" s="271"/>
      <c r="BQ95" s="271"/>
      <c r="BR95" s="271"/>
      <c r="BS95" s="271"/>
      <c r="BT95" s="271"/>
      <c r="BU95" s="271"/>
      <c r="BV95" s="271"/>
      <c r="BW95" s="271"/>
      <c r="BX95" s="271"/>
      <c r="BY95" s="271"/>
      <c r="BZ95" s="271"/>
      <c r="CA95" s="271"/>
      <c r="CB95" s="271"/>
      <c r="CC95" s="271"/>
      <c r="CD95" s="271"/>
      <c r="CE95" s="271"/>
      <c r="CF95" s="271"/>
      <c r="CG95" s="271"/>
      <c r="CH95" s="271"/>
      <c r="CI95" s="271"/>
      <c r="CJ95" s="271"/>
      <c r="CK95" s="271"/>
      <c r="CL95" s="271"/>
      <c r="CM95" s="271"/>
      <c r="CN95" s="294"/>
      <c r="CO95" s="271"/>
      <c r="CP95" s="276">
        <f t="shared" si="13"/>
        <v>28.90649413595817</v>
      </c>
      <c r="CQ95" s="277">
        <f t="shared" si="14"/>
        <v>28.90649413595817</v>
      </c>
      <c r="CR95" s="276" t="str">
        <f t="shared" si="15"/>
        <v/>
      </c>
      <c r="CS95" s="278"/>
      <c r="CT95" s="294"/>
      <c r="CU95" s="288">
        <v>28.90649413595817</v>
      </c>
      <c r="CV95" s="276" t="s">
        <v>940</v>
      </c>
    </row>
    <row r="96" spans="1:100" s="209" customFormat="1" ht="15.6">
      <c r="A96" s="269">
        <v>93</v>
      </c>
      <c r="B96" s="269" t="s">
        <v>920</v>
      </c>
      <c r="C96" s="269" t="s">
        <v>883</v>
      </c>
      <c r="D96" s="269">
        <v>2</v>
      </c>
      <c r="E96" s="270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>
        <v>40.136763641149081</v>
      </c>
      <c r="AM96" s="271">
        <v>5.5402481584039438E-2</v>
      </c>
      <c r="AN96" s="271">
        <v>38.018530617643641</v>
      </c>
      <c r="AO96" s="271">
        <v>0.2790149291528875</v>
      </c>
      <c r="AP96" s="271">
        <v>3.8320346712670227E-2</v>
      </c>
      <c r="AQ96" s="271">
        <v>0.26096885011983834</v>
      </c>
      <c r="AR96" s="271">
        <v>20.916937114538577</v>
      </c>
      <c r="AS96" s="271">
        <v>0.26606089282102824</v>
      </c>
      <c r="AT96" s="271">
        <v>100.00000988615163</v>
      </c>
      <c r="AU96" s="271">
        <v>77.376477242955502</v>
      </c>
      <c r="AV96" s="271" t="s">
        <v>880</v>
      </c>
      <c r="AW96" s="272">
        <v>1.135</v>
      </c>
      <c r="AX96" s="272">
        <v>137.05420000000001</v>
      </c>
      <c r="AY96" s="273">
        <v>2.8090000000000002</v>
      </c>
      <c r="AZ96" s="274">
        <v>443.78500000000003</v>
      </c>
      <c r="BA96" s="274">
        <v>6619.7178599999997</v>
      </c>
      <c r="BB96" s="274">
        <v>20505.7</v>
      </c>
      <c r="BC96" s="274">
        <f t="shared" si="25"/>
        <v>0.97609999999999997</v>
      </c>
      <c r="BD96" s="274">
        <f t="shared" si="24"/>
        <v>117.866612</v>
      </c>
      <c r="BE96" s="271">
        <f t="shared" si="24"/>
        <v>2.41574</v>
      </c>
      <c r="BF96" s="274">
        <f t="shared" si="16"/>
        <v>381.6551</v>
      </c>
      <c r="BG96" s="274">
        <f t="shared" si="17"/>
        <v>5692.9573596</v>
      </c>
      <c r="BH96" s="274">
        <f t="shared" si="18"/>
        <v>17634.901999999998</v>
      </c>
      <c r="BI96" s="288">
        <v>167.72262309321005</v>
      </c>
      <c r="BJ96" s="275">
        <v>16.772262309321004</v>
      </c>
      <c r="BK96" s="275">
        <f>BI96*0.86</f>
        <v>144.24145586016064</v>
      </c>
      <c r="BL96" s="275">
        <v>1959.0509116337241</v>
      </c>
      <c r="BM96" s="275">
        <v>195.90509116337242</v>
      </c>
      <c r="BN96" s="275">
        <f>BL96*0.86</f>
        <v>1684.7837840050026</v>
      </c>
      <c r="BO96" s="271"/>
      <c r="BP96" s="271"/>
      <c r="BQ96" s="271"/>
      <c r="BR96" s="271"/>
      <c r="BS96" s="271"/>
      <c r="BT96" s="271"/>
      <c r="BU96" s="271"/>
      <c r="BV96" s="271"/>
      <c r="BW96" s="271"/>
      <c r="BX96" s="271"/>
      <c r="BY96" s="271"/>
      <c r="BZ96" s="271"/>
      <c r="CA96" s="271"/>
      <c r="CB96" s="271"/>
      <c r="CC96" s="271"/>
      <c r="CD96" s="271"/>
      <c r="CE96" s="271"/>
      <c r="CF96" s="271"/>
      <c r="CG96" s="271"/>
      <c r="CH96" s="271"/>
      <c r="CI96" s="271"/>
      <c r="CJ96" s="271"/>
      <c r="CK96" s="271"/>
      <c r="CL96" s="271"/>
      <c r="CM96" s="271"/>
      <c r="CN96" s="294"/>
      <c r="CO96" s="271"/>
      <c r="CP96" s="276">
        <f t="shared" si="13"/>
        <v>167.72262309321005</v>
      </c>
      <c r="CQ96" s="277">
        <f t="shared" si="14"/>
        <v>167.72262309321005</v>
      </c>
      <c r="CR96" s="276" t="str">
        <f t="shared" si="15"/>
        <v/>
      </c>
      <c r="CS96" s="278"/>
      <c r="CT96" s="294"/>
      <c r="CU96" s="288">
        <v>167.72262309321005</v>
      </c>
      <c r="CV96" s="276" t="s">
        <v>940</v>
      </c>
    </row>
    <row r="97" spans="1:100" s="209" customFormat="1" ht="15.6">
      <c r="A97" s="269">
        <v>94</v>
      </c>
      <c r="B97" s="269" t="s">
        <v>920</v>
      </c>
      <c r="C97" s="269" t="s">
        <v>883</v>
      </c>
      <c r="D97" s="269">
        <v>3</v>
      </c>
      <c r="E97" s="270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>
        <v>40.136763641149081</v>
      </c>
      <c r="AM97" s="271">
        <v>5.5402481584039438E-2</v>
      </c>
      <c r="AN97" s="271">
        <v>38.018530617643641</v>
      </c>
      <c r="AO97" s="271">
        <v>0.2790149291528875</v>
      </c>
      <c r="AP97" s="271">
        <v>3.8320346712670227E-2</v>
      </c>
      <c r="AQ97" s="271">
        <v>0.26096885011983834</v>
      </c>
      <c r="AR97" s="271">
        <v>20.916937114538577</v>
      </c>
      <c r="AS97" s="271">
        <v>0.26606089282102824</v>
      </c>
      <c r="AT97" s="271">
        <v>100.00000988615163</v>
      </c>
      <c r="AU97" s="271">
        <v>77.376477242955502</v>
      </c>
      <c r="AV97" s="271" t="s">
        <v>881</v>
      </c>
      <c r="AW97" s="272">
        <v>4.8891</v>
      </c>
      <c r="AX97" s="272">
        <v>163.727</v>
      </c>
      <c r="AY97" s="273">
        <v>2.0482999999999998</v>
      </c>
      <c r="AZ97" s="274">
        <v>1911.6380999999999</v>
      </c>
      <c r="BA97" s="274">
        <v>7908.0140999999994</v>
      </c>
      <c r="BB97" s="274">
        <v>14952.589999999998</v>
      </c>
      <c r="BC97" s="274">
        <f t="shared" si="25"/>
        <v>4.2046260000000002</v>
      </c>
      <c r="BD97" s="274">
        <f t="shared" si="24"/>
        <v>140.80521999999999</v>
      </c>
      <c r="BE97" s="271">
        <f t="shared" si="24"/>
        <v>1.7615379999999998</v>
      </c>
      <c r="BF97" s="274">
        <f t="shared" si="16"/>
        <v>1644.0087660000002</v>
      </c>
      <c r="BG97" s="274">
        <f t="shared" si="17"/>
        <v>6800.8921259999988</v>
      </c>
      <c r="BH97" s="274">
        <f t="shared" si="18"/>
        <v>12859.227399999998</v>
      </c>
      <c r="BI97" s="288"/>
      <c r="BJ97" s="275"/>
      <c r="BK97" s="275"/>
      <c r="BL97" s="275"/>
      <c r="BM97" s="275"/>
      <c r="BN97" s="275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  <c r="CD97" s="271"/>
      <c r="CE97" s="271"/>
      <c r="CF97" s="271"/>
      <c r="CG97" s="271"/>
      <c r="CH97" s="271"/>
      <c r="CI97" s="271"/>
      <c r="CJ97" s="271"/>
      <c r="CK97" s="271"/>
      <c r="CL97" s="271"/>
      <c r="CM97" s="271"/>
      <c r="CN97" s="294"/>
      <c r="CO97" s="271"/>
      <c r="CP97" s="276" t="str">
        <f t="shared" si="13"/>
        <v/>
      </c>
      <c r="CQ97" s="277"/>
      <c r="CR97" s="276" t="str">
        <f t="shared" si="15"/>
        <v/>
      </c>
      <c r="CS97" s="278"/>
      <c r="CT97" s="294"/>
      <c r="CU97" s="288"/>
      <c r="CV97" s="276" t="s">
        <v>940</v>
      </c>
    </row>
    <row r="98" spans="1:100" s="209" customFormat="1" ht="15.6">
      <c r="A98" s="269">
        <v>95</v>
      </c>
      <c r="B98" s="269" t="s">
        <v>920</v>
      </c>
      <c r="C98" s="269" t="s">
        <v>883</v>
      </c>
      <c r="D98" s="269">
        <v>4</v>
      </c>
      <c r="E98" s="270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>
        <v>40.136763641149081</v>
      </c>
      <c r="AM98" s="271">
        <v>5.5402481584039438E-2</v>
      </c>
      <c r="AN98" s="271">
        <v>38.018530617643641</v>
      </c>
      <c r="AO98" s="271">
        <v>0.2790149291528875</v>
      </c>
      <c r="AP98" s="271">
        <v>3.8320346712670227E-2</v>
      </c>
      <c r="AQ98" s="271">
        <v>0.26096885011983834</v>
      </c>
      <c r="AR98" s="271">
        <v>20.916937114538577</v>
      </c>
      <c r="AS98" s="271">
        <v>0.26606089282102824</v>
      </c>
      <c r="AT98" s="271">
        <v>100.00000988615163</v>
      </c>
      <c r="AU98" s="271">
        <v>77.376477242955502</v>
      </c>
      <c r="AV98" s="271" t="s">
        <v>881</v>
      </c>
      <c r="AW98" s="272">
        <v>3.9344999999999999</v>
      </c>
      <c r="AX98" s="272">
        <v>96.448999999999998</v>
      </c>
      <c r="AY98" s="273">
        <v>2.0105</v>
      </c>
      <c r="AZ98" s="274">
        <v>1538.3895</v>
      </c>
      <c r="BA98" s="274">
        <v>4658.4866999999995</v>
      </c>
      <c r="BB98" s="274">
        <v>14676.65</v>
      </c>
      <c r="BC98" s="274">
        <f t="shared" si="25"/>
        <v>3.38367</v>
      </c>
      <c r="BD98" s="274">
        <f t="shared" si="24"/>
        <v>82.94614</v>
      </c>
      <c r="BE98" s="271">
        <f t="shared" si="24"/>
        <v>1.7290299999999998</v>
      </c>
      <c r="BF98" s="274">
        <f t="shared" si="16"/>
        <v>1323.0149699999999</v>
      </c>
      <c r="BG98" s="274">
        <f t="shared" si="17"/>
        <v>4006.2985619999999</v>
      </c>
      <c r="BH98" s="274">
        <f t="shared" si="18"/>
        <v>12621.918999999998</v>
      </c>
      <c r="BI98" s="288"/>
      <c r="BJ98" s="275"/>
      <c r="BK98" s="275"/>
      <c r="BL98" s="275"/>
      <c r="BM98" s="275"/>
      <c r="BN98" s="275"/>
      <c r="BO98" s="271"/>
      <c r="BP98" s="271"/>
      <c r="BQ98" s="271"/>
      <c r="BR98" s="271"/>
      <c r="BS98" s="271"/>
      <c r="BT98" s="271"/>
      <c r="BU98" s="271"/>
      <c r="BV98" s="271"/>
      <c r="BW98" s="271"/>
      <c r="BX98" s="271"/>
      <c r="BY98" s="271"/>
      <c r="BZ98" s="271"/>
      <c r="CA98" s="271"/>
      <c r="CB98" s="271"/>
      <c r="CC98" s="271"/>
      <c r="CD98" s="271"/>
      <c r="CE98" s="271"/>
      <c r="CF98" s="271"/>
      <c r="CG98" s="271"/>
      <c r="CH98" s="271"/>
      <c r="CI98" s="271"/>
      <c r="CJ98" s="271"/>
      <c r="CK98" s="271"/>
      <c r="CL98" s="271"/>
      <c r="CM98" s="271"/>
      <c r="CN98" s="294"/>
      <c r="CO98" s="271"/>
      <c r="CP98" s="276" t="str">
        <f t="shared" si="13"/>
        <v/>
      </c>
      <c r="CQ98" s="277"/>
      <c r="CR98" s="276" t="str">
        <f t="shared" si="15"/>
        <v/>
      </c>
      <c r="CS98" s="278"/>
      <c r="CT98" s="294"/>
      <c r="CU98" s="288"/>
      <c r="CV98" s="276" t="s">
        <v>940</v>
      </c>
    </row>
    <row r="99" spans="1:100" s="209" customFormat="1" ht="15.6">
      <c r="A99" s="269">
        <v>96</v>
      </c>
      <c r="B99" s="269" t="s">
        <v>920</v>
      </c>
      <c r="C99" s="269" t="s">
        <v>883</v>
      </c>
      <c r="D99" s="269" t="s">
        <v>923</v>
      </c>
      <c r="E99" s="270">
        <v>1</v>
      </c>
      <c r="F99" s="276">
        <v>61.377000000000002</v>
      </c>
      <c r="G99" s="276">
        <v>1.6140000000000001</v>
      </c>
      <c r="H99" s="276">
        <v>16.954999999999998</v>
      </c>
      <c r="I99" s="276">
        <v>0.187</v>
      </c>
      <c r="J99" s="276">
        <v>3.5779999999999998</v>
      </c>
      <c r="K99" s="276">
        <v>2.7090000000000001</v>
      </c>
      <c r="L99" s="276">
        <v>12.250999999999999</v>
      </c>
      <c r="M99" s="276">
        <v>0.29199999999999998</v>
      </c>
      <c r="N99" s="276">
        <v>0.187</v>
      </c>
      <c r="O99" s="276">
        <v>0.32800000000000001</v>
      </c>
      <c r="P99" s="276">
        <v>1.2999999999999999E-2</v>
      </c>
      <c r="Q99" s="276">
        <v>0.47299999999999998</v>
      </c>
      <c r="R99" s="276">
        <v>77.38</v>
      </c>
      <c r="S99" s="276">
        <v>3.746</v>
      </c>
      <c r="T99" s="276">
        <v>3.73</v>
      </c>
      <c r="U99" s="276">
        <v>0.95099999999999996</v>
      </c>
      <c r="V99" s="271">
        <f t="shared" si="22"/>
        <v>4.9000000000000039</v>
      </c>
      <c r="W99" s="276">
        <v>56.189789699999999</v>
      </c>
      <c r="X99" s="271">
        <f t="shared" si="23"/>
        <v>0.47899999999999998</v>
      </c>
      <c r="Y99" s="271">
        <v>61.227150000000002</v>
      </c>
      <c r="Z99" s="271">
        <v>1.6607400000000001</v>
      </c>
      <c r="AA99" s="271">
        <v>17.441569999999999</v>
      </c>
      <c r="AB99" s="271">
        <v>2.4995500000000002</v>
      </c>
      <c r="AC99" s="271">
        <v>3.6229999999999998E-2</v>
      </c>
      <c r="AD99" s="271">
        <v>0.98216000000000003</v>
      </c>
      <c r="AE99" s="271">
        <v>12.602930000000001</v>
      </c>
      <c r="AF99" s="271">
        <v>0.30048000000000002</v>
      </c>
      <c r="AG99" s="271">
        <v>0.19231999999999999</v>
      </c>
      <c r="AH99" s="271">
        <v>0.33756999999999998</v>
      </c>
      <c r="AI99" s="271">
        <v>1.345E-2</v>
      </c>
      <c r="AJ99" s="271">
        <v>1.0000000000000001E-5</v>
      </c>
      <c r="AK99" s="271">
        <v>97.309880000000007</v>
      </c>
      <c r="AL99" s="271">
        <v>40.136763641149081</v>
      </c>
      <c r="AM99" s="271">
        <v>5.5402481584039438E-2</v>
      </c>
      <c r="AN99" s="271">
        <v>38.018530617643641</v>
      </c>
      <c r="AO99" s="271">
        <v>0.2790149291528875</v>
      </c>
      <c r="AP99" s="271">
        <v>3.8320346712670227E-2</v>
      </c>
      <c r="AQ99" s="271">
        <v>0.26096885011983834</v>
      </c>
      <c r="AR99" s="271">
        <v>20.916937114538577</v>
      </c>
      <c r="AS99" s="271">
        <v>0.26606089282102824</v>
      </c>
      <c r="AT99" s="271">
        <v>100.00000988615163</v>
      </c>
      <c r="AU99" s="271">
        <v>77.376477242955502</v>
      </c>
      <c r="AV99" s="271" t="s">
        <v>884</v>
      </c>
      <c r="AW99" s="272"/>
      <c r="AX99" s="272"/>
      <c r="AY99" s="273"/>
      <c r="AZ99" s="274"/>
      <c r="BA99" s="274"/>
      <c r="BB99" s="274"/>
      <c r="BC99" s="274"/>
      <c r="BD99" s="274"/>
      <c r="BE99" s="271"/>
      <c r="BF99" s="274"/>
      <c r="BG99" s="274"/>
      <c r="BH99" s="274"/>
      <c r="BI99" s="288"/>
      <c r="BJ99" s="275"/>
      <c r="BK99" s="275"/>
      <c r="BL99" s="275"/>
      <c r="BM99" s="275"/>
      <c r="BN99" s="275"/>
      <c r="BO99" s="271"/>
      <c r="BP99" s="271"/>
      <c r="BQ99" s="271"/>
      <c r="BR99" s="271"/>
      <c r="BS99" s="271"/>
      <c r="BT99" s="271"/>
      <c r="BU99" s="271"/>
      <c r="BV99" s="271"/>
      <c r="BW99" s="271"/>
      <c r="BX99" s="271"/>
      <c r="BY99" s="271"/>
      <c r="BZ99" s="271"/>
      <c r="CA99" s="271"/>
      <c r="CB99" s="271"/>
      <c r="CC99" s="271"/>
      <c r="CD99" s="271"/>
      <c r="CE99" s="271"/>
      <c r="CF99" s="271"/>
      <c r="CG99" s="271"/>
      <c r="CH99" s="271"/>
      <c r="CI99" s="271"/>
      <c r="CJ99" s="271"/>
      <c r="CK99" s="271"/>
      <c r="CL99" s="271"/>
      <c r="CM99" s="271"/>
      <c r="CN99" s="294"/>
      <c r="CO99" s="271"/>
      <c r="CP99" s="276" t="str">
        <f t="shared" si="13"/>
        <v/>
      </c>
      <c r="CQ99" s="277"/>
      <c r="CR99" s="276" t="str">
        <f t="shared" si="15"/>
        <v/>
      </c>
      <c r="CS99" s="278"/>
      <c r="CT99" s="294"/>
      <c r="CU99" s="288"/>
      <c r="CV99" s="276" t="s">
        <v>940</v>
      </c>
    </row>
    <row r="100" spans="1:100" s="209" customFormat="1" ht="15.6">
      <c r="A100" s="269">
        <v>97</v>
      </c>
      <c r="B100" s="269" t="s">
        <v>920</v>
      </c>
      <c r="C100" s="269" t="s">
        <v>883</v>
      </c>
      <c r="D100" s="269">
        <v>5</v>
      </c>
      <c r="E100" s="270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  <c r="AK100" s="271"/>
      <c r="AL100" s="271">
        <v>40.136763641149081</v>
      </c>
      <c r="AM100" s="271">
        <v>5.5402481584039438E-2</v>
      </c>
      <c r="AN100" s="271">
        <v>38.018530617643641</v>
      </c>
      <c r="AO100" s="271">
        <v>0.2790149291528875</v>
      </c>
      <c r="AP100" s="271">
        <v>3.8320346712670227E-2</v>
      </c>
      <c r="AQ100" s="271">
        <v>0.26096885011983834</v>
      </c>
      <c r="AR100" s="271">
        <v>20.916937114538577</v>
      </c>
      <c r="AS100" s="271">
        <v>0.26606089282102824</v>
      </c>
      <c r="AT100" s="271">
        <v>100.00000988615163</v>
      </c>
      <c r="AU100" s="271">
        <v>77.376477242955502</v>
      </c>
      <c r="AV100" s="271" t="s">
        <v>881</v>
      </c>
      <c r="AW100" s="272">
        <v>6.4854000000000003</v>
      </c>
      <c r="AX100" s="272">
        <v>75.927599999999998</v>
      </c>
      <c r="AY100" s="273">
        <v>0.42170000000000002</v>
      </c>
      <c r="AZ100" s="274">
        <v>2535.7914000000001</v>
      </c>
      <c r="BA100" s="274">
        <v>3667.3030799999997</v>
      </c>
      <c r="BB100" s="274">
        <v>3078.4100000000003</v>
      </c>
      <c r="BC100" s="274">
        <f>AW100*0.86</f>
        <v>5.5774439999999998</v>
      </c>
      <c r="BD100" s="274">
        <f>AX100*0.86</f>
        <v>65.297736</v>
      </c>
      <c r="BE100" s="271">
        <f>AY100*0.86</f>
        <v>0.36266199999999998</v>
      </c>
      <c r="BF100" s="274">
        <f t="shared" si="16"/>
        <v>2180.780604</v>
      </c>
      <c r="BG100" s="274">
        <f t="shared" si="17"/>
        <v>3153.8806488</v>
      </c>
      <c r="BH100" s="274">
        <f t="shared" si="18"/>
        <v>2647.4326000000001</v>
      </c>
      <c r="BI100" s="288"/>
      <c r="BJ100" s="275"/>
      <c r="BK100" s="275"/>
      <c r="BL100" s="275"/>
      <c r="BM100" s="275"/>
      <c r="BN100" s="275"/>
      <c r="BO100" s="271"/>
      <c r="BP100" s="271"/>
      <c r="BQ100" s="271"/>
      <c r="BR100" s="271"/>
      <c r="BS100" s="271"/>
      <c r="BT100" s="271"/>
      <c r="BU100" s="271"/>
      <c r="BV100" s="271"/>
      <c r="BW100" s="271"/>
      <c r="BX100" s="271"/>
      <c r="BY100" s="271"/>
      <c r="BZ100" s="271"/>
      <c r="CA100" s="271"/>
      <c r="CB100" s="271"/>
      <c r="CC100" s="271"/>
      <c r="CD100" s="271"/>
      <c r="CE100" s="271"/>
      <c r="CF100" s="271"/>
      <c r="CG100" s="271"/>
      <c r="CH100" s="271"/>
      <c r="CI100" s="271"/>
      <c r="CJ100" s="271"/>
      <c r="CK100" s="271"/>
      <c r="CL100" s="271"/>
      <c r="CM100" s="271"/>
      <c r="CN100" s="294"/>
      <c r="CO100" s="271"/>
      <c r="CP100" s="276" t="str">
        <f t="shared" si="13"/>
        <v/>
      </c>
      <c r="CQ100" s="277"/>
      <c r="CR100" s="276" t="str">
        <f t="shared" si="15"/>
        <v/>
      </c>
      <c r="CS100" s="278"/>
      <c r="CT100" s="294"/>
      <c r="CU100" s="288"/>
      <c r="CV100" s="276" t="s">
        <v>940</v>
      </c>
    </row>
    <row r="101" spans="1:100" s="209" customFormat="1" ht="15.6">
      <c r="A101" s="269">
        <v>98</v>
      </c>
      <c r="B101" s="269" t="s">
        <v>920</v>
      </c>
      <c r="C101" s="269" t="s">
        <v>883</v>
      </c>
      <c r="D101" s="269" t="s">
        <v>924</v>
      </c>
      <c r="E101" s="270">
        <v>1</v>
      </c>
      <c r="F101" s="271">
        <v>61.817999999999998</v>
      </c>
      <c r="G101" s="271">
        <v>1.524</v>
      </c>
      <c r="H101" s="271">
        <v>17.126999999999999</v>
      </c>
      <c r="I101" s="271">
        <v>0.17100000000000001</v>
      </c>
      <c r="J101" s="271">
        <v>3.3180000000000001</v>
      </c>
      <c r="K101" s="271">
        <v>2.4900000000000002</v>
      </c>
      <c r="L101" s="271">
        <v>11.587999999999999</v>
      </c>
      <c r="M101" s="271">
        <v>0.66300000000000003</v>
      </c>
      <c r="N101" s="271">
        <v>0.27</v>
      </c>
      <c r="O101" s="271">
        <v>0.33700000000000002</v>
      </c>
      <c r="P101" s="271">
        <v>0.20599999999999999</v>
      </c>
      <c r="Q101" s="271">
        <v>0.47399999999999998</v>
      </c>
      <c r="R101" s="271">
        <v>77.38</v>
      </c>
      <c r="S101" s="271">
        <v>3.472</v>
      </c>
      <c r="T101" s="271">
        <v>3.46</v>
      </c>
      <c r="U101" s="271">
        <v>0.95299999999999996</v>
      </c>
      <c r="V101" s="271">
        <f t="shared" si="22"/>
        <v>4.7000000000000046</v>
      </c>
      <c r="W101" s="271">
        <f>100*K101/40.3044/(K101/40.3044+(I101+J101)/71.844)</f>
        <v>55.988713314647406</v>
      </c>
      <c r="X101" s="271">
        <f t="shared" si="23"/>
        <v>0.93300000000000005</v>
      </c>
      <c r="Y101" s="271">
        <v>61.481270000000002</v>
      </c>
      <c r="Z101" s="271">
        <v>1.56118</v>
      </c>
      <c r="AA101" s="271">
        <v>17.547339999999998</v>
      </c>
      <c r="AB101" s="271">
        <v>2.3845100000000001</v>
      </c>
      <c r="AC101" s="271">
        <v>1.423E-2</v>
      </c>
      <c r="AD101" s="271">
        <v>0.72377000000000002</v>
      </c>
      <c r="AE101" s="271">
        <v>11.87163</v>
      </c>
      <c r="AF101" s="271">
        <v>0.67889999999999995</v>
      </c>
      <c r="AG101" s="271">
        <v>0.27654000000000001</v>
      </c>
      <c r="AH101" s="271">
        <v>0.34549000000000002</v>
      </c>
      <c r="AI101" s="271">
        <v>0.21142</v>
      </c>
      <c r="AJ101" s="271">
        <v>1.0000000000000001E-5</v>
      </c>
      <c r="AK101" s="271">
        <v>97.118539999999996</v>
      </c>
      <c r="AL101" s="271">
        <v>40.136763641149081</v>
      </c>
      <c r="AM101" s="271">
        <v>5.5402481584039438E-2</v>
      </c>
      <c r="AN101" s="271">
        <v>38.018530617643641</v>
      </c>
      <c r="AO101" s="271">
        <v>0.2790149291528875</v>
      </c>
      <c r="AP101" s="271">
        <v>3.8320346712670227E-2</v>
      </c>
      <c r="AQ101" s="271">
        <v>0.26096885011983834</v>
      </c>
      <c r="AR101" s="271">
        <v>20.916937114538577</v>
      </c>
      <c r="AS101" s="271">
        <v>0.26606089282102824</v>
      </c>
      <c r="AT101" s="271">
        <v>100.00000988615163</v>
      </c>
      <c r="AU101" s="271">
        <v>77.376477242955502</v>
      </c>
      <c r="AV101" s="271" t="s">
        <v>884</v>
      </c>
      <c r="AW101" s="272"/>
      <c r="AX101" s="272"/>
      <c r="AY101" s="273"/>
      <c r="AZ101" s="274"/>
      <c r="BA101" s="274"/>
      <c r="BB101" s="274"/>
      <c r="BC101" s="274"/>
      <c r="BD101" s="274"/>
      <c r="BE101" s="271"/>
      <c r="BF101" s="274"/>
      <c r="BG101" s="274"/>
      <c r="BH101" s="274"/>
      <c r="BI101" s="288"/>
      <c r="BJ101" s="275"/>
      <c r="BK101" s="275"/>
      <c r="BL101" s="275"/>
      <c r="BM101" s="275"/>
      <c r="BN101" s="275"/>
      <c r="BO101" s="271"/>
      <c r="BP101" s="271"/>
      <c r="BQ101" s="271"/>
      <c r="BR101" s="271"/>
      <c r="BS101" s="271"/>
      <c r="BT101" s="271"/>
      <c r="BU101" s="271"/>
      <c r="BV101" s="271"/>
      <c r="BW101" s="271"/>
      <c r="BX101" s="271"/>
      <c r="BY101" s="271"/>
      <c r="BZ101" s="271"/>
      <c r="CA101" s="271"/>
      <c r="CB101" s="271"/>
      <c r="CC101" s="271"/>
      <c r="CD101" s="271"/>
      <c r="CE101" s="271"/>
      <c r="CF101" s="271"/>
      <c r="CG101" s="271"/>
      <c r="CH101" s="271"/>
      <c r="CI101" s="271"/>
      <c r="CJ101" s="271"/>
      <c r="CK101" s="271"/>
      <c r="CL101" s="271"/>
      <c r="CM101" s="271"/>
      <c r="CN101" s="294"/>
      <c r="CO101" s="271"/>
      <c r="CP101" s="276" t="str">
        <f t="shared" si="13"/>
        <v/>
      </c>
      <c r="CQ101" s="277"/>
      <c r="CR101" s="276" t="str">
        <f t="shared" si="15"/>
        <v/>
      </c>
      <c r="CS101" s="278"/>
      <c r="CT101" s="294"/>
      <c r="CU101" s="288"/>
      <c r="CV101" s="276" t="s">
        <v>940</v>
      </c>
    </row>
    <row r="102" spans="1:100" s="209" customFormat="1" ht="15.6">
      <c r="A102" s="269">
        <v>99</v>
      </c>
      <c r="B102" s="269" t="s">
        <v>920</v>
      </c>
      <c r="C102" s="269" t="s">
        <v>883</v>
      </c>
      <c r="D102" s="269">
        <v>6</v>
      </c>
      <c r="E102" s="270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  <c r="AK102" s="271"/>
      <c r="AL102" s="271">
        <v>40.136763641149081</v>
      </c>
      <c r="AM102" s="271">
        <v>5.5402481584039438E-2</v>
      </c>
      <c r="AN102" s="271">
        <v>38.018530617643641</v>
      </c>
      <c r="AO102" s="271">
        <v>0.2790149291528875</v>
      </c>
      <c r="AP102" s="271">
        <v>3.8320346712670227E-2</v>
      </c>
      <c r="AQ102" s="271">
        <v>0.26096885011983834</v>
      </c>
      <c r="AR102" s="271">
        <v>20.916937114538577</v>
      </c>
      <c r="AS102" s="271">
        <v>0.26606089282102824</v>
      </c>
      <c r="AT102" s="271">
        <v>100.00000988615163</v>
      </c>
      <c r="AU102" s="271">
        <v>77.376477242955502</v>
      </c>
      <c r="AV102" s="271" t="s">
        <v>881</v>
      </c>
      <c r="AW102" s="272" t="s">
        <v>314</v>
      </c>
      <c r="AX102" s="272">
        <v>112.3817</v>
      </c>
      <c r="AY102" s="273">
        <v>1.5811999999999999</v>
      </c>
      <c r="AZ102" s="274"/>
      <c r="BA102" s="274">
        <v>5428.0361099999991</v>
      </c>
      <c r="BB102" s="274">
        <v>11542.76</v>
      </c>
      <c r="BC102" s="274"/>
      <c r="BD102" s="274">
        <f t="shared" ref="BD102:BE118" si="26">AX102*0.86</f>
        <v>96.648261999999988</v>
      </c>
      <c r="BE102" s="271">
        <f t="shared" si="26"/>
        <v>1.3598319999999999</v>
      </c>
      <c r="BF102" s="274"/>
      <c r="BG102" s="274">
        <f t="shared" si="17"/>
        <v>4668.1110545999991</v>
      </c>
      <c r="BH102" s="274">
        <f t="shared" si="18"/>
        <v>9926.7735999999986</v>
      </c>
      <c r="BI102" s="288"/>
      <c r="BJ102" s="275"/>
      <c r="BK102" s="275"/>
      <c r="BL102" s="275"/>
      <c r="BM102" s="275"/>
      <c r="BN102" s="275"/>
      <c r="BO102" s="271"/>
      <c r="BP102" s="271"/>
      <c r="BQ102" s="271"/>
      <c r="BR102" s="271"/>
      <c r="BS102" s="271"/>
      <c r="BT102" s="271"/>
      <c r="BU102" s="271"/>
      <c r="BV102" s="271"/>
      <c r="BW102" s="271"/>
      <c r="BX102" s="271"/>
      <c r="BY102" s="271"/>
      <c r="BZ102" s="271"/>
      <c r="CA102" s="271"/>
      <c r="CB102" s="271"/>
      <c r="CC102" s="271"/>
      <c r="CD102" s="271"/>
      <c r="CE102" s="271"/>
      <c r="CF102" s="271"/>
      <c r="CG102" s="271"/>
      <c r="CH102" s="271"/>
      <c r="CI102" s="271"/>
      <c r="CJ102" s="271"/>
      <c r="CK102" s="271"/>
      <c r="CL102" s="271"/>
      <c r="CM102" s="271"/>
      <c r="CN102" s="294"/>
      <c r="CO102" s="271"/>
      <c r="CP102" s="276" t="str">
        <f t="shared" si="13"/>
        <v/>
      </c>
      <c r="CQ102" s="277"/>
      <c r="CR102" s="276" t="str">
        <f t="shared" si="15"/>
        <v/>
      </c>
      <c r="CS102" s="278"/>
      <c r="CT102" s="294"/>
      <c r="CU102" s="288"/>
      <c r="CV102" s="276" t="s">
        <v>940</v>
      </c>
    </row>
    <row r="103" spans="1:100" s="209" customFormat="1" ht="15.6">
      <c r="A103" s="269">
        <v>100</v>
      </c>
      <c r="B103" s="269" t="s">
        <v>920</v>
      </c>
      <c r="C103" s="269" t="s">
        <v>883</v>
      </c>
      <c r="D103" s="269">
        <v>7</v>
      </c>
      <c r="E103" s="270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  <c r="AK103" s="271"/>
      <c r="AL103" s="271">
        <v>40.136763641149081</v>
      </c>
      <c r="AM103" s="271">
        <v>5.5402481584039438E-2</v>
      </c>
      <c r="AN103" s="271">
        <v>38.018530617643641</v>
      </c>
      <c r="AO103" s="271">
        <v>0.2790149291528875</v>
      </c>
      <c r="AP103" s="271">
        <v>3.8320346712670227E-2</v>
      </c>
      <c r="AQ103" s="271">
        <v>0.26096885011983834</v>
      </c>
      <c r="AR103" s="271">
        <v>20.916937114538577</v>
      </c>
      <c r="AS103" s="271">
        <v>0.26606089282102824</v>
      </c>
      <c r="AT103" s="271">
        <v>100.00000988615163</v>
      </c>
      <c r="AU103" s="271">
        <v>77.376477242955502</v>
      </c>
      <c r="AV103" s="271" t="s">
        <v>881</v>
      </c>
      <c r="AW103" s="272">
        <v>10.1051</v>
      </c>
      <c r="AX103" s="272">
        <v>126.69929999999999</v>
      </c>
      <c r="AY103" s="281">
        <v>1.7689999999999999</v>
      </c>
      <c r="AZ103" s="274">
        <v>3951.0941000000003</v>
      </c>
      <c r="BA103" s="274">
        <v>6119.5761899999998</v>
      </c>
      <c r="BB103" s="274">
        <v>12913.699999999999</v>
      </c>
      <c r="BC103" s="274">
        <f>AW103*0.86</f>
        <v>8.6903860000000002</v>
      </c>
      <c r="BD103" s="274">
        <f t="shared" si="26"/>
        <v>108.96139799999999</v>
      </c>
      <c r="BE103" s="271">
        <f t="shared" si="26"/>
        <v>1.5213399999999999</v>
      </c>
      <c r="BF103" s="274">
        <f t="shared" si="16"/>
        <v>3397.9409260000002</v>
      </c>
      <c r="BG103" s="274">
        <f t="shared" si="17"/>
        <v>5262.8355233999991</v>
      </c>
      <c r="BH103" s="274">
        <f t="shared" si="18"/>
        <v>11105.781999999999</v>
      </c>
      <c r="BI103" s="288"/>
      <c r="BJ103" s="275"/>
      <c r="BK103" s="275"/>
      <c r="BL103" s="275"/>
      <c r="BM103" s="275"/>
      <c r="BN103" s="275"/>
      <c r="BO103" s="271"/>
      <c r="BP103" s="271"/>
      <c r="BQ103" s="271"/>
      <c r="BR103" s="271"/>
      <c r="BS103" s="271"/>
      <c r="BT103" s="271"/>
      <c r="BU103" s="271"/>
      <c r="BV103" s="271"/>
      <c r="BW103" s="271"/>
      <c r="BX103" s="271"/>
      <c r="BY103" s="271"/>
      <c r="BZ103" s="271"/>
      <c r="CA103" s="271"/>
      <c r="CB103" s="271"/>
      <c r="CC103" s="271"/>
      <c r="CD103" s="271"/>
      <c r="CE103" s="271"/>
      <c r="CF103" s="271"/>
      <c r="CG103" s="271"/>
      <c r="CH103" s="271"/>
      <c r="CI103" s="271"/>
      <c r="CJ103" s="271"/>
      <c r="CK103" s="271"/>
      <c r="CL103" s="271"/>
      <c r="CM103" s="271"/>
      <c r="CN103" s="294"/>
      <c r="CO103" s="271"/>
      <c r="CP103" s="276" t="str">
        <f t="shared" si="13"/>
        <v/>
      </c>
      <c r="CQ103" s="277"/>
      <c r="CR103" s="276" t="str">
        <f t="shared" si="15"/>
        <v/>
      </c>
      <c r="CS103" s="278"/>
      <c r="CT103" s="294"/>
      <c r="CU103" s="288"/>
      <c r="CV103" s="276" t="s">
        <v>940</v>
      </c>
    </row>
    <row r="104" spans="1:100" s="209" customFormat="1" ht="15.6">
      <c r="A104" s="269">
        <v>101</v>
      </c>
      <c r="B104" s="269" t="s">
        <v>920</v>
      </c>
      <c r="C104" s="269" t="s">
        <v>883</v>
      </c>
      <c r="D104" s="269">
        <v>8</v>
      </c>
      <c r="E104" s="270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>
        <v>40.136763641149081</v>
      </c>
      <c r="AM104" s="271">
        <v>5.5402481584039438E-2</v>
      </c>
      <c r="AN104" s="271">
        <v>38.018530617643641</v>
      </c>
      <c r="AO104" s="271">
        <v>0.2790149291528875</v>
      </c>
      <c r="AP104" s="271">
        <v>3.8320346712670227E-2</v>
      </c>
      <c r="AQ104" s="271">
        <v>0.26096885011983834</v>
      </c>
      <c r="AR104" s="271">
        <v>20.916937114538577</v>
      </c>
      <c r="AS104" s="271">
        <v>0.26606089282102824</v>
      </c>
      <c r="AT104" s="271">
        <v>100.00000988615163</v>
      </c>
      <c r="AU104" s="271">
        <v>77.376477242955502</v>
      </c>
      <c r="AV104" s="271" t="s">
        <v>880</v>
      </c>
      <c r="AW104" s="272">
        <v>4.3320999999999996</v>
      </c>
      <c r="AX104" s="272">
        <v>149.42230000000001</v>
      </c>
      <c r="AY104" s="273">
        <v>5.3630000000000004</v>
      </c>
      <c r="AZ104" s="274">
        <v>1693.8510999999999</v>
      </c>
      <c r="BA104" s="274">
        <v>7217.0970900000002</v>
      </c>
      <c r="BB104" s="274">
        <v>39149.9</v>
      </c>
      <c r="BC104" s="274">
        <f>AW104*0.86</f>
        <v>3.7256059999999995</v>
      </c>
      <c r="BD104" s="274">
        <f t="shared" si="26"/>
        <v>128.50317799999999</v>
      </c>
      <c r="BE104" s="271">
        <f t="shared" si="26"/>
        <v>4.6121800000000004</v>
      </c>
      <c r="BF104" s="274">
        <f t="shared" si="16"/>
        <v>1456.7119459999999</v>
      </c>
      <c r="BG104" s="274">
        <f t="shared" si="17"/>
        <v>6206.7034973999989</v>
      </c>
      <c r="BH104" s="274">
        <f t="shared" si="18"/>
        <v>33668.914000000004</v>
      </c>
      <c r="BI104" s="288"/>
      <c r="BJ104" s="275"/>
      <c r="BK104" s="275"/>
      <c r="BL104" s="275"/>
      <c r="BM104" s="275"/>
      <c r="BN104" s="275"/>
      <c r="BO104" s="271"/>
      <c r="BP104" s="271"/>
      <c r="BQ104" s="271"/>
      <c r="BR104" s="271"/>
      <c r="BS104" s="271"/>
      <c r="BT104" s="271"/>
      <c r="BU104" s="271"/>
      <c r="BV104" s="271"/>
      <c r="BW104" s="271"/>
      <c r="BX104" s="271"/>
      <c r="BY104" s="271"/>
      <c r="BZ104" s="271"/>
      <c r="CA104" s="271"/>
      <c r="CB104" s="271"/>
      <c r="CC104" s="271"/>
      <c r="CD104" s="271"/>
      <c r="CE104" s="271"/>
      <c r="CF104" s="271"/>
      <c r="CG104" s="271"/>
      <c r="CH104" s="271"/>
      <c r="CI104" s="271"/>
      <c r="CJ104" s="271"/>
      <c r="CK104" s="271"/>
      <c r="CL104" s="271"/>
      <c r="CM104" s="271"/>
      <c r="CN104" s="294"/>
      <c r="CO104" s="271"/>
      <c r="CP104" s="276" t="str">
        <f t="shared" si="13"/>
        <v/>
      </c>
      <c r="CQ104" s="277"/>
      <c r="CR104" s="276" t="str">
        <f t="shared" si="15"/>
        <v/>
      </c>
      <c r="CS104" s="278"/>
      <c r="CT104" s="294"/>
      <c r="CU104" s="288"/>
      <c r="CV104" s="276" t="s">
        <v>940</v>
      </c>
    </row>
    <row r="105" spans="1:100" s="209" customFormat="1" ht="15.6">
      <c r="A105" s="269">
        <v>102</v>
      </c>
      <c r="B105" s="269" t="s">
        <v>920</v>
      </c>
      <c r="C105" s="269" t="s">
        <v>883</v>
      </c>
      <c r="D105" s="269">
        <v>9</v>
      </c>
      <c r="E105" s="270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>
        <v>40.136763641149081</v>
      </c>
      <c r="AM105" s="271">
        <v>5.5402481584039438E-2</v>
      </c>
      <c r="AN105" s="271">
        <v>38.018530617643641</v>
      </c>
      <c r="AO105" s="271">
        <v>0.2790149291528875</v>
      </c>
      <c r="AP105" s="271">
        <v>3.8320346712670227E-2</v>
      </c>
      <c r="AQ105" s="271">
        <v>0.26096885011983834</v>
      </c>
      <c r="AR105" s="271">
        <v>20.916937114538577</v>
      </c>
      <c r="AS105" s="271">
        <v>0.26606089282102824</v>
      </c>
      <c r="AT105" s="271">
        <v>100.00000988615163</v>
      </c>
      <c r="AU105" s="271">
        <v>77.376477242955502</v>
      </c>
      <c r="AV105" s="271" t="s">
        <v>881</v>
      </c>
      <c r="AW105" s="272">
        <v>2.1823999999999999</v>
      </c>
      <c r="AX105" s="272">
        <v>94.245099999999994</v>
      </c>
      <c r="AY105" s="273">
        <v>1.2060999999999999</v>
      </c>
      <c r="AZ105" s="274">
        <v>853.3184</v>
      </c>
      <c r="BA105" s="274">
        <v>4552.0383299999994</v>
      </c>
      <c r="BB105" s="274">
        <v>8804.5299999999988</v>
      </c>
      <c r="BC105" s="274">
        <f>AW105*0.86</f>
        <v>1.8768639999999999</v>
      </c>
      <c r="BD105" s="274">
        <f t="shared" si="26"/>
        <v>81.050785999999988</v>
      </c>
      <c r="BE105" s="271">
        <f t="shared" si="26"/>
        <v>1.0372459999999999</v>
      </c>
      <c r="BF105" s="274">
        <f t="shared" si="16"/>
        <v>733.85382399999992</v>
      </c>
      <c r="BG105" s="274">
        <f t="shared" si="17"/>
        <v>3914.7529637999992</v>
      </c>
      <c r="BH105" s="274">
        <f t="shared" si="18"/>
        <v>7571.8957999999993</v>
      </c>
      <c r="BI105" s="288"/>
      <c r="BJ105" s="275"/>
      <c r="BK105" s="275"/>
      <c r="BL105" s="275"/>
      <c r="BM105" s="275"/>
      <c r="BN105" s="275"/>
      <c r="BO105" s="271"/>
      <c r="BP105" s="271"/>
      <c r="BQ105" s="271"/>
      <c r="BR105" s="271"/>
      <c r="BS105" s="271"/>
      <c r="BT105" s="271"/>
      <c r="BU105" s="271"/>
      <c r="BV105" s="271"/>
      <c r="BW105" s="271"/>
      <c r="BX105" s="271"/>
      <c r="BY105" s="271"/>
      <c r="BZ105" s="271"/>
      <c r="CA105" s="271"/>
      <c r="CB105" s="271"/>
      <c r="CC105" s="271"/>
      <c r="CD105" s="271"/>
      <c r="CE105" s="271"/>
      <c r="CF105" s="271"/>
      <c r="CG105" s="271"/>
      <c r="CH105" s="271"/>
      <c r="CI105" s="271"/>
      <c r="CJ105" s="271"/>
      <c r="CK105" s="271"/>
      <c r="CL105" s="271"/>
      <c r="CM105" s="271"/>
      <c r="CN105" s="294"/>
      <c r="CO105" s="271"/>
      <c r="CP105" s="276" t="str">
        <f t="shared" si="13"/>
        <v/>
      </c>
      <c r="CQ105" s="277"/>
      <c r="CR105" s="276" t="str">
        <f t="shared" si="15"/>
        <v/>
      </c>
      <c r="CS105" s="278"/>
      <c r="CT105" s="294"/>
      <c r="CU105" s="288"/>
      <c r="CV105" s="276" t="s">
        <v>940</v>
      </c>
    </row>
    <row r="106" spans="1:100" s="209" customFormat="1" ht="15.6">
      <c r="A106" s="269">
        <v>103</v>
      </c>
      <c r="B106" s="269" t="s">
        <v>920</v>
      </c>
      <c r="C106" s="269" t="s">
        <v>883</v>
      </c>
      <c r="D106" s="269">
        <v>11</v>
      </c>
      <c r="E106" s="270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>
        <v>40.136763641149081</v>
      </c>
      <c r="AM106" s="271">
        <v>5.5402481584039438E-2</v>
      </c>
      <c r="AN106" s="271">
        <v>38.018530617643641</v>
      </c>
      <c r="AO106" s="271">
        <v>0.2790149291528875</v>
      </c>
      <c r="AP106" s="271">
        <v>3.8320346712670227E-2</v>
      </c>
      <c r="AQ106" s="271">
        <v>0.26096885011983834</v>
      </c>
      <c r="AR106" s="271">
        <v>20.916937114538577</v>
      </c>
      <c r="AS106" s="271">
        <v>0.26606089282102824</v>
      </c>
      <c r="AT106" s="271">
        <v>100.00000988615163</v>
      </c>
      <c r="AU106" s="271">
        <v>77.376477242955502</v>
      </c>
      <c r="AV106" s="271" t="s">
        <v>881</v>
      </c>
      <c r="AW106" s="272">
        <v>3.5882000000000001</v>
      </c>
      <c r="AX106" s="272">
        <v>92.569900000000004</v>
      </c>
      <c r="AY106" s="273">
        <v>1.2052</v>
      </c>
      <c r="AZ106" s="274">
        <v>1402.9862000000001</v>
      </c>
      <c r="BA106" s="274">
        <v>4471.1261699999995</v>
      </c>
      <c r="BB106" s="274">
        <v>8797.9600000000009</v>
      </c>
      <c r="BC106" s="274">
        <f>AW106*0.86</f>
        <v>3.085852</v>
      </c>
      <c r="BD106" s="274">
        <f t="shared" si="26"/>
        <v>79.610113999999996</v>
      </c>
      <c r="BE106" s="271">
        <f t="shared" si="26"/>
        <v>1.0364720000000001</v>
      </c>
      <c r="BF106" s="274">
        <f t="shared" si="16"/>
        <v>1206.5681320000001</v>
      </c>
      <c r="BG106" s="274">
        <f t="shared" si="17"/>
        <v>3845.1685061999997</v>
      </c>
      <c r="BH106" s="274">
        <f t="shared" si="18"/>
        <v>7566.2456000000002</v>
      </c>
      <c r="BI106" s="288"/>
      <c r="BJ106" s="275"/>
      <c r="BK106" s="275"/>
      <c r="BL106" s="275"/>
      <c r="BM106" s="275"/>
      <c r="BN106" s="275"/>
      <c r="BO106" s="271"/>
      <c r="BP106" s="271"/>
      <c r="BQ106" s="271"/>
      <c r="BR106" s="271"/>
      <c r="BS106" s="271"/>
      <c r="BT106" s="271"/>
      <c r="BU106" s="271"/>
      <c r="BV106" s="271"/>
      <c r="BW106" s="271"/>
      <c r="BX106" s="271"/>
      <c r="BY106" s="271"/>
      <c r="BZ106" s="271"/>
      <c r="CA106" s="271"/>
      <c r="CB106" s="271"/>
      <c r="CC106" s="271"/>
      <c r="CD106" s="271"/>
      <c r="CE106" s="271"/>
      <c r="CF106" s="271"/>
      <c r="CG106" s="271"/>
      <c r="CH106" s="271"/>
      <c r="CI106" s="271"/>
      <c r="CJ106" s="271"/>
      <c r="CK106" s="271"/>
      <c r="CL106" s="271"/>
      <c r="CM106" s="271"/>
      <c r="CN106" s="294"/>
      <c r="CO106" s="271"/>
      <c r="CP106" s="276" t="str">
        <f t="shared" si="13"/>
        <v/>
      </c>
      <c r="CQ106" s="277"/>
      <c r="CR106" s="276" t="str">
        <f t="shared" si="15"/>
        <v/>
      </c>
      <c r="CS106" s="278"/>
      <c r="CT106" s="294"/>
      <c r="CU106" s="288"/>
      <c r="CV106" s="276" t="s">
        <v>940</v>
      </c>
    </row>
    <row r="107" spans="1:100" s="209" customFormat="1" ht="15.6">
      <c r="A107" s="269">
        <v>104</v>
      </c>
      <c r="B107" s="269" t="s">
        <v>920</v>
      </c>
      <c r="C107" s="269" t="s">
        <v>883</v>
      </c>
      <c r="D107" s="269">
        <v>12</v>
      </c>
      <c r="E107" s="270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>
        <v>40.136763641149081</v>
      </c>
      <c r="AM107" s="271">
        <v>5.5402481584039438E-2</v>
      </c>
      <c r="AN107" s="271">
        <v>38.018530617643641</v>
      </c>
      <c r="AO107" s="271">
        <v>0.2790149291528875</v>
      </c>
      <c r="AP107" s="271">
        <v>3.8320346712670227E-2</v>
      </c>
      <c r="AQ107" s="271">
        <v>0.26096885011983834</v>
      </c>
      <c r="AR107" s="271">
        <v>20.916937114538577</v>
      </c>
      <c r="AS107" s="271">
        <v>0.26606089282102824</v>
      </c>
      <c r="AT107" s="271">
        <v>100.00000988615163</v>
      </c>
      <c r="AU107" s="271">
        <v>77.376477242955502</v>
      </c>
      <c r="AV107" s="271" t="s">
        <v>881</v>
      </c>
      <c r="AW107" s="272">
        <v>1.5979000000000001</v>
      </c>
      <c r="AX107" s="272">
        <v>85.441199999999995</v>
      </c>
      <c r="AY107" s="273">
        <v>1.1516</v>
      </c>
      <c r="AZ107" s="274">
        <v>624.77890000000002</v>
      </c>
      <c r="BA107" s="274">
        <v>4126.8099599999996</v>
      </c>
      <c r="BB107" s="274">
        <v>8406.68</v>
      </c>
      <c r="BC107" s="274">
        <f>AW107*0.86</f>
        <v>1.3741940000000001</v>
      </c>
      <c r="BD107" s="274">
        <f t="shared" si="26"/>
        <v>73.479431999999989</v>
      </c>
      <c r="BE107" s="271">
        <f t="shared" si="26"/>
        <v>0.99037599999999992</v>
      </c>
      <c r="BF107" s="274">
        <f t="shared" si="16"/>
        <v>537.30985400000009</v>
      </c>
      <c r="BG107" s="274">
        <f t="shared" si="17"/>
        <v>3549.0565655999994</v>
      </c>
      <c r="BH107" s="274">
        <f t="shared" si="18"/>
        <v>7229.7447999999995</v>
      </c>
      <c r="BI107" s="288"/>
      <c r="BJ107" s="275"/>
      <c r="BK107" s="275"/>
      <c r="BL107" s="275"/>
      <c r="BM107" s="275"/>
      <c r="BN107" s="275"/>
      <c r="BO107" s="271"/>
      <c r="BP107" s="271"/>
      <c r="BQ107" s="271"/>
      <c r="BR107" s="271"/>
      <c r="BS107" s="271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1"/>
      <c r="CG107" s="271"/>
      <c r="CH107" s="271"/>
      <c r="CI107" s="271"/>
      <c r="CJ107" s="271"/>
      <c r="CK107" s="271"/>
      <c r="CL107" s="271"/>
      <c r="CM107" s="271"/>
      <c r="CN107" s="294"/>
      <c r="CO107" s="271"/>
      <c r="CP107" s="276" t="str">
        <f t="shared" si="13"/>
        <v/>
      </c>
      <c r="CQ107" s="277"/>
      <c r="CR107" s="276" t="str">
        <f t="shared" si="15"/>
        <v/>
      </c>
      <c r="CS107" s="278"/>
      <c r="CT107" s="294"/>
      <c r="CU107" s="288"/>
      <c r="CV107" s="276" t="s">
        <v>940</v>
      </c>
    </row>
    <row r="108" spans="1:100" s="209" customFormat="1" ht="15.6">
      <c r="A108" s="269">
        <v>105</v>
      </c>
      <c r="B108" s="269" t="s">
        <v>920</v>
      </c>
      <c r="C108" s="269" t="s">
        <v>883</v>
      </c>
      <c r="D108" s="269">
        <v>13</v>
      </c>
      <c r="E108" s="270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  <c r="AK108" s="271"/>
      <c r="AL108" s="271">
        <v>40.136763641149081</v>
      </c>
      <c r="AM108" s="271">
        <v>5.5402481584039438E-2</v>
      </c>
      <c r="AN108" s="271">
        <v>38.018530617643641</v>
      </c>
      <c r="AO108" s="271">
        <v>0.2790149291528875</v>
      </c>
      <c r="AP108" s="271">
        <v>3.8320346712670227E-2</v>
      </c>
      <c r="AQ108" s="271">
        <v>0.26096885011983834</v>
      </c>
      <c r="AR108" s="271">
        <v>20.916937114538577</v>
      </c>
      <c r="AS108" s="271">
        <v>0.26606089282102824</v>
      </c>
      <c r="AT108" s="271">
        <v>100.00000988615163</v>
      </c>
      <c r="AU108" s="271">
        <v>77.376477242955502</v>
      </c>
      <c r="AV108" s="271" t="s">
        <v>881</v>
      </c>
      <c r="AW108" s="272" t="s">
        <v>314</v>
      </c>
      <c r="AX108" s="272">
        <v>128.6585</v>
      </c>
      <c r="AY108" s="273">
        <v>1.8948</v>
      </c>
      <c r="AZ108" s="274"/>
      <c r="BA108" s="274">
        <v>6214.2055499999997</v>
      </c>
      <c r="BB108" s="274">
        <v>13832.04</v>
      </c>
      <c r="BC108" s="274"/>
      <c r="BD108" s="274">
        <f t="shared" si="26"/>
        <v>110.64631</v>
      </c>
      <c r="BE108" s="271">
        <f t="shared" si="26"/>
        <v>1.6295280000000001</v>
      </c>
      <c r="BF108" s="274"/>
      <c r="BG108" s="274">
        <f t="shared" si="17"/>
        <v>5344.2167730000001</v>
      </c>
      <c r="BH108" s="274">
        <f t="shared" si="18"/>
        <v>11895.554400000001</v>
      </c>
      <c r="BI108" s="288"/>
      <c r="BJ108" s="275"/>
      <c r="BK108" s="275"/>
      <c r="BL108" s="275"/>
      <c r="BM108" s="275"/>
      <c r="BN108" s="275"/>
      <c r="BO108" s="271"/>
      <c r="BP108" s="271"/>
      <c r="BQ108" s="271"/>
      <c r="BR108" s="271"/>
      <c r="BS108" s="271"/>
      <c r="BT108" s="271"/>
      <c r="BU108" s="271"/>
      <c r="BV108" s="271"/>
      <c r="BW108" s="271"/>
      <c r="BX108" s="271"/>
      <c r="BY108" s="271"/>
      <c r="BZ108" s="271"/>
      <c r="CA108" s="271"/>
      <c r="CB108" s="271"/>
      <c r="CC108" s="271"/>
      <c r="CD108" s="271"/>
      <c r="CE108" s="271"/>
      <c r="CF108" s="271"/>
      <c r="CG108" s="271"/>
      <c r="CH108" s="271"/>
      <c r="CI108" s="271"/>
      <c r="CJ108" s="271"/>
      <c r="CK108" s="271"/>
      <c r="CL108" s="271"/>
      <c r="CM108" s="271"/>
      <c r="CN108" s="294"/>
      <c r="CO108" s="271"/>
      <c r="CP108" s="276" t="str">
        <f t="shared" si="13"/>
        <v/>
      </c>
      <c r="CQ108" s="277"/>
      <c r="CR108" s="276" t="str">
        <f t="shared" si="15"/>
        <v/>
      </c>
      <c r="CS108" s="278"/>
      <c r="CT108" s="294"/>
      <c r="CU108" s="288"/>
      <c r="CV108" s="276" t="s">
        <v>940</v>
      </c>
    </row>
    <row r="109" spans="1:100" s="209" customFormat="1" ht="15.6">
      <c r="A109" s="269">
        <v>106</v>
      </c>
      <c r="B109" s="269" t="s">
        <v>920</v>
      </c>
      <c r="C109" s="269" t="s">
        <v>883</v>
      </c>
      <c r="D109" s="269">
        <v>14</v>
      </c>
      <c r="E109" s="270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  <c r="AK109" s="271"/>
      <c r="AL109" s="271">
        <v>40.136763641149081</v>
      </c>
      <c r="AM109" s="271">
        <v>5.5402481584039438E-2</v>
      </c>
      <c r="AN109" s="271">
        <v>38.018530617643641</v>
      </c>
      <c r="AO109" s="271">
        <v>0.2790149291528875</v>
      </c>
      <c r="AP109" s="271">
        <v>3.8320346712670227E-2</v>
      </c>
      <c r="AQ109" s="271">
        <v>0.26096885011983834</v>
      </c>
      <c r="AR109" s="271">
        <v>20.916937114538577</v>
      </c>
      <c r="AS109" s="271">
        <v>0.26606089282102824</v>
      </c>
      <c r="AT109" s="271">
        <v>100.00000988615163</v>
      </c>
      <c r="AU109" s="271">
        <v>77.376477242955502</v>
      </c>
      <c r="AV109" s="271" t="s">
        <v>881</v>
      </c>
      <c r="AW109" s="272">
        <v>8.5152000000000001</v>
      </c>
      <c r="AX109" s="272">
        <v>123.78830000000001</v>
      </c>
      <c r="AY109" s="273">
        <v>3.0207999999999999</v>
      </c>
      <c r="AZ109" s="274">
        <v>3329.4432000000002</v>
      </c>
      <c r="BA109" s="274">
        <v>5978.9748900000004</v>
      </c>
      <c r="BB109" s="274">
        <v>22051.84</v>
      </c>
      <c r="BC109" s="274">
        <f t="shared" ref="BC109:BC114" si="27">AW109*0.86</f>
        <v>7.3230719999999998</v>
      </c>
      <c r="BD109" s="274">
        <f t="shared" si="26"/>
        <v>106.457938</v>
      </c>
      <c r="BE109" s="271">
        <f t="shared" si="26"/>
        <v>2.5978879999999998</v>
      </c>
      <c r="BF109" s="274">
        <f t="shared" si="16"/>
        <v>2863.321152</v>
      </c>
      <c r="BG109" s="274">
        <f t="shared" si="17"/>
        <v>5141.9184053999998</v>
      </c>
      <c r="BH109" s="274">
        <f t="shared" si="18"/>
        <v>18964.582399999999</v>
      </c>
      <c r="BI109" s="288"/>
      <c r="BJ109" s="275"/>
      <c r="BK109" s="275"/>
      <c r="BL109" s="275"/>
      <c r="BM109" s="275"/>
      <c r="BN109" s="275"/>
      <c r="BO109" s="271"/>
      <c r="BP109" s="271"/>
      <c r="BQ109" s="271"/>
      <c r="BR109" s="271"/>
      <c r="BS109" s="271"/>
      <c r="BT109" s="271"/>
      <c r="BU109" s="271"/>
      <c r="BV109" s="271"/>
      <c r="BW109" s="271"/>
      <c r="BX109" s="271"/>
      <c r="BY109" s="271"/>
      <c r="BZ109" s="271"/>
      <c r="CA109" s="271"/>
      <c r="CB109" s="271"/>
      <c r="CC109" s="271"/>
      <c r="CD109" s="271"/>
      <c r="CE109" s="271"/>
      <c r="CF109" s="271"/>
      <c r="CG109" s="271"/>
      <c r="CH109" s="271"/>
      <c r="CI109" s="271"/>
      <c r="CJ109" s="271"/>
      <c r="CK109" s="271"/>
      <c r="CL109" s="271"/>
      <c r="CM109" s="271"/>
      <c r="CN109" s="294"/>
      <c r="CO109" s="271"/>
      <c r="CP109" s="276" t="str">
        <f t="shared" si="13"/>
        <v/>
      </c>
      <c r="CQ109" s="277"/>
      <c r="CR109" s="276" t="str">
        <f t="shared" si="15"/>
        <v/>
      </c>
      <c r="CS109" s="278"/>
      <c r="CT109" s="294"/>
      <c r="CU109" s="288"/>
      <c r="CV109" s="276" t="s">
        <v>940</v>
      </c>
    </row>
    <row r="110" spans="1:100" s="209" customFormat="1" ht="15.6">
      <c r="A110" s="269">
        <v>107</v>
      </c>
      <c r="B110" s="269" t="s">
        <v>920</v>
      </c>
      <c r="C110" s="269" t="s">
        <v>883</v>
      </c>
      <c r="D110" s="269">
        <v>18</v>
      </c>
      <c r="E110" s="270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>
        <v>40.136763641149081</v>
      </c>
      <c r="AM110" s="271">
        <v>5.5402481584039438E-2</v>
      </c>
      <c r="AN110" s="271">
        <v>38.018530617643641</v>
      </c>
      <c r="AO110" s="271">
        <v>0.2790149291528875</v>
      </c>
      <c r="AP110" s="271">
        <v>3.8320346712670227E-2</v>
      </c>
      <c r="AQ110" s="271">
        <v>0.26096885011983834</v>
      </c>
      <c r="AR110" s="271">
        <v>20.916937114538577</v>
      </c>
      <c r="AS110" s="271">
        <v>0.26606089282102824</v>
      </c>
      <c r="AT110" s="271">
        <v>100.00000988615163</v>
      </c>
      <c r="AU110" s="271">
        <v>77.376477242955502</v>
      </c>
      <c r="AV110" s="271" t="s">
        <v>881</v>
      </c>
      <c r="AW110" s="272">
        <v>3.9519000000000002</v>
      </c>
      <c r="AX110" s="272">
        <v>111.4311</v>
      </c>
      <c r="AY110" s="273">
        <v>1.7262999999999999</v>
      </c>
      <c r="AZ110" s="274">
        <v>1545.1929</v>
      </c>
      <c r="BA110" s="274">
        <v>5382.1221299999997</v>
      </c>
      <c r="BB110" s="274">
        <v>12601.99</v>
      </c>
      <c r="BC110" s="274">
        <f t="shared" si="27"/>
        <v>3.3986339999999999</v>
      </c>
      <c r="BD110" s="274">
        <f t="shared" si="26"/>
        <v>95.830746000000005</v>
      </c>
      <c r="BE110" s="271">
        <f t="shared" si="26"/>
        <v>1.484618</v>
      </c>
      <c r="BF110" s="274">
        <f t="shared" si="16"/>
        <v>1328.865894</v>
      </c>
      <c r="BG110" s="274">
        <f t="shared" si="17"/>
        <v>4628.6250318000002</v>
      </c>
      <c r="BH110" s="274">
        <f t="shared" si="18"/>
        <v>10837.7114</v>
      </c>
      <c r="BI110" s="288"/>
      <c r="BJ110" s="275"/>
      <c r="BK110" s="275"/>
      <c r="BL110" s="275"/>
      <c r="BM110" s="275"/>
      <c r="BN110" s="275"/>
      <c r="BO110" s="271"/>
      <c r="BP110" s="271"/>
      <c r="BQ110" s="271"/>
      <c r="BR110" s="271"/>
      <c r="BS110" s="271"/>
      <c r="BT110" s="271"/>
      <c r="BU110" s="271"/>
      <c r="BV110" s="271"/>
      <c r="BW110" s="271"/>
      <c r="BX110" s="271"/>
      <c r="BY110" s="271"/>
      <c r="BZ110" s="271"/>
      <c r="CA110" s="271"/>
      <c r="CB110" s="271"/>
      <c r="CC110" s="271"/>
      <c r="CD110" s="271"/>
      <c r="CE110" s="271"/>
      <c r="CF110" s="271"/>
      <c r="CG110" s="271"/>
      <c r="CH110" s="271"/>
      <c r="CI110" s="271"/>
      <c r="CJ110" s="271"/>
      <c r="CK110" s="271"/>
      <c r="CL110" s="271"/>
      <c r="CM110" s="271"/>
      <c r="CN110" s="294"/>
      <c r="CO110" s="271"/>
      <c r="CP110" s="276" t="str">
        <f t="shared" si="13"/>
        <v/>
      </c>
      <c r="CQ110" s="277"/>
      <c r="CR110" s="276" t="str">
        <f t="shared" si="15"/>
        <v/>
      </c>
      <c r="CS110" s="278"/>
      <c r="CT110" s="294"/>
      <c r="CU110" s="288"/>
      <c r="CV110" s="276" t="s">
        <v>940</v>
      </c>
    </row>
    <row r="111" spans="1:100" s="209" customFormat="1" ht="15.6">
      <c r="A111" s="269">
        <v>108</v>
      </c>
      <c r="B111" s="269" t="s">
        <v>920</v>
      </c>
      <c r="C111" s="269" t="s">
        <v>883</v>
      </c>
      <c r="D111" s="269">
        <v>19</v>
      </c>
      <c r="E111" s="270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  <c r="AK111" s="271"/>
      <c r="AL111" s="271">
        <v>40.136763641149081</v>
      </c>
      <c r="AM111" s="271">
        <v>5.5402481584039438E-2</v>
      </c>
      <c r="AN111" s="271">
        <v>38.018530617643641</v>
      </c>
      <c r="AO111" s="271">
        <v>0.2790149291528875</v>
      </c>
      <c r="AP111" s="271">
        <v>3.8320346712670227E-2</v>
      </c>
      <c r="AQ111" s="271">
        <v>0.26096885011983834</v>
      </c>
      <c r="AR111" s="271">
        <v>20.916937114538577</v>
      </c>
      <c r="AS111" s="271">
        <v>0.26606089282102824</v>
      </c>
      <c r="AT111" s="271">
        <v>100.00000988615163</v>
      </c>
      <c r="AU111" s="271">
        <v>77.376477242955502</v>
      </c>
      <c r="AV111" s="271" t="s">
        <v>881</v>
      </c>
      <c r="AW111" s="272">
        <v>7.7755000000000001</v>
      </c>
      <c r="AX111" s="272">
        <v>174.13059999999999</v>
      </c>
      <c r="AY111" s="273">
        <v>3.9260999999999999</v>
      </c>
      <c r="AZ111" s="274">
        <v>3040.2204999999999</v>
      </c>
      <c r="BA111" s="274">
        <v>8410.5079799999985</v>
      </c>
      <c r="BB111" s="274">
        <v>28660.53</v>
      </c>
      <c r="BC111" s="274">
        <f t="shared" si="27"/>
        <v>6.6869300000000003</v>
      </c>
      <c r="BD111" s="274">
        <f t="shared" si="26"/>
        <v>149.75231599999998</v>
      </c>
      <c r="BE111" s="271">
        <f t="shared" si="26"/>
        <v>3.3764460000000001</v>
      </c>
      <c r="BF111" s="274">
        <f t="shared" si="16"/>
        <v>2614.5896299999999</v>
      </c>
      <c r="BG111" s="274">
        <f t="shared" si="17"/>
        <v>7233.0368627999987</v>
      </c>
      <c r="BH111" s="274">
        <f t="shared" si="18"/>
        <v>24648.055800000002</v>
      </c>
      <c r="BI111" s="288"/>
      <c r="BJ111" s="275"/>
      <c r="BK111" s="275"/>
      <c r="BL111" s="275"/>
      <c r="BM111" s="275"/>
      <c r="BN111" s="275"/>
      <c r="BO111" s="271"/>
      <c r="BP111" s="271"/>
      <c r="BQ111" s="271"/>
      <c r="BR111" s="271"/>
      <c r="BS111" s="271"/>
      <c r="BT111" s="271"/>
      <c r="BU111" s="271"/>
      <c r="BV111" s="271"/>
      <c r="BW111" s="271"/>
      <c r="BX111" s="271"/>
      <c r="BY111" s="271"/>
      <c r="BZ111" s="271"/>
      <c r="CA111" s="271"/>
      <c r="CB111" s="271"/>
      <c r="CC111" s="271"/>
      <c r="CD111" s="271"/>
      <c r="CE111" s="271"/>
      <c r="CF111" s="271"/>
      <c r="CG111" s="271"/>
      <c r="CH111" s="271"/>
      <c r="CI111" s="271"/>
      <c r="CJ111" s="271"/>
      <c r="CK111" s="271"/>
      <c r="CL111" s="271"/>
      <c r="CM111" s="271"/>
      <c r="CN111" s="294"/>
      <c r="CO111" s="271"/>
      <c r="CP111" s="276" t="str">
        <f t="shared" si="13"/>
        <v/>
      </c>
      <c r="CQ111" s="277"/>
      <c r="CR111" s="276" t="str">
        <f t="shared" si="15"/>
        <v/>
      </c>
      <c r="CS111" s="278"/>
      <c r="CT111" s="294"/>
      <c r="CU111" s="288"/>
      <c r="CV111" s="276" t="s">
        <v>940</v>
      </c>
    </row>
    <row r="112" spans="1:100" s="209" customFormat="1" ht="15.6">
      <c r="A112" s="269">
        <v>109</v>
      </c>
      <c r="B112" s="269" t="s">
        <v>920</v>
      </c>
      <c r="C112" s="269" t="s">
        <v>883</v>
      </c>
      <c r="D112" s="269">
        <v>20</v>
      </c>
      <c r="E112" s="270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>
        <v>40.136763641149081</v>
      </c>
      <c r="AM112" s="271">
        <v>5.5402481584039438E-2</v>
      </c>
      <c r="AN112" s="271">
        <v>38.018530617643641</v>
      </c>
      <c r="AO112" s="271">
        <v>0.2790149291528875</v>
      </c>
      <c r="AP112" s="271">
        <v>3.8320346712670227E-2</v>
      </c>
      <c r="AQ112" s="271">
        <v>0.26096885011983834</v>
      </c>
      <c r="AR112" s="271">
        <v>20.916937114538577</v>
      </c>
      <c r="AS112" s="271">
        <v>0.26606089282102824</v>
      </c>
      <c r="AT112" s="271">
        <v>100.00000988615163</v>
      </c>
      <c r="AU112" s="271">
        <v>77.376477242955502</v>
      </c>
      <c r="AV112" s="271" t="s">
        <v>880</v>
      </c>
      <c r="AW112" s="272">
        <v>7.2253999999999996</v>
      </c>
      <c r="AX112" s="272">
        <v>155.1507</v>
      </c>
      <c r="AY112" s="273">
        <v>2.5390000000000001</v>
      </c>
      <c r="AZ112" s="274">
        <v>2825.1313999999998</v>
      </c>
      <c r="BA112" s="274">
        <v>7493.7788099999998</v>
      </c>
      <c r="BB112" s="274">
        <v>18534.7</v>
      </c>
      <c r="BC112" s="274">
        <f t="shared" si="27"/>
        <v>6.2138439999999999</v>
      </c>
      <c r="BD112" s="274">
        <f t="shared" si="26"/>
        <v>133.42960199999999</v>
      </c>
      <c r="BE112" s="271">
        <f t="shared" si="26"/>
        <v>2.1835400000000003</v>
      </c>
      <c r="BF112" s="274">
        <f t="shared" si="16"/>
        <v>2429.6130039999998</v>
      </c>
      <c r="BG112" s="274">
        <f t="shared" si="17"/>
        <v>6444.6497765999993</v>
      </c>
      <c r="BH112" s="274">
        <f t="shared" si="18"/>
        <v>15939.842000000002</v>
      </c>
      <c r="BI112" s="288"/>
      <c r="BJ112" s="275"/>
      <c r="BK112" s="275"/>
      <c r="BL112" s="275"/>
      <c r="BM112" s="275"/>
      <c r="BN112" s="275"/>
      <c r="BO112" s="271"/>
      <c r="BP112" s="271"/>
      <c r="BQ112" s="271"/>
      <c r="BR112" s="271"/>
      <c r="BS112" s="271"/>
      <c r="BT112" s="271"/>
      <c r="BU112" s="271"/>
      <c r="BV112" s="271"/>
      <c r="BW112" s="271"/>
      <c r="BX112" s="271"/>
      <c r="BY112" s="271"/>
      <c r="BZ112" s="271"/>
      <c r="CA112" s="271"/>
      <c r="CB112" s="271"/>
      <c r="CC112" s="271"/>
      <c r="CD112" s="271"/>
      <c r="CE112" s="271"/>
      <c r="CF112" s="271"/>
      <c r="CG112" s="271"/>
      <c r="CH112" s="271"/>
      <c r="CI112" s="271"/>
      <c r="CJ112" s="271"/>
      <c r="CK112" s="271"/>
      <c r="CL112" s="271"/>
      <c r="CM112" s="271"/>
      <c r="CN112" s="294"/>
      <c r="CO112" s="271"/>
      <c r="CP112" s="276" t="str">
        <f t="shared" si="13"/>
        <v/>
      </c>
      <c r="CQ112" s="277"/>
      <c r="CR112" s="276" t="str">
        <f t="shared" si="15"/>
        <v/>
      </c>
      <c r="CS112" s="278"/>
      <c r="CT112" s="294"/>
      <c r="CU112" s="288"/>
      <c r="CV112" s="276" t="s">
        <v>940</v>
      </c>
    </row>
    <row r="113" spans="1:101" s="209" customFormat="1" ht="15.6">
      <c r="A113" s="269">
        <v>110</v>
      </c>
      <c r="B113" s="269" t="s">
        <v>920</v>
      </c>
      <c r="C113" s="269" t="s">
        <v>883</v>
      </c>
      <c r="D113" s="269">
        <v>21</v>
      </c>
      <c r="E113" s="270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  <c r="AK113" s="271"/>
      <c r="AL113" s="271">
        <v>40.136763641149081</v>
      </c>
      <c r="AM113" s="271">
        <v>5.5402481584039438E-2</v>
      </c>
      <c r="AN113" s="271">
        <v>38.018530617643641</v>
      </c>
      <c r="AO113" s="271">
        <v>0.2790149291528875</v>
      </c>
      <c r="AP113" s="271">
        <v>3.8320346712670227E-2</v>
      </c>
      <c r="AQ113" s="271">
        <v>0.26096885011983834</v>
      </c>
      <c r="AR113" s="271">
        <v>20.916937114538577</v>
      </c>
      <c r="AS113" s="271">
        <v>0.26606089282102824</v>
      </c>
      <c r="AT113" s="271">
        <v>100.00000988615163</v>
      </c>
      <c r="AU113" s="271">
        <v>77.376477242955502</v>
      </c>
      <c r="AV113" s="271" t="s">
        <v>881</v>
      </c>
      <c r="AW113" s="272">
        <v>6.2880000000000003</v>
      </c>
      <c r="AX113" s="272">
        <v>106.0038</v>
      </c>
      <c r="AY113" s="273">
        <v>1.1329</v>
      </c>
      <c r="AZ113" s="274">
        <v>2458.6080000000002</v>
      </c>
      <c r="BA113" s="274">
        <v>5119.9835399999993</v>
      </c>
      <c r="BB113" s="274">
        <v>8270.17</v>
      </c>
      <c r="BC113" s="274">
        <f t="shared" si="27"/>
        <v>5.40768</v>
      </c>
      <c r="BD113" s="274">
        <f t="shared" si="26"/>
        <v>91.163268000000002</v>
      </c>
      <c r="BE113" s="271">
        <f t="shared" si="26"/>
        <v>0.97429399999999999</v>
      </c>
      <c r="BF113" s="274">
        <f t="shared" si="16"/>
        <v>2114.4028800000001</v>
      </c>
      <c r="BG113" s="274">
        <f t="shared" si="17"/>
        <v>4403.1858444</v>
      </c>
      <c r="BH113" s="274">
        <f t="shared" si="18"/>
        <v>7112.3462</v>
      </c>
      <c r="BI113" s="288"/>
      <c r="BJ113" s="275"/>
      <c r="BK113" s="275"/>
      <c r="BL113" s="275"/>
      <c r="BM113" s="275"/>
      <c r="BN113" s="275"/>
      <c r="BO113" s="271"/>
      <c r="BP113" s="271"/>
      <c r="BQ113" s="271"/>
      <c r="BR113" s="271"/>
      <c r="BS113" s="271"/>
      <c r="BT113" s="271"/>
      <c r="BU113" s="271"/>
      <c r="BV113" s="271"/>
      <c r="BW113" s="271"/>
      <c r="BX113" s="271"/>
      <c r="BY113" s="271"/>
      <c r="BZ113" s="271"/>
      <c r="CA113" s="271"/>
      <c r="CB113" s="271"/>
      <c r="CC113" s="271"/>
      <c r="CD113" s="271"/>
      <c r="CE113" s="271"/>
      <c r="CF113" s="271"/>
      <c r="CG113" s="271"/>
      <c r="CH113" s="271"/>
      <c r="CI113" s="271"/>
      <c r="CJ113" s="271"/>
      <c r="CK113" s="271"/>
      <c r="CL113" s="271"/>
      <c r="CM113" s="271"/>
      <c r="CN113" s="294"/>
      <c r="CO113" s="271"/>
      <c r="CP113" s="276" t="str">
        <f t="shared" si="13"/>
        <v/>
      </c>
      <c r="CQ113" s="277"/>
      <c r="CR113" s="276" t="str">
        <f t="shared" si="15"/>
        <v/>
      </c>
      <c r="CS113" s="278"/>
      <c r="CT113" s="294"/>
      <c r="CU113" s="288"/>
      <c r="CV113" s="276" t="s">
        <v>940</v>
      </c>
    </row>
    <row r="114" spans="1:101" s="209" customFormat="1" ht="15.6">
      <c r="A114" s="269">
        <v>111</v>
      </c>
      <c r="B114" s="269" t="s">
        <v>920</v>
      </c>
      <c r="C114" s="269" t="s">
        <v>883</v>
      </c>
      <c r="D114" s="269">
        <v>22</v>
      </c>
      <c r="E114" s="270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>
        <v>40.136763641149081</v>
      </c>
      <c r="AM114" s="271">
        <v>5.5402481584039438E-2</v>
      </c>
      <c r="AN114" s="271">
        <v>38.018530617643641</v>
      </c>
      <c r="AO114" s="271">
        <v>0.2790149291528875</v>
      </c>
      <c r="AP114" s="271">
        <v>3.8320346712670227E-2</v>
      </c>
      <c r="AQ114" s="271">
        <v>0.26096885011983834</v>
      </c>
      <c r="AR114" s="271">
        <v>20.916937114538577</v>
      </c>
      <c r="AS114" s="271">
        <v>0.26606089282102824</v>
      </c>
      <c r="AT114" s="271">
        <v>100.00000988615163</v>
      </c>
      <c r="AU114" s="271">
        <v>77.376477242955502</v>
      </c>
      <c r="AV114" s="271" t="s">
        <v>881</v>
      </c>
      <c r="AW114" s="272">
        <v>3.5152999999999999</v>
      </c>
      <c r="AX114" s="272">
        <v>74.143799999999999</v>
      </c>
      <c r="AY114" s="273"/>
      <c r="AZ114" s="274">
        <v>1374.4822999999999</v>
      </c>
      <c r="BA114" s="274">
        <v>3581.1455399999995</v>
      </c>
      <c r="BB114" s="274"/>
      <c r="BC114" s="274">
        <f t="shared" si="27"/>
        <v>3.023158</v>
      </c>
      <c r="BD114" s="274">
        <f t="shared" si="26"/>
        <v>63.763667999999996</v>
      </c>
      <c r="BE114" s="271">
        <f t="shared" si="26"/>
        <v>0</v>
      </c>
      <c r="BF114" s="274">
        <f t="shared" si="16"/>
        <v>1182.0547779999999</v>
      </c>
      <c r="BG114" s="274">
        <f t="shared" si="17"/>
        <v>3079.7851643999998</v>
      </c>
      <c r="BH114" s="274">
        <f t="shared" si="18"/>
        <v>0</v>
      </c>
      <c r="BI114" s="288"/>
      <c r="BJ114" s="275"/>
      <c r="BK114" s="275"/>
      <c r="BL114" s="275"/>
      <c r="BM114" s="275"/>
      <c r="BN114" s="275"/>
      <c r="BO114" s="271"/>
      <c r="BP114" s="271"/>
      <c r="BQ114" s="271"/>
      <c r="BR114" s="271"/>
      <c r="BS114" s="271"/>
      <c r="BT114" s="271"/>
      <c r="BU114" s="271"/>
      <c r="BV114" s="271"/>
      <c r="BW114" s="271"/>
      <c r="BX114" s="271"/>
      <c r="BY114" s="271"/>
      <c r="BZ114" s="271"/>
      <c r="CA114" s="271"/>
      <c r="CB114" s="271"/>
      <c r="CC114" s="271"/>
      <c r="CD114" s="271"/>
      <c r="CE114" s="271"/>
      <c r="CF114" s="271"/>
      <c r="CG114" s="271"/>
      <c r="CH114" s="271"/>
      <c r="CI114" s="271"/>
      <c r="CJ114" s="271"/>
      <c r="CK114" s="271"/>
      <c r="CL114" s="271"/>
      <c r="CM114" s="271"/>
      <c r="CN114" s="294"/>
      <c r="CO114" s="271"/>
      <c r="CP114" s="276" t="str">
        <f t="shared" si="13"/>
        <v/>
      </c>
      <c r="CQ114" s="277"/>
      <c r="CR114" s="276" t="str">
        <f t="shared" si="15"/>
        <v/>
      </c>
      <c r="CS114" s="278"/>
      <c r="CT114" s="294"/>
      <c r="CU114" s="288"/>
      <c r="CV114" s="276" t="s">
        <v>940</v>
      </c>
    </row>
    <row r="115" spans="1:101" s="209" customFormat="1" ht="15.6">
      <c r="A115" s="269">
        <v>112</v>
      </c>
      <c r="B115" s="269" t="s">
        <v>920</v>
      </c>
      <c r="C115" s="269" t="s">
        <v>883</v>
      </c>
      <c r="D115" s="269">
        <v>23</v>
      </c>
      <c r="E115" s="270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>
        <v>40.136763641149081</v>
      </c>
      <c r="AM115" s="271">
        <v>5.5402481584039438E-2</v>
      </c>
      <c r="AN115" s="271">
        <v>38.018530617643641</v>
      </c>
      <c r="AO115" s="271">
        <v>0.2790149291528875</v>
      </c>
      <c r="AP115" s="271">
        <v>3.8320346712670227E-2</v>
      </c>
      <c r="AQ115" s="271">
        <v>0.26096885011983834</v>
      </c>
      <c r="AR115" s="271">
        <v>20.916937114538577</v>
      </c>
      <c r="AS115" s="271">
        <v>0.26606089282102824</v>
      </c>
      <c r="AT115" s="271">
        <v>100.00000988615163</v>
      </c>
      <c r="AU115" s="271">
        <v>77.376477242955502</v>
      </c>
      <c r="AV115" s="271" t="s">
        <v>881</v>
      </c>
      <c r="AW115" s="272" t="s">
        <v>314</v>
      </c>
      <c r="AX115" s="272">
        <v>90.478200000000001</v>
      </c>
      <c r="AY115" s="273">
        <v>1.389</v>
      </c>
      <c r="AZ115" s="274"/>
      <c r="BA115" s="274">
        <v>4370.0970600000001</v>
      </c>
      <c r="BB115" s="274">
        <v>10139.700000000001</v>
      </c>
      <c r="BC115" s="274"/>
      <c r="BD115" s="274">
        <f t="shared" si="26"/>
        <v>77.811251999999996</v>
      </c>
      <c r="BE115" s="271">
        <f t="shared" si="26"/>
        <v>1.1945399999999999</v>
      </c>
      <c r="BF115" s="274"/>
      <c r="BG115" s="274">
        <f t="shared" si="17"/>
        <v>3758.2834715999998</v>
      </c>
      <c r="BH115" s="274">
        <f t="shared" si="18"/>
        <v>8720.1419999999998</v>
      </c>
      <c r="BI115" s="288"/>
      <c r="BJ115" s="275"/>
      <c r="BK115" s="275"/>
      <c r="BL115" s="275"/>
      <c r="BM115" s="275"/>
      <c r="BN115" s="275"/>
      <c r="BO115" s="271"/>
      <c r="BP115" s="271"/>
      <c r="BQ115" s="271"/>
      <c r="BR115" s="271"/>
      <c r="BS115" s="271"/>
      <c r="BT115" s="271"/>
      <c r="BU115" s="271"/>
      <c r="BV115" s="271"/>
      <c r="BW115" s="271"/>
      <c r="BX115" s="271"/>
      <c r="BY115" s="271"/>
      <c r="BZ115" s="271"/>
      <c r="CA115" s="271"/>
      <c r="CB115" s="271"/>
      <c r="CC115" s="271"/>
      <c r="CD115" s="271"/>
      <c r="CE115" s="271"/>
      <c r="CF115" s="271"/>
      <c r="CG115" s="271"/>
      <c r="CH115" s="271"/>
      <c r="CI115" s="271"/>
      <c r="CJ115" s="271"/>
      <c r="CK115" s="271"/>
      <c r="CL115" s="271"/>
      <c r="CM115" s="271"/>
      <c r="CN115" s="294"/>
      <c r="CO115" s="271"/>
      <c r="CP115" s="276" t="str">
        <f t="shared" si="13"/>
        <v/>
      </c>
      <c r="CQ115" s="277"/>
      <c r="CR115" s="276" t="str">
        <f t="shared" si="15"/>
        <v/>
      </c>
      <c r="CS115" s="278"/>
      <c r="CT115" s="294"/>
      <c r="CU115" s="288"/>
      <c r="CV115" s="276" t="s">
        <v>940</v>
      </c>
    </row>
    <row r="116" spans="1:101" s="209" customFormat="1" ht="15.6">
      <c r="A116" s="269">
        <v>113</v>
      </c>
      <c r="B116" s="269" t="s">
        <v>920</v>
      </c>
      <c r="C116" s="269" t="s">
        <v>883</v>
      </c>
      <c r="D116" s="269">
        <v>24</v>
      </c>
      <c r="E116" s="270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  <c r="AK116" s="271"/>
      <c r="AL116" s="271">
        <v>40.136763641149081</v>
      </c>
      <c r="AM116" s="271">
        <v>5.5402481584039438E-2</v>
      </c>
      <c r="AN116" s="271">
        <v>38.018530617643641</v>
      </c>
      <c r="AO116" s="271">
        <v>0.2790149291528875</v>
      </c>
      <c r="AP116" s="271">
        <v>3.8320346712670227E-2</v>
      </c>
      <c r="AQ116" s="271">
        <v>0.26096885011983834</v>
      </c>
      <c r="AR116" s="271">
        <v>20.916937114538577</v>
      </c>
      <c r="AS116" s="271">
        <v>0.26606089282102824</v>
      </c>
      <c r="AT116" s="271">
        <v>100.00000988615163</v>
      </c>
      <c r="AU116" s="271">
        <v>77.376477242955502</v>
      </c>
      <c r="AV116" s="271" t="s">
        <v>881</v>
      </c>
      <c r="AW116" s="272">
        <v>9.0699000000000005</v>
      </c>
      <c r="AX116" s="272">
        <v>111.4316</v>
      </c>
      <c r="AY116" s="273">
        <v>2.8719000000000001</v>
      </c>
      <c r="AZ116" s="274">
        <v>3546.3309000000004</v>
      </c>
      <c r="BA116" s="274">
        <v>5382.1462799999999</v>
      </c>
      <c r="BB116" s="274">
        <v>20964.870000000003</v>
      </c>
      <c r="BC116" s="274">
        <f>AW116*0.86</f>
        <v>7.8001140000000007</v>
      </c>
      <c r="BD116" s="274">
        <f t="shared" si="26"/>
        <v>95.831175999999999</v>
      </c>
      <c r="BE116" s="271">
        <f t="shared" si="26"/>
        <v>2.4698340000000001</v>
      </c>
      <c r="BF116" s="274">
        <f t="shared" si="16"/>
        <v>3049.8445740000002</v>
      </c>
      <c r="BG116" s="274">
        <f t="shared" si="17"/>
        <v>4628.6458008</v>
      </c>
      <c r="BH116" s="274">
        <f t="shared" si="18"/>
        <v>18029.788199999999</v>
      </c>
      <c r="BI116" s="288"/>
      <c r="BJ116" s="275"/>
      <c r="BK116" s="275"/>
      <c r="BL116" s="275"/>
      <c r="BM116" s="275"/>
      <c r="BN116" s="275"/>
      <c r="BO116" s="271"/>
      <c r="BP116" s="271"/>
      <c r="BQ116" s="271"/>
      <c r="BR116" s="271"/>
      <c r="BS116" s="271"/>
      <c r="BT116" s="271"/>
      <c r="BU116" s="271"/>
      <c r="BV116" s="271"/>
      <c r="BW116" s="271"/>
      <c r="BX116" s="271"/>
      <c r="BY116" s="271"/>
      <c r="BZ116" s="271"/>
      <c r="CA116" s="271"/>
      <c r="CB116" s="271"/>
      <c r="CC116" s="271"/>
      <c r="CD116" s="271"/>
      <c r="CE116" s="271"/>
      <c r="CF116" s="271"/>
      <c r="CG116" s="271"/>
      <c r="CH116" s="271"/>
      <c r="CI116" s="271"/>
      <c r="CJ116" s="271"/>
      <c r="CK116" s="271"/>
      <c r="CL116" s="271"/>
      <c r="CM116" s="271"/>
      <c r="CN116" s="294"/>
      <c r="CO116" s="271"/>
      <c r="CP116" s="276" t="str">
        <f t="shared" si="13"/>
        <v/>
      </c>
      <c r="CQ116" s="277"/>
      <c r="CR116" s="276" t="str">
        <f t="shared" si="15"/>
        <v/>
      </c>
      <c r="CS116" s="278"/>
      <c r="CT116" s="294"/>
      <c r="CU116" s="288"/>
      <c r="CV116" s="276" t="s">
        <v>940</v>
      </c>
    </row>
    <row r="117" spans="1:101" s="209" customFormat="1" ht="15.6">
      <c r="A117" s="269">
        <v>114</v>
      </c>
      <c r="B117" s="269" t="s">
        <v>920</v>
      </c>
      <c r="C117" s="269" t="s">
        <v>883</v>
      </c>
      <c r="D117" s="269">
        <v>27</v>
      </c>
      <c r="E117" s="270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>
        <v>40.136763641149081</v>
      </c>
      <c r="AM117" s="271">
        <v>5.5402481584039438E-2</v>
      </c>
      <c r="AN117" s="271">
        <v>38.018530617643641</v>
      </c>
      <c r="AO117" s="271">
        <v>0.2790149291528875</v>
      </c>
      <c r="AP117" s="271">
        <v>3.8320346712670227E-2</v>
      </c>
      <c r="AQ117" s="271">
        <v>0.26096885011983834</v>
      </c>
      <c r="AR117" s="271">
        <v>20.916937114538577</v>
      </c>
      <c r="AS117" s="271">
        <v>0.26606089282102824</v>
      </c>
      <c r="AT117" s="271">
        <v>100.00000988615163</v>
      </c>
      <c r="AU117" s="271">
        <v>77.376477242955502</v>
      </c>
      <c r="AV117" s="271" t="s">
        <v>881</v>
      </c>
      <c r="AW117" s="272">
        <v>5.9638999999999998</v>
      </c>
      <c r="AX117" s="272">
        <v>86.426900000000003</v>
      </c>
      <c r="AY117" s="273">
        <v>0.99629999999999996</v>
      </c>
      <c r="AZ117" s="274">
        <v>2331.8849</v>
      </c>
      <c r="BA117" s="274">
        <v>4174.4192700000003</v>
      </c>
      <c r="BB117" s="274">
        <v>7272.99</v>
      </c>
      <c r="BC117" s="274">
        <f>AW117*0.86</f>
        <v>5.1289539999999993</v>
      </c>
      <c r="BD117" s="274">
        <f t="shared" si="26"/>
        <v>74.327134000000001</v>
      </c>
      <c r="BE117" s="271">
        <f t="shared" si="26"/>
        <v>0.85681799999999997</v>
      </c>
      <c r="BF117" s="274">
        <f t="shared" si="16"/>
        <v>2005.4210139999998</v>
      </c>
      <c r="BG117" s="274">
        <f t="shared" si="17"/>
        <v>3590.0005721999996</v>
      </c>
      <c r="BH117" s="274">
        <f t="shared" si="18"/>
        <v>6254.7713999999996</v>
      </c>
      <c r="BI117" s="288"/>
      <c r="BJ117" s="275"/>
      <c r="BK117" s="275"/>
      <c r="BL117" s="275"/>
      <c r="BM117" s="275"/>
      <c r="BN117" s="275"/>
      <c r="BO117" s="271"/>
      <c r="BP117" s="271"/>
      <c r="BQ117" s="271"/>
      <c r="BR117" s="271"/>
      <c r="BS117" s="271"/>
      <c r="BT117" s="271"/>
      <c r="BU117" s="271"/>
      <c r="BV117" s="271"/>
      <c r="BW117" s="271"/>
      <c r="BX117" s="271"/>
      <c r="BY117" s="271"/>
      <c r="BZ117" s="271"/>
      <c r="CA117" s="271"/>
      <c r="CB117" s="271"/>
      <c r="CC117" s="271"/>
      <c r="CD117" s="271"/>
      <c r="CE117" s="271"/>
      <c r="CF117" s="271"/>
      <c r="CG117" s="271"/>
      <c r="CH117" s="271"/>
      <c r="CI117" s="271"/>
      <c r="CJ117" s="271"/>
      <c r="CK117" s="271"/>
      <c r="CL117" s="271"/>
      <c r="CM117" s="271"/>
      <c r="CN117" s="294"/>
      <c r="CO117" s="271"/>
      <c r="CP117" s="276" t="str">
        <f t="shared" si="13"/>
        <v/>
      </c>
      <c r="CQ117" s="277"/>
      <c r="CR117" s="276" t="str">
        <f t="shared" si="15"/>
        <v/>
      </c>
      <c r="CS117" s="278"/>
      <c r="CT117" s="294"/>
      <c r="CU117" s="288"/>
      <c r="CV117" s="276" t="s">
        <v>940</v>
      </c>
    </row>
    <row r="118" spans="1:101" s="209" customFormat="1" ht="15.6">
      <c r="A118" s="269">
        <v>115</v>
      </c>
      <c r="B118" s="269" t="s">
        <v>920</v>
      </c>
      <c r="C118" s="269" t="s">
        <v>883</v>
      </c>
      <c r="D118" s="269">
        <v>28</v>
      </c>
      <c r="E118" s="270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  <c r="AK118" s="271"/>
      <c r="AL118" s="271">
        <v>40.136763641149081</v>
      </c>
      <c r="AM118" s="271">
        <v>5.5402481584039438E-2</v>
      </c>
      <c r="AN118" s="271">
        <v>38.018530617643641</v>
      </c>
      <c r="AO118" s="271">
        <v>0.2790149291528875</v>
      </c>
      <c r="AP118" s="271">
        <v>3.8320346712670227E-2</v>
      </c>
      <c r="AQ118" s="271">
        <v>0.26096885011983834</v>
      </c>
      <c r="AR118" s="271">
        <v>20.916937114538577</v>
      </c>
      <c r="AS118" s="271">
        <v>0.26606089282102824</v>
      </c>
      <c r="AT118" s="271">
        <v>100.00000988615163</v>
      </c>
      <c r="AU118" s="271">
        <v>77.376477242955502</v>
      </c>
      <c r="AV118" s="271" t="s">
        <v>881</v>
      </c>
      <c r="AW118" s="272">
        <v>1.3016000000000001</v>
      </c>
      <c r="AX118" s="272">
        <v>130.39670000000001</v>
      </c>
      <c r="AY118" s="273">
        <v>1.141</v>
      </c>
      <c r="AZ118" s="274">
        <v>508.92560000000003</v>
      </c>
      <c r="BA118" s="274">
        <v>6298.1606099999999</v>
      </c>
      <c r="BB118" s="274">
        <v>8329.2999999999993</v>
      </c>
      <c r="BC118" s="274">
        <f>AW118*0.86</f>
        <v>1.1193760000000001</v>
      </c>
      <c r="BD118" s="274">
        <f t="shared" si="26"/>
        <v>112.14116200000001</v>
      </c>
      <c r="BE118" s="271">
        <f t="shared" si="26"/>
        <v>0.98126000000000002</v>
      </c>
      <c r="BF118" s="274">
        <f t="shared" si="16"/>
        <v>437.67601600000006</v>
      </c>
      <c r="BG118" s="274">
        <f t="shared" si="17"/>
        <v>5416.4181245999998</v>
      </c>
      <c r="BH118" s="274">
        <f t="shared" si="18"/>
        <v>7163.1980000000003</v>
      </c>
      <c r="BI118" s="288"/>
      <c r="BJ118" s="275"/>
      <c r="BK118" s="275"/>
      <c r="BL118" s="275"/>
      <c r="BM118" s="275"/>
      <c r="BN118" s="275"/>
      <c r="BO118" s="271"/>
      <c r="BP118" s="271"/>
      <c r="BQ118" s="271"/>
      <c r="BR118" s="271"/>
      <c r="BS118" s="271"/>
      <c r="BT118" s="271"/>
      <c r="BU118" s="271"/>
      <c r="BV118" s="271"/>
      <c r="BW118" s="271"/>
      <c r="BX118" s="271"/>
      <c r="BY118" s="271"/>
      <c r="BZ118" s="271"/>
      <c r="CA118" s="271"/>
      <c r="CB118" s="271"/>
      <c r="CC118" s="271"/>
      <c r="CD118" s="271"/>
      <c r="CE118" s="271"/>
      <c r="CF118" s="271"/>
      <c r="CG118" s="271"/>
      <c r="CH118" s="271"/>
      <c r="CI118" s="271"/>
      <c r="CJ118" s="271"/>
      <c r="CK118" s="271"/>
      <c r="CL118" s="271"/>
      <c r="CM118" s="271"/>
      <c r="CN118" s="294"/>
      <c r="CO118" s="271"/>
      <c r="CP118" s="276" t="str">
        <f t="shared" si="13"/>
        <v/>
      </c>
      <c r="CQ118" s="277"/>
      <c r="CR118" s="276" t="str">
        <f t="shared" si="15"/>
        <v/>
      </c>
      <c r="CS118" s="278"/>
      <c r="CT118" s="294"/>
      <c r="CU118" s="288"/>
      <c r="CV118" s="276" t="s">
        <v>940</v>
      </c>
    </row>
    <row r="119" spans="1:101" s="209" customFormat="1" ht="15.6">
      <c r="A119" s="269">
        <v>116</v>
      </c>
      <c r="B119" s="269" t="s">
        <v>920</v>
      </c>
      <c r="C119" s="269" t="s">
        <v>885</v>
      </c>
      <c r="D119" s="269">
        <v>3</v>
      </c>
      <c r="E119" s="270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  <c r="AK119" s="271"/>
      <c r="AL119" s="271"/>
      <c r="AM119" s="271"/>
      <c r="AN119" s="271"/>
      <c r="AO119" s="271"/>
      <c r="AP119" s="271"/>
      <c r="AQ119" s="271"/>
      <c r="AR119" s="271"/>
      <c r="AS119" s="271"/>
      <c r="AT119" s="271"/>
      <c r="AU119" s="271"/>
      <c r="AV119" s="271" t="s">
        <v>884</v>
      </c>
      <c r="AW119" s="272"/>
      <c r="AX119" s="272"/>
      <c r="AY119" s="273"/>
      <c r="AZ119" s="274"/>
      <c r="BA119" s="274"/>
      <c r="BB119" s="274"/>
      <c r="BC119" s="274"/>
      <c r="BD119" s="274"/>
      <c r="BE119" s="271"/>
      <c r="BF119" s="274"/>
      <c r="BG119" s="274"/>
      <c r="BH119" s="274"/>
      <c r="BI119" s="288"/>
      <c r="BJ119" s="275"/>
      <c r="BK119" s="275"/>
      <c r="BL119" s="275"/>
      <c r="BM119" s="275"/>
      <c r="BN119" s="275"/>
      <c r="BO119" s="271">
        <v>14.479999999999999</v>
      </c>
      <c r="BP119" s="271">
        <v>12.626666666666665</v>
      </c>
      <c r="BQ119" s="271">
        <v>12.626666666666665</v>
      </c>
      <c r="BR119" s="271">
        <v>1209.0041087432</v>
      </c>
      <c r="BS119" s="271">
        <v>41.594784266908093</v>
      </c>
      <c r="BT119" s="271">
        <v>6.79</v>
      </c>
      <c r="BU119" s="271">
        <v>5.7833333333333341</v>
      </c>
      <c r="BV119" s="271">
        <v>6.2866666666666662</v>
      </c>
      <c r="BW119" s="271">
        <v>130.33833777066664</v>
      </c>
      <c r="BX119" s="271">
        <v>11.766991153967442</v>
      </c>
      <c r="BY119" s="271">
        <v>10.788950902691569</v>
      </c>
      <c r="BZ119" s="271">
        <v>1.0511431119233294</v>
      </c>
      <c r="CA119" s="271">
        <v>1031.77</v>
      </c>
      <c r="CB119" s="271">
        <v>1081.94</v>
      </c>
      <c r="CC119" s="271">
        <v>1458.87</v>
      </c>
      <c r="CD119" s="271">
        <v>1031.42</v>
      </c>
      <c r="CE119" s="271">
        <v>1081.6099999999999</v>
      </c>
      <c r="CF119" s="271">
        <v>1458.58</v>
      </c>
      <c r="CG119" s="271">
        <v>1284.93</v>
      </c>
      <c r="CH119" s="271">
        <v>1388.13</v>
      </c>
      <c r="CI119" s="271">
        <v>427.09999999999991</v>
      </c>
      <c r="CJ119" s="271">
        <v>427.15999999999985</v>
      </c>
      <c r="CK119" s="271">
        <v>103.20000000000005</v>
      </c>
      <c r="CL119" s="271">
        <v>103.2144977756966</v>
      </c>
      <c r="CM119" s="271">
        <v>0.20119238479046686</v>
      </c>
      <c r="CN119" s="294">
        <v>9881.3405024273616</v>
      </c>
      <c r="CO119" s="276">
        <v>962.7166811097735</v>
      </c>
      <c r="CP119" s="276" t="str">
        <f t="shared" si="13"/>
        <v/>
      </c>
      <c r="CQ119" s="277">
        <f t="shared" si="14"/>
        <v>9881.3405024273616</v>
      </c>
      <c r="CR119" s="276" t="str">
        <f t="shared" si="15"/>
        <v/>
      </c>
      <c r="CS119" s="278" t="s">
        <v>925</v>
      </c>
      <c r="CT119" s="294">
        <v>9881.3405024273616</v>
      </c>
      <c r="CU119" s="288"/>
      <c r="CV119" s="276" t="s">
        <v>940</v>
      </c>
    </row>
    <row r="120" spans="1:101" s="209" customFormat="1" ht="15.6">
      <c r="A120" s="269">
        <v>117</v>
      </c>
      <c r="B120" s="269" t="s">
        <v>920</v>
      </c>
      <c r="C120" s="269" t="s">
        <v>926</v>
      </c>
      <c r="D120" s="269">
        <v>2</v>
      </c>
      <c r="E120" s="270">
        <v>1</v>
      </c>
      <c r="F120" s="271">
        <v>62.832000000000001</v>
      </c>
      <c r="G120" s="271">
        <v>0.874</v>
      </c>
      <c r="H120" s="271">
        <v>16.547000000000001</v>
      </c>
      <c r="I120" s="271">
        <v>0.13200000000000001</v>
      </c>
      <c r="J120" s="271">
        <v>3.2170000000000001</v>
      </c>
      <c r="K120" s="271">
        <v>2.9580000000000002</v>
      </c>
      <c r="L120" s="271">
        <v>11.848000000000001</v>
      </c>
      <c r="M120" s="271">
        <v>0.21</v>
      </c>
      <c r="N120" s="271">
        <v>0.04</v>
      </c>
      <c r="O120" s="271">
        <v>0.85</v>
      </c>
      <c r="P120" s="271">
        <v>0</v>
      </c>
      <c r="Q120" s="271">
        <v>0.48799999999999999</v>
      </c>
      <c r="R120" s="271">
        <v>80.349999999999994</v>
      </c>
      <c r="S120" s="271">
        <v>3.3359999999999999</v>
      </c>
      <c r="T120" s="271">
        <v>3.34</v>
      </c>
      <c r="U120" s="271">
        <v>0.98099999999999998</v>
      </c>
      <c r="V120" s="271">
        <f>(1-U120)*100</f>
        <v>1.9000000000000017</v>
      </c>
      <c r="W120" s="271">
        <f>100*K120/40.3044/(K120/40.3044+(I120+J120)/71.844)</f>
        <v>61.156324881403492</v>
      </c>
      <c r="X120" s="271">
        <f t="shared" si="23"/>
        <v>0.25</v>
      </c>
      <c r="Y120" s="271">
        <v>63.07687</v>
      </c>
      <c r="Z120" s="271">
        <v>0.88861999999999997</v>
      </c>
      <c r="AA120" s="271">
        <v>16.830480000000001</v>
      </c>
      <c r="AB120" s="271">
        <v>3.5362200000000001</v>
      </c>
      <c r="AC120" s="271">
        <v>3.9899999999999996E-3</v>
      </c>
      <c r="AD120" s="271">
        <v>1.81227</v>
      </c>
      <c r="AE120" s="271">
        <v>12.050800000000001</v>
      </c>
      <c r="AF120" s="271">
        <v>0.21399000000000001</v>
      </c>
      <c r="AG120" s="271">
        <v>4.0489999999999998E-2</v>
      </c>
      <c r="AH120" s="271">
        <v>0.86438999999999999</v>
      </c>
      <c r="AI120" s="271">
        <v>1.0000000000000001E-5</v>
      </c>
      <c r="AJ120" s="271">
        <v>1.0000000000000001E-5</v>
      </c>
      <c r="AK120" s="271">
        <v>99.352339999999998</v>
      </c>
      <c r="AL120" s="271">
        <v>41.977149711208028</v>
      </c>
      <c r="AM120" s="271">
        <v>7.6771456576947283E-2</v>
      </c>
      <c r="AN120" s="271">
        <v>38.751705054201544</v>
      </c>
      <c r="AO120" s="271">
        <v>0.28720405697173956</v>
      </c>
      <c r="AP120" s="271">
        <v>5.9433656934529046E-2</v>
      </c>
      <c r="AQ120" s="271">
        <v>0.19646313821270459</v>
      </c>
      <c r="AR120" s="271">
        <v>18.297401750292202</v>
      </c>
      <c r="AS120" s="271">
        <v>0.29703793422661096</v>
      </c>
      <c r="AT120" s="271">
        <v>99.999976904252421</v>
      </c>
      <c r="AU120" s="271">
        <v>80.350373617241686</v>
      </c>
      <c r="AV120" s="271" t="s">
        <v>881</v>
      </c>
      <c r="AW120" s="272">
        <v>1.6032999999999999</v>
      </c>
      <c r="AX120" s="272">
        <v>49.578099999999999</v>
      </c>
      <c r="AY120" s="273">
        <v>0.91500000000000004</v>
      </c>
      <c r="AZ120" s="274">
        <v>626.89030000000002</v>
      </c>
      <c r="BA120" s="274">
        <v>2394.6222299999999</v>
      </c>
      <c r="BB120" s="274">
        <v>6679.5</v>
      </c>
      <c r="BC120" s="274">
        <f>AW120*U120</f>
        <v>1.5728373</v>
      </c>
      <c r="BD120" s="274">
        <f>AX120*U120</f>
        <v>48.636116099999995</v>
      </c>
      <c r="BE120" s="271">
        <f>AY120*U120</f>
        <v>0.89761500000000005</v>
      </c>
      <c r="BF120" s="274">
        <f t="shared" si="16"/>
        <v>614.97938429999999</v>
      </c>
      <c r="BG120" s="274">
        <f t="shared" si="17"/>
        <v>2349.1244076299995</v>
      </c>
      <c r="BH120" s="274">
        <f t="shared" si="18"/>
        <v>6552.5895</v>
      </c>
      <c r="BI120" s="288"/>
      <c r="BJ120" s="275"/>
      <c r="BK120" s="275"/>
      <c r="BL120" s="275"/>
      <c r="BM120" s="275"/>
      <c r="BN120" s="275"/>
      <c r="BO120" s="271"/>
      <c r="BP120" s="271"/>
      <c r="BQ120" s="271"/>
      <c r="BR120" s="271"/>
      <c r="BS120" s="271"/>
      <c r="BT120" s="271"/>
      <c r="BU120" s="271"/>
      <c r="BV120" s="271"/>
      <c r="BW120" s="271"/>
      <c r="BX120" s="271"/>
      <c r="BY120" s="271"/>
      <c r="BZ120" s="271"/>
      <c r="CA120" s="271"/>
      <c r="CB120" s="271"/>
      <c r="CC120" s="271"/>
      <c r="CD120" s="271"/>
      <c r="CE120" s="271"/>
      <c r="CF120" s="271"/>
      <c r="CG120" s="271"/>
      <c r="CH120" s="271"/>
      <c r="CI120" s="271"/>
      <c r="CJ120" s="271"/>
      <c r="CK120" s="271"/>
      <c r="CL120" s="271"/>
      <c r="CM120" s="271"/>
      <c r="CN120" s="294"/>
      <c r="CO120" s="271"/>
      <c r="CP120" s="276" t="str">
        <f t="shared" si="13"/>
        <v/>
      </c>
      <c r="CQ120" s="277"/>
      <c r="CR120" s="276" t="str">
        <f t="shared" si="15"/>
        <v/>
      </c>
      <c r="CS120" s="278"/>
      <c r="CT120" s="294"/>
      <c r="CU120" s="288"/>
      <c r="CV120" s="276" t="s">
        <v>940</v>
      </c>
    </row>
    <row r="121" spans="1:101" s="209" customFormat="1" ht="15.6">
      <c r="A121" s="269">
        <v>118</v>
      </c>
      <c r="B121" s="269" t="s">
        <v>920</v>
      </c>
      <c r="C121" s="269" t="s">
        <v>926</v>
      </c>
      <c r="D121" s="269">
        <v>3</v>
      </c>
      <c r="E121" s="270">
        <v>1</v>
      </c>
      <c r="F121" s="271">
        <v>61.948</v>
      </c>
      <c r="G121" s="271">
        <v>1.0529999999999999</v>
      </c>
      <c r="H121" s="271">
        <v>18.056000000000001</v>
      </c>
      <c r="I121" s="271">
        <v>0.14599999999999999</v>
      </c>
      <c r="J121" s="271">
        <v>3.286</v>
      </c>
      <c r="K121" s="271">
        <v>2.9369999999999998</v>
      </c>
      <c r="L121" s="271">
        <v>10.951000000000001</v>
      </c>
      <c r="M121" s="271">
        <v>0.34599999999999997</v>
      </c>
      <c r="N121" s="271">
        <v>0.153</v>
      </c>
      <c r="O121" s="271">
        <v>0.57799999999999996</v>
      </c>
      <c r="P121" s="271">
        <v>7.0000000000000001E-3</v>
      </c>
      <c r="Q121" s="271">
        <v>0.47299999999999998</v>
      </c>
      <c r="R121" s="271">
        <v>80.349999999999994</v>
      </c>
      <c r="S121" s="271">
        <v>3.4169999999999998</v>
      </c>
      <c r="T121" s="271">
        <v>3.41</v>
      </c>
      <c r="U121" s="271">
        <v>0.95099999999999996</v>
      </c>
      <c r="V121" s="271">
        <f t="shared" si="22"/>
        <v>4.9000000000000039</v>
      </c>
      <c r="W121" s="271">
        <f>100*K121/40.3044/(K121/40.3044+(I121+J121)/71.844)</f>
        <v>60.402916608758751</v>
      </c>
      <c r="X121" s="271">
        <f t="shared" si="23"/>
        <v>0.499</v>
      </c>
      <c r="Y121" s="271">
        <v>64.878820000000005</v>
      </c>
      <c r="Z121" s="271">
        <v>1.13842</v>
      </c>
      <c r="AA121" s="271">
        <v>19.5258</v>
      </c>
      <c r="AB121" s="271">
        <v>2.9244500000000002</v>
      </c>
      <c r="AC121" s="271">
        <v>7.1169999999999997E-2</v>
      </c>
      <c r="AD121" s="271">
        <v>0.77685999999999999</v>
      </c>
      <c r="AE121" s="271">
        <v>11.842639999999999</v>
      </c>
      <c r="AF121" s="271">
        <v>0.37447000000000003</v>
      </c>
      <c r="AG121" s="271">
        <v>0.16521</v>
      </c>
      <c r="AH121" s="271">
        <v>0.62461999999999995</v>
      </c>
      <c r="AI121" s="271">
        <v>7.8100000000000001E-3</v>
      </c>
      <c r="AJ121" s="271">
        <v>1.0000000000000001E-5</v>
      </c>
      <c r="AK121" s="271">
        <v>102.3674</v>
      </c>
      <c r="AL121" s="271">
        <v>41.977149711208028</v>
      </c>
      <c r="AM121" s="271">
        <v>7.6771456576947283E-2</v>
      </c>
      <c r="AN121" s="271">
        <v>38.751705054201544</v>
      </c>
      <c r="AO121" s="271">
        <v>0.28720405697173956</v>
      </c>
      <c r="AP121" s="271">
        <v>5.9433656934529046E-2</v>
      </c>
      <c r="AQ121" s="271">
        <v>0.19646313821270459</v>
      </c>
      <c r="AR121" s="271">
        <v>18.297401750292202</v>
      </c>
      <c r="AS121" s="271">
        <v>0.29703793422661096</v>
      </c>
      <c r="AT121" s="271">
        <v>99.999976904252421</v>
      </c>
      <c r="AU121" s="271">
        <v>80.350373617241686</v>
      </c>
      <c r="AV121" s="271" t="s">
        <v>880</v>
      </c>
      <c r="AW121" s="272">
        <v>5.5525000000000002</v>
      </c>
      <c r="AX121" s="272">
        <v>92.891999999999996</v>
      </c>
      <c r="AY121" s="273">
        <v>1.234</v>
      </c>
      <c r="AZ121" s="274">
        <v>2171.0275000000001</v>
      </c>
      <c r="BA121" s="274">
        <v>4486.6835999999994</v>
      </c>
      <c r="BB121" s="274">
        <v>9008.2000000000007</v>
      </c>
      <c r="BC121" s="274">
        <f>AW121*U121</f>
        <v>5.2804275000000001</v>
      </c>
      <c r="BD121" s="274">
        <f>AX121*U121</f>
        <v>88.340291999999991</v>
      </c>
      <c r="BE121" s="271">
        <f>AY121*U121</f>
        <v>1.1735339999999999</v>
      </c>
      <c r="BF121" s="274">
        <f t="shared" si="16"/>
        <v>2064.6471525000002</v>
      </c>
      <c r="BG121" s="274">
        <f t="shared" si="17"/>
        <v>4266.8361035999997</v>
      </c>
      <c r="BH121" s="274">
        <f t="shared" si="18"/>
        <v>8566.7981999999993</v>
      </c>
      <c r="BI121" s="288"/>
      <c r="BJ121" s="275"/>
      <c r="BK121" s="275"/>
      <c r="BL121" s="275"/>
      <c r="BM121" s="275"/>
      <c r="BN121" s="275"/>
      <c r="BO121" s="271"/>
      <c r="BP121" s="271"/>
      <c r="BQ121" s="271"/>
      <c r="BR121" s="271"/>
      <c r="BS121" s="271"/>
      <c r="BT121" s="271"/>
      <c r="BU121" s="271"/>
      <c r="BV121" s="271"/>
      <c r="BW121" s="271"/>
      <c r="BX121" s="271"/>
      <c r="BY121" s="271"/>
      <c r="BZ121" s="271"/>
      <c r="CA121" s="271"/>
      <c r="CB121" s="271"/>
      <c r="CC121" s="271"/>
      <c r="CD121" s="271"/>
      <c r="CE121" s="271"/>
      <c r="CF121" s="271"/>
      <c r="CG121" s="271"/>
      <c r="CH121" s="271"/>
      <c r="CI121" s="271"/>
      <c r="CJ121" s="271"/>
      <c r="CK121" s="271"/>
      <c r="CL121" s="271"/>
      <c r="CM121" s="271"/>
      <c r="CN121" s="294"/>
      <c r="CO121" s="271"/>
      <c r="CP121" s="276" t="str">
        <f t="shared" si="13"/>
        <v/>
      </c>
      <c r="CQ121" s="277"/>
      <c r="CR121" s="276" t="str">
        <f t="shared" si="15"/>
        <v/>
      </c>
      <c r="CS121" s="278"/>
      <c r="CT121" s="294"/>
      <c r="CU121" s="288"/>
      <c r="CV121" s="276" t="s">
        <v>940</v>
      </c>
    </row>
    <row r="122" spans="1:101" s="209" customFormat="1" ht="15.6">
      <c r="A122" s="269">
        <v>119</v>
      </c>
      <c r="B122" s="269" t="s">
        <v>920</v>
      </c>
      <c r="C122" s="269" t="s">
        <v>926</v>
      </c>
      <c r="D122" s="269">
        <v>16</v>
      </c>
      <c r="E122" s="270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  <c r="AG122" s="271"/>
      <c r="AH122" s="271"/>
      <c r="AI122" s="271"/>
      <c r="AJ122" s="271"/>
      <c r="AK122" s="271"/>
      <c r="AL122" s="271">
        <v>41.977149711208028</v>
      </c>
      <c r="AM122" s="271">
        <v>7.6771456576947283E-2</v>
      </c>
      <c r="AN122" s="271">
        <v>38.751705054201544</v>
      </c>
      <c r="AO122" s="271">
        <v>0.28720405697173956</v>
      </c>
      <c r="AP122" s="271">
        <v>5.9433656934529046E-2</v>
      </c>
      <c r="AQ122" s="271">
        <v>0.19646313821270459</v>
      </c>
      <c r="AR122" s="271">
        <v>18.297401750292202</v>
      </c>
      <c r="AS122" s="271">
        <v>0.29703793422661096</v>
      </c>
      <c r="AT122" s="271">
        <v>99.999976904252421</v>
      </c>
      <c r="AU122" s="271">
        <v>80.350373617241686</v>
      </c>
      <c r="AV122" s="271" t="s">
        <v>884</v>
      </c>
      <c r="AW122" s="274"/>
      <c r="AX122" s="274"/>
      <c r="AY122" s="271"/>
      <c r="AZ122" s="274"/>
      <c r="BA122" s="274"/>
      <c r="BB122" s="274"/>
      <c r="BC122" s="274"/>
      <c r="BD122" s="274"/>
      <c r="BE122" s="271"/>
      <c r="BF122" s="274"/>
      <c r="BG122" s="274"/>
      <c r="BH122" s="274"/>
      <c r="BI122" s="288"/>
      <c r="BJ122" s="275"/>
      <c r="BK122" s="275"/>
      <c r="BL122" s="275"/>
      <c r="BM122" s="275"/>
      <c r="BN122" s="275"/>
      <c r="BO122" s="271">
        <v>7.43</v>
      </c>
      <c r="BP122" s="271">
        <v>5.84</v>
      </c>
      <c r="BQ122" s="271">
        <v>5.84</v>
      </c>
      <c r="BR122" s="271">
        <v>132.68303532586665</v>
      </c>
      <c r="BS122" s="271">
        <v>2.5482868345808067</v>
      </c>
      <c r="BT122" s="271">
        <v>2.1133333333333333</v>
      </c>
      <c r="BU122" s="271">
        <v>1.7833333333333334</v>
      </c>
      <c r="BV122" s="271">
        <v>1.9483333333333333</v>
      </c>
      <c r="BW122" s="271">
        <v>3.8846578860833332</v>
      </c>
      <c r="BX122" s="271">
        <v>0.45307754377153819</v>
      </c>
      <c r="BY122" s="271">
        <v>2.9251272021163808</v>
      </c>
      <c r="BZ122" s="271">
        <v>0.30420689037368392</v>
      </c>
      <c r="CA122" s="271">
        <v>1032.06</v>
      </c>
      <c r="CB122" s="271">
        <v>1082.1600000000001</v>
      </c>
      <c r="CC122" s="271">
        <v>1459.1</v>
      </c>
      <c r="CD122" s="271">
        <v>1031.42</v>
      </c>
      <c r="CE122" s="271">
        <v>1081.6099999999999</v>
      </c>
      <c r="CF122" s="271">
        <v>1458.58</v>
      </c>
      <c r="CG122" s="271">
        <v>1286.18</v>
      </c>
      <c r="CH122" s="271">
        <v>1388.97</v>
      </c>
      <c r="CI122" s="271">
        <v>427.03999999999996</v>
      </c>
      <c r="CJ122" s="271">
        <v>427.15999999999985</v>
      </c>
      <c r="CK122" s="271">
        <v>102.78999999999996</v>
      </c>
      <c r="CL122" s="271">
        <v>102.81888441363799</v>
      </c>
      <c r="CM122" s="271">
        <v>6.0824016571721984E-2</v>
      </c>
      <c r="CN122" s="294">
        <v>688.87461331781412</v>
      </c>
      <c r="CO122" s="276">
        <v>71.641467018311417</v>
      </c>
      <c r="CP122" s="276" t="str">
        <f t="shared" si="13"/>
        <v/>
      </c>
      <c r="CQ122" s="277">
        <f t="shared" si="14"/>
        <v>688.87461331781412</v>
      </c>
      <c r="CR122" s="276" t="str">
        <f t="shared" si="15"/>
        <v/>
      </c>
      <c r="CS122" s="278"/>
      <c r="CT122" s="294">
        <v>688.87461331781412</v>
      </c>
      <c r="CU122" s="288"/>
      <c r="CV122" s="276" t="s">
        <v>940</v>
      </c>
    </row>
    <row r="123" spans="1:101" s="209" customFormat="1" ht="15.6">
      <c r="A123" s="269">
        <v>120</v>
      </c>
      <c r="B123" s="269" t="s">
        <v>920</v>
      </c>
      <c r="C123" s="269" t="s">
        <v>926</v>
      </c>
      <c r="D123" s="269">
        <v>17</v>
      </c>
      <c r="E123" s="270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  <c r="AG123" s="271"/>
      <c r="AH123" s="271"/>
      <c r="AI123" s="271"/>
      <c r="AJ123" s="271"/>
      <c r="AK123" s="271"/>
      <c r="AL123" s="271">
        <v>41.977149711208028</v>
      </c>
      <c r="AM123" s="271">
        <v>7.6771456576947283E-2</v>
      </c>
      <c r="AN123" s="271">
        <v>38.751705054201544</v>
      </c>
      <c r="AO123" s="271">
        <v>0.28720405697173956</v>
      </c>
      <c r="AP123" s="271">
        <v>5.9433656934529046E-2</v>
      </c>
      <c r="AQ123" s="271">
        <v>0.19646313821270459</v>
      </c>
      <c r="AR123" s="271">
        <v>18.297401750292202</v>
      </c>
      <c r="AS123" s="271">
        <v>0.29703793422661096</v>
      </c>
      <c r="AT123" s="271">
        <v>99.999976904252421</v>
      </c>
      <c r="AU123" s="271">
        <v>80.350373617241686</v>
      </c>
      <c r="AV123" s="271" t="s">
        <v>884</v>
      </c>
      <c r="AW123" s="274"/>
      <c r="AX123" s="274"/>
      <c r="AY123" s="271"/>
      <c r="AZ123" s="274"/>
      <c r="BA123" s="274"/>
      <c r="BB123" s="274"/>
      <c r="BC123" s="274"/>
      <c r="BD123" s="274"/>
      <c r="BE123" s="271"/>
      <c r="BF123" s="274"/>
      <c r="BG123" s="274"/>
      <c r="BH123" s="274"/>
      <c r="BI123" s="288"/>
      <c r="BJ123" s="275"/>
      <c r="BK123" s="275"/>
      <c r="BL123" s="275"/>
      <c r="BM123" s="275"/>
      <c r="BN123" s="275"/>
      <c r="BO123" s="271">
        <v>10.39</v>
      </c>
      <c r="BP123" s="271">
        <v>8.64</v>
      </c>
      <c r="BQ123" s="271">
        <v>8.64</v>
      </c>
      <c r="BR123" s="271">
        <v>406.19942360946675</v>
      </c>
      <c r="BS123" s="271">
        <v>14.909939927633488</v>
      </c>
      <c r="BT123" s="271">
        <v>2.8299999999999996</v>
      </c>
      <c r="BU123" s="271">
        <v>2.85</v>
      </c>
      <c r="BV123" s="271">
        <v>2.84</v>
      </c>
      <c r="BW123" s="271">
        <v>14.632187616199998</v>
      </c>
      <c r="BX123" s="271">
        <v>10.392606730075292</v>
      </c>
      <c r="BY123" s="271">
        <v>3.6628732237897181</v>
      </c>
      <c r="BZ123" s="271">
        <v>2.6310886336578458</v>
      </c>
      <c r="CA123" s="271">
        <v>1031.96</v>
      </c>
      <c r="CB123" s="271">
        <v>1082.1400000000001</v>
      </c>
      <c r="CC123" s="271">
        <v>1459.07</v>
      </c>
      <c r="CD123" s="271">
        <v>1031.42</v>
      </c>
      <c r="CE123" s="271">
        <v>1081.6099999999999</v>
      </c>
      <c r="CF123" s="271">
        <v>1458.58</v>
      </c>
      <c r="CG123" s="271">
        <v>1285.99</v>
      </c>
      <c r="CH123" s="271">
        <v>1388.86</v>
      </c>
      <c r="CI123" s="271">
        <v>427.1099999999999</v>
      </c>
      <c r="CJ123" s="271">
        <v>427.15999999999985</v>
      </c>
      <c r="CK123" s="271">
        <v>102.86999999999989</v>
      </c>
      <c r="CL123" s="271">
        <v>102.88204256514703</v>
      </c>
      <c r="CM123" s="271">
        <v>8.3233286624952996E-2</v>
      </c>
      <c r="CN123" s="294">
        <v>1209.2814788743215</v>
      </c>
      <c r="CO123" s="276">
        <v>868.64233610227632</v>
      </c>
      <c r="CP123" s="276" t="str">
        <f t="shared" si="13"/>
        <v/>
      </c>
      <c r="CQ123" s="277">
        <f t="shared" si="14"/>
        <v>1209.2814788743215</v>
      </c>
      <c r="CR123" s="276" t="str">
        <f t="shared" si="15"/>
        <v/>
      </c>
      <c r="CS123" s="278"/>
      <c r="CT123" s="294">
        <v>1209.2814788743215</v>
      </c>
      <c r="CU123" s="288"/>
      <c r="CV123" s="276" t="s">
        <v>940</v>
      </c>
    </row>
    <row r="124" spans="1:101" s="209" customFormat="1" ht="15.6">
      <c r="A124" s="269">
        <v>121</v>
      </c>
      <c r="B124" s="269" t="s">
        <v>920</v>
      </c>
      <c r="C124" s="269" t="s">
        <v>886</v>
      </c>
      <c r="D124" s="269">
        <v>1</v>
      </c>
      <c r="E124" s="270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9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71"/>
      <c r="AH124" s="271"/>
      <c r="AI124" s="271"/>
      <c r="AJ124" s="271"/>
      <c r="AK124" s="271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 t="s">
        <v>884</v>
      </c>
      <c r="AW124" s="274"/>
      <c r="AX124" s="274"/>
      <c r="AY124" s="271"/>
      <c r="AZ124" s="274"/>
      <c r="BA124" s="274"/>
      <c r="BB124" s="274"/>
      <c r="BC124" s="274"/>
      <c r="BD124" s="274"/>
      <c r="BE124" s="271"/>
      <c r="BF124" s="274"/>
      <c r="BG124" s="274"/>
      <c r="BH124" s="274"/>
      <c r="BI124" s="288"/>
      <c r="BJ124" s="275"/>
      <c r="BK124" s="275"/>
      <c r="BL124" s="275"/>
      <c r="BM124" s="275"/>
      <c r="BN124" s="275"/>
      <c r="BO124" s="271">
        <v>17.040000000000003</v>
      </c>
      <c r="BP124" s="271">
        <v>12.656666666666666</v>
      </c>
      <c r="BQ124" s="271">
        <v>12.656666666666666</v>
      </c>
      <c r="BR124" s="271">
        <v>1429.3395325439999</v>
      </c>
      <c r="BS124" s="271">
        <v>31.090011615778451</v>
      </c>
      <c r="BT124" s="271">
        <v>4.7466666666666661</v>
      </c>
      <c r="BU124" s="271">
        <v>8.336666666666666</v>
      </c>
      <c r="BV124" s="271">
        <v>6.541666666666667</v>
      </c>
      <c r="BW124" s="271">
        <v>147.47712274551662</v>
      </c>
      <c r="BX124" s="271">
        <v>24.995889147190667</v>
      </c>
      <c r="BY124" s="271">
        <v>10.307576728673402</v>
      </c>
      <c r="BZ124" s="271">
        <v>1.6217754895984073</v>
      </c>
      <c r="CA124" s="271">
        <v>1032.1400000000001</v>
      </c>
      <c r="CB124" s="271">
        <v>1082.32</v>
      </c>
      <c r="CC124" s="271">
        <v>1459.18</v>
      </c>
      <c r="CD124" s="271">
        <v>1031.42</v>
      </c>
      <c r="CE124" s="271">
        <v>1081.6099999999999</v>
      </c>
      <c r="CF124" s="271">
        <v>1458.58</v>
      </c>
      <c r="CG124" s="271">
        <v>1286.5</v>
      </c>
      <c r="CH124" s="271">
        <v>1389.18</v>
      </c>
      <c r="CI124" s="271">
        <v>427.03999999999996</v>
      </c>
      <c r="CJ124" s="271">
        <v>427.15999999999985</v>
      </c>
      <c r="CK124" s="271">
        <v>102.68000000000006</v>
      </c>
      <c r="CL124" s="271">
        <v>102.70885350318474</v>
      </c>
      <c r="CM124" s="271">
        <v>2.178372917198601E-2</v>
      </c>
      <c r="CN124" s="294">
        <v>834.68234831817097</v>
      </c>
      <c r="CO124" s="276">
        <v>131.32741183844414</v>
      </c>
      <c r="CP124" s="276" t="str">
        <f t="shared" si="13"/>
        <v/>
      </c>
      <c r="CQ124" s="277">
        <f t="shared" si="14"/>
        <v>834.68234831817097</v>
      </c>
      <c r="CR124" s="276" t="str">
        <f t="shared" si="15"/>
        <v/>
      </c>
      <c r="CS124" s="278"/>
      <c r="CT124" s="294">
        <v>834.68234831817097</v>
      </c>
      <c r="CU124" s="288"/>
      <c r="CV124" s="276" t="s">
        <v>940</v>
      </c>
    </row>
    <row r="125" spans="1:101" s="209" customFormat="1" ht="15.6">
      <c r="A125" s="269">
        <v>122</v>
      </c>
      <c r="B125" s="269" t="s">
        <v>920</v>
      </c>
      <c r="C125" s="269" t="s">
        <v>887</v>
      </c>
      <c r="D125" s="269">
        <v>1</v>
      </c>
      <c r="E125" s="270">
        <v>1</v>
      </c>
      <c r="F125" s="271">
        <v>52.055999999999997</v>
      </c>
      <c r="G125" s="271">
        <v>1.3129999999999999</v>
      </c>
      <c r="H125" s="271">
        <v>12.047000000000001</v>
      </c>
      <c r="I125" s="271">
        <v>1.899</v>
      </c>
      <c r="J125" s="271">
        <v>13.316000000000001</v>
      </c>
      <c r="K125" s="271">
        <v>7.2990000000000004</v>
      </c>
      <c r="L125" s="271">
        <v>7.593</v>
      </c>
      <c r="M125" s="271">
        <v>1.833</v>
      </c>
      <c r="N125" s="271">
        <v>0.89100000000000001</v>
      </c>
      <c r="O125" s="271">
        <v>0.47599999999999998</v>
      </c>
      <c r="P125" s="271">
        <v>2.4E-2</v>
      </c>
      <c r="Q125" s="271">
        <v>0.88400000000000001</v>
      </c>
      <c r="R125" s="271">
        <v>73.040000000000006</v>
      </c>
      <c r="S125" s="271">
        <v>15.025</v>
      </c>
      <c r="T125" s="271">
        <v>15.03</v>
      </c>
      <c r="U125" s="271">
        <v>1.778</v>
      </c>
      <c r="V125" s="271" t="s">
        <v>325</v>
      </c>
      <c r="W125" s="271">
        <f>100*K125/40.3044/(K125/40.3044+(I125+J125)/71.844)</f>
        <v>46.095267867649284</v>
      </c>
      <c r="X125" s="271">
        <f t="shared" si="23"/>
        <v>2.7240000000000002</v>
      </c>
      <c r="Y125" s="271">
        <v>46.19041</v>
      </c>
      <c r="Z125" s="271">
        <v>0.73514000000000002</v>
      </c>
      <c r="AA125" s="271">
        <v>6.7432499999999997</v>
      </c>
      <c r="AB125" s="271">
        <v>16.38794</v>
      </c>
      <c r="AC125" s="271">
        <v>0.20502999999999999</v>
      </c>
      <c r="AD125" s="271">
        <v>22.488289999999999</v>
      </c>
      <c r="AE125" s="271">
        <v>4.2500200000000001</v>
      </c>
      <c r="AF125" s="271">
        <v>1.0261100000000001</v>
      </c>
      <c r="AG125" s="271">
        <v>0.49885000000000002</v>
      </c>
      <c r="AH125" s="271">
        <v>0.26668999999999998</v>
      </c>
      <c r="AI125" s="271">
        <v>1.3429999999999999E-2</v>
      </c>
      <c r="AJ125" s="271">
        <v>0.18962000000000001</v>
      </c>
      <c r="AK125" s="271">
        <v>98.997150000000005</v>
      </c>
      <c r="AL125" s="271">
        <v>37.388342243302944</v>
      </c>
      <c r="AM125" s="271">
        <v>5.4171859107577026E-2</v>
      </c>
      <c r="AN125" s="271">
        <v>37.102730996286631</v>
      </c>
      <c r="AO125" s="271">
        <v>0.26885229987281117</v>
      </c>
      <c r="AP125" s="271">
        <v>3.1393757620391816E-2</v>
      </c>
      <c r="AQ125" s="271">
        <v>0.273749670352333</v>
      </c>
      <c r="AR125" s="271">
        <v>24.578141121635099</v>
      </c>
      <c r="AS125" s="271">
        <v>0.25599493359090059</v>
      </c>
      <c r="AT125" s="271">
        <v>99.965696931555669</v>
      </c>
      <c r="AU125" s="271">
        <v>73.04459337597271</v>
      </c>
      <c r="AV125" s="271" t="s">
        <v>884</v>
      </c>
      <c r="AW125" s="274"/>
      <c r="AX125" s="274"/>
      <c r="AY125" s="271"/>
      <c r="AZ125" s="274"/>
      <c r="BA125" s="274"/>
      <c r="BB125" s="274"/>
      <c r="BC125" s="274"/>
      <c r="BD125" s="274"/>
      <c r="BE125" s="271"/>
      <c r="BF125" s="274"/>
      <c r="BG125" s="274"/>
      <c r="BH125" s="274"/>
      <c r="BI125" s="288"/>
      <c r="BJ125" s="275"/>
      <c r="BK125" s="275"/>
      <c r="BL125" s="275"/>
      <c r="BM125" s="275"/>
      <c r="BN125" s="275"/>
      <c r="BO125" s="271"/>
      <c r="BP125" s="271"/>
      <c r="BQ125" s="271"/>
      <c r="BR125" s="271"/>
      <c r="BS125" s="271"/>
      <c r="BT125" s="271"/>
      <c r="BU125" s="271"/>
      <c r="BV125" s="271"/>
      <c r="BW125" s="271"/>
      <c r="BX125" s="271"/>
      <c r="BY125" s="271"/>
      <c r="BZ125" s="271"/>
      <c r="CA125" s="271"/>
      <c r="CB125" s="271"/>
      <c r="CC125" s="271"/>
      <c r="CD125" s="271"/>
      <c r="CE125" s="271"/>
      <c r="CF125" s="271"/>
      <c r="CG125" s="271"/>
      <c r="CH125" s="271"/>
      <c r="CI125" s="271"/>
      <c r="CJ125" s="271"/>
      <c r="CK125" s="271"/>
      <c r="CL125" s="271"/>
      <c r="CM125" s="271"/>
      <c r="CN125" s="294"/>
      <c r="CO125" s="276"/>
      <c r="CP125" s="276" t="str">
        <f t="shared" si="13"/>
        <v/>
      </c>
      <c r="CQ125" s="277"/>
      <c r="CR125" s="276" t="str">
        <f t="shared" si="15"/>
        <v/>
      </c>
      <c r="CS125" s="278"/>
      <c r="CT125" s="294"/>
      <c r="CU125" s="288"/>
      <c r="CV125" s="276" t="s">
        <v>940</v>
      </c>
    </row>
    <row r="126" spans="1:101" s="209" customFormat="1" ht="15.6">
      <c r="A126" s="269">
        <v>123</v>
      </c>
      <c r="B126" s="269" t="s">
        <v>920</v>
      </c>
      <c r="C126" s="269" t="s">
        <v>887</v>
      </c>
      <c r="D126" s="269">
        <v>2</v>
      </c>
      <c r="E126" s="270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  <c r="AK126" s="271"/>
      <c r="AL126" s="271">
        <v>37.388342243302944</v>
      </c>
      <c r="AM126" s="271">
        <v>5.4171859107577026E-2</v>
      </c>
      <c r="AN126" s="271">
        <v>37.102730996286631</v>
      </c>
      <c r="AO126" s="271">
        <v>0.26885229987281117</v>
      </c>
      <c r="AP126" s="271">
        <v>3.1393757620391816E-2</v>
      </c>
      <c r="AQ126" s="271">
        <v>0.273749670352333</v>
      </c>
      <c r="AR126" s="271">
        <v>24.578141121635099</v>
      </c>
      <c r="AS126" s="271">
        <v>0.25599493359090059</v>
      </c>
      <c r="AT126" s="271">
        <v>99.965696931555669</v>
      </c>
      <c r="AU126" s="271">
        <v>73.04459337597271</v>
      </c>
      <c r="AV126" s="271" t="s">
        <v>880</v>
      </c>
      <c r="AW126" s="272">
        <v>18.425599999999999</v>
      </c>
      <c r="AX126" s="272">
        <v>391.7011</v>
      </c>
      <c r="AY126" s="273">
        <v>6.2229999999999999</v>
      </c>
      <c r="AZ126" s="274">
        <v>7204.4096</v>
      </c>
      <c r="BA126" s="274">
        <v>18919.163129999997</v>
      </c>
      <c r="BB126" s="274">
        <v>45427.9</v>
      </c>
      <c r="BC126" s="274">
        <f>AW126*0.86</f>
        <v>15.846015999999999</v>
      </c>
      <c r="BD126" s="274">
        <f>AX126*0.86</f>
        <v>336.86294599999997</v>
      </c>
      <c r="BE126" s="271">
        <f>AY126*0.86</f>
        <v>5.3517799999999998</v>
      </c>
      <c r="BF126" s="274">
        <f t="shared" si="16"/>
        <v>6195.7922559999997</v>
      </c>
      <c r="BG126" s="274">
        <f t="shared" si="17"/>
        <v>16270.480291799997</v>
      </c>
      <c r="BH126" s="274">
        <f t="shared" si="18"/>
        <v>39067.993999999999</v>
      </c>
      <c r="BI126" s="288"/>
      <c r="BJ126" s="275"/>
      <c r="BK126" s="275"/>
      <c r="BL126" s="275"/>
      <c r="BM126" s="275"/>
      <c r="BN126" s="275"/>
      <c r="BO126" s="271"/>
      <c r="BP126" s="271"/>
      <c r="BQ126" s="271"/>
      <c r="BR126" s="271"/>
      <c r="BS126" s="271"/>
      <c r="BT126" s="271"/>
      <c r="BU126" s="271"/>
      <c r="BV126" s="271"/>
      <c r="BW126" s="271"/>
      <c r="BX126" s="271"/>
      <c r="BY126" s="271"/>
      <c r="BZ126" s="271"/>
      <c r="CA126" s="271"/>
      <c r="CB126" s="271"/>
      <c r="CC126" s="271"/>
      <c r="CD126" s="271"/>
      <c r="CE126" s="271"/>
      <c r="CF126" s="271"/>
      <c r="CG126" s="271"/>
      <c r="CH126" s="271"/>
      <c r="CI126" s="271"/>
      <c r="CJ126" s="271"/>
      <c r="CK126" s="271"/>
      <c r="CL126" s="271"/>
      <c r="CM126" s="271"/>
      <c r="CN126" s="294"/>
      <c r="CO126" s="271"/>
      <c r="CP126" s="276" t="str">
        <f t="shared" si="13"/>
        <v/>
      </c>
      <c r="CQ126" s="277"/>
      <c r="CR126" s="276" t="str">
        <f t="shared" si="15"/>
        <v/>
      </c>
      <c r="CS126" s="278"/>
      <c r="CT126" s="294"/>
      <c r="CU126" s="288"/>
      <c r="CV126" s="276" t="s">
        <v>940</v>
      </c>
    </row>
    <row r="127" spans="1:101" s="209" customFormat="1" ht="15.6">
      <c r="A127" s="269">
        <v>124</v>
      </c>
      <c r="B127" s="269" t="s">
        <v>920</v>
      </c>
      <c r="C127" s="269" t="s">
        <v>887</v>
      </c>
      <c r="D127" s="269">
        <v>6</v>
      </c>
      <c r="E127" s="270">
        <v>1</v>
      </c>
      <c r="F127" s="271">
        <v>57.896999999999998</v>
      </c>
      <c r="G127" s="271">
        <v>2.8969999999999998</v>
      </c>
      <c r="H127" s="271">
        <v>16.056999999999999</v>
      </c>
      <c r="I127" s="271">
        <v>0.85699999999999998</v>
      </c>
      <c r="J127" s="271">
        <v>8.9269999999999996</v>
      </c>
      <c r="K127" s="271">
        <v>5.2350000000000003</v>
      </c>
      <c r="L127" s="271">
        <v>6.6360000000000001</v>
      </c>
      <c r="M127" s="271">
        <v>7.9000000000000001E-2</v>
      </c>
      <c r="N127" s="271">
        <v>7.0000000000000001E-3</v>
      </c>
      <c r="O127" s="271">
        <v>0.50700000000000001</v>
      </c>
      <c r="P127" s="271">
        <v>8.8999999999999996E-2</v>
      </c>
      <c r="Q127" s="271">
        <v>0.627</v>
      </c>
      <c r="R127" s="271">
        <v>73.040000000000006</v>
      </c>
      <c r="S127" s="271">
        <v>9.6980000000000004</v>
      </c>
      <c r="T127" s="271">
        <v>9.7100000000000009</v>
      </c>
      <c r="U127" s="271">
        <v>1.26</v>
      </c>
      <c r="V127" s="271" t="s">
        <v>325</v>
      </c>
      <c r="W127" s="271">
        <f>100*K127/40.3044/(K127/40.3044+(I127+J127)/71.844)</f>
        <v>48.816593636289333</v>
      </c>
      <c r="X127" s="271">
        <f t="shared" si="23"/>
        <v>8.6000000000000007E-2</v>
      </c>
      <c r="Y127" s="271">
        <v>53.214840000000002</v>
      </c>
      <c r="Z127" s="271">
        <v>2.2626599999999999</v>
      </c>
      <c r="AA127" s="271">
        <v>12.539870000000001</v>
      </c>
      <c r="AB127" s="271">
        <v>11.158720000000001</v>
      </c>
      <c r="AC127" s="271">
        <v>0.14405999999999999</v>
      </c>
      <c r="AD127" s="271">
        <v>12.80997</v>
      </c>
      <c r="AE127" s="271">
        <v>5.1821599999999997</v>
      </c>
      <c r="AF127" s="271">
        <v>6.1490000000000003E-2</v>
      </c>
      <c r="AG127" s="271">
        <v>5.6899999999999997E-3</v>
      </c>
      <c r="AH127" s="271">
        <v>0.39581</v>
      </c>
      <c r="AI127" s="271">
        <v>6.9680000000000006E-2</v>
      </c>
      <c r="AJ127" s="271">
        <v>0.11294999999999999</v>
      </c>
      <c r="AK127" s="271">
        <v>97.964839999999995</v>
      </c>
      <c r="AL127" s="271">
        <v>37.388342243302944</v>
      </c>
      <c r="AM127" s="271">
        <v>5.4171859107577026E-2</v>
      </c>
      <c r="AN127" s="271">
        <v>37.102730996286631</v>
      </c>
      <c r="AO127" s="271">
        <v>0.26885229987281117</v>
      </c>
      <c r="AP127" s="271">
        <v>3.1393757620391816E-2</v>
      </c>
      <c r="AQ127" s="271">
        <v>0.273749670352333</v>
      </c>
      <c r="AR127" s="271">
        <v>24.578141121635099</v>
      </c>
      <c r="AS127" s="271">
        <v>0.25599493359090059</v>
      </c>
      <c r="AT127" s="271">
        <v>99.965696931555669</v>
      </c>
      <c r="AU127" s="271">
        <v>73.04459337597271</v>
      </c>
      <c r="AV127" s="271" t="s">
        <v>884</v>
      </c>
      <c r="AW127" s="274"/>
      <c r="AX127" s="274"/>
      <c r="AY127" s="271"/>
      <c r="AZ127" s="274"/>
      <c r="BA127" s="274"/>
      <c r="BB127" s="274"/>
      <c r="BC127" s="274"/>
      <c r="BD127" s="274"/>
      <c r="BE127" s="271"/>
      <c r="BF127" s="274"/>
      <c r="BG127" s="274"/>
      <c r="BH127" s="274"/>
      <c r="BI127" s="290">
        <v>278.17984719535269</v>
      </c>
      <c r="BJ127" s="274">
        <v>27.817984719535268</v>
      </c>
      <c r="BK127" s="274">
        <f>BI127*0.86</f>
        <v>239.2346685880033</v>
      </c>
      <c r="BL127" s="274">
        <v>5221.3425152263962</v>
      </c>
      <c r="BM127" s="274">
        <v>522.1342515226396</v>
      </c>
      <c r="BN127" s="274">
        <f>BL127*U127</f>
        <v>6578.891569185259</v>
      </c>
      <c r="BO127" s="271">
        <v>8.7949999999999999</v>
      </c>
      <c r="BP127" s="271">
        <v>5.85</v>
      </c>
      <c r="BQ127" s="271">
        <v>5.85</v>
      </c>
      <c r="BR127" s="271">
        <v>160.56847845499999</v>
      </c>
      <c r="BS127" s="271">
        <v>51.284707739420718</v>
      </c>
      <c r="BT127" s="271">
        <v>2.0049999999999999</v>
      </c>
      <c r="BU127" s="271">
        <v>1.855</v>
      </c>
      <c r="BV127" s="271">
        <v>1.9300000000000002</v>
      </c>
      <c r="BW127" s="271">
        <v>3.7660850227000005</v>
      </c>
      <c r="BX127" s="271">
        <v>1.3232694649592287</v>
      </c>
      <c r="BY127" s="271">
        <v>2.5548651887065699</v>
      </c>
      <c r="BZ127" s="271">
        <v>0.80341148352582425</v>
      </c>
      <c r="CA127" s="271">
        <v>1032.23</v>
      </c>
      <c r="CB127" s="271">
        <v>1082.44</v>
      </c>
      <c r="CC127" s="271">
        <v>1459.27</v>
      </c>
      <c r="CD127" s="271">
        <v>1031.42</v>
      </c>
      <c r="CE127" s="271">
        <v>1081.6099999999999</v>
      </c>
      <c r="CF127" s="271">
        <v>1458.58</v>
      </c>
      <c r="CG127" s="271">
        <v>1286.3599999999999</v>
      </c>
      <c r="CH127" s="271">
        <v>1389.2</v>
      </c>
      <c r="CI127" s="271">
        <v>427.03999999999996</v>
      </c>
      <c r="CJ127" s="271">
        <v>427.15999999999985</v>
      </c>
      <c r="CK127" s="271">
        <v>102.84000000000015</v>
      </c>
      <c r="CL127" s="271">
        <v>102.86889846384425</v>
      </c>
      <c r="CM127" s="271">
        <v>7.8569601753507357E-2</v>
      </c>
      <c r="CN127" s="294">
        <v>827.8006438009885</v>
      </c>
      <c r="CO127" s="271">
        <v>249.11355382376516</v>
      </c>
      <c r="CP127" s="271">
        <f t="shared" si="13"/>
        <v>278.17984719535269</v>
      </c>
      <c r="CQ127" s="274">
        <f>IF(ISNUMBER(CP127),CP127+CN127,CN127)</f>
        <v>1105.9804909963411</v>
      </c>
      <c r="CR127" s="271">
        <f t="shared" si="15"/>
        <v>0.74847671413738082</v>
      </c>
      <c r="CS127" s="278"/>
      <c r="CT127" s="294">
        <v>827.8006438009885</v>
      </c>
      <c r="CU127" s="290">
        <v>278.17984719535269</v>
      </c>
      <c r="CV127" s="271">
        <v>0.74847671413738082</v>
      </c>
      <c r="CW127" s="209">
        <f>100*CV127</f>
        <v>74.847671413738084</v>
      </c>
    </row>
    <row r="128" spans="1:101" s="209" customFormat="1" ht="15.6">
      <c r="A128" s="269">
        <v>125</v>
      </c>
      <c r="B128" s="269" t="s">
        <v>920</v>
      </c>
      <c r="C128" s="269" t="s">
        <v>887</v>
      </c>
      <c r="D128" s="269">
        <v>10</v>
      </c>
      <c r="E128" s="270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1"/>
      <c r="AH128" s="271"/>
      <c r="AI128" s="271"/>
      <c r="AJ128" s="271"/>
      <c r="AK128" s="271"/>
      <c r="AL128" s="271">
        <v>37.388342243302944</v>
      </c>
      <c r="AM128" s="271">
        <v>5.4171859107577026E-2</v>
      </c>
      <c r="AN128" s="271">
        <v>37.102730996286631</v>
      </c>
      <c r="AO128" s="271">
        <v>0.26885229987281117</v>
      </c>
      <c r="AP128" s="271">
        <v>3.1393757620391816E-2</v>
      </c>
      <c r="AQ128" s="271">
        <v>0.273749670352333</v>
      </c>
      <c r="AR128" s="271">
        <v>24.578141121635099</v>
      </c>
      <c r="AS128" s="271">
        <v>0.25599493359090059</v>
      </c>
      <c r="AT128" s="271">
        <v>99.965696931555669</v>
      </c>
      <c r="AU128" s="271">
        <v>73.04459337597271</v>
      </c>
      <c r="AV128" s="271" t="s">
        <v>884</v>
      </c>
      <c r="AW128" s="274"/>
      <c r="AX128" s="274"/>
      <c r="AY128" s="271"/>
      <c r="AZ128" s="274"/>
      <c r="BA128" s="274"/>
      <c r="BB128" s="274"/>
      <c r="BC128" s="274"/>
      <c r="BD128" s="274"/>
      <c r="BE128" s="271"/>
      <c r="BF128" s="274"/>
      <c r="BG128" s="274"/>
      <c r="BH128" s="274"/>
      <c r="BI128" s="288"/>
      <c r="BJ128" s="275"/>
      <c r="BK128" s="275"/>
      <c r="BL128" s="275"/>
      <c r="BM128" s="275"/>
      <c r="BN128" s="275"/>
      <c r="BO128" s="271">
        <v>8.07</v>
      </c>
      <c r="BP128" s="271">
        <v>6.9433333333333325</v>
      </c>
      <c r="BQ128" s="271">
        <v>6.9433333333333325</v>
      </c>
      <c r="BR128" s="271">
        <v>203.70920585399998</v>
      </c>
      <c r="BS128" s="271">
        <v>4.293009767013344</v>
      </c>
      <c r="BT128" s="271">
        <v>2.273333333333333</v>
      </c>
      <c r="BU128" s="271">
        <v>2.0933333333333333</v>
      </c>
      <c r="BV128" s="271">
        <v>2.1833333333333331</v>
      </c>
      <c r="BW128" s="271">
        <v>5.4632712416333318</v>
      </c>
      <c r="BX128" s="271">
        <v>0.58011533891803357</v>
      </c>
      <c r="BY128" s="271">
        <v>2.679989895626862</v>
      </c>
      <c r="BZ128" s="271">
        <v>0.24809262911898852</v>
      </c>
      <c r="CA128" s="271">
        <v>1032.26</v>
      </c>
      <c r="CB128" s="271">
        <v>1082.48</v>
      </c>
      <c r="CC128" s="271">
        <v>1459.34</v>
      </c>
      <c r="CD128" s="271">
        <v>1031.42</v>
      </c>
      <c r="CE128" s="271">
        <v>1081.6099999999999</v>
      </c>
      <c r="CF128" s="271">
        <v>1458.58</v>
      </c>
      <c r="CG128" s="271">
        <v>1286.3699999999999</v>
      </c>
      <c r="CH128" s="271">
        <v>1389.2</v>
      </c>
      <c r="CI128" s="271">
        <v>427.07999999999993</v>
      </c>
      <c r="CJ128" s="271">
        <v>427.15999999999985</v>
      </c>
      <c r="CK128" s="271">
        <v>102.83000000000015</v>
      </c>
      <c r="CL128" s="271">
        <v>102.84926196497156</v>
      </c>
      <c r="CM128" s="271">
        <v>7.1602336315493176E-2</v>
      </c>
      <c r="CN128" s="294">
        <v>751.61184728157548</v>
      </c>
      <c r="CO128" s="276">
        <v>69.578381460818775</v>
      </c>
      <c r="CP128" s="276" t="str">
        <f t="shared" si="13"/>
        <v/>
      </c>
      <c r="CQ128" s="277">
        <f t="shared" si="14"/>
        <v>751.61184728157548</v>
      </c>
      <c r="CR128" s="276" t="str">
        <f t="shared" si="15"/>
        <v/>
      </c>
      <c r="CS128" s="278"/>
      <c r="CT128" s="294">
        <v>751.61184728157548</v>
      </c>
      <c r="CU128" s="288"/>
      <c r="CV128" s="276" t="s">
        <v>940</v>
      </c>
    </row>
    <row r="129" spans="1:100" s="209" customFormat="1" ht="15.6">
      <c r="A129" s="269">
        <v>126</v>
      </c>
      <c r="B129" s="269" t="s">
        <v>920</v>
      </c>
      <c r="C129" s="269" t="s">
        <v>888</v>
      </c>
      <c r="D129" s="269">
        <v>1</v>
      </c>
      <c r="E129" s="270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71"/>
      <c r="AH129" s="271"/>
      <c r="AI129" s="271"/>
      <c r="AJ129" s="271"/>
      <c r="AK129" s="271"/>
      <c r="AL129" s="271">
        <v>41.530081672999103</v>
      </c>
      <c r="AM129" s="271">
        <v>4.4188442199378668E-2</v>
      </c>
      <c r="AN129" s="271">
        <v>37.843827195474113</v>
      </c>
      <c r="AO129" s="271">
        <v>0.279059860248206</v>
      </c>
      <c r="AP129" s="271">
        <v>5.493395456606151E-2</v>
      </c>
      <c r="AQ129" s="271">
        <v>0.25374457733591332</v>
      </c>
      <c r="AR129" s="271">
        <v>19.609888862698288</v>
      </c>
      <c r="AS129" s="271">
        <v>0.33416010090604092</v>
      </c>
      <c r="AT129" s="271">
        <v>99.890570643756277</v>
      </c>
      <c r="AU129" s="271">
        <v>79.057695012083784</v>
      </c>
      <c r="AV129" s="271" t="s">
        <v>880</v>
      </c>
      <c r="AW129" s="272">
        <v>9.6621000000000006</v>
      </c>
      <c r="AX129" s="272">
        <v>144.1138</v>
      </c>
      <c r="AY129" s="273">
        <v>1.671</v>
      </c>
      <c r="AZ129" s="274">
        <v>3777.8811000000001</v>
      </c>
      <c r="BA129" s="274">
        <v>6960.6965399999999</v>
      </c>
      <c r="BB129" s="274">
        <v>12198.300000000001</v>
      </c>
      <c r="BC129" s="274">
        <f t="shared" ref="BC129:BE144" si="28">AW129*0.86</f>
        <v>8.309406000000001</v>
      </c>
      <c r="BD129" s="274">
        <f t="shared" si="28"/>
        <v>123.93786799999999</v>
      </c>
      <c r="BE129" s="271">
        <f t="shared" si="28"/>
        <v>1.43706</v>
      </c>
      <c r="BF129" s="274">
        <f t="shared" si="16"/>
        <v>3248.9777460000005</v>
      </c>
      <c r="BG129" s="274">
        <f t="shared" si="17"/>
        <v>5986.199024399999</v>
      </c>
      <c r="BH129" s="274">
        <f t="shared" si="18"/>
        <v>10490.538</v>
      </c>
      <c r="BI129" s="288"/>
      <c r="BJ129" s="275"/>
      <c r="BK129" s="275"/>
      <c r="BL129" s="275"/>
      <c r="BM129" s="275"/>
      <c r="BN129" s="275"/>
      <c r="BO129" s="271">
        <v>29.026666666666667</v>
      </c>
      <c r="BP129" s="271">
        <v>21.886666666666667</v>
      </c>
      <c r="BQ129" s="271">
        <v>21.886666666666667</v>
      </c>
      <c r="BR129" s="271">
        <v>7286.0606014914665</v>
      </c>
      <c r="BS129" s="271">
        <v>450.73562772862698</v>
      </c>
      <c r="BT129" s="271">
        <v>5.6400000000000006</v>
      </c>
      <c r="BU129" s="271">
        <v>5.2766666666666664</v>
      </c>
      <c r="BV129" s="271">
        <v>5.458333333333333</v>
      </c>
      <c r="BW129" s="271">
        <v>85.167504415583309</v>
      </c>
      <c r="BX129" s="271">
        <v>2.6501108217451632</v>
      </c>
      <c r="BY129" s="271">
        <v>1.1728903215201625</v>
      </c>
      <c r="BZ129" s="271">
        <v>9.9327644856911257E-2</v>
      </c>
      <c r="CA129" s="271">
        <v>1032.3399999999999</v>
      </c>
      <c r="CB129" s="271">
        <v>1082.55</v>
      </c>
      <c r="CC129" s="271">
        <v>1459.43</v>
      </c>
      <c r="CD129" s="271">
        <v>1031.42</v>
      </c>
      <c r="CE129" s="271">
        <v>1081.6099999999999</v>
      </c>
      <c r="CF129" s="271">
        <v>1458.58</v>
      </c>
      <c r="CG129" s="271">
        <v>1286.8</v>
      </c>
      <c r="CH129" s="271">
        <v>1389.47</v>
      </c>
      <c r="CI129" s="271">
        <v>427.09000000000015</v>
      </c>
      <c r="CJ129" s="271">
        <v>427.15999999999985</v>
      </c>
      <c r="CK129" s="271">
        <v>102.67000000000007</v>
      </c>
      <c r="CL129" s="271">
        <v>102.6868276007399</v>
      </c>
      <c r="CM129" s="271">
        <v>1.3968674673726866E-2</v>
      </c>
      <c r="CN129" s="294">
        <v>60.421179543272096</v>
      </c>
      <c r="CO129" s="276">
        <v>5.1168411516358825</v>
      </c>
      <c r="CP129" s="276" t="str">
        <f t="shared" si="13"/>
        <v/>
      </c>
      <c r="CQ129" s="277">
        <f t="shared" si="14"/>
        <v>60.421179543272096</v>
      </c>
      <c r="CR129" s="276" t="str">
        <f t="shared" si="15"/>
        <v/>
      </c>
      <c r="CS129" s="278"/>
      <c r="CT129" s="294">
        <v>60.421179543272096</v>
      </c>
      <c r="CU129" s="288"/>
      <c r="CV129" s="276" t="s">
        <v>940</v>
      </c>
    </row>
    <row r="130" spans="1:100" s="209" customFormat="1" ht="15.6">
      <c r="A130" s="269">
        <v>127</v>
      </c>
      <c r="B130" s="269" t="s">
        <v>920</v>
      </c>
      <c r="C130" s="269" t="s">
        <v>888</v>
      </c>
      <c r="D130" s="269" t="s">
        <v>891</v>
      </c>
      <c r="E130" s="270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  <c r="AG130" s="271"/>
      <c r="AH130" s="271"/>
      <c r="AI130" s="271"/>
      <c r="AJ130" s="271"/>
      <c r="AK130" s="271"/>
      <c r="AL130" s="271">
        <v>41.530081672999103</v>
      </c>
      <c r="AM130" s="271">
        <v>4.4188442199378668E-2</v>
      </c>
      <c r="AN130" s="271">
        <v>37.843827195474113</v>
      </c>
      <c r="AO130" s="271">
        <v>0.279059860248206</v>
      </c>
      <c r="AP130" s="271">
        <v>5.493395456606151E-2</v>
      </c>
      <c r="AQ130" s="271">
        <v>0.25374457733591332</v>
      </c>
      <c r="AR130" s="271">
        <v>19.609888862698288</v>
      </c>
      <c r="AS130" s="271">
        <v>0.33416010090604092</v>
      </c>
      <c r="AT130" s="271">
        <v>99.890570643756277</v>
      </c>
      <c r="AU130" s="271">
        <v>79.057695012083784</v>
      </c>
      <c r="AV130" s="271" t="s">
        <v>881</v>
      </c>
      <c r="AW130" s="272">
        <v>6.1627999999999998</v>
      </c>
      <c r="AX130" s="272">
        <v>151.7122</v>
      </c>
      <c r="AY130" s="273">
        <v>1.9330000000000001</v>
      </c>
      <c r="AZ130" s="274">
        <v>2409.6547999999998</v>
      </c>
      <c r="BA130" s="274">
        <v>7327.6992599999994</v>
      </c>
      <c r="BB130" s="274">
        <v>14110.9</v>
      </c>
      <c r="BC130" s="274">
        <f t="shared" si="28"/>
        <v>5.3000080000000001</v>
      </c>
      <c r="BD130" s="274">
        <f t="shared" si="28"/>
        <v>130.47249199999999</v>
      </c>
      <c r="BE130" s="271">
        <f t="shared" si="28"/>
        <v>1.66238</v>
      </c>
      <c r="BF130" s="274">
        <f t="shared" si="16"/>
        <v>2072.303128</v>
      </c>
      <c r="BG130" s="274">
        <f t="shared" si="17"/>
        <v>6301.8213635999991</v>
      </c>
      <c r="BH130" s="274">
        <f t="shared" si="18"/>
        <v>12135.374</v>
      </c>
      <c r="BI130" s="288"/>
      <c r="BJ130" s="275"/>
      <c r="BK130" s="275"/>
      <c r="BL130" s="275"/>
      <c r="BM130" s="275"/>
      <c r="BN130" s="275"/>
      <c r="BO130" s="271"/>
      <c r="BP130" s="271"/>
      <c r="BQ130" s="271"/>
      <c r="BR130" s="271"/>
      <c r="BS130" s="271"/>
      <c r="BT130" s="271"/>
      <c r="BU130" s="271"/>
      <c r="BV130" s="271"/>
      <c r="BW130" s="271"/>
      <c r="BX130" s="271"/>
      <c r="BY130" s="271"/>
      <c r="BZ130" s="271"/>
      <c r="CA130" s="271"/>
      <c r="CB130" s="271"/>
      <c r="CC130" s="271"/>
      <c r="CD130" s="271"/>
      <c r="CE130" s="271"/>
      <c r="CF130" s="271"/>
      <c r="CG130" s="271"/>
      <c r="CH130" s="271"/>
      <c r="CI130" s="271"/>
      <c r="CJ130" s="271"/>
      <c r="CK130" s="271"/>
      <c r="CL130" s="271"/>
      <c r="CM130" s="271"/>
      <c r="CN130" s="294"/>
      <c r="CO130" s="271"/>
      <c r="CP130" s="276" t="str">
        <f t="shared" ref="CP130:CP155" si="29">IF(ISNUMBER(BI130),BI130,"")</f>
        <v/>
      </c>
      <c r="CQ130" s="277"/>
      <c r="CR130" s="276" t="str">
        <f t="shared" si="15"/>
        <v/>
      </c>
      <c r="CS130" s="278"/>
      <c r="CT130" s="294"/>
      <c r="CU130" s="288"/>
      <c r="CV130" s="276" t="s">
        <v>940</v>
      </c>
    </row>
    <row r="131" spans="1:100" s="209" customFormat="1" ht="15.6">
      <c r="A131" s="269">
        <v>128</v>
      </c>
      <c r="B131" s="269" t="s">
        <v>920</v>
      </c>
      <c r="C131" s="269" t="s">
        <v>888</v>
      </c>
      <c r="D131" s="269">
        <v>2</v>
      </c>
      <c r="E131" s="270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  <c r="AG131" s="271"/>
      <c r="AH131" s="271"/>
      <c r="AI131" s="271"/>
      <c r="AJ131" s="271"/>
      <c r="AK131" s="271"/>
      <c r="AL131" s="271">
        <v>41.530081672999103</v>
      </c>
      <c r="AM131" s="271">
        <v>4.4188442199378668E-2</v>
      </c>
      <c r="AN131" s="271">
        <v>37.843827195474113</v>
      </c>
      <c r="AO131" s="271">
        <v>0.279059860248206</v>
      </c>
      <c r="AP131" s="271">
        <v>5.493395456606151E-2</v>
      </c>
      <c r="AQ131" s="271">
        <v>0.25374457733591332</v>
      </c>
      <c r="AR131" s="271">
        <v>19.609888862698288</v>
      </c>
      <c r="AS131" s="271">
        <v>0.33416010090604092</v>
      </c>
      <c r="AT131" s="271">
        <v>99.890570643756277</v>
      </c>
      <c r="AU131" s="271">
        <v>79.057695012083784</v>
      </c>
      <c r="AV131" s="271" t="s">
        <v>881</v>
      </c>
      <c r="AW131" s="272">
        <v>0.54790000000000005</v>
      </c>
      <c r="AX131" s="272">
        <v>40.344200000000001</v>
      </c>
      <c r="AY131" s="273">
        <v>0.43</v>
      </c>
      <c r="AZ131" s="274">
        <v>214.22890000000001</v>
      </c>
      <c r="BA131" s="274">
        <v>1948.6248599999999</v>
      </c>
      <c r="BB131" s="274">
        <v>3139</v>
      </c>
      <c r="BC131" s="274">
        <f t="shared" si="28"/>
        <v>0.47119400000000006</v>
      </c>
      <c r="BD131" s="274">
        <f t="shared" si="28"/>
        <v>34.696012000000003</v>
      </c>
      <c r="BE131" s="271">
        <f t="shared" si="28"/>
        <v>0.36979999999999996</v>
      </c>
      <c r="BF131" s="274">
        <f t="shared" si="16"/>
        <v>184.23685400000002</v>
      </c>
      <c r="BG131" s="274">
        <f t="shared" si="17"/>
        <v>1675.8173796000001</v>
      </c>
      <c r="BH131" s="274">
        <f t="shared" si="18"/>
        <v>2699.5399999999995</v>
      </c>
      <c r="BI131" s="288"/>
      <c r="BJ131" s="275"/>
      <c r="BK131" s="275"/>
      <c r="BL131" s="275"/>
      <c r="BM131" s="275"/>
      <c r="BN131" s="275"/>
      <c r="BO131" s="271"/>
      <c r="BP131" s="271"/>
      <c r="BQ131" s="271"/>
      <c r="BR131" s="271"/>
      <c r="BS131" s="271"/>
      <c r="BT131" s="271"/>
      <c r="BU131" s="271"/>
      <c r="BV131" s="271"/>
      <c r="BW131" s="271"/>
      <c r="BX131" s="271"/>
      <c r="BY131" s="271"/>
      <c r="BZ131" s="271"/>
      <c r="CA131" s="271"/>
      <c r="CB131" s="271"/>
      <c r="CC131" s="271"/>
      <c r="CD131" s="271"/>
      <c r="CE131" s="271"/>
      <c r="CF131" s="271"/>
      <c r="CG131" s="271"/>
      <c r="CH131" s="271"/>
      <c r="CI131" s="271"/>
      <c r="CJ131" s="271"/>
      <c r="CK131" s="271"/>
      <c r="CL131" s="271"/>
      <c r="CM131" s="271"/>
      <c r="CN131" s="294"/>
      <c r="CO131" s="271"/>
      <c r="CP131" s="276" t="str">
        <f t="shared" si="29"/>
        <v/>
      </c>
      <c r="CQ131" s="277"/>
      <c r="CR131" s="276" t="str">
        <f t="shared" ref="CR131:CR166" si="30">IF(AND(ISNUMBER(CP131),ISNUMBER(CN131)),CN131/CQ131,"")</f>
        <v/>
      </c>
      <c r="CS131" s="278"/>
      <c r="CT131" s="294"/>
      <c r="CU131" s="288"/>
      <c r="CV131" s="276" t="s">
        <v>940</v>
      </c>
    </row>
    <row r="132" spans="1:100" s="209" customFormat="1" ht="15.6">
      <c r="A132" s="269">
        <v>129</v>
      </c>
      <c r="B132" s="269" t="s">
        <v>920</v>
      </c>
      <c r="C132" s="269" t="s">
        <v>888</v>
      </c>
      <c r="D132" s="269">
        <v>3</v>
      </c>
      <c r="E132" s="270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  <c r="AG132" s="271"/>
      <c r="AH132" s="271"/>
      <c r="AI132" s="271"/>
      <c r="AJ132" s="271"/>
      <c r="AK132" s="271"/>
      <c r="AL132" s="271">
        <v>41.530081672999103</v>
      </c>
      <c r="AM132" s="271">
        <v>4.4188442199378668E-2</v>
      </c>
      <c r="AN132" s="271">
        <v>37.843827195474113</v>
      </c>
      <c r="AO132" s="271">
        <v>0.279059860248206</v>
      </c>
      <c r="AP132" s="271">
        <v>5.493395456606151E-2</v>
      </c>
      <c r="AQ132" s="271">
        <v>0.25374457733591332</v>
      </c>
      <c r="AR132" s="271">
        <v>19.609888862698288</v>
      </c>
      <c r="AS132" s="271">
        <v>0.33416010090604092</v>
      </c>
      <c r="AT132" s="271">
        <v>99.890570643756277</v>
      </c>
      <c r="AU132" s="271">
        <v>79.057695012083784</v>
      </c>
      <c r="AV132" s="271" t="s">
        <v>881</v>
      </c>
      <c r="AW132" s="272" t="s">
        <v>314</v>
      </c>
      <c r="AX132" s="272">
        <v>17.16</v>
      </c>
      <c r="AY132" s="273"/>
      <c r="AZ132" s="274"/>
      <c r="BA132" s="274">
        <v>828.82799999999997</v>
      </c>
      <c r="BB132" s="274"/>
      <c r="BC132" s="274"/>
      <c r="BD132" s="274">
        <f t="shared" si="28"/>
        <v>14.7576</v>
      </c>
      <c r="BE132" s="271"/>
      <c r="BF132" s="274"/>
      <c r="BG132" s="274">
        <f t="shared" ref="BG132:BG164" si="31">48.3*BD132</f>
        <v>712.79207999999994</v>
      </c>
      <c r="BH132" s="274">
        <f t="shared" ref="BH132:BH164" si="32">7300*BE132</f>
        <v>0</v>
      </c>
      <c r="BI132" s="288"/>
      <c r="BJ132" s="275"/>
      <c r="BK132" s="275"/>
      <c r="BL132" s="275"/>
      <c r="BM132" s="275"/>
      <c r="BN132" s="275"/>
      <c r="BO132" s="271"/>
      <c r="BP132" s="271"/>
      <c r="BQ132" s="271"/>
      <c r="BR132" s="271"/>
      <c r="BS132" s="271"/>
      <c r="BT132" s="271"/>
      <c r="BU132" s="271"/>
      <c r="BV132" s="271"/>
      <c r="BW132" s="271"/>
      <c r="BX132" s="271"/>
      <c r="BY132" s="271"/>
      <c r="BZ132" s="271"/>
      <c r="CA132" s="271"/>
      <c r="CB132" s="271"/>
      <c r="CC132" s="271"/>
      <c r="CD132" s="271"/>
      <c r="CE132" s="271"/>
      <c r="CF132" s="271"/>
      <c r="CG132" s="271"/>
      <c r="CH132" s="271"/>
      <c r="CI132" s="271"/>
      <c r="CJ132" s="271"/>
      <c r="CK132" s="271"/>
      <c r="CL132" s="271"/>
      <c r="CM132" s="271"/>
      <c r="CN132" s="294"/>
      <c r="CO132" s="271"/>
      <c r="CP132" s="276" t="str">
        <f t="shared" si="29"/>
        <v/>
      </c>
      <c r="CQ132" s="277"/>
      <c r="CR132" s="276" t="str">
        <f t="shared" si="30"/>
        <v/>
      </c>
      <c r="CS132" s="278"/>
      <c r="CT132" s="294"/>
      <c r="CU132" s="288"/>
      <c r="CV132" s="276" t="s">
        <v>940</v>
      </c>
    </row>
    <row r="133" spans="1:100" s="209" customFormat="1" ht="15.6">
      <c r="A133" s="269">
        <v>130</v>
      </c>
      <c r="B133" s="269" t="s">
        <v>920</v>
      </c>
      <c r="C133" s="269" t="s">
        <v>888</v>
      </c>
      <c r="D133" s="269">
        <v>4</v>
      </c>
      <c r="E133" s="270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  <c r="AG133" s="271"/>
      <c r="AH133" s="271"/>
      <c r="AI133" s="271"/>
      <c r="AJ133" s="271"/>
      <c r="AK133" s="271"/>
      <c r="AL133" s="271">
        <v>41.530081672999103</v>
      </c>
      <c r="AM133" s="271">
        <v>4.4188442199378668E-2</v>
      </c>
      <c r="AN133" s="271">
        <v>37.843827195474113</v>
      </c>
      <c r="AO133" s="271">
        <v>0.279059860248206</v>
      </c>
      <c r="AP133" s="271">
        <v>5.493395456606151E-2</v>
      </c>
      <c r="AQ133" s="271">
        <v>0.25374457733591332</v>
      </c>
      <c r="AR133" s="271">
        <v>19.609888862698288</v>
      </c>
      <c r="AS133" s="271">
        <v>0.33416010090604092</v>
      </c>
      <c r="AT133" s="271">
        <v>99.890570643756277</v>
      </c>
      <c r="AU133" s="271">
        <v>79.057695012083784</v>
      </c>
      <c r="AV133" s="271" t="s">
        <v>881</v>
      </c>
      <c r="AW133" s="272">
        <v>21.8965</v>
      </c>
      <c r="AX133" s="272">
        <v>330.99169999999998</v>
      </c>
      <c r="AY133" s="273">
        <v>5.024</v>
      </c>
      <c r="AZ133" s="274">
        <v>8561.5314999999991</v>
      </c>
      <c r="BA133" s="274">
        <v>15986.899109999998</v>
      </c>
      <c r="BB133" s="274">
        <v>36675.199999999997</v>
      </c>
      <c r="BC133" s="274">
        <f t="shared" ref="BC133:BC144" si="33">AW133*0.86</f>
        <v>18.83099</v>
      </c>
      <c r="BD133" s="274">
        <f t="shared" si="28"/>
        <v>284.65286199999997</v>
      </c>
      <c r="BE133" s="271">
        <f t="shared" si="28"/>
        <v>4.32064</v>
      </c>
      <c r="BF133" s="274">
        <f t="shared" ref="BF133:BF165" si="34">391*BC133</f>
        <v>7362.9170899999999</v>
      </c>
      <c r="BG133" s="274">
        <f t="shared" si="31"/>
        <v>13748.733234599998</v>
      </c>
      <c r="BH133" s="274">
        <f t="shared" si="32"/>
        <v>31540.671999999999</v>
      </c>
      <c r="BI133" s="288"/>
      <c r="BJ133" s="275"/>
      <c r="BK133" s="275"/>
      <c r="BL133" s="275"/>
      <c r="BM133" s="275"/>
      <c r="BN133" s="275"/>
      <c r="BO133" s="271"/>
      <c r="BP133" s="271"/>
      <c r="BQ133" s="271"/>
      <c r="BR133" s="271"/>
      <c r="BS133" s="271"/>
      <c r="BT133" s="271"/>
      <c r="BU133" s="271"/>
      <c r="BV133" s="271"/>
      <c r="BW133" s="271"/>
      <c r="BX133" s="271"/>
      <c r="BY133" s="271"/>
      <c r="BZ133" s="271"/>
      <c r="CA133" s="271"/>
      <c r="CB133" s="271"/>
      <c r="CC133" s="271"/>
      <c r="CD133" s="271"/>
      <c r="CE133" s="271"/>
      <c r="CF133" s="271"/>
      <c r="CG133" s="271"/>
      <c r="CH133" s="271"/>
      <c r="CI133" s="271"/>
      <c r="CJ133" s="271"/>
      <c r="CK133" s="271"/>
      <c r="CL133" s="271"/>
      <c r="CM133" s="271"/>
      <c r="CN133" s="294"/>
      <c r="CO133" s="271"/>
      <c r="CP133" s="276" t="str">
        <f t="shared" si="29"/>
        <v/>
      </c>
      <c r="CQ133" s="277"/>
      <c r="CR133" s="276" t="str">
        <f t="shared" si="30"/>
        <v/>
      </c>
      <c r="CS133" s="278"/>
      <c r="CT133" s="294"/>
      <c r="CU133" s="288"/>
      <c r="CV133" s="276" t="s">
        <v>940</v>
      </c>
    </row>
    <row r="134" spans="1:100" s="209" customFormat="1" ht="15.6">
      <c r="A134" s="269">
        <v>131</v>
      </c>
      <c r="B134" s="269" t="s">
        <v>920</v>
      </c>
      <c r="C134" s="269" t="s">
        <v>888</v>
      </c>
      <c r="D134" s="269">
        <v>6</v>
      </c>
      <c r="E134" s="270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  <c r="AK134" s="271"/>
      <c r="AL134" s="271">
        <v>41.530081672999103</v>
      </c>
      <c r="AM134" s="271">
        <v>4.4188442199378668E-2</v>
      </c>
      <c r="AN134" s="271">
        <v>37.843827195474113</v>
      </c>
      <c r="AO134" s="271">
        <v>0.279059860248206</v>
      </c>
      <c r="AP134" s="271">
        <v>5.493395456606151E-2</v>
      </c>
      <c r="AQ134" s="271">
        <v>0.25374457733591332</v>
      </c>
      <c r="AR134" s="271">
        <v>19.609888862698288</v>
      </c>
      <c r="AS134" s="271">
        <v>0.33416010090604092</v>
      </c>
      <c r="AT134" s="271">
        <v>99.890570643756277</v>
      </c>
      <c r="AU134" s="271">
        <v>79.057695012083784</v>
      </c>
      <c r="AV134" s="271" t="s">
        <v>881</v>
      </c>
      <c r="AW134" s="272">
        <v>5.7595000000000001</v>
      </c>
      <c r="AX134" s="272">
        <v>159.42660000000001</v>
      </c>
      <c r="AY134" s="273">
        <v>2.3849999999999998</v>
      </c>
      <c r="AZ134" s="274">
        <v>2251.9645</v>
      </c>
      <c r="BA134" s="274">
        <v>7700.3047799999995</v>
      </c>
      <c r="BB134" s="274">
        <v>17410.5</v>
      </c>
      <c r="BC134" s="274">
        <f t="shared" si="33"/>
        <v>4.9531700000000001</v>
      </c>
      <c r="BD134" s="274">
        <f t="shared" si="28"/>
        <v>137.106876</v>
      </c>
      <c r="BE134" s="271">
        <f t="shared" si="28"/>
        <v>2.0510999999999999</v>
      </c>
      <c r="BF134" s="274">
        <f t="shared" si="34"/>
        <v>1936.68947</v>
      </c>
      <c r="BG134" s="274">
        <f t="shared" si="31"/>
        <v>6622.2621107999994</v>
      </c>
      <c r="BH134" s="274">
        <f t="shared" si="32"/>
        <v>14973.029999999999</v>
      </c>
      <c r="BI134" s="288"/>
      <c r="BJ134" s="275"/>
      <c r="BK134" s="275"/>
      <c r="BL134" s="275"/>
      <c r="BM134" s="275"/>
      <c r="BN134" s="275"/>
      <c r="BO134" s="271"/>
      <c r="BP134" s="271"/>
      <c r="BQ134" s="271"/>
      <c r="BR134" s="271"/>
      <c r="BS134" s="271"/>
      <c r="BT134" s="271"/>
      <c r="BU134" s="271"/>
      <c r="BV134" s="271"/>
      <c r="BW134" s="271"/>
      <c r="BX134" s="271"/>
      <c r="BY134" s="271"/>
      <c r="BZ134" s="271"/>
      <c r="CA134" s="271"/>
      <c r="CB134" s="271"/>
      <c r="CC134" s="271"/>
      <c r="CD134" s="271"/>
      <c r="CE134" s="271"/>
      <c r="CF134" s="271"/>
      <c r="CG134" s="271"/>
      <c r="CH134" s="271"/>
      <c r="CI134" s="271"/>
      <c r="CJ134" s="271"/>
      <c r="CK134" s="271"/>
      <c r="CL134" s="271"/>
      <c r="CM134" s="271"/>
      <c r="CN134" s="294"/>
      <c r="CO134" s="271"/>
      <c r="CP134" s="276" t="str">
        <f t="shared" si="29"/>
        <v/>
      </c>
      <c r="CQ134" s="277"/>
      <c r="CR134" s="276" t="str">
        <f t="shared" si="30"/>
        <v/>
      </c>
      <c r="CS134" s="278"/>
      <c r="CT134" s="294"/>
      <c r="CU134" s="288"/>
      <c r="CV134" s="276" t="s">
        <v>940</v>
      </c>
    </row>
    <row r="135" spans="1:100" s="209" customFormat="1" ht="15.6">
      <c r="A135" s="269">
        <v>132</v>
      </c>
      <c r="B135" s="269" t="s">
        <v>920</v>
      </c>
      <c r="C135" s="269" t="s">
        <v>888</v>
      </c>
      <c r="D135" s="269">
        <v>7</v>
      </c>
      <c r="E135" s="270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  <c r="AG135" s="271"/>
      <c r="AH135" s="271"/>
      <c r="AI135" s="271"/>
      <c r="AJ135" s="271"/>
      <c r="AK135" s="271"/>
      <c r="AL135" s="271">
        <v>41.530081672999103</v>
      </c>
      <c r="AM135" s="271">
        <v>4.4188442199378668E-2</v>
      </c>
      <c r="AN135" s="271">
        <v>37.843827195474113</v>
      </c>
      <c r="AO135" s="271">
        <v>0.279059860248206</v>
      </c>
      <c r="AP135" s="271">
        <v>5.493395456606151E-2</v>
      </c>
      <c r="AQ135" s="271">
        <v>0.25374457733591332</v>
      </c>
      <c r="AR135" s="271">
        <v>19.609888862698288</v>
      </c>
      <c r="AS135" s="271">
        <v>0.33416010090604092</v>
      </c>
      <c r="AT135" s="271">
        <v>99.890570643756277</v>
      </c>
      <c r="AU135" s="271">
        <v>79.057695012083784</v>
      </c>
      <c r="AV135" s="271" t="s">
        <v>881</v>
      </c>
      <c r="AW135" s="272">
        <v>28.182300000000001</v>
      </c>
      <c r="AX135" s="272">
        <v>435.28030000000001</v>
      </c>
      <c r="AY135" s="273">
        <v>3.5819999999999999</v>
      </c>
      <c r="AZ135" s="274">
        <v>11019.2793</v>
      </c>
      <c r="BA135" s="274">
        <v>21024.038489999999</v>
      </c>
      <c r="BB135" s="274">
        <v>26148.6</v>
      </c>
      <c r="BC135" s="274">
        <f t="shared" si="33"/>
        <v>24.236778000000001</v>
      </c>
      <c r="BD135" s="274">
        <f t="shared" si="28"/>
        <v>374.34105799999998</v>
      </c>
      <c r="BE135" s="271">
        <f t="shared" si="28"/>
        <v>3.0805199999999999</v>
      </c>
      <c r="BF135" s="274">
        <f t="shared" si="34"/>
        <v>9476.5801979999997</v>
      </c>
      <c r="BG135" s="274">
        <f t="shared" si="31"/>
        <v>18080.673101399996</v>
      </c>
      <c r="BH135" s="274">
        <f t="shared" si="32"/>
        <v>22487.795999999998</v>
      </c>
      <c r="BI135" s="288"/>
      <c r="BJ135" s="275"/>
      <c r="BK135" s="275"/>
      <c r="BL135" s="275"/>
      <c r="BM135" s="275"/>
      <c r="BN135" s="275"/>
      <c r="BO135" s="271"/>
      <c r="BP135" s="271"/>
      <c r="BQ135" s="271"/>
      <c r="BR135" s="271"/>
      <c r="BS135" s="271"/>
      <c r="BT135" s="271"/>
      <c r="BU135" s="271"/>
      <c r="BV135" s="271"/>
      <c r="BW135" s="271"/>
      <c r="BX135" s="271"/>
      <c r="BY135" s="271"/>
      <c r="BZ135" s="271"/>
      <c r="CA135" s="271"/>
      <c r="CB135" s="271"/>
      <c r="CC135" s="271"/>
      <c r="CD135" s="271"/>
      <c r="CE135" s="271"/>
      <c r="CF135" s="271"/>
      <c r="CG135" s="271"/>
      <c r="CH135" s="271"/>
      <c r="CI135" s="271"/>
      <c r="CJ135" s="271"/>
      <c r="CK135" s="271"/>
      <c r="CL135" s="271"/>
      <c r="CM135" s="271"/>
      <c r="CN135" s="294"/>
      <c r="CO135" s="271"/>
      <c r="CP135" s="276" t="str">
        <f t="shared" si="29"/>
        <v/>
      </c>
      <c r="CQ135" s="277"/>
      <c r="CR135" s="276" t="str">
        <f t="shared" si="30"/>
        <v/>
      </c>
      <c r="CS135" s="278"/>
      <c r="CT135" s="294"/>
      <c r="CU135" s="288"/>
      <c r="CV135" s="276" t="s">
        <v>940</v>
      </c>
    </row>
    <row r="136" spans="1:100" s="209" customFormat="1" ht="15.6">
      <c r="A136" s="269">
        <v>133</v>
      </c>
      <c r="B136" s="269" t="s">
        <v>920</v>
      </c>
      <c r="C136" s="269" t="s">
        <v>888</v>
      </c>
      <c r="D136" s="269">
        <v>9</v>
      </c>
      <c r="E136" s="270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  <c r="AG136" s="271"/>
      <c r="AH136" s="271"/>
      <c r="AI136" s="271"/>
      <c r="AJ136" s="271"/>
      <c r="AK136" s="271"/>
      <c r="AL136" s="271">
        <v>41.530081672999103</v>
      </c>
      <c r="AM136" s="271">
        <v>4.4188442199378668E-2</v>
      </c>
      <c r="AN136" s="271">
        <v>37.843827195474113</v>
      </c>
      <c r="AO136" s="271">
        <v>0.279059860248206</v>
      </c>
      <c r="AP136" s="271">
        <v>5.493395456606151E-2</v>
      </c>
      <c r="AQ136" s="271">
        <v>0.25374457733591332</v>
      </c>
      <c r="AR136" s="271">
        <v>19.609888862698288</v>
      </c>
      <c r="AS136" s="271">
        <v>0.33416010090604092</v>
      </c>
      <c r="AT136" s="271">
        <v>99.890570643756277</v>
      </c>
      <c r="AU136" s="271">
        <v>79.057695012083784</v>
      </c>
      <c r="AV136" s="271" t="s">
        <v>881</v>
      </c>
      <c r="AW136" s="272">
        <v>4.5434000000000001</v>
      </c>
      <c r="AX136" s="272">
        <v>45.145600000000002</v>
      </c>
      <c r="AY136" s="273">
        <v>0.88400000000000001</v>
      </c>
      <c r="AZ136" s="274">
        <v>1776.4694</v>
      </c>
      <c r="BA136" s="274">
        <v>2180.5324799999999</v>
      </c>
      <c r="BB136" s="274">
        <v>6453.2</v>
      </c>
      <c r="BC136" s="274">
        <f t="shared" si="33"/>
        <v>3.907324</v>
      </c>
      <c r="BD136" s="274">
        <f t="shared" si="28"/>
        <v>38.825215999999998</v>
      </c>
      <c r="BE136" s="271">
        <f t="shared" si="28"/>
        <v>0.76024000000000003</v>
      </c>
      <c r="BF136" s="274">
        <f t="shared" si="34"/>
        <v>1527.763684</v>
      </c>
      <c r="BG136" s="274">
        <f t="shared" si="31"/>
        <v>1875.2579327999997</v>
      </c>
      <c r="BH136" s="274">
        <f t="shared" si="32"/>
        <v>5549.7520000000004</v>
      </c>
      <c r="BI136" s="288"/>
      <c r="BJ136" s="275"/>
      <c r="BK136" s="275"/>
      <c r="BL136" s="275"/>
      <c r="BM136" s="275"/>
      <c r="BN136" s="275"/>
      <c r="BO136" s="271"/>
      <c r="BP136" s="271"/>
      <c r="BQ136" s="271"/>
      <c r="BR136" s="271"/>
      <c r="BS136" s="271"/>
      <c r="BT136" s="271"/>
      <c r="BU136" s="271"/>
      <c r="BV136" s="271"/>
      <c r="BW136" s="271"/>
      <c r="BX136" s="271"/>
      <c r="BY136" s="271"/>
      <c r="BZ136" s="271"/>
      <c r="CA136" s="271"/>
      <c r="CB136" s="271"/>
      <c r="CC136" s="271"/>
      <c r="CD136" s="271"/>
      <c r="CE136" s="271"/>
      <c r="CF136" s="271"/>
      <c r="CG136" s="271"/>
      <c r="CH136" s="271"/>
      <c r="CI136" s="271"/>
      <c r="CJ136" s="271"/>
      <c r="CK136" s="271"/>
      <c r="CL136" s="271"/>
      <c r="CM136" s="271"/>
      <c r="CN136" s="294"/>
      <c r="CO136" s="271"/>
      <c r="CP136" s="276" t="str">
        <f t="shared" si="29"/>
        <v/>
      </c>
      <c r="CQ136" s="277"/>
      <c r="CR136" s="276" t="str">
        <f t="shared" si="30"/>
        <v/>
      </c>
      <c r="CS136" s="278"/>
      <c r="CT136" s="294"/>
      <c r="CU136" s="288"/>
      <c r="CV136" s="276" t="s">
        <v>940</v>
      </c>
    </row>
    <row r="137" spans="1:100" s="209" customFormat="1" ht="15.6">
      <c r="A137" s="269">
        <v>134</v>
      </c>
      <c r="B137" s="269" t="s">
        <v>920</v>
      </c>
      <c r="C137" s="269" t="s">
        <v>888</v>
      </c>
      <c r="D137" s="269" t="s">
        <v>927</v>
      </c>
      <c r="E137" s="270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  <c r="AG137" s="271"/>
      <c r="AH137" s="271"/>
      <c r="AI137" s="271"/>
      <c r="AJ137" s="271"/>
      <c r="AK137" s="271"/>
      <c r="AL137" s="271">
        <v>41.530081672999103</v>
      </c>
      <c r="AM137" s="271">
        <v>4.4188442199378668E-2</v>
      </c>
      <c r="AN137" s="271">
        <v>37.843827195474113</v>
      </c>
      <c r="AO137" s="271">
        <v>0.279059860248206</v>
      </c>
      <c r="AP137" s="271">
        <v>5.493395456606151E-2</v>
      </c>
      <c r="AQ137" s="271">
        <v>0.25374457733591332</v>
      </c>
      <c r="AR137" s="271">
        <v>19.609888862698288</v>
      </c>
      <c r="AS137" s="271">
        <v>0.33416010090604092</v>
      </c>
      <c r="AT137" s="271">
        <v>99.890570643756277</v>
      </c>
      <c r="AU137" s="271">
        <v>79.057695012083784</v>
      </c>
      <c r="AV137" s="271" t="s">
        <v>881</v>
      </c>
      <c r="AW137" s="272">
        <v>1.0538000000000001</v>
      </c>
      <c r="AX137" s="272">
        <v>19.6724</v>
      </c>
      <c r="AY137" s="273">
        <v>0.435</v>
      </c>
      <c r="AZ137" s="274">
        <v>412.03580000000005</v>
      </c>
      <c r="BA137" s="274">
        <v>950.17691999999988</v>
      </c>
      <c r="BB137" s="274">
        <v>3175.5</v>
      </c>
      <c r="BC137" s="274">
        <f t="shared" si="33"/>
        <v>0.90626800000000007</v>
      </c>
      <c r="BD137" s="274">
        <f t="shared" si="28"/>
        <v>16.918264000000001</v>
      </c>
      <c r="BE137" s="271">
        <f t="shared" si="28"/>
        <v>0.37409999999999999</v>
      </c>
      <c r="BF137" s="274">
        <f t="shared" si="34"/>
        <v>354.35078800000002</v>
      </c>
      <c r="BG137" s="274">
        <f t="shared" si="31"/>
        <v>817.15215119999993</v>
      </c>
      <c r="BH137" s="274">
        <f t="shared" si="32"/>
        <v>2730.93</v>
      </c>
      <c r="BI137" s="288"/>
      <c r="BJ137" s="275"/>
      <c r="BK137" s="275"/>
      <c r="BL137" s="275"/>
      <c r="BM137" s="275"/>
      <c r="BN137" s="275"/>
      <c r="BO137" s="271"/>
      <c r="BP137" s="271"/>
      <c r="BQ137" s="271"/>
      <c r="BR137" s="271"/>
      <c r="BS137" s="271"/>
      <c r="BT137" s="271"/>
      <c r="BU137" s="271"/>
      <c r="BV137" s="271"/>
      <c r="BW137" s="271"/>
      <c r="BX137" s="271"/>
      <c r="BY137" s="271"/>
      <c r="BZ137" s="271"/>
      <c r="CA137" s="271"/>
      <c r="CB137" s="271"/>
      <c r="CC137" s="271"/>
      <c r="CD137" s="271"/>
      <c r="CE137" s="271"/>
      <c r="CF137" s="271"/>
      <c r="CG137" s="271"/>
      <c r="CH137" s="271"/>
      <c r="CI137" s="271"/>
      <c r="CJ137" s="271"/>
      <c r="CK137" s="271"/>
      <c r="CL137" s="271"/>
      <c r="CM137" s="271"/>
      <c r="CN137" s="294"/>
      <c r="CO137" s="271"/>
      <c r="CP137" s="276" t="str">
        <f t="shared" si="29"/>
        <v/>
      </c>
      <c r="CQ137" s="277"/>
      <c r="CR137" s="276" t="str">
        <f t="shared" si="30"/>
        <v/>
      </c>
      <c r="CS137" s="278"/>
      <c r="CT137" s="294"/>
      <c r="CU137" s="288"/>
      <c r="CV137" s="276" t="s">
        <v>940</v>
      </c>
    </row>
    <row r="138" spans="1:100" s="209" customFormat="1" ht="15.6">
      <c r="A138" s="269">
        <v>135</v>
      </c>
      <c r="B138" s="269" t="s">
        <v>920</v>
      </c>
      <c r="C138" s="269" t="s">
        <v>888</v>
      </c>
      <c r="D138" s="269" t="s">
        <v>928</v>
      </c>
      <c r="E138" s="270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J138" s="271"/>
      <c r="AK138" s="271"/>
      <c r="AL138" s="271">
        <v>41.530081672999103</v>
      </c>
      <c r="AM138" s="271">
        <v>4.4188442199378668E-2</v>
      </c>
      <c r="AN138" s="271">
        <v>37.843827195474113</v>
      </c>
      <c r="AO138" s="271">
        <v>0.279059860248206</v>
      </c>
      <c r="AP138" s="271">
        <v>5.493395456606151E-2</v>
      </c>
      <c r="AQ138" s="271">
        <v>0.25374457733591332</v>
      </c>
      <c r="AR138" s="271">
        <v>19.609888862698288</v>
      </c>
      <c r="AS138" s="271">
        <v>0.33416010090604092</v>
      </c>
      <c r="AT138" s="271">
        <v>99.890570643756277</v>
      </c>
      <c r="AU138" s="271">
        <v>79.057695012083784</v>
      </c>
      <c r="AV138" s="271" t="s">
        <v>881</v>
      </c>
      <c r="AW138" s="272">
        <v>4.2398999999999996</v>
      </c>
      <c r="AX138" s="272">
        <v>58.042299999999997</v>
      </c>
      <c r="AY138" s="273">
        <v>1.3720000000000001</v>
      </c>
      <c r="AZ138" s="274">
        <v>1657.8008999999997</v>
      </c>
      <c r="BA138" s="274">
        <v>2803.4430899999998</v>
      </c>
      <c r="BB138" s="274">
        <v>10015.6</v>
      </c>
      <c r="BC138" s="274">
        <f t="shared" si="33"/>
        <v>3.6463139999999994</v>
      </c>
      <c r="BD138" s="274">
        <f t="shared" si="28"/>
        <v>49.916377999999995</v>
      </c>
      <c r="BE138" s="271">
        <f t="shared" si="28"/>
        <v>1.1799200000000001</v>
      </c>
      <c r="BF138" s="274">
        <f t="shared" si="34"/>
        <v>1425.7087739999997</v>
      </c>
      <c r="BG138" s="274">
        <f t="shared" si="31"/>
        <v>2410.9610573999994</v>
      </c>
      <c r="BH138" s="274">
        <f t="shared" si="32"/>
        <v>8613.4160000000011</v>
      </c>
      <c r="BI138" s="288"/>
      <c r="BJ138" s="275"/>
      <c r="BK138" s="275"/>
      <c r="BL138" s="275"/>
      <c r="BM138" s="275"/>
      <c r="BN138" s="275"/>
      <c r="BO138" s="271"/>
      <c r="BP138" s="271"/>
      <c r="BQ138" s="271"/>
      <c r="BR138" s="271"/>
      <c r="BS138" s="271"/>
      <c r="BT138" s="271"/>
      <c r="BU138" s="271"/>
      <c r="BV138" s="271"/>
      <c r="BW138" s="271"/>
      <c r="BX138" s="271"/>
      <c r="BY138" s="271"/>
      <c r="BZ138" s="271"/>
      <c r="CA138" s="271"/>
      <c r="CB138" s="271"/>
      <c r="CC138" s="271"/>
      <c r="CD138" s="271"/>
      <c r="CE138" s="271"/>
      <c r="CF138" s="271"/>
      <c r="CG138" s="271"/>
      <c r="CH138" s="271"/>
      <c r="CI138" s="271"/>
      <c r="CJ138" s="271"/>
      <c r="CK138" s="271"/>
      <c r="CL138" s="271"/>
      <c r="CM138" s="271"/>
      <c r="CN138" s="294"/>
      <c r="CO138" s="271"/>
      <c r="CP138" s="276" t="str">
        <f t="shared" si="29"/>
        <v/>
      </c>
      <c r="CQ138" s="277"/>
      <c r="CR138" s="276" t="str">
        <f t="shared" si="30"/>
        <v/>
      </c>
      <c r="CS138" s="278"/>
      <c r="CT138" s="294"/>
      <c r="CU138" s="288"/>
      <c r="CV138" s="276" t="s">
        <v>940</v>
      </c>
    </row>
    <row r="139" spans="1:100" s="209" customFormat="1" ht="15.6">
      <c r="A139" s="269">
        <v>136</v>
      </c>
      <c r="B139" s="269" t="s">
        <v>920</v>
      </c>
      <c r="C139" s="269" t="s">
        <v>888</v>
      </c>
      <c r="D139" s="269" t="s">
        <v>929</v>
      </c>
      <c r="E139" s="270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  <c r="AG139" s="271"/>
      <c r="AH139" s="271"/>
      <c r="AI139" s="271"/>
      <c r="AJ139" s="271"/>
      <c r="AK139" s="271"/>
      <c r="AL139" s="271">
        <v>41.530081672999103</v>
      </c>
      <c r="AM139" s="271">
        <v>4.4188442199378668E-2</v>
      </c>
      <c r="AN139" s="271">
        <v>37.843827195474113</v>
      </c>
      <c r="AO139" s="271">
        <v>0.279059860248206</v>
      </c>
      <c r="AP139" s="271">
        <v>5.493395456606151E-2</v>
      </c>
      <c r="AQ139" s="271">
        <v>0.25374457733591332</v>
      </c>
      <c r="AR139" s="271">
        <v>19.609888862698288</v>
      </c>
      <c r="AS139" s="271">
        <v>0.33416010090604092</v>
      </c>
      <c r="AT139" s="271">
        <v>99.890570643756277</v>
      </c>
      <c r="AU139" s="271">
        <v>79.057695012083784</v>
      </c>
      <c r="AV139" s="271" t="s">
        <v>881</v>
      </c>
      <c r="AW139" s="272">
        <v>7.3936999999999999</v>
      </c>
      <c r="AX139" s="272">
        <v>37.862400000000001</v>
      </c>
      <c r="AY139" s="273">
        <v>0.90700000000000003</v>
      </c>
      <c r="AZ139" s="274">
        <v>2890.9367000000002</v>
      </c>
      <c r="BA139" s="274">
        <v>1828.7539199999999</v>
      </c>
      <c r="BB139" s="274">
        <v>6621.1</v>
      </c>
      <c r="BC139" s="274">
        <f t="shared" si="33"/>
        <v>6.3585820000000002</v>
      </c>
      <c r="BD139" s="274">
        <f t="shared" si="28"/>
        <v>32.561664</v>
      </c>
      <c r="BE139" s="271">
        <f t="shared" si="28"/>
        <v>0.78002000000000005</v>
      </c>
      <c r="BF139" s="274">
        <f t="shared" si="34"/>
        <v>2486.2055620000001</v>
      </c>
      <c r="BG139" s="274">
        <f t="shared" si="31"/>
        <v>1572.7283711999999</v>
      </c>
      <c r="BH139" s="274">
        <f t="shared" si="32"/>
        <v>5694.1460000000006</v>
      </c>
      <c r="BI139" s="288"/>
      <c r="BJ139" s="275"/>
      <c r="BK139" s="275"/>
      <c r="BL139" s="275"/>
      <c r="BM139" s="275"/>
      <c r="BN139" s="275"/>
      <c r="BO139" s="271"/>
      <c r="BP139" s="271"/>
      <c r="BQ139" s="271"/>
      <c r="BR139" s="271"/>
      <c r="BS139" s="271"/>
      <c r="BT139" s="271"/>
      <c r="BU139" s="271"/>
      <c r="BV139" s="271"/>
      <c r="BW139" s="271"/>
      <c r="BX139" s="271"/>
      <c r="BY139" s="271"/>
      <c r="BZ139" s="271"/>
      <c r="CA139" s="271"/>
      <c r="CB139" s="271"/>
      <c r="CC139" s="271"/>
      <c r="CD139" s="271"/>
      <c r="CE139" s="271"/>
      <c r="CF139" s="271"/>
      <c r="CG139" s="271"/>
      <c r="CH139" s="271"/>
      <c r="CI139" s="271"/>
      <c r="CJ139" s="271"/>
      <c r="CK139" s="271"/>
      <c r="CL139" s="271"/>
      <c r="CM139" s="271"/>
      <c r="CN139" s="294"/>
      <c r="CO139" s="271"/>
      <c r="CP139" s="276" t="str">
        <f t="shared" si="29"/>
        <v/>
      </c>
      <c r="CQ139" s="277"/>
      <c r="CR139" s="276" t="str">
        <f t="shared" si="30"/>
        <v/>
      </c>
      <c r="CS139" s="278"/>
      <c r="CT139" s="294"/>
      <c r="CU139" s="288"/>
      <c r="CV139" s="276" t="s">
        <v>940</v>
      </c>
    </row>
    <row r="140" spans="1:100" s="209" customFormat="1" ht="15.6">
      <c r="A140" s="269">
        <v>137</v>
      </c>
      <c r="B140" s="269" t="s">
        <v>920</v>
      </c>
      <c r="C140" s="269" t="s">
        <v>888</v>
      </c>
      <c r="D140" s="269" t="s">
        <v>930</v>
      </c>
      <c r="E140" s="270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  <c r="AG140" s="271"/>
      <c r="AH140" s="271"/>
      <c r="AI140" s="271"/>
      <c r="AJ140" s="271"/>
      <c r="AK140" s="271"/>
      <c r="AL140" s="271">
        <v>41.530081672999103</v>
      </c>
      <c r="AM140" s="271">
        <v>4.4188442199378668E-2</v>
      </c>
      <c r="AN140" s="271">
        <v>37.843827195474113</v>
      </c>
      <c r="AO140" s="271">
        <v>0.279059860248206</v>
      </c>
      <c r="AP140" s="271">
        <v>5.493395456606151E-2</v>
      </c>
      <c r="AQ140" s="271">
        <v>0.25374457733591332</v>
      </c>
      <c r="AR140" s="271">
        <v>19.609888862698288</v>
      </c>
      <c r="AS140" s="271">
        <v>0.33416010090604092</v>
      </c>
      <c r="AT140" s="271">
        <v>99.890570643756277</v>
      </c>
      <c r="AU140" s="271">
        <v>79.057695012083784</v>
      </c>
      <c r="AV140" s="271" t="s">
        <v>881</v>
      </c>
      <c r="AW140" s="272">
        <v>5.2270000000000003</v>
      </c>
      <c r="AX140" s="272">
        <v>49.197800000000001</v>
      </c>
      <c r="AY140" s="273">
        <v>1.64</v>
      </c>
      <c r="AZ140" s="274">
        <v>2043.7570000000001</v>
      </c>
      <c r="BA140" s="274">
        <v>2376.2537400000001</v>
      </c>
      <c r="BB140" s="274">
        <v>11972</v>
      </c>
      <c r="BC140" s="274">
        <f t="shared" si="33"/>
        <v>4.4952199999999998</v>
      </c>
      <c r="BD140" s="274">
        <f t="shared" si="28"/>
        <v>42.310108</v>
      </c>
      <c r="BE140" s="271">
        <f t="shared" si="28"/>
        <v>1.4103999999999999</v>
      </c>
      <c r="BF140" s="274">
        <f t="shared" si="34"/>
        <v>1757.6310199999998</v>
      </c>
      <c r="BG140" s="274">
        <f t="shared" si="31"/>
        <v>2043.5782164</v>
      </c>
      <c r="BH140" s="274">
        <f t="shared" si="32"/>
        <v>10295.919999999998</v>
      </c>
      <c r="BI140" s="288"/>
      <c r="BJ140" s="275"/>
      <c r="BK140" s="275"/>
      <c r="BL140" s="275"/>
      <c r="BM140" s="275"/>
      <c r="BN140" s="275"/>
      <c r="BO140" s="271"/>
      <c r="BP140" s="271"/>
      <c r="BQ140" s="271"/>
      <c r="BR140" s="271"/>
      <c r="BS140" s="271"/>
      <c r="BT140" s="271"/>
      <c r="BU140" s="271"/>
      <c r="BV140" s="271"/>
      <c r="BW140" s="271"/>
      <c r="BX140" s="271"/>
      <c r="BY140" s="271"/>
      <c r="BZ140" s="271"/>
      <c r="CA140" s="271"/>
      <c r="CB140" s="271"/>
      <c r="CC140" s="271"/>
      <c r="CD140" s="271"/>
      <c r="CE140" s="271"/>
      <c r="CF140" s="271"/>
      <c r="CG140" s="271"/>
      <c r="CH140" s="271"/>
      <c r="CI140" s="271"/>
      <c r="CJ140" s="271"/>
      <c r="CK140" s="271"/>
      <c r="CL140" s="271"/>
      <c r="CM140" s="271"/>
      <c r="CN140" s="294"/>
      <c r="CO140" s="271"/>
      <c r="CP140" s="276" t="str">
        <f t="shared" si="29"/>
        <v/>
      </c>
      <c r="CQ140" s="277"/>
      <c r="CR140" s="276" t="str">
        <f t="shared" si="30"/>
        <v/>
      </c>
      <c r="CS140" s="278"/>
      <c r="CT140" s="294"/>
      <c r="CU140" s="288"/>
      <c r="CV140" s="276" t="s">
        <v>940</v>
      </c>
    </row>
    <row r="141" spans="1:100" s="209" customFormat="1" ht="15.6">
      <c r="A141" s="269">
        <v>138</v>
      </c>
      <c r="B141" s="269" t="s">
        <v>920</v>
      </c>
      <c r="C141" s="269" t="s">
        <v>888</v>
      </c>
      <c r="D141" s="269">
        <v>13</v>
      </c>
      <c r="E141" s="270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  <c r="AG141" s="271"/>
      <c r="AH141" s="271"/>
      <c r="AI141" s="271"/>
      <c r="AJ141" s="271"/>
      <c r="AK141" s="271"/>
      <c r="AL141" s="271">
        <v>41.530081672999103</v>
      </c>
      <c r="AM141" s="271">
        <v>4.4188442199378668E-2</v>
      </c>
      <c r="AN141" s="271">
        <v>37.843827195474113</v>
      </c>
      <c r="AO141" s="271">
        <v>0.279059860248206</v>
      </c>
      <c r="AP141" s="271">
        <v>5.493395456606151E-2</v>
      </c>
      <c r="AQ141" s="271">
        <v>0.25374457733591332</v>
      </c>
      <c r="AR141" s="271">
        <v>19.609888862698288</v>
      </c>
      <c r="AS141" s="271">
        <v>0.33416010090604092</v>
      </c>
      <c r="AT141" s="271">
        <v>99.890570643756277</v>
      </c>
      <c r="AU141" s="271">
        <v>79.057695012083784</v>
      </c>
      <c r="AV141" s="271" t="s">
        <v>881</v>
      </c>
      <c r="AW141" s="272">
        <v>10.1401</v>
      </c>
      <c r="AX141" s="272">
        <v>200.33080000000001</v>
      </c>
      <c r="AY141" s="273">
        <v>2.9119999999999999</v>
      </c>
      <c r="AZ141" s="274">
        <v>3964.7791000000002</v>
      </c>
      <c r="BA141" s="274">
        <v>9675.9776399999992</v>
      </c>
      <c r="BB141" s="274">
        <v>21257.599999999999</v>
      </c>
      <c r="BC141" s="274">
        <f t="shared" si="33"/>
        <v>8.7204859999999993</v>
      </c>
      <c r="BD141" s="274">
        <f t="shared" si="28"/>
        <v>172.28448800000001</v>
      </c>
      <c r="BE141" s="271">
        <f t="shared" si="28"/>
        <v>2.5043199999999999</v>
      </c>
      <c r="BF141" s="274">
        <f t="shared" si="34"/>
        <v>3409.7100259999997</v>
      </c>
      <c r="BG141" s="274">
        <f t="shared" si="31"/>
        <v>8321.3407704000001</v>
      </c>
      <c r="BH141" s="274">
        <f t="shared" si="32"/>
        <v>18281.536</v>
      </c>
      <c r="BI141" s="288"/>
      <c r="BJ141" s="275"/>
      <c r="BK141" s="275"/>
      <c r="BL141" s="275"/>
      <c r="BM141" s="275"/>
      <c r="BN141" s="275"/>
      <c r="BO141" s="271"/>
      <c r="BP141" s="271"/>
      <c r="BQ141" s="271"/>
      <c r="BR141" s="271"/>
      <c r="BS141" s="271"/>
      <c r="BT141" s="271"/>
      <c r="BU141" s="271"/>
      <c r="BV141" s="271"/>
      <c r="BW141" s="271"/>
      <c r="BX141" s="271"/>
      <c r="BY141" s="271"/>
      <c r="BZ141" s="271"/>
      <c r="CA141" s="271"/>
      <c r="CB141" s="271"/>
      <c r="CC141" s="271"/>
      <c r="CD141" s="271"/>
      <c r="CE141" s="271"/>
      <c r="CF141" s="271"/>
      <c r="CG141" s="271"/>
      <c r="CH141" s="271"/>
      <c r="CI141" s="271"/>
      <c r="CJ141" s="271"/>
      <c r="CK141" s="271"/>
      <c r="CL141" s="271"/>
      <c r="CM141" s="271"/>
      <c r="CN141" s="294"/>
      <c r="CO141" s="271"/>
      <c r="CP141" s="276" t="str">
        <f t="shared" si="29"/>
        <v/>
      </c>
      <c r="CQ141" s="277"/>
      <c r="CR141" s="276" t="str">
        <f t="shared" si="30"/>
        <v/>
      </c>
      <c r="CS141" s="278"/>
      <c r="CT141" s="294"/>
      <c r="CU141" s="288"/>
      <c r="CV141" s="276" t="s">
        <v>940</v>
      </c>
    </row>
    <row r="142" spans="1:100" s="209" customFormat="1" ht="15.6">
      <c r="A142" s="269">
        <v>139</v>
      </c>
      <c r="B142" s="269" t="s">
        <v>920</v>
      </c>
      <c r="C142" s="269" t="s">
        <v>888</v>
      </c>
      <c r="D142" s="269">
        <v>14</v>
      </c>
      <c r="E142" s="270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  <c r="AG142" s="271"/>
      <c r="AH142" s="271"/>
      <c r="AI142" s="271"/>
      <c r="AJ142" s="271"/>
      <c r="AK142" s="271"/>
      <c r="AL142" s="271">
        <v>41.530081672999103</v>
      </c>
      <c r="AM142" s="271">
        <v>4.4188442199378668E-2</v>
      </c>
      <c r="AN142" s="271">
        <v>37.843827195474113</v>
      </c>
      <c r="AO142" s="271">
        <v>0.279059860248206</v>
      </c>
      <c r="AP142" s="271">
        <v>5.493395456606151E-2</v>
      </c>
      <c r="AQ142" s="271">
        <v>0.25374457733591332</v>
      </c>
      <c r="AR142" s="271">
        <v>19.609888862698288</v>
      </c>
      <c r="AS142" s="271">
        <v>0.33416010090604092</v>
      </c>
      <c r="AT142" s="271">
        <v>99.890570643756277</v>
      </c>
      <c r="AU142" s="271">
        <v>79.057695012083784</v>
      </c>
      <c r="AV142" s="271" t="s">
        <v>881</v>
      </c>
      <c r="AW142" s="272">
        <v>5.5526999999999997</v>
      </c>
      <c r="AX142" s="272">
        <v>108.0282</v>
      </c>
      <c r="AY142" s="273">
        <v>1.9115</v>
      </c>
      <c r="AZ142" s="274">
        <v>2171.1057000000001</v>
      </c>
      <c r="BA142" s="274">
        <v>5217.76206</v>
      </c>
      <c r="BB142" s="274">
        <v>13953.95</v>
      </c>
      <c r="BC142" s="274">
        <f t="shared" si="33"/>
        <v>4.7753220000000001</v>
      </c>
      <c r="BD142" s="274">
        <f t="shared" si="28"/>
        <v>92.904252</v>
      </c>
      <c r="BE142" s="271">
        <f t="shared" si="28"/>
        <v>1.6438899999999999</v>
      </c>
      <c r="BF142" s="274">
        <f t="shared" si="34"/>
        <v>1867.1509020000001</v>
      </c>
      <c r="BG142" s="274">
        <f t="shared" si="31"/>
        <v>4487.2753715999997</v>
      </c>
      <c r="BH142" s="274">
        <f t="shared" si="32"/>
        <v>12000.396999999999</v>
      </c>
      <c r="BI142" s="288"/>
      <c r="BJ142" s="275"/>
      <c r="BK142" s="275"/>
      <c r="BL142" s="275"/>
      <c r="BM142" s="275"/>
      <c r="BN142" s="275"/>
      <c r="BO142" s="271"/>
      <c r="BP142" s="271"/>
      <c r="BQ142" s="271"/>
      <c r="BR142" s="271"/>
      <c r="BS142" s="271"/>
      <c r="BT142" s="271"/>
      <c r="BU142" s="271"/>
      <c r="BV142" s="271"/>
      <c r="BW142" s="271"/>
      <c r="BX142" s="271"/>
      <c r="BY142" s="271"/>
      <c r="BZ142" s="271"/>
      <c r="CA142" s="271"/>
      <c r="CB142" s="271"/>
      <c r="CC142" s="271"/>
      <c r="CD142" s="271"/>
      <c r="CE142" s="271"/>
      <c r="CF142" s="271"/>
      <c r="CG142" s="271"/>
      <c r="CH142" s="271"/>
      <c r="CI142" s="271"/>
      <c r="CJ142" s="271"/>
      <c r="CK142" s="271"/>
      <c r="CL142" s="271"/>
      <c r="CM142" s="271"/>
      <c r="CN142" s="294"/>
      <c r="CO142" s="271"/>
      <c r="CP142" s="276" t="str">
        <f t="shared" si="29"/>
        <v/>
      </c>
      <c r="CQ142" s="277"/>
      <c r="CR142" s="276" t="str">
        <f t="shared" si="30"/>
        <v/>
      </c>
      <c r="CS142" s="278"/>
      <c r="CT142" s="294"/>
      <c r="CU142" s="288"/>
      <c r="CV142" s="276" t="s">
        <v>940</v>
      </c>
    </row>
    <row r="143" spans="1:100" s="209" customFormat="1" ht="15.6">
      <c r="A143" s="269">
        <v>140</v>
      </c>
      <c r="B143" s="269" t="s">
        <v>920</v>
      </c>
      <c r="C143" s="269" t="s">
        <v>888</v>
      </c>
      <c r="D143" s="269">
        <v>15</v>
      </c>
      <c r="E143" s="270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J143" s="271"/>
      <c r="AK143" s="271"/>
      <c r="AL143" s="271">
        <v>41.530081672999103</v>
      </c>
      <c r="AM143" s="271">
        <v>4.4188442199378668E-2</v>
      </c>
      <c r="AN143" s="271">
        <v>37.843827195474113</v>
      </c>
      <c r="AO143" s="271">
        <v>0.279059860248206</v>
      </c>
      <c r="AP143" s="271">
        <v>5.493395456606151E-2</v>
      </c>
      <c r="AQ143" s="271">
        <v>0.25374457733591332</v>
      </c>
      <c r="AR143" s="271">
        <v>19.609888862698288</v>
      </c>
      <c r="AS143" s="271">
        <v>0.33416010090604092</v>
      </c>
      <c r="AT143" s="271">
        <v>99.890570643756277</v>
      </c>
      <c r="AU143" s="271">
        <v>79.057695012083784</v>
      </c>
      <c r="AV143" s="271" t="s">
        <v>881</v>
      </c>
      <c r="AW143" s="272">
        <v>2.6331000000000002</v>
      </c>
      <c r="AX143" s="272">
        <v>52.783799999999999</v>
      </c>
      <c r="AY143" s="273">
        <v>2.0459999999999998</v>
      </c>
      <c r="AZ143" s="274">
        <v>1029.5421000000001</v>
      </c>
      <c r="BA143" s="274">
        <v>2549.4575399999999</v>
      </c>
      <c r="BB143" s="274">
        <v>14935.8</v>
      </c>
      <c r="BC143" s="274">
        <f t="shared" si="33"/>
        <v>2.2644660000000001</v>
      </c>
      <c r="BD143" s="274">
        <f t="shared" si="28"/>
        <v>45.394067999999997</v>
      </c>
      <c r="BE143" s="271">
        <f t="shared" si="28"/>
        <v>1.7595599999999998</v>
      </c>
      <c r="BF143" s="274">
        <f t="shared" si="34"/>
        <v>885.406206</v>
      </c>
      <c r="BG143" s="274">
        <f t="shared" si="31"/>
        <v>2192.5334843999999</v>
      </c>
      <c r="BH143" s="274">
        <f t="shared" si="32"/>
        <v>12844.787999999999</v>
      </c>
      <c r="BI143" s="288"/>
      <c r="BJ143" s="275"/>
      <c r="BK143" s="275"/>
      <c r="BL143" s="275"/>
      <c r="BM143" s="275"/>
      <c r="BN143" s="275"/>
      <c r="BO143" s="271"/>
      <c r="BP143" s="271"/>
      <c r="BQ143" s="271"/>
      <c r="BR143" s="271"/>
      <c r="BS143" s="271"/>
      <c r="BT143" s="271"/>
      <c r="BU143" s="271"/>
      <c r="BV143" s="271"/>
      <c r="BW143" s="271"/>
      <c r="BX143" s="271"/>
      <c r="BY143" s="271"/>
      <c r="BZ143" s="271"/>
      <c r="CA143" s="271"/>
      <c r="CB143" s="271"/>
      <c r="CC143" s="271"/>
      <c r="CD143" s="271"/>
      <c r="CE143" s="271"/>
      <c r="CF143" s="271"/>
      <c r="CG143" s="271"/>
      <c r="CH143" s="271"/>
      <c r="CI143" s="271"/>
      <c r="CJ143" s="271"/>
      <c r="CK143" s="271"/>
      <c r="CL143" s="271"/>
      <c r="CM143" s="271"/>
      <c r="CN143" s="294"/>
      <c r="CO143" s="271"/>
      <c r="CP143" s="276" t="str">
        <f t="shared" si="29"/>
        <v/>
      </c>
      <c r="CQ143" s="277"/>
      <c r="CR143" s="276" t="str">
        <f t="shared" si="30"/>
        <v/>
      </c>
      <c r="CS143" s="278"/>
      <c r="CT143" s="294"/>
      <c r="CU143" s="288"/>
      <c r="CV143" s="276" t="s">
        <v>940</v>
      </c>
    </row>
    <row r="144" spans="1:100" s="209" customFormat="1" ht="15.6">
      <c r="A144" s="269">
        <v>141</v>
      </c>
      <c r="B144" s="269" t="s">
        <v>920</v>
      </c>
      <c r="C144" s="269" t="s">
        <v>888</v>
      </c>
      <c r="D144" s="269">
        <v>16</v>
      </c>
      <c r="E144" s="270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  <c r="AG144" s="271"/>
      <c r="AH144" s="271"/>
      <c r="AI144" s="271"/>
      <c r="AJ144" s="271"/>
      <c r="AK144" s="271"/>
      <c r="AL144" s="271">
        <v>41.530081672999103</v>
      </c>
      <c r="AM144" s="271">
        <v>4.4188442199378668E-2</v>
      </c>
      <c r="AN144" s="271">
        <v>37.843827195474113</v>
      </c>
      <c r="AO144" s="271">
        <v>0.279059860248206</v>
      </c>
      <c r="AP144" s="271">
        <v>5.493395456606151E-2</v>
      </c>
      <c r="AQ144" s="271">
        <v>0.25374457733591332</v>
      </c>
      <c r="AR144" s="271">
        <v>19.609888862698288</v>
      </c>
      <c r="AS144" s="271">
        <v>0.33416010090604092</v>
      </c>
      <c r="AT144" s="271">
        <v>99.890570643756277</v>
      </c>
      <c r="AU144" s="271">
        <v>79.057695012083784</v>
      </c>
      <c r="AV144" s="271" t="s">
        <v>881</v>
      </c>
      <c r="AW144" s="272">
        <v>2.1598000000000002</v>
      </c>
      <c r="AX144" s="272">
        <v>37.914700000000003</v>
      </c>
      <c r="AY144" s="273">
        <v>0.47349999999999998</v>
      </c>
      <c r="AZ144" s="274">
        <v>844.48180000000002</v>
      </c>
      <c r="BA144" s="274">
        <v>1831.2800099999999</v>
      </c>
      <c r="BB144" s="274">
        <v>3456.5499999999997</v>
      </c>
      <c r="BC144" s="274">
        <f t="shared" si="33"/>
        <v>1.8574280000000001</v>
      </c>
      <c r="BD144" s="274">
        <f t="shared" si="28"/>
        <v>32.606642000000001</v>
      </c>
      <c r="BE144" s="271">
        <f t="shared" si="28"/>
        <v>0.40720999999999996</v>
      </c>
      <c r="BF144" s="274">
        <f t="shared" si="34"/>
        <v>726.25434800000005</v>
      </c>
      <c r="BG144" s="274">
        <f t="shared" si="31"/>
        <v>1574.9008085999999</v>
      </c>
      <c r="BH144" s="274">
        <f t="shared" si="32"/>
        <v>2972.6329999999998</v>
      </c>
      <c r="BI144" s="288"/>
      <c r="BJ144" s="275"/>
      <c r="BK144" s="275"/>
      <c r="BL144" s="275"/>
      <c r="BM144" s="275"/>
      <c r="BN144" s="275"/>
      <c r="BO144" s="271"/>
      <c r="BP144" s="271"/>
      <c r="BQ144" s="271"/>
      <c r="BR144" s="271"/>
      <c r="BS144" s="271"/>
      <c r="BT144" s="271"/>
      <c r="BU144" s="271"/>
      <c r="BV144" s="271"/>
      <c r="BW144" s="271"/>
      <c r="BX144" s="271"/>
      <c r="BY144" s="271"/>
      <c r="BZ144" s="271"/>
      <c r="CA144" s="271"/>
      <c r="CB144" s="271"/>
      <c r="CC144" s="271"/>
      <c r="CD144" s="271"/>
      <c r="CE144" s="271"/>
      <c r="CF144" s="271"/>
      <c r="CG144" s="271"/>
      <c r="CH144" s="271"/>
      <c r="CI144" s="271"/>
      <c r="CJ144" s="271"/>
      <c r="CK144" s="271"/>
      <c r="CL144" s="271"/>
      <c r="CM144" s="271"/>
      <c r="CN144" s="294"/>
      <c r="CO144" s="271"/>
      <c r="CP144" s="276" t="str">
        <f t="shared" si="29"/>
        <v/>
      </c>
      <c r="CQ144" s="277"/>
      <c r="CR144" s="276" t="str">
        <f t="shared" si="30"/>
        <v/>
      </c>
      <c r="CS144" s="278"/>
      <c r="CT144" s="294"/>
      <c r="CU144" s="288"/>
      <c r="CV144" s="276" t="s">
        <v>940</v>
      </c>
    </row>
    <row r="145" spans="1:101" s="209" customFormat="1" ht="15.6">
      <c r="A145" s="269">
        <v>142</v>
      </c>
      <c r="B145" s="269" t="s">
        <v>920</v>
      </c>
      <c r="C145" s="269" t="s">
        <v>931</v>
      </c>
      <c r="D145" s="269">
        <v>1</v>
      </c>
      <c r="E145" s="270">
        <v>5</v>
      </c>
      <c r="F145" s="271">
        <v>43.247999999999998</v>
      </c>
      <c r="G145" s="271">
        <v>0.16300000000000001</v>
      </c>
      <c r="H145" s="271">
        <v>20.867999999999999</v>
      </c>
      <c r="I145" s="271">
        <v>1.2390000000000001</v>
      </c>
      <c r="J145" s="271">
        <v>13.898999999999999</v>
      </c>
      <c r="K145" s="271">
        <v>8.468</v>
      </c>
      <c r="L145" s="271">
        <v>10.616</v>
      </c>
      <c r="M145" s="271">
        <v>1.1339999999999999</v>
      </c>
      <c r="N145" s="271">
        <v>0.14799999999999999</v>
      </c>
      <c r="O145" s="271">
        <v>0.20799999999999999</v>
      </c>
      <c r="P145" s="271">
        <v>1E-3</v>
      </c>
      <c r="Q145" s="271">
        <v>0</v>
      </c>
      <c r="R145" s="271">
        <v>77.31</v>
      </c>
      <c r="S145" s="271">
        <v>15.013999999999999</v>
      </c>
      <c r="T145" s="271">
        <v>15.01</v>
      </c>
      <c r="U145" s="271">
        <v>0.74</v>
      </c>
      <c r="V145" s="271">
        <f t="shared" ref="V145:V166" si="35">(1-U145)*100</f>
        <v>26</v>
      </c>
      <c r="W145" s="271">
        <f>100*K145/40.3044/(K145/40.3044+S145/71.844)</f>
        <v>50.133692474357815</v>
      </c>
      <c r="X145" s="271">
        <f t="shared" ref="X145:X166" si="36">IF(ISNUMBER(M145),M145+N145)</f>
        <v>1.2819999999999998</v>
      </c>
      <c r="Y145" s="271">
        <v>46.43403</v>
      </c>
      <c r="Z145" s="271">
        <v>0.21443000000000001</v>
      </c>
      <c r="AA145" s="271">
        <v>27.988389999999999</v>
      </c>
      <c r="AB145" s="271">
        <v>2.883</v>
      </c>
      <c r="AC145" s="271">
        <v>1.0540000000000001E-2</v>
      </c>
      <c r="AD145" s="271">
        <v>5.5122099999999996</v>
      </c>
      <c r="AE145" s="271">
        <v>14.236079999999999</v>
      </c>
      <c r="AF145" s="271">
        <v>1.52068</v>
      </c>
      <c r="AG145" s="271">
        <v>0.23956</v>
      </c>
      <c r="AH145" s="271">
        <v>0.28298000000000001</v>
      </c>
      <c r="AI145" s="271">
        <v>1.82E-3</v>
      </c>
      <c r="AJ145" s="271">
        <v>3.2530000000000003E-2</v>
      </c>
      <c r="AK145" s="271">
        <v>99.421959999999999</v>
      </c>
      <c r="AL145" s="271">
        <v>38.997727839422446</v>
      </c>
      <c r="AM145" s="271">
        <v>5.5716006519768484E-2</v>
      </c>
      <c r="AN145" s="271">
        <v>38.49214443345857</v>
      </c>
      <c r="AO145" s="271">
        <v>0.29286537387506256</v>
      </c>
      <c r="AP145" s="271">
        <v>3.3461546836216167E-2</v>
      </c>
      <c r="AQ145" s="271">
        <v>0.26200310654379189</v>
      </c>
      <c r="AR145" s="271">
        <v>21.528430520434927</v>
      </c>
      <c r="AS145" s="271">
        <v>0.29123652774578507</v>
      </c>
      <c r="AT145" s="271">
        <v>100.00000001208241</v>
      </c>
      <c r="AU145" s="271">
        <v>76.354292667915288</v>
      </c>
      <c r="AV145" s="271" t="s">
        <v>884</v>
      </c>
      <c r="AW145" s="272"/>
      <c r="AX145" s="272"/>
      <c r="AY145" s="273"/>
      <c r="AZ145" s="274"/>
      <c r="BA145" s="274"/>
      <c r="BB145" s="274"/>
      <c r="BC145" s="274"/>
      <c r="BD145" s="274"/>
      <c r="BE145" s="271"/>
      <c r="BF145" s="274"/>
      <c r="BG145" s="274"/>
      <c r="BH145" s="274"/>
      <c r="BI145" s="288"/>
      <c r="BJ145" s="275"/>
      <c r="BK145" s="275"/>
      <c r="BL145" s="275"/>
      <c r="BM145" s="275"/>
      <c r="BN145" s="275"/>
      <c r="BO145" s="271"/>
      <c r="BP145" s="271"/>
      <c r="BQ145" s="271"/>
      <c r="BR145" s="271"/>
      <c r="BS145" s="271"/>
      <c r="BT145" s="271"/>
      <c r="BU145" s="271"/>
      <c r="BV145" s="271"/>
      <c r="BW145" s="271"/>
      <c r="BX145" s="271"/>
      <c r="BY145" s="271"/>
      <c r="BZ145" s="271"/>
      <c r="CA145" s="271"/>
      <c r="CB145" s="271"/>
      <c r="CC145" s="271"/>
      <c r="CD145" s="271"/>
      <c r="CE145" s="271"/>
      <c r="CF145" s="271"/>
      <c r="CG145" s="271"/>
      <c r="CH145" s="271"/>
      <c r="CI145" s="271"/>
      <c r="CJ145" s="271"/>
      <c r="CK145" s="271"/>
      <c r="CL145" s="271"/>
      <c r="CM145" s="271"/>
      <c r="CN145" s="294"/>
      <c r="CO145" s="271"/>
      <c r="CP145" s="276" t="str">
        <f t="shared" si="29"/>
        <v/>
      </c>
      <c r="CQ145" s="277"/>
      <c r="CR145" s="276" t="str">
        <f t="shared" si="30"/>
        <v/>
      </c>
      <c r="CS145" s="278"/>
      <c r="CT145" s="294"/>
      <c r="CU145" s="288"/>
      <c r="CV145" s="276" t="s">
        <v>940</v>
      </c>
    </row>
    <row r="146" spans="1:101" s="209" customFormat="1" ht="15.6">
      <c r="A146" s="269">
        <v>143</v>
      </c>
      <c r="B146" s="269" t="s">
        <v>920</v>
      </c>
      <c r="C146" s="269" t="s">
        <v>931</v>
      </c>
      <c r="D146" s="269">
        <v>2</v>
      </c>
      <c r="E146" s="270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  <c r="AC146" s="271"/>
      <c r="AD146" s="271"/>
      <c r="AE146" s="271"/>
      <c r="AF146" s="271"/>
      <c r="AG146" s="271"/>
      <c r="AH146" s="271"/>
      <c r="AI146" s="271"/>
      <c r="AJ146" s="271"/>
      <c r="AK146" s="271"/>
      <c r="AL146" s="271">
        <v>38.997727839422446</v>
      </c>
      <c r="AM146" s="271">
        <v>5.5716006519768484E-2</v>
      </c>
      <c r="AN146" s="271">
        <v>38.49214443345857</v>
      </c>
      <c r="AO146" s="271">
        <v>0.29286537387506256</v>
      </c>
      <c r="AP146" s="271">
        <v>3.3461546836216167E-2</v>
      </c>
      <c r="AQ146" s="271">
        <v>0.26200310654379189</v>
      </c>
      <c r="AR146" s="271">
        <v>21.528430520434927</v>
      </c>
      <c r="AS146" s="271">
        <v>0.29123652774578507</v>
      </c>
      <c r="AT146" s="271">
        <v>100.00000001208241</v>
      </c>
      <c r="AU146" s="271">
        <v>76.354292667915288</v>
      </c>
      <c r="AV146" s="271" t="s">
        <v>881</v>
      </c>
      <c r="AW146" s="272">
        <v>5.5960000000000001</v>
      </c>
      <c r="AX146" s="272">
        <v>88.479399999999998</v>
      </c>
      <c r="AY146" s="273">
        <v>2.3730000000000002</v>
      </c>
      <c r="AZ146" s="274">
        <v>2188.0360000000001</v>
      </c>
      <c r="BA146" s="274">
        <v>4273.5550199999998</v>
      </c>
      <c r="BB146" s="274">
        <v>17322.900000000001</v>
      </c>
      <c r="BC146" s="274">
        <f t="shared" ref="BC146:BE147" si="37">AW146*0.86</f>
        <v>4.8125600000000004</v>
      </c>
      <c r="BD146" s="274">
        <f t="shared" si="37"/>
        <v>76.092283999999992</v>
      </c>
      <c r="BE146" s="271">
        <f t="shared" si="37"/>
        <v>2.0407800000000003</v>
      </c>
      <c r="BF146" s="274">
        <f t="shared" si="34"/>
        <v>1881.7109600000001</v>
      </c>
      <c r="BG146" s="274">
        <f t="shared" si="31"/>
        <v>3675.2573171999993</v>
      </c>
      <c r="BH146" s="274">
        <f t="shared" si="32"/>
        <v>14897.694000000001</v>
      </c>
      <c r="BI146" s="288"/>
      <c r="BJ146" s="275"/>
      <c r="BK146" s="275"/>
      <c r="BL146" s="275"/>
      <c r="BM146" s="275"/>
      <c r="BN146" s="275"/>
      <c r="BO146" s="271"/>
      <c r="BP146" s="271"/>
      <c r="BQ146" s="271"/>
      <c r="BR146" s="271"/>
      <c r="BS146" s="271"/>
      <c r="BT146" s="271"/>
      <c r="BU146" s="271"/>
      <c r="BV146" s="271"/>
      <c r="BW146" s="271"/>
      <c r="BX146" s="271"/>
      <c r="BY146" s="271"/>
      <c r="BZ146" s="271"/>
      <c r="CA146" s="271"/>
      <c r="CB146" s="271"/>
      <c r="CC146" s="271"/>
      <c r="CD146" s="271"/>
      <c r="CE146" s="271"/>
      <c r="CF146" s="271"/>
      <c r="CG146" s="271"/>
      <c r="CH146" s="271"/>
      <c r="CI146" s="271"/>
      <c r="CJ146" s="271"/>
      <c r="CK146" s="271"/>
      <c r="CL146" s="271"/>
      <c r="CM146" s="271"/>
      <c r="CN146" s="294"/>
      <c r="CO146" s="271"/>
      <c r="CP146" s="276" t="str">
        <f t="shared" si="29"/>
        <v/>
      </c>
      <c r="CQ146" s="277"/>
      <c r="CR146" s="276" t="str">
        <f t="shared" si="30"/>
        <v/>
      </c>
      <c r="CS146" s="278"/>
      <c r="CT146" s="294"/>
      <c r="CU146" s="288"/>
      <c r="CV146" s="276" t="s">
        <v>940</v>
      </c>
    </row>
    <row r="147" spans="1:101" s="209" customFormat="1" ht="15.6">
      <c r="A147" s="269">
        <v>144</v>
      </c>
      <c r="B147" s="269" t="s">
        <v>920</v>
      </c>
      <c r="C147" s="269" t="s">
        <v>931</v>
      </c>
      <c r="D147" s="269">
        <v>4</v>
      </c>
      <c r="E147" s="270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  <c r="AE147" s="271"/>
      <c r="AF147" s="271"/>
      <c r="AG147" s="271"/>
      <c r="AH147" s="271"/>
      <c r="AI147" s="271"/>
      <c r="AJ147" s="271"/>
      <c r="AK147" s="271"/>
      <c r="AL147" s="271">
        <v>38.997727839422446</v>
      </c>
      <c r="AM147" s="271">
        <v>5.5716006519768484E-2</v>
      </c>
      <c r="AN147" s="271">
        <v>38.49214443345857</v>
      </c>
      <c r="AO147" s="271">
        <v>0.29286537387506256</v>
      </c>
      <c r="AP147" s="271">
        <v>3.3461546836216167E-2</v>
      </c>
      <c r="AQ147" s="271">
        <v>0.26200310654379189</v>
      </c>
      <c r="AR147" s="271">
        <v>21.528430520434927</v>
      </c>
      <c r="AS147" s="271">
        <v>0.29123652774578507</v>
      </c>
      <c r="AT147" s="271">
        <v>100.00000001208241</v>
      </c>
      <c r="AU147" s="271">
        <v>76.354292667915288</v>
      </c>
      <c r="AV147" s="271" t="s">
        <v>881</v>
      </c>
      <c r="AW147" s="272">
        <v>6.1547000000000001</v>
      </c>
      <c r="AX147" s="272">
        <v>104.57</v>
      </c>
      <c r="AY147" s="273">
        <v>1.915</v>
      </c>
      <c r="AZ147" s="274">
        <v>2406.4877000000001</v>
      </c>
      <c r="BA147" s="274">
        <v>5050.7309999999998</v>
      </c>
      <c r="BB147" s="274">
        <v>13979.5</v>
      </c>
      <c r="BC147" s="274">
        <f t="shared" si="37"/>
        <v>5.2930419999999998</v>
      </c>
      <c r="BD147" s="274">
        <f t="shared" si="37"/>
        <v>89.930199999999999</v>
      </c>
      <c r="BE147" s="271">
        <f t="shared" si="37"/>
        <v>1.6469</v>
      </c>
      <c r="BF147" s="274">
        <f t="shared" si="34"/>
        <v>2069.5794219999998</v>
      </c>
      <c r="BG147" s="274">
        <f t="shared" si="31"/>
        <v>4343.6286599999994</v>
      </c>
      <c r="BH147" s="274">
        <f t="shared" si="32"/>
        <v>12022.37</v>
      </c>
      <c r="BI147" s="288"/>
      <c r="BJ147" s="275"/>
      <c r="BK147" s="275"/>
      <c r="BL147" s="275"/>
      <c r="BM147" s="275"/>
      <c r="BN147" s="275"/>
      <c r="BO147" s="271"/>
      <c r="BP147" s="271"/>
      <c r="BQ147" s="271"/>
      <c r="BR147" s="271"/>
      <c r="BS147" s="271"/>
      <c r="BT147" s="271"/>
      <c r="BU147" s="271"/>
      <c r="BV147" s="271"/>
      <c r="BW147" s="271"/>
      <c r="BX147" s="271"/>
      <c r="BY147" s="271"/>
      <c r="BZ147" s="271"/>
      <c r="CA147" s="271"/>
      <c r="CB147" s="271"/>
      <c r="CC147" s="271"/>
      <c r="CD147" s="271"/>
      <c r="CE147" s="271"/>
      <c r="CF147" s="271"/>
      <c r="CG147" s="271"/>
      <c r="CH147" s="271"/>
      <c r="CI147" s="271"/>
      <c r="CJ147" s="271"/>
      <c r="CK147" s="271"/>
      <c r="CL147" s="271"/>
      <c r="CM147" s="271"/>
      <c r="CN147" s="294"/>
      <c r="CO147" s="271"/>
      <c r="CP147" s="276" t="str">
        <f t="shared" si="29"/>
        <v/>
      </c>
      <c r="CQ147" s="277"/>
      <c r="CR147" s="276" t="str">
        <f t="shared" si="30"/>
        <v/>
      </c>
      <c r="CS147" s="278"/>
      <c r="CT147" s="294"/>
      <c r="CU147" s="288"/>
      <c r="CV147" s="276" t="s">
        <v>940</v>
      </c>
    </row>
    <row r="148" spans="1:101" s="209" customFormat="1" ht="15.6">
      <c r="A148" s="269">
        <v>145</v>
      </c>
      <c r="B148" s="269" t="s">
        <v>920</v>
      </c>
      <c r="C148" s="269" t="s">
        <v>932</v>
      </c>
      <c r="D148" s="269">
        <v>1</v>
      </c>
      <c r="E148" s="270">
        <v>1</v>
      </c>
      <c r="F148" s="271">
        <v>41.720999999999997</v>
      </c>
      <c r="G148" s="271">
        <v>9.6000000000000002E-2</v>
      </c>
      <c r="H148" s="271">
        <v>21.96</v>
      </c>
      <c r="I148" s="271">
        <v>1.379</v>
      </c>
      <c r="J148" s="271">
        <v>14.566000000000001</v>
      </c>
      <c r="K148" s="271">
        <v>7.2640000000000002</v>
      </c>
      <c r="L148" s="271">
        <v>11.46</v>
      </c>
      <c r="M148" s="271">
        <v>0.99</v>
      </c>
      <c r="N148" s="271">
        <v>0.1</v>
      </c>
      <c r="O148" s="271">
        <v>0.13300000000000001</v>
      </c>
      <c r="P148" s="271">
        <v>0</v>
      </c>
      <c r="Q148" s="271">
        <v>0.33100000000000002</v>
      </c>
      <c r="R148" s="271">
        <v>73.62</v>
      </c>
      <c r="S148" s="271">
        <v>15.807</v>
      </c>
      <c r="T148" s="271">
        <v>15.7</v>
      </c>
      <c r="U148" s="271">
        <v>0.66500000000000004</v>
      </c>
      <c r="V148" s="271">
        <f t="shared" si="35"/>
        <v>33.5</v>
      </c>
      <c r="W148" s="271">
        <f>100*K148/40.3044/(K148/40.3044+(I148+J148)/71.844)</f>
        <v>44.814259818605343</v>
      </c>
      <c r="X148" s="271">
        <f t="shared" si="36"/>
        <v>1.0900000000000001</v>
      </c>
      <c r="Y148" s="271">
        <v>46.008850000000002</v>
      </c>
      <c r="Z148" s="271">
        <v>0.14602000000000001</v>
      </c>
      <c r="AA148" s="271">
        <v>33.42015</v>
      </c>
      <c r="AB148" s="271">
        <v>1.61626</v>
      </c>
      <c r="AC148" s="271">
        <v>1.0000000000000001E-5</v>
      </c>
      <c r="AD148" s="271">
        <v>0.18456</v>
      </c>
      <c r="AE148" s="271">
        <v>17.440159999999999</v>
      </c>
      <c r="AF148" s="271">
        <v>1.5064599999999999</v>
      </c>
      <c r="AG148" s="271">
        <v>0.15204000000000001</v>
      </c>
      <c r="AH148" s="271">
        <v>0.20279</v>
      </c>
      <c r="AI148" s="271">
        <v>1.0000000000000001E-5</v>
      </c>
      <c r="AJ148" s="271">
        <v>1.49E-2</v>
      </c>
      <c r="AK148" s="271">
        <v>100.6947</v>
      </c>
      <c r="AL148" s="271">
        <v>37.555993904967096</v>
      </c>
      <c r="AM148" s="271">
        <v>4.1559101815013509E-2</v>
      </c>
      <c r="AN148" s="271">
        <v>37.521447747854232</v>
      </c>
      <c r="AO148" s="271">
        <v>0.26657086258885526</v>
      </c>
      <c r="AP148" s="271">
        <v>2.4921531496900129E-2</v>
      </c>
      <c r="AQ148" s="271">
        <v>0.30714567281681088</v>
      </c>
      <c r="AR148" s="271">
        <v>23.977608224144053</v>
      </c>
      <c r="AS148" s="271">
        <v>0.26136670230186548</v>
      </c>
      <c r="AT148" s="271">
        <v>100.00000332936833</v>
      </c>
      <c r="AU148" s="271">
        <v>73.621357906531429</v>
      </c>
      <c r="AV148" s="271" t="s">
        <v>880</v>
      </c>
      <c r="AW148" s="272">
        <v>23.7575</v>
      </c>
      <c r="AX148" s="272">
        <v>385.94619999999998</v>
      </c>
      <c r="AY148" s="273">
        <v>5.6849999999999996</v>
      </c>
      <c r="AZ148" s="274">
        <v>9289.1825000000008</v>
      </c>
      <c r="BA148" s="274">
        <v>18641.201459999997</v>
      </c>
      <c r="BB148" s="274">
        <v>41500.5</v>
      </c>
      <c r="BC148" s="274">
        <f>AW148*U148</f>
        <v>15.798737500000001</v>
      </c>
      <c r="BD148" s="274">
        <f>AX148*U148</f>
        <v>256.654223</v>
      </c>
      <c r="BE148" s="271">
        <f>AY148*U148</f>
        <v>3.7805249999999999</v>
      </c>
      <c r="BF148" s="274">
        <f t="shared" si="34"/>
        <v>6177.3063625000004</v>
      </c>
      <c r="BG148" s="274">
        <f t="shared" si="31"/>
        <v>12396.3989709</v>
      </c>
      <c r="BH148" s="274">
        <f t="shared" si="32"/>
        <v>27597.8325</v>
      </c>
      <c r="BI148" s="288">
        <v>101.66085558928252</v>
      </c>
      <c r="BJ148" s="275">
        <v>10.166085558928252</v>
      </c>
      <c r="BK148" s="275">
        <f>BI148*U148</f>
        <v>67.604468966872872</v>
      </c>
      <c r="BL148" s="275"/>
      <c r="BM148" s="275"/>
      <c r="BN148" s="275"/>
      <c r="BO148" s="271"/>
      <c r="BP148" s="271"/>
      <c r="BQ148" s="271"/>
      <c r="BR148" s="271"/>
      <c r="BS148" s="271"/>
      <c r="BT148" s="271"/>
      <c r="BU148" s="271"/>
      <c r="BV148" s="271"/>
      <c r="BW148" s="271"/>
      <c r="BX148" s="271"/>
      <c r="BY148" s="271"/>
      <c r="BZ148" s="271"/>
      <c r="CA148" s="271"/>
      <c r="CB148" s="271"/>
      <c r="CC148" s="271"/>
      <c r="CD148" s="271"/>
      <c r="CE148" s="271"/>
      <c r="CF148" s="271"/>
      <c r="CG148" s="271"/>
      <c r="CH148" s="271"/>
      <c r="CI148" s="271"/>
      <c r="CJ148" s="271"/>
      <c r="CK148" s="271"/>
      <c r="CL148" s="271"/>
      <c r="CM148" s="271"/>
      <c r="CN148" s="294"/>
      <c r="CO148" s="271"/>
      <c r="CP148" s="276">
        <f t="shared" si="29"/>
        <v>101.66085558928252</v>
      </c>
      <c r="CQ148" s="277">
        <f t="shared" ref="CQ148:CQ165" si="38">IF(ISNUMBER(CP148),CP148+CN148,CN148)</f>
        <v>101.66085558928252</v>
      </c>
      <c r="CR148" s="276" t="str">
        <f t="shared" si="30"/>
        <v/>
      </c>
      <c r="CS148" s="278"/>
      <c r="CT148" s="294"/>
      <c r="CU148" s="288">
        <v>101.66085558928252</v>
      </c>
      <c r="CV148" s="276" t="s">
        <v>940</v>
      </c>
    </row>
    <row r="149" spans="1:101" s="209" customFormat="1" ht="15.6">
      <c r="A149" s="269">
        <v>146</v>
      </c>
      <c r="B149" s="269" t="s">
        <v>920</v>
      </c>
      <c r="C149" s="269" t="s">
        <v>933</v>
      </c>
      <c r="D149" s="269">
        <v>1</v>
      </c>
      <c r="E149" s="270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  <c r="AE149" s="271"/>
      <c r="AF149" s="271"/>
      <c r="AG149" s="271"/>
      <c r="AH149" s="271"/>
      <c r="AI149" s="271"/>
      <c r="AJ149" s="271"/>
      <c r="AK149" s="271"/>
      <c r="AL149" s="271">
        <v>37.758832423616347</v>
      </c>
      <c r="AM149" s="271">
        <v>7.231684573835391E-2</v>
      </c>
      <c r="AN149" s="271">
        <v>37.707232842622851</v>
      </c>
      <c r="AO149" s="271">
        <v>0.29509287797720668</v>
      </c>
      <c r="AP149" s="271">
        <v>2.5906321845769631E-2</v>
      </c>
      <c r="AQ149" s="271">
        <v>0.22882372090239386</v>
      </c>
      <c r="AR149" s="271">
        <v>23.510687090096667</v>
      </c>
      <c r="AS149" s="271">
        <v>0.29060959584351292</v>
      </c>
      <c r="AT149" s="271">
        <v>99.999977032955712</v>
      </c>
      <c r="AU149" s="271">
        <v>74.11004516339888</v>
      </c>
      <c r="AV149" s="271" t="s">
        <v>880</v>
      </c>
      <c r="AW149" s="272">
        <v>3.5377999999999998</v>
      </c>
      <c r="AX149" s="272">
        <v>68.991200000000006</v>
      </c>
      <c r="AY149" s="273">
        <v>1.34</v>
      </c>
      <c r="AZ149" s="274">
        <v>1383.2798</v>
      </c>
      <c r="BA149" s="274">
        <v>3332.2749600000002</v>
      </c>
      <c r="BB149" s="274">
        <v>9782</v>
      </c>
      <c r="BC149" s="274">
        <f t="shared" ref="BC149:BE154" si="39">AW149*0.86</f>
        <v>3.0425079999999998</v>
      </c>
      <c r="BD149" s="274">
        <f t="shared" si="39"/>
        <v>59.332432000000004</v>
      </c>
      <c r="BE149" s="271">
        <f t="shared" si="39"/>
        <v>1.1524000000000001</v>
      </c>
      <c r="BF149" s="274">
        <f t="shared" si="34"/>
        <v>1189.6206279999999</v>
      </c>
      <c r="BG149" s="274">
        <f t="shared" si="31"/>
        <v>2865.7564656</v>
      </c>
      <c r="BH149" s="274">
        <f t="shared" si="32"/>
        <v>8412.52</v>
      </c>
      <c r="BI149" s="288">
        <v>276.44756320912569</v>
      </c>
      <c r="BJ149" s="275">
        <v>27.64475632091257</v>
      </c>
      <c r="BK149" s="275">
        <f>BI149*0.86</f>
        <v>237.74490435984808</v>
      </c>
      <c r="BL149" s="285">
        <v>5223.2954932162802</v>
      </c>
      <c r="BM149" s="285">
        <v>522.32954932162806</v>
      </c>
      <c r="BN149" s="275">
        <f>BL149*0.86</f>
        <v>4492.0341241660008</v>
      </c>
      <c r="BO149" s="271">
        <v>10.076666666666666</v>
      </c>
      <c r="BP149" s="271">
        <v>9.43</v>
      </c>
      <c r="BQ149" s="271">
        <v>9.43</v>
      </c>
      <c r="BR149" s="271">
        <v>469.23826027026661</v>
      </c>
      <c r="BS149" s="271">
        <v>11.878636646689522</v>
      </c>
      <c r="BT149" s="271">
        <v>3.6766666666666672</v>
      </c>
      <c r="BU149" s="271">
        <v>3.7266666666666666</v>
      </c>
      <c r="BV149" s="271">
        <v>3.7016666666666667</v>
      </c>
      <c r="BW149" s="271">
        <v>28.937344380816672</v>
      </c>
      <c r="BX149" s="271">
        <v>17.494585047154121</v>
      </c>
      <c r="BY149" s="271">
        <v>6.1896003854784754</v>
      </c>
      <c r="BZ149" s="271">
        <v>3.8352344134171932</v>
      </c>
      <c r="CA149" s="271">
        <v>1032.81</v>
      </c>
      <c r="CB149" s="271">
        <v>1083.01</v>
      </c>
      <c r="CC149" s="271">
        <v>1459.84</v>
      </c>
      <c r="CD149" s="271">
        <v>1031.42</v>
      </c>
      <c r="CE149" s="271">
        <v>1081.6099999999999</v>
      </c>
      <c r="CF149" s="271">
        <v>1458.58</v>
      </c>
      <c r="CG149" s="271">
        <v>1286.9100000000001</v>
      </c>
      <c r="CH149" s="271">
        <v>1389.65</v>
      </c>
      <c r="CI149" s="271">
        <v>427.03</v>
      </c>
      <c r="CJ149" s="271">
        <v>427.15999999999985</v>
      </c>
      <c r="CK149" s="271">
        <v>102.74000000000001</v>
      </c>
      <c r="CL149" s="271">
        <v>102.77127695946419</v>
      </c>
      <c r="CM149" s="271">
        <v>4.3932320541408387E-2</v>
      </c>
      <c r="CN149" s="294">
        <v>1034.2497484052285</v>
      </c>
      <c r="CO149" s="276">
        <v>640.8475475182355</v>
      </c>
      <c r="CP149" s="276">
        <f t="shared" si="29"/>
        <v>276.44756320912569</v>
      </c>
      <c r="CQ149" s="277">
        <f t="shared" si="38"/>
        <v>1310.6973116143542</v>
      </c>
      <c r="CR149" s="276">
        <f t="shared" si="30"/>
        <v>0.78908359637311531</v>
      </c>
      <c r="CS149" s="278"/>
      <c r="CT149" s="294">
        <v>1034.2497484052285</v>
      </c>
      <c r="CU149" s="288">
        <v>276.44756320912569</v>
      </c>
      <c r="CV149" s="276">
        <v>0.78908359637311531</v>
      </c>
      <c r="CW149" s="209">
        <f>100*CV149</f>
        <v>78.908359637311534</v>
      </c>
    </row>
    <row r="150" spans="1:101" s="209" customFormat="1" ht="15.6">
      <c r="A150" s="269">
        <v>147</v>
      </c>
      <c r="B150" s="269" t="s">
        <v>920</v>
      </c>
      <c r="C150" s="269" t="s">
        <v>933</v>
      </c>
      <c r="D150" s="269">
        <v>2</v>
      </c>
      <c r="E150" s="270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  <c r="AC150" s="271"/>
      <c r="AD150" s="271"/>
      <c r="AE150" s="271"/>
      <c r="AF150" s="271"/>
      <c r="AG150" s="271"/>
      <c r="AH150" s="271"/>
      <c r="AI150" s="271"/>
      <c r="AJ150" s="271"/>
      <c r="AK150" s="271"/>
      <c r="AL150" s="271">
        <v>37.758832423616347</v>
      </c>
      <c r="AM150" s="271">
        <v>7.231684573835391E-2</v>
      </c>
      <c r="AN150" s="271">
        <v>37.707232842622851</v>
      </c>
      <c r="AO150" s="271">
        <v>0.29509287797720668</v>
      </c>
      <c r="AP150" s="271">
        <v>2.5906321845769631E-2</v>
      </c>
      <c r="AQ150" s="271">
        <v>0.22882372090239386</v>
      </c>
      <c r="AR150" s="271">
        <v>23.510687090096667</v>
      </c>
      <c r="AS150" s="271">
        <v>0.29060959584351292</v>
      </c>
      <c r="AT150" s="271">
        <v>99.999977032955712</v>
      </c>
      <c r="AU150" s="271">
        <v>74.11004516339888</v>
      </c>
      <c r="AV150" s="271" t="s">
        <v>881</v>
      </c>
      <c r="AW150" s="272">
        <v>4.4341999999999997</v>
      </c>
      <c r="AX150" s="272">
        <v>56.643700000000003</v>
      </c>
      <c r="AY150" s="273">
        <v>1.3460000000000001</v>
      </c>
      <c r="AZ150" s="274">
        <v>1733.7721999999999</v>
      </c>
      <c r="BA150" s="274">
        <v>2735.8907100000001</v>
      </c>
      <c r="BB150" s="274">
        <v>9825.8000000000011</v>
      </c>
      <c r="BC150" s="274">
        <f t="shared" si="39"/>
        <v>3.8134119999999996</v>
      </c>
      <c r="BD150" s="274">
        <f t="shared" si="39"/>
        <v>48.713582000000002</v>
      </c>
      <c r="BE150" s="271">
        <f t="shared" si="39"/>
        <v>1.1575600000000001</v>
      </c>
      <c r="BF150" s="274">
        <f t="shared" si="34"/>
        <v>1491.0440919999999</v>
      </c>
      <c r="BG150" s="274">
        <f t="shared" si="31"/>
        <v>2352.8660105999998</v>
      </c>
      <c r="BH150" s="274">
        <f t="shared" si="32"/>
        <v>8450.1880000000019</v>
      </c>
      <c r="BI150" s="288"/>
      <c r="BJ150" s="275"/>
      <c r="BK150" s="275"/>
      <c r="BL150" s="275"/>
      <c r="BM150" s="275"/>
      <c r="BN150" s="275"/>
      <c r="BO150" s="271"/>
      <c r="BP150" s="271"/>
      <c r="BQ150" s="271"/>
      <c r="BR150" s="271"/>
      <c r="BS150" s="271"/>
      <c r="BT150" s="271"/>
      <c r="BU150" s="271"/>
      <c r="BV150" s="271"/>
      <c r="BW150" s="271"/>
      <c r="BX150" s="271"/>
      <c r="BY150" s="271"/>
      <c r="BZ150" s="271"/>
      <c r="CA150" s="271"/>
      <c r="CB150" s="271"/>
      <c r="CC150" s="271"/>
      <c r="CD150" s="271"/>
      <c r="CE150" s="271"/>
      <c r="CF150" s="271"/>
      <c r="CG150" s="271"/>
      <c r="CH150" s="271"/>
      <c r="CI150" s="271"/>
      <c r="CJ150" s="271"/>
      <c r="CK150" s="271"/>
      <c r="CL150" s="271"/>
      <c r="CM150" s="271"/>
      <c r="CN150" s="294"/>
      <c r="CO150" s="271"/>
      <c r="CP150" s="276" t="str">
        <f t="shared" si="29"/>
        <v/>
      </c>
      <c r="CQ150" s="277"/>
      <c r="CR150" s="276" t="str">
        <f t="shared" si="30"/>
        <v/>
      </c>
      <c r="CS150" s="278"/>
      <c r="CT150" s="294"/>
      <c r="CU150" s="288"/>
      <c r="CV150" s="276" t="s">
        <v>940</v>
      </c>
    </row>
    <row r="151" spans="1:101" s="209" customFormat="1" ht="15.6">
      <c r="A151" s="269">
        <v>148</v>
      </c>
      <c r="B151" s="269" t="s">
        <v>920</v>
      </c>
      <c r="C151" s="269" t="s">
        <v>933</v>
      </c>
      <c r="D151" s="269" t="s">
        <v>899</v>
      </c>
      <c r="E151" s="270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  <c r="AE151" s="271"/>
      <c r="AF151" s="271"/>
      <c r="AG151" s="271"/>
      <c r="AH151" s="271"/>
      <c r="AI151" s="271"/>
      <c r="AJ151" s="271"/>
      <c r="AK151" s="271"/>
      <c r="AL151" s="271">
        <v>37.758832423616347</v>
      </c>
      <c r="AM151" s="271">
        <v>7.231684573835391E-2</v>
      </c>
      <c r="AN151" s="271">
        <v>37.707232842622851</v>
      </c>
      <c r="AO151" s="271">
        <v>0.29509287797720668</v>
      </c>
      <c r="AP151" s="271">
        <v>2.5906321845769631E-2</v>
      </c>
      <c r="AQ151" s="271">
        <v>0.22882372090239386</v>
      </c>
      <c r="AR151" s="271">
        <v>23.510687090096667</v>
      </c>
      <c r="AS151" s="271">
        <v>0.29060959584351292</v>
      </c>
      <c r="AT151" s="271">
        <v>99.999977032955712</v>
      </c>
      <c r="AU151" s="271">
        <v>74.11004516339888</v>
      </c>
      <c r="AV151" s="271" t="s">
        <v>881</v>
      </c>
      <c r="AW151" s="272">
        <v>7.0381999999999998</v>
      </c>
      <c r="AX151" s="272">
        <v>51.128300000000003</v>
      </c>
      <c r="AY151" s="273">
        <v>1.2869999999999999</v>
      </c>
      <c r="AZ151" s="274">
        <v>2751.9362000000001</v>
      </c>
      <c r="BA151" s="274">
        <v>2469.4968899999999</v>
      </c>
      <c r="BB151" s="274">
        <v>9395.0999999999985</v>
      </c>
      <c r="BC151" s="274">
        <f t="shared" si="39"/>
        <v>6.0528519999999997</v>
      </c>
      <c r="BD151" s="274">
        <f t="shared" si="39"/>
        <v>43.970338000000005</v>
      </c>
      <c r="BE151" s="271">
        <f t="shared" si="39"/>
        <v>1.1068199999999999</v>
      </c>
      <c r="BF151" s="274">
        <f t="shared" si="34"/>
        <v>2366.6651320000001</v>
      </c>
      <c r="BG151" s="274">
        <f t="shared" si="31"/>
        <v>2123.7673254000001</v>
      </c>
      <c r="BH151" s="274">
        <f t="shared" si="32"/>
        <v>8079.7859999999991</v>
      </c>
      <c r="BI151" s="288"/>
      <c r="BJ151" s="275"/>
      <c r="BK151" s="275"/>
      <c r="BL151" s="275"/>
      <c r="BM151" s="275"/>
      <c r="BN151" s="275"/>
      <c r="BO151" s="271"/>
      <c r="BP151" s="271"/>
      <c r="BQ151" s="271"/>
      <c r="BR151" s="271"/>
      <c r="BS151" s="271"/>
      <c r="BT151" s="271"/>
      <c r="BU151" s="271"/>
      <c r="BV151" s="271"/>
      <c r="BW151" s="271"/>
      <c r="BX151" s="271"/>
      <c r="BY151" s="271"/>
      <c r="BZ151" s="271"/>
      <c r="CA151" s="271"/>
      <c r="CB151" s="271"/>
      <c r="CC151" s="271"/>
      <c r="CD151" s="271"/>
      <c r="CE151" s="271"/>
      <c r="CF151" s="271"/>
      <c r="CG151" s="271"/>
      <c r="CH151" s="271"/>
      <c r="CI151" s="271"/>
      <c r="CJ151" s="271"/>
      <c r="CK151" s="271"/>
      <c r="CL151" s="271"/>
      <c r="CM151" s="271"/>
      <c r="CN151" s="294"/>
      <c r="CO151" s="271"/>
      <c r="CP151" s="276" t="str">
        <f t="shared" si="29"/>
        <v/>
      </c>
      <c r="CQ151" s="277"/>
      <c r="CR151" s="276" t="str">
        <f t="shared" si="30"/>
        <v/>
      </c>
      <c r="CS151" s="278"/>
      <c r="CT151" s="294"/>
      <c r="CU151" s="288"/>
      <c r="CV151" s="276" t="s">
        <v>940</v>
      </c>
    </row>
    <row r="152" spans="1:101" s="209" customFormat="1" ht="15.6">
      <c r="A152" s="269">
        <v>149</v>
      </c>
      <c r="B152" s="269" t="s">
        <v>920</v>
      </c>
      <c r="C152" s="269" t="s">
        <v>933</v>
      </c>
      <c r="D152" s="269" t="s">
        <v>921</v>
      </c>
      <c r="E152" s="270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  <c r="AE152" s="271"/>
      <c r="AF152" s="271"/>
      <c r="AG152" s="271"/>
      <c r="AH152" s="271"/>
      <c r="AI152" s="271"/>
      <c r="AJ152" s="271"/>
      <c r="AK152" s="271"/>
      <c r="AL152" s="271">
        <v>37.758832423616347</v>
      </c>
      <c r="AM152" s="271">
        <v>7.231684573835391E-2</v>
      </c>
      <c r="AN152" s="271">
        <v>37.707232842622851</v>
      </c>
      <c r="AO152" s="271">
        <v>0.29509287797720668</v>
      </c>
      <c r="AP152" s="271">
        <v>2.5906321845769631E-2</v>
      </c>
      <c r="AQ152" s="271">
        <v>0.22882372090239386</v>
      </c>
      <c r="AR152" s="271">
        <v>23.510687090096667</v>
      </c>
      <c r="AS152" s="271">
        <v>0.29060959584351292</v>
      </c>
      <c r="AT152" s="271">
        <v>99.999977032955712</v>
      </c>
      <c r="AU152" s="271">
        <v>74.11004516339888</v>
      </c>
      <c r="AV152" s="271" t="s">
        <v>881</v>
      </c>
      <c r="AW152" s="272">
        <v>4.766</v>
      </c>
      <c r="AX152" s="272">
        <v>56.226500000000001</v>
      </c>
      <c r="AY152" s="273">
        <v>1.65</v>
      </c>
      <c r="AZ152" s="274">
        <v>1863.5060000000001</v>
      </c>
      <c r="BA152" s="274">
        <v>2715.7399500000001</v>
      </c>
      <c r="BB152" s="274">
        <v>12045</v>
      </c>
      <c r="BC152" s="274">
        <f t="shared" si="39"/>
        <v>4.0987599999999995</v>
      </c>
      <c r="BD152" s="274">
        <f t="shared" si="39"/>
        <v>48.354790000000001</v>
      </c>
      <c r="BE152" s="271">
        <f t="shared" si="39"/>
        <v>1.4189999999999998</v>
      </c>
      <c r="BF152" s="274">
        <f t="shared" si="34"/>
        <v>1602.6151599999998</v>
      </c>
      <c r="BG152" s="274">
        <f t="shared" si="31"/>
        <v>2335.536357</v>
      </c>
      <c r="BH152" s="274">
        <f t="shared" si="32"/>
        <v>10358.699999999999</v>
      </c>
      <c r="BI152" s="288"/>
      <c r="BJ152" s="275"/>
      <c r="BK152" s="275"/>
      <c r="BL152" s="275"/>
      <c r="BM152" s="275"/>
      <c r="BN152" s="275"/>
      <c r="BO152" s="271"/>
      <c r="BP152" s="271"/>
      <c r="BQ152" s="271"/>
      <c r="BR152" s="271"/>
      <c r="BS152" s="271"/>
      <c r="BT152" s="271"/>
      <c r="BU152" s="271"/>
      <c r="BV152" s="271"/>
      <c r="BW152" s="271"/>
      <c r="BX152" s="271"/>
      <c r="BY152" s="271"/>
      <c r="BZ152" s="271"/>
      <c r="CA152" s="271"/>
      <c r="CB152" s="271"/>
      <c r="CC152" s="271"/>
      <c r="CD152" s="271"/>
      <c r="CE152" s="271"/>
      <c r="CF152" s="271"/>
      <c r="CG152" s="271"/>
      <c r="CH152" s="271"/>
      <c r="CI152" s="271"/>
      <c r="CJ152" s="271"/>
      <c r="CK152" s="271"/>
      <c r="CL152" s="271"/>
      <c r="CM152" s="271"/>
      <c r="CN152" s="294"/>
      <c r="CO152" s="271"/>
      <c r="CP152" s="276" t="str">
        <f t="shared" si="29"/>
        <v/>
      </c>
      <c r="CQ152" s="277"/>
      <c r="CR152" s="276" t="str">
        <f t="shared" si="30"/>
        <v/>
      </c>
      <c r="CS152" s="278"/>
      <c r="CT152" s="294"/>
      <c r="CU152" s="288"/>
      <c r="CV152" s="276" t="s">
        <v>940</v>
      </c>
    </row>
    <row r="153" spans="1:101" s="209" customFormat="1" ht="15.6">
      <c r="A153" s="269">
        <v>150</v>
      </c>
      <c r="B153" s="269" t="s">
        <v>920</v>
      </c>
      <c r="C153" s="269" t="s">
        <v>933</v>
      </c>
      <c r="D153" s="269">
        <v>4</v>
      </c>
      <c r="E153" s="270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  <c r="AE153" s="271"/>
      <c r="AF153" s="271"/>
      <c r="AG153" s="271"/>
      <c r="AH153" s="271"/>
      <c r="AI153" s="271"/>
      <c r="AJ153" s="271"/>
      <c r="AK153" s="271"/>
      <c r="AL153" s="271">
        <v>37.758832423616347</v>
      </c>
      <c r="AM153" s="271">
        <v>7.231684573835391E-2</v>
      </c>
      <c r="AN153" s="271">
        <v>37.707232842622851</v>
      </c>
      <c r="AO153" s="271">
        <v>0.29509287797720668</v>
      </c>
      <c r="AP153" s="271">
        <v>2.5906321845769631E-2</v>
      </c>
      <c r="AQ153" s="271">
        <v>0.22882372090239386</v>
      </c>
      <c r="AR153" s="271">
        <v>23.510687090096667</v>
      </c>
      <c r="AS153" s="271">
        <v>0.29060959584351292</v>
      </c>
      <c r="AT153" s="271">
        <v>99.999977032955712</v>
      </c>
      <c r="AU153" s="271">
        <v>74.11004516339888</v>
      </c>
      <c r="AV153" s="271" t="s">
        <v>881</v>
      </c>
      <c r="AW153" s="272">
        <v>5.5831</v>
      </c>
      <c r="AX153" s="272">
        <v>114.2034</v>
      </c>
      <c r="AY153" s="273">
        <v>2.8279999999999998</v>
      </c>
      <c r="AZ153" s="274">
        <v>2182.9920999999999</v>
      </c>
      <c r="BA153" s="274">
        <v>5516.0242199999993</v>
      </c>
      <c r="BB153" s="274">
        <v>20644.399999999998</v>
      </c>
      <c r="BC153" s="274">
        <f t="shared" si="39"/>
        <v>4.8014659999999996</v>
      </c>
      <c r="BD153" s="274">
        <f t="shared" si="39"/>
        <v>98.214923999999996</v>
      </c>
      <c r="BE153" s="271">
        <f t="shared" si="39"/>
        <v>2.43208</v>
      </c>
      <c r="BF153" s="274">
        <f t="shared" si="34"/>
        <v>1877.3732059999998</v>
      </c>
      <c r="BG153" s="274">
        <f t="shared" si="31"/>
        <v>4743.7808292</v>
      </c>
      <c r="BH153" s="274">
        <f t="shared" si="32"/>
        <v>17754.184000000001</v>
      </c>
      <c r="BI153" s="288"/>
      <c r="BJ153" s="275"/>
      <c r="BK153" s="275"/>
      <c r="BL153" s="275"/>
      <c r="BM153" s="275"/>
      <c r="BN153" s="275"/>
      <c r="BO153" s="271"/>
      <c r="BP153" s="271"/>
      <c r="BQ153" s="271"/>
      <c r="BR153" s="271"/>
      <c r="BS153" s="271"/>
      <c r="BT153" s="271"/>
      <c r="BU153" s="271"/>
      <c r="BV153" s="271"/>
      <c r="BW153" s="271"/>
      <c r="BX153" s="271"/>
      <c r="BY153" s="271"/>
      <c r="BZ153" s="271"/>
      <c r="CA153" s="271"/>
      <c r="CB153" s="271"/>
      <c r="CC153" s="271"/>
      <c r="CD153" s="271"/>
      <c r="CE153" s="271"/>
      <c r="CF153" s="271"/>
      <c r="CG153" s="271"/>
      <c r="CH153" s="271"/>
      <c r="CI153" s="271"/>
      <c r="CJ153" s="271"/>
      <c r="CK153" s="271"/>
      <c r="CL153" s="271"/>
      <c r="CM153" s="271"/>
      <c r="CN153" s="294"/>
      <c r="CO153" s="271"/>
      <c r="CP153" s="276" t="str">
        <f t="shared" si="29"/>
        <v/>
      </c>
      <c r="CQ153" s="277"/>
      <c r="CR153" s="276" t="str">
        <f t="shared" si="30"/>
        <v/>
      </c>
      <c r="CS153" s="278"/>
      <c r="CT153" s="294"/>
      <c r="CU153" s="288"/>
      <c r="CV153" s="276" t="s">
        <v>940</v>
      </c>
    </row>
    <row r="154" spans="1:101" s="209" customFormat="1" ht="15.6">
      <c r="A154" s="269">
        <v>151</v>
      </c>
      <c r="B154" s="269" t="s">
        <v>920</v>
      </c>
      <c r="C154" s="269" t="s">
        <v>933</v>
      </c>
      <c r="D154" s="269">
        <v>5</v>
      </c>
      <c r="E154" s="270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  <c r="AG154" s="271"/>
      <c r="AH154" s="271"/>
      <c r="AI154" s="271"/>
      <c r="AJ154" s="271"/>
      <c r="AK154" s="271"/>
      <c r="AL154" s="271">
        <v>37.758832423616347</v>
      </c>
      <c r="AM154" s="271">
        <v>7.231684573835391E-2</v>
      </c>
      <c r="AN154" s="271">
        <v>37.707232842622851</v>
      </c>
      <c r="AO154" s="271">
        <v>0.29509287797720668</v>
      </c>
      <c r="AP154" s="271">
        <v>2.5906321845769631E-2</v>
      </c>
      <c r="AQ154" s="271">
        <v>0.22882372090239386</v>
      </c>
      <c r="AR154" s="271">
        <v>23.510687090096667</v>
      </c>
      <c r="AS154" s="271">
        <v>0.29060959584351292</v>
      </c>
      <c r="AT154" s="271">
        <v>99.999977032955712</v>
      </c>
      <c r="AU154" s="271">
        <v>74.11004516339888</v>
      </c>
      <c r="AV154" s="271" t="s">
        <v>881</v>
      </c>
      <c r="AW154" s="272">
        <v>9.23</v>
      </c>
      <c r="AX154" s="272">
        <v>53.412500000000001</v>
      </c>
      <c r="AY154" s="273">
        <v>1.5189999999999999</v>
      </c>
      <c r="AZ154" s="274">
        <v>3608.9300000000003</v>
      </c>
      <c r="BA154" s="274">
        <v>2579.82375</v>
      </c>
      <c r="BB154" s="274">
        <v>11088.699999999999</v>
      </c>
      <c r="BC154" s="274">
        <f t="shared" si="39"/>
        <v>7.9378000000000002</v>
      </c>
      <c r="BD154" s="274">
        <f t="shared" si="39"/>
        <v>45.934750000000001</v>
      </c>
      <c r="BE154" s="271">
        <f t="shared" si="39"/>
        <v>1.3063399999999998</v>
      </c>
      <c r="BF154" s="274">
        <f t="shared" si="34"/>
        <v>3103.6797999999999</v>
      </c>
      <c r="BG154" s="274">
        <f t="shared" si="31"/>
        <v>2218.6484249999999</v>
      </c>
      <c r="BH154" s="274">
        <f t="shared" si="32"/>
        <v>9536.2819999999992</v>
      </c>
      <c r="BI154" s="288"/>
      <c r="BJ154" s="275"/>
      <c r="BK154" s="275"/>
      <c r="BL154" s="275"/>
      <c r="BM154" s="275"/>
      <c r="BN154" s="275"/>
      <c r="BO154" s="271"/>
      <c r="BP154" s="271"/>
      <c r="BQ154" s="271"/>
      <c r="BR154" s="271"/>
      <c r="BS154" s="271"/>
      <c r="BT154" s="271"/>
      <c r="BU154" s="271"/>
      <c r="BV154" s="271"/>
      <c r="BW154" s="271"/>
      <c r="BX154" s="271"/>
      <c r="BY154" s="271"/>
      <c r="BZ154" s="271"/>
      <c r="CA154" s="271"/>
      <c r="CB154" s="271"/>
      <c r="CC154" s="271"/>
      <c r="CD154" s="271"/>
      <c r="CE154" s="271"/>
      <c r="CF154" s="271"/>
      <c r="CG154" s="271"/>
      <c r="CH154" s="271"/>
      <c r="CI154" s="271"/>
      <c r="CJ154" s="271"/>
      <c r="CK154" s="271"/>
      <c r="CL154" s="271"/>
      <c r="CM154" s="271"/>
      <c r="CN154" s="294"/>
      <c r="CO154" s="271"/>
      <c r="CP154" s="276" t="str">
        <f t="shared" si="29"/>
        <v/>
      </c>
      <c r="CQ154" s="277"/>
      <c r="CR154" s="276" t="str">
        <f t="shared" si="30"/>
        <v/>
      </c>
      <c r="CS154" s="278"/>
      <c r="CT154" s="294"/>
      <c r="CU154" s="288"/>
      <c r="CV154" s="276" t="s">
        <v>940</v>
      </c>
    </row>
    <row r="155" spans="1:101" s="209" customFormat="1" ht="15.6">
      <c r="A155" s="269">
        <v>152</v>
      </c>
      <c r="B155" s="269" t="s">
        <v>920</v>
      </c>
      <c r="C155" s="269" t="s">
        <v>933</v>
      </c>
      <c r="D155" s="269">
        <v>7</v>
      </c>
      <c r="E155" s="270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  <c r="AG155" s="271"/>
      <c r="AH155" s="271"/>
      <c r="AI155" s="271"/>
      <c r="AJ155" s="271"/>
      <c r="AK155" s="271"/>
      <c r="AL155" s="271">
        <v>37.758832423616347</v>
      </c>
      <c r="AM155" s="271">
        <v>7.231684573835391E-2</v>
      </c>
      <c r="AN155" s="271">
        <v>37.707232842622851</v>
      </c>
      <c r="AO155" s="271">
        <v>0.29509287797720668</v>
      </c>
      <c r="AP155" s="271">
        <v>2.5906321845769631E-2</v>
      </c>
      <c r="AQ155" s="271">
        <v>0.22882372090239386</v>
      </c>
      <c r="AR155" s="271">
        <v>23.510687090096667</v>
      </c>
      <c r="AS155" s="271">
        <v>0.29060959584351292</v>
      </c>
      <c r="AT155" s="271">
        <v>99.999977032955712</v>
      </c>
      <c r="AU155" s="271">
        <v>74.11004516339888</v>
      </c>
      <c r="AV155" s="271" t="s">
        <v>884</v>
      </c>
      <c r="AW155" s="272"/>
      <c r="AX155" s="272"/>
      <c r="AY155" s="273"/>
      <c r="AZ155" s="274"/>
      <c r="BA155" s="274"/>
      <c r="BB155" s="274"/>
      <c r="BC155" s="274"/>
      <c r="BD155" s="274"/>
      <c r="BE155" s="271"/>
      <c r="BF155" s="274"/>
      <c r="BG155" s="274"/>
      <c r="BH155" s="274"/>
      <c r="BI155" s="288"/>
      <c r="BJ155" s="275"/>
      <c r="BK155" s="275"/>
      <c r="BL155" s="275"/>
      <c r="BM155" s="275"/>
      <c r="BN155" s="275"/>
      <c r="BO155" s="271">
        <v>29.543333333333333</v>
      </c>
      <c r="BP155" s="271">
        <v>25.900000000000002</v>
      </c>
      <c r="BQ155" s="271">
        <v>25.900000000000002</v>
      </c>
      <c r="BR155" s="271">
        <v>10378.843369499735</v>
      </c>
      <c r="BS155" s="271">
        <v>330.92363668884343</v>
      </c>
      <c r="BT155" s="271">
        <v>11.193333333333333</v>
      </c>
      <c r="BU155" s="271">
        <v>9.8966666666666665</v>
      </c>
      <c r="BV155" s="271">
        <v>10.545</v>
      </c>
      <c r="BW155" s="271">
        <v>614.88041486024997</v>
      </c>
      <c r="BX155" s="271">
        <v>50.266130666578754</v>
      </c>
      <c r="BY155" s="271">
        <v>5.9265863076430234</v>
      </c>
      <c r="BZ155" s="271">
        <v>0.49697160909042121</v>
      </c>
      <c r="CA155" s="271">
        <v>1032.83</v>
      </c>
      <c r="CB155" s="271">
        <v>1083.02</v>
      </c>
      <c r="CC155" s="271">
        <v>1459.87</v>
      </c>
      <c r="CD155" s="271">
        <v>1031.42</v>
      </c>
      <c r="CE155" s="271">
        <v>1081.6099999999999</v>
      </c>
      <c r="CF155" s="271">
        <v>1458.58</v>
      </c>
      <c r="CG155" s="271">
        <v>1286.78</v>
      </c>
      <c r="CH155" s="271">
        <v>1389.67</v>
      </c>
      <c r="CI155" s="271">
        <v>427.03999999999996</v>
      </c>
      <c r="CJ155" s="271">
        <v>427.15999999999985</v>
      </c>
      <c r="CK155" s="271">
        <v>102.8900000000001</v>
      </c>
      <c r="CL155" s="271">
        <v>102.91891251405026</v>
      </c>
      <c r="CM155" s="271">
        <v>9.6315186935207464E-2</v>
      </c>
      <c r="CN155" s="294">
        <v>2296.9403002454374</v>
      </c>
      <c r="CO155" s="276">
        <v>192.60904300431659</v>
      </c>
      <c r="CP155" s="276" t="str">
        <f t="shared" si="29"/>
        <v/>
      </c>
      <c r="CQ155" s="277">
        <f t="shared" si="38"/>
        <v>2296.9403002454374</v>
      </c>
      <c r="CR155" s="276" t="str">
        <f t="shared" si="30"/>
        <v/>
      </c>
      <c r="CS155" s="278"/>
      <c r="CT155" s="294">
        <v>2296.9403002454374</v>
      </c>
      <c r="CU155" s="288"/>
      <c r="CV155" s="276" t="s">
        <v>940</v>
      </c>
    </row>
    <row r="156" spans="1:101" s="209" customFormat="1" ht="15.6">
      <c r="A156" s="269">
        <v>153</v>
      </c>
      <c r="B156" s="269" t="s">
        <v>920</v>
      </c>
      <c r="C156" s="269" t="s">
        <v>933</v>
      </c>
      <c r="D156" s="269">
        <v>12</v>
      </c>
      <c r="E156" s="270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  <c r="AE156" s="271"/>
      <c r="AF156" s="271"/>
      <c r="AG156" s="271"/>
      <c r="AH156" s="271"/>
      <c r="AI156" s="271"/>
      <c r="AJ156" s="271"/>
      <c r="AK156" s="271"/>
      <c r="AL156" s="271">
        <v>37.758832423616347</v>
      </c>
      <c r="AM156" s="271">
        <v>7.231684573835391E-2</v>
      </c>
      <c r="AN156" s="271">
        <v>37.707232842622851</v>
      </c>
      <c r="AO156" s="271">
        <v>0.29509287797720668</v>
      </c>
      <c r="AP156" s="271">
        <v>2.5906321845769631E-2</v>
      </c>
      <c r="AQ156" s="271">
        <v>0.22882372090239386</v>
      </c>
      <c r="AR156" s="271">
        <v>23.510687090096667</v>
      </c>
      <c r="AS156" s="271">
        <v>0.29060959584351292</v>
      </c>
      <c r="AT156" s="271">
        <v>99.999977032955712</v>
      </c>
      <c r="AU156" s="271">
        <v>74.11004516339888</v>
      </c>
      <c r="AV156" s="271" t="s">
        <v>881</v>
      </c>
      <c r="AW156" s="272">
        <v>9.0196000000000005</v>
      </c>
      <c r="AX156" s="272">
        <v>92.801500000000004</v>
      </c>
      <c r="AY156" s="273">
        <v>1.3919999999999999</v>
      </c>
      <c r="AZ156" s="274">
        <v>3526.6636000000003</v>
      </c>
      <c r="BA156" s="274">
        <v>4482.3124500000004</v>
      </c>
      <c r="BB156" s="274">
        <v>10161.599999999999</v>
      </c>
      <c r="BC156" s="274">
        <f>AW156*0.86</f>
        <v>7.756856</v>
      </c>
      <c r="BD156" s="274">
        <f>AX156*0.86</f>
        <v>79.809290000000004</v>
      </c>
      <c r="BE156" s="271">
        <f>AY156*0.86</f>
        <v>1.19712</v>
      </c>
      <c r="BF156" s="274">
        <f t="shared" si="34"/>
        <v>3032.9306959999999</v>
      </c>
      <c r="BG156" s="274">
        <f t="shared" si="31"/>
        <v>3854.7887070000002</v>
      </c>
      <c r="BH156" s="274">
        <f t="shared" si="32"/>
        <v>8738.9760000000006</v>
      </c>
      <c r="BI156" s="288"/>
      <c r="BJ156" s="275"/>
      <c r="BK156" s="275"/>
      <c r="BL156" s="275"/>
      <c r="BM156" s="275"/>
      <c r="BN156" s="275"/>
      <c r="BO156" s="279"/>
      <c r="BP156" s="279"/>
      <c r="BQ156" s="279"/>
      <c r="BR156" s="279"/>
      <c r="BS156" s="279"/>
      <c r="BT156" s="279"/>
      <c r="BU156" s="279"/>
      <c r="BV156" s="279"/>
      <c r="BW156" s="279"/>
      <c r="BX156" s="279"/>
      <c r="BY156" s="279"/>
      <c r="BZ156" s="279"/>
      <c r="CA156" s="279"/>
      <c r="CB156" s="279"/>
      <c r="CC156" s="279"/>
      <c r="CD156" s="279"/>
      <c r="CE156" s="279"/>
      <c r="CF156" s="279"/>
      <c r="CG156" s="279"/>
      <c r="CH156" s="279"/>
      <c r="CI156" s="279"/>
      <c r="CJ156" s="279"/>
      <c r="CK156" s="279"/>
      <c r="CL156" s="279"/>
      <c r="CM156" s="279"/>
      <c r="CN156" s="291"/>
      <c r="CO156" s="279"/>
      <c r="CP156" s="279"/>
      <c r="CQ156" s="286"/>
      <c r="CR156" s="279"/>
      <c r="CS156" s="278"/>
      <c r="CT156" s="291"/>
      <c r="CU156" s="288"/>
      <c r="CV156" s="279"/>
    </row>
    <row r="157" spans="1:101" s="209" customFormat="1" ht="15.6">
      <c r="A157" s="269">
        <v>154</v>
      </c>
      <c r="B157" s="269" t="s">
        <v>920</v>
      </c>
      <c r="C157" s="269" t="s">
        <v>934</v>
      </c>
      <c r="D157" s="269">
        <v>3</v>
      </c>
      <c r="E157" s="270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  <c r="AG157" s="271"/>
      <c r="AH157" s="271"/>
      <c r="AI157" s="271"/>
      <c r="AJ157" s="271"/>
      <c r="AK157" s="271"/>
      <c r="AL157" s="271"/>
      <c r="AM157" s="271"/>
      <c r="AN157" s="271"/>
      <c r="AO157" s="271"/>
      <c r="AP157" s="271"/>
      <c r="AQ157" s="271"/>
      <c r="AR157" s="271"/>
      <c r="AS157" s="271"/>
      <c r="AT157" s="271"/>
      <c r="AU157" s="271"/>
      <c r="AV157" s="271" t="s">
        <v>884</v>
      </c>
      <c r="AW157" s="274"/>
      <c r="AX157" s="274"/>
      <c r="AY157" s="271"/>
      <c r="AZ157" s="274"/>
      <c r="BA157" s="274"/>
      <c r="BB157" s="274"/>
      <c r="BC157" s="274"/>
      <c r="BD157" s="274"/>
      <c r="BE157" s="271"/>
      <c r="BF157" s="274"/>
      <c r="BG157" s="274"/>
      <c r="BH157" s="274"/>
      <c r="BI157" s="288"/>
      <c r="BJ157" s="275"/>
      <c r="BK157" s="275"/>
      <c r="BL157" s="275"/>
      <c r="BM157" s="275"/>
      <c r="BN157" s="275"/>
      <c r="BO157" s="271">
        <v>7.4233333333333329</v>
      </c>
      <c r="BP157" s="271">
        <v>5.8533333333333326</v>
      </c>
      <c r="BQ157" s="271">
        <v>5.8533333333333326</v>
      </c>
      <c r="BR157" s="271">
        <v>133.20047499733332</v>
      </c>
      <c r="BS157" s="271">
        <v>4.697537981151668</v>
      </c>
      <c r="BT157" s="271">
        <v>2.3733333333333331</v>
      </c>
      <c r="BU157" s="271">
        <v>2.4833333333333329</v>
      </c>
      <c r="BV157" s="271">
        <v>2.4283333333333332</v>
      </c>
      <c r="BW157" s="271">
        <v>7.5037873692833337</v>
      </c>
      <c r="BX157" s="271">
        <v>0.45993045028981883</v>
      </c>
      <c r="BY157" s="271">
        <v>5.6408858261494368</v>
      </c>
      <c r="BZ157" s="271">
        <v>0.45314346957480844</v>
      </c>
      <c r="CA157" s="271">
        <v>1032.73</v>
      </c>
      <c r="CB157" s="271">
        <v>1082.92</v>
      </c>
      <c r="CC157" s="271">
        <v>1459.74</v>
      </c>
      <c r="CD157" s="271">
        <v>1031.42</v>
      </c>
      <c r="CE157" s="271">
        <v>1081.6099999999999</v>
      </c>
      <c r="CF157" s="271">
        <v>1458.58</v>
      </c>
      <c r="CG157" s="271">
        <v>1286.99</v>
      </c>
      <c r="CH157" s="271">
        <v>1389.7</v>
      </c>
      <c r="CI157" s="271">
        <v>427.01</v>
      </c>
      <c r="CJ157" s="271">
        <v>427.15999999999985</v>
      </c>
      <c r="CK157" s="271">
        <v>102.71000000000004</v>
      </c>
      <c r="CL157" s="271">
        <v>102.74607995128919</v>
      </c>
      <c r="CM157" s="271">
        <v>3.4992119676822142E-2</v>
      </c>
      <c r="CN157" s="294">
        <v>743.79628841921715</v>
      </c>
      <c r="CO157" s="276">
        <v>59.75062094479977</v>
      </c>
      <c r="CP157" s="276" t="str">
        <f>IF(ISNUMBER(BI156),BI156,"")</f>
        <v/>
      </c>
      <c r="CQ157" s="277">
        <f>IF(ISNUMBER(CP157),CP157+CN157,CN157)</f>
        <v>743.79628841921715</v>
      </c>
      <c r="CR157" s="276" t="str">
        <f>IF(AND(ISNUMBER(CP157),ISNUMBER(CN157)),CN157/CQ157,"")</f>
        <v/>
      </c>
      <c r="CS157" s="278"/>
      <c r="CT157" s="294">
        <v>743.79628841921715</v>
      </c>
      <c r="CU157" s="288"/>
      <c r="CV157" s="276" t="s">
        <v>940</v>
      </c>
    </row>
    <row r="158" spans="1:101" s="209" customFormat="1" ht="15.6">
      <c r="A158" s="269">
        <v>155</v>
      </c>
      <c r="B158" s="269" t="s">
        <v>920</v>
      </c>
      <c r="C158" s="269" t="s">
        <v>935</v>
      </c>
      <c r="D158" s="269">
        <v>1</v>
      </c>
      <c r="E158" s="270">
        <v>1</v>
      </c>
      <c r="F158" s="271">
        <v>54.463999999999999</v>
      </c>
      <c r="G158" s="271">
        <v>1.772</v>
      </c>
      <c r="H158" s="271">
        <v>15.37</v>
      </c>
      <c r="I158" s="271">
        <v>0.79</v>
      </c>
      <c r="J158" s="271">
        <v>6.5730000000000004</v>
      </c>
      <c r="K158" s="271">
        <v>4.9059999999999997</v>
      </c>
      <c r="L158" s="271">
        <v>12.372</v>
      </c>
      <c r="M158" s="271">
        <v>2.319</v>
      </c>
      <c r="N158" s="271">
        <v>0.55600000000000005</v>
      </c>
      <c r="O158" s="271">
        <v>0.39200000000000002</v>
      </c>
      <c r="P158" s="271">
        <v>1.4999999999999999E-2</v>
      </c>
      <c r="Q158" s="271">
        <v>0.42699999999999999</v>
      </c>
      <c r="R158" s="271">
        <v>79.86</v>
      </c>
      <c r="S158" s="271">
        <v>7.2839999999999998</v>
      </c>
      <c r="T158" s="271">
        <v>7.28</v>
      </c>
      <c r="U158" s="271">
        <v>0.85799999999999998</v>
      </c>
      <c r="V158" s="271">
        <f t="shared" si="35"/>
        <v>14.200000000000001</v>
      </c>
      <c r="W158" s="271">
        <f>100*K158/40.3044/(K158/40.3044+(I158+J158)/71.844)</f>
        <v>54.290123818530319</v>
      </c>
      <c r="X158" s="271">
        <f t="shared" si="36"/>
        <v>2.875</v>
      </c>
      <c r="Y158" s="271">
        <v>57.369349999999997</v>
      </c>
      <c r="Z158" s="271">
        <v>2.0586899999999999</v>
      </c>
      <c r="AA158" s="271">
        <v>17.860990000000001</v>
      </c>
      <c r="AB158" s="271">
        <v>2.6298300000000001</v>
      </c>
      <c r="AC158" s="271">
        <v>5.0009999999999999E-2</v>
      </c>
      <c r="AD158" s="271">
        <v>1.0282800000000001</v>
      </c>
      <c r="AE158" s="271">
        <v>14.37754</v>
      </c>
      <c r="AF158" s="271">
        <v>2.6944900000000001</v>
      </c>
      <c r="AG158" s="271">
        <v>0.64637999999999995</v>
      </c>
      <c r="AH158" s="271">
        <v>0.45606000000000002</v>
      </c>
      <c r="AI158" s="271">
        <v>1.7860000000000001E-2</v>
      </c>
      <c r="AJ158" s="271">
        <v>1.23E-2</v>
      </c>
      <c r="AK158" s="271">
        <v>99.237129999999993</v>
      </c>
      <c r="AL158" s="271">
        <v>41.613112557887185</v>
      </c>
      <c r="AM158" s="271">
        <v>6.7626558446112942E-2</v>
      </c>
      <c r="AN158" s="271">
        <v>38.707563379317101</v>
      </c>
      <c r="AO158" s="271">
        <v>0.28066118690377456</v>
      </c>
      <c r="AP158" s="271">
        <v>3.2121634837118523E-2</v>
      </c>
      <c r="AQ158" s="271">
        <v>0.21497592808620625</v>
      </c>
      <c r="AR158" s="271">
        <v>18.70724375773619</v>
      </c>
      <c r="AS158" s="271">
        <v>0.31718523265976462</v>
      </c>
      <c r="AT158" s="271">
        <v>100.00001979673173</v>
      </c>
      <c r="AU158" s="271">
        <v>79.860057317188819</v>
      </c>
      <c r="AV158" s="271" t="s">
        <v>880</v>
      </c>
      <c r="AW158" s="272">
        <v>6.1657000000000002</v>
      </c>
      <c r="AX158" s="272">
        <v>97.930400000000006</v>
      </c>
      <c r="AY158" s="273">
        <v>2.0110000000000001</v>
      </c>
      <c r="AZ158" s="274">
        <v>2410.7887000000001</v>
      </c>
      <c r="BA158" s="274">
        <v>4730.0383199999997</v>
      </c>
      <c r="BB158" s="274">
        <v>14680.300000000001</v>
      </c>
      <c r="BC158" s="274">
        <f>AW158*U158</f>
        <v>5.2901705999999997</v>
      </c>
      <c r="BD158" s="274">
        <f>AX158*U158</f>
        <v>84.024283199999999</v>
      </c>
      <c r="BE158" s="271">
        <f>AY158*U158</f>
        <v>1.725438</v>
      </c>
      <c r="BF158" s="274">
        <f t="shared" si="34"/>
        <v>2068.4567045999997</v>
      </c>
      <c r="BG158" s="274">
        <f t="shared" si="31"/>
        <v>4058.3728785599997</v>
      </c>
      <c r="BH158" s="274">
        <f t="shared" si="32"/>
        <v>12595.697400000001</v>
      </c>
      <c r="BI158" s="288">
        <v>21.352543162147505</v>
      </c>
      <c r="BJ158" s="275">
        <v>2.1352543162147506</v>
      </c>
      <c r="BK158" s="275">
        <f>BI158*U158</f>
        <v>18.320482033122559</v>
      </c>
      <c r="BL158" s="275">
        <v>5223.2954932162802</v>
      </c>
      <c r="BM158" s="275">
        <v>522.32954932162806</v>
      </c>
      <c r="BN158" s="275">
        <f>BL158*U158</f>
        <v>4481.5875331795687</v>
      </c>
      <c r="BO158" s="271"/>
      <c r="BP158" s="271"/>
      <c r="BQ158" s="271"/>
      <c r="BR158" s="271"/>
      <c r="BS158" s="271"/>
      <c r="BT158" s="271"/>
      <c r="BU158" s="271"/>
      <c r="BV158" s="271"/>
      <c r="BW158" s="271"/>
      <c r="BX158" s="271"/>
      <c r="BY158" s="271"/>
      <c r="BZ158" s="271"/>
      <c r="CA158" s="271"/>
      <c r="CB158" s="271"/>
      <c r="CC158" s="271"/>
      <c r="CD158" s="271"/>
      <c r="CE158" s="271"/>
      <c r="CF158" s="271"/>
      <c r="CG158" s="271"/>
      <c r="CH158" s="271"/>
      <c r="CI158" s="271"/>
      <c r="CJ158" s="271"/>
      <c r="CK158" s="271"/>
      <c r="CL158" s="271"/>
      <c r="CM158" s="271"/>
      <c r="CN158" s="294"/>
      <c r="CO158" s="271"/>
      <c r="CP158" s="276">
        <f t="shared" ref="CP158:CP166" si="40">IF(ISNUMBER(BI158),BI158,"")</f>
        <v>21.352543162147505</v>
      </c>
      <c r="CQ158" s="277">
        <f t="shared" si="38"/>
        <v>21.352543162147505</v>
      </c>
      <c r="CR158" s="276" t="str">
        <f t="shared" si="30"/>
        <v/>
      </c>
      <c r="CS158" s="278"/>
      <c r="CT158" s="294"/>
      <c r="CU158" s="288">
        <v>21.352543162147505</v>
      </c>
      <c r="CV158" s="276" t="s">
        <v>940</v>
      </c>
    </row>
    <row r="159" spans="1:101" s="209" customFormat="1" ht="15.6">
      <c r="A159" s="269">
        <v>156</v>
      </c>
      <c r="B159" s="269" t="s">
        <v>920</v>
      </c>
      <c r="C159" s="269" t="s">
        <v>935</v>
      </c>
      <c r="D159" s="269">
        <v>2</v>
      </c>
      <c r="E159" s="270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  <c r="AB159" s="271"/>
      <c r="AC159" s="271"/>
      <c r="AD159" s="271"/>
      <c r="AE159" s="271"/>
      <c r="AF159" s="271"/>
      <c r="AG159" s="271"/>
      <c r="AH159" s="271"/>
      <c r="AI159" s="271"/>
      <c r="AJ159" s="271"/>
      <c r="AK159" s="271"/>
      <c r="AL159" s="271">
        <v>41.613112557887185</v>
      </c>
      <c r="AM159" s="271">
        <v>6.7626558446112942E-2</v>
      </c>
      <c r="AN159" s="271">
        <v>38.707563379317101</v>
      </c>
      <c r="AO159" s="271">
        <v>0.28066118690377456</v>
      </c>
      <c r="AP159" s="271">
        <v>3.2121634837118523E-2</v>
      </c>
      <c r="AQ159" s="271">
        <v>0.21497592808620625</v>
      </c>
      <c r="AR159" s="271">
        <v>18.70724375773619</v>
      </c>
      <c r="AS159" s="271">
        <v>0.31718523265976462</v>
      </c>
      <c r="AT159" s="271">
        <v>100.00001979673173</v>
      </c>
      <c r="AU159" s="271">
        <v>79.860057317188819</v>
      </c>
      <c r="AV159" s="271" t="s">
        <v>881</v>
      </c>
      <c r="AW159" s="272">
        <v>7.9184000000000001</v>
      </c>
      <c r="AX159" s="272">
        <v>107.04130000000001</v>
      </c>
      <c r="AY159" s="273">
        <v>1.9770000000000001</v>
      </c>
      <c r="AZ159" s="274">
        <v>3096.0944</v>
      </c>
      <c r="BA159" s="274">
        <v>5170.0947900000001</v>
      </c>
      <c r="BB159" s="274">
        <v>14432.1</v>
      </c>
      <c r="BC159" s="274">
        <f>AW159*0.86</f>
        <v>6.8098239999999999</v>
      </c>
      <c r="BD159" s="274">
        <f>AX159*0.86</f>
        <v>92.055518000000006</v>
      </c>
      <c r="BE159" s="271">
        <f>AY159*0.86</f>
        <v>1.7002200000000001</v>
      </c>
      <c r="BF159" s="274">
        <f t="shared" si="34"/>
        <v>2662.6411840000001</v>
      </c>
      <c r="BG159" s="274">
        <f t="shared" si="31"/>
        <v>4446.2815194000004</v>
      </c>
      <c r="BH159" s="274">
        <f t="shared" si="32"/>
        <v>12411.606</v>
      </c>
      <c r="BI159" s="288"/>
      <c r="BJ159" s="275"/>
      <c r="BK159" s="275"/>
      <c r="BL159" s="275"/>
      <c r="BM159" s="275"/>
      <c r="BN159" s="275"/>
      <c r="BO159" s="271"/>
      <c r="BP159" s="271"/>
      <c r="BQ159" s="271"/>
      <c r="BR159" s="271"/>
      <c r="BS159" s="271"/>
      <c r="BT159" s="271"/>
      <c r="BU159" s="271"/>
      <c r="BV159" s="271"/>
      <c r="BW159" s="271"/>
      <c r="BX159" s="271"/>
      <c r="BY159" s="271"/>
      <c r="BZ159" s="271"/>
      <c r="CA159" s="271"/>
      <c r="CB159" s="271"/>
      <c r="CC159" s="271"/>
      <c r="CD159" s="271"/>
      <c r="CE159" s="271"/>
      <c r="CF159" s="271"/>
      <c r="CG159" s="271"/>
      <c r="CH159" s="271"/>
      <c r="CI159" s="271"/>
      <c r="CJ159" s="271"/>
      <c r="CK159" s="271"/>
      <c r="CL159" s="271"/>
      <c r="CM159" s="271"/>
      <c r="CN159" s="294"/>
      <c r="CO159" s="271"/>
      <c r="CP159" s="276" t="str">
        <f t="shared" si="40"/>
        <v/>
      </c>
      <c r="CQ159" s="277"/>
      <c r="CR159" s="276" t="str">
        <f t="shared" si="30"/>
        <v/>
      </c>
      <c r="CS159" s="278"/>
      <c r="CT159" s="294"/>
      <c r="CU159" s="288"/>
      <c r="CV159" s="276" t="s">
        <v>940</v>
      </c>
    </row>
    <row r="160" spans="1:101" s="209" customFormat="1" ht="15.6">
      <c r="A160" s="269">
        <v>157</v>
      </c>
      <c r="B160" s="269" t="s">
        <v>920</v>
      </c>
      <c r="C160" s="269" t="s">
        <v>935</v>
      </c>
      <c r="D160" s="269">
        <v>3</v>
      </c>
      <c r="E160" s="270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  <c r="AB160" s="271"/>
      <c r="AC160" s="271"/>
      <c r="AD160" s="271"/>
      <c r="AE160" s="271"/>
      <c r="AF160" s="271"/>
      <c r="AG160" s="271"/>
      <c r="AH160" s="271"/>
      <c r="AI160" s="271"/>
      <c r="AJ160" s="271"/>
      <c r="AK160" s="271"/>
      <c r="AL160" s="271">
        <v>41.613112557887185</v>
      </c>
      <c r="AM160" s="271">
        <v>6.7626558446112942E-2</v>
      </c>
      <c r="AN160" s="271">
        <v>38.707563379317101</v>
      </c>
      <c r="AO160" s="271">
        <v>0.28066118690377456</v>
      </c>
      <c r="AP160" s="271">
        <v>3.2121634837118523E-2</v>
      </c>
      <c r="AQ160" s="271">
        <v>0.21497592808620625</v>
      </c>
      <c r="AR160" s="271">
        <v>18.70724375773619</v>
      </c>
      <c r="AS160" s="271">
        <v>0.31718523265976462</v>
      </c>
      <c r="AT160" s="271">
        <v>100.00001979673173</v>
      </c>
      <c r="AU160" s="271">
        <v>79.860057317188819</v>
      </c>
      <c r="AV160" s="271" t="s">
        <v>881</v>
      </c>
      <c r="AW160" s="272">
        <v>6.2129000000000003</v>
      </c>
      <c r="AX160" s="272">
        <v>95.345299999999995</v>
      </c>
      <c r="AY160" s="273">
        <v>1.4810000000000001</v>
      </c>
      <c r="AZ160" s="274">
        <v>2429.2438999999999</v>
      </c>
      <c r="BA160" s="274">
        <v>4605.1779899999992</v>
      </c>
      <c r="BB160" s="274">
        <v>10811.300000000001</v>
      </c>
      <c r="BC160" s="274">
        <f t="shared" ref="BC160:BE163" si="41">AW160*0.86</f>
        <v>5.3430939999999998</v>
      </c>
      <c r="BD160" s="274">
        <f t="shared" si="41"/>
        <v>81.996957999999992</v>
      </c>
      <c r="BE160" s="271">
        <f t="shared" si="41"/>
        <v>1.27366</v>
      </c>
      <c r="BF160" s="274">
        <f t="shared" si="34"/>
        <v>2089.149754</v>
      </c>
      <c r="BG160" s="274">
        <f t="shared" si="31"/>
        <v>3960.4530713999993</v>
      </c>
      <c r="BH160" s="274">
        <f t="shared" si="32"/>
        <v>9297.7180000000008</v>
      </c>
      <c r="BI160" s="288"/>
      <c r="BJ160" s="275"/>
      <c r="BK160" s="275"/>
      <c r="BL160" s="275"/>
      <c r="BM160" s="275"/>
      <c r="BN160" s="275"/>
      <c r="BO160" s="271"/>
      <c r="BP160" s="271"/>
      <c r="BQ160" s="271"/>
      <c r="BR160" s="271"/>
      <c r="BS160" s="271"/>
      <c r="BT160" s="271"/>
      <c r="BU160" s="271"/>
      <c r="BV160" s="271"/>
      <c r="BW160" s="271"/>
      <c r="BX160" s="271"/>
      <c r="BY160" s="271"/>
      <c r="BZ160" s="271"/>
      <c r="CA160" s="271"/>
      <c r="CB160" s="271"/>
      <c r="CC160" s="271"/>
      <c r="CD160" s="271"/>
      <c r="CE160" s="271"/>
      <c r="CF160" s="271"/>
      <c r="CG160" s="271"/>
      <c r="CH160" s="271"/>
      <c r="CI160" s="271"/>
      <c r="CJ160" s="271"/>
      <c r="CK160" s="271"/>
      <c r="CL160" s="271"/>
      <c r="CM160" s="271"/>
      <c r="CN160" s="294"/>
      <c r="CO160" s="271"/>
      <c r="CP160" s="276" t="str">
        <f t="shared" si="40"/>
        <v/>
      </c>
      <c r="CQ160" s="277"/>
      <c r="CR160" s="276" t="str">
        <f t="shared" si="30"/>
        <v/>
      </c>
      <c r="CS160" s="278"/>
      <c r="CT160" s="294"/>
      <c r="CU160" s="288"/>
      <c r="CV160" s="276" t="s">
        <v>940</v>
      </c>
    </row>
    <row r="161" spans="1:100" s="209" customFormat="1" ht="15.6">
      <c r="A161" s="269">
        <v>158</v>
      </c>
      <c r="B161" s="269" t="s">
        <v>920</v>
      </c>
      <c r="C161" s="269" t="s">
        <v>935</v>
      </c>
      <c r="D161" s="269">
        <v>4</v>
      </c>
      <c r="E161" s="270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  <c r="AA161" s="271"/>
      <c r="AB161" s="271"/>
      <c r="AC161" s="271"/>
      <c r="AD161" s="271"/>
      <c r="AE161" s="271"/>
      <c r="AF161" s="271"/>
      <c r="AG161" s="271"/>
      <c r="AH161" s="271"/>
      <c r="AI161" s="271"/>
      <c r="AJ161" s="271"/>
      <c r="AK161" s="271"/>
      <c r="AL161" s="271">
        <v>41.613112557887185</v>
      </c>
      <c r="AM161" s="271">
        <v>6.7626558446112942E-2</v>
      </c>
      <c r="AN161" s="271">
        <v>38.707563379317101</v>
      </c>
      <c r="AO161" s="271">
        <v>0.28066118690377456</v>
      </c>
      <c r="AP161" s="271">
        <v>3.2121634837118523E-2</v>
      </c>
      <c r="AQ161" s="271">
        <v>0.21497592808620625</v>
      </c>
      <c r="AR161" s="271">
        <v>18.70724375773619</v>
      </c>
      <c r="AS161" s="271">
        <v>0.31718523265976462</v>
      </c>
      <c r="AT161" s="271">
        <v>100.00001979673173</v>
      </c>
      <c r="AU161" s="271">
        <v>79.860057317188819</v>
      </c>
      <c r="AV161" s="271" t="s">
        <v>881</v>
      </c>
      <c r="AW161" s="272">
        <v>7.3817000000000004</v>
      </c>
      <c r="AX161" s="272">
        <v>105.82559999999999</v>
      </c>
      <c r="AY161" s="273">
        <v>1.8779999999999999</v>
      </c>
      <c r="AZ161" s="274">
        <v>2886.2447000000002</v>
      </c>
      <c r="BA161" s="274">
        <v>5111.376479999999</v>
      </c>
      <c r="BB161" s="274">
        <v>13709.4</v>
      </c>
      <c r="BC161" s="274">
        <f t="shared" si="41"/>
        <v>6.3482620000000001</v>
      </c>
      <c r="BD161" s="274">
        <f t="shared" si="41"/>
        <v>91.010015999999993</v>
      </c>
      <c r="BE161" s="271">
        <f t="shared" si="41"/>
        <v>1.6150799999999998</v>
      </c>
      <c r="BF161" s="274">
        <f t="shared" si="34"/>
        <v>2482.1704420000001</v>
      </c>
      <c r="BG161" s="274">
        <f t="shared" si="31"/>
        <v>4395.7837727999995</v>
      </c>
      <c r="BH161" s="274">
        <f t="shared" si="32"/>
        <v>11790.083999999999</v>
      </c>
      <c r="BI161" s="288"/>
      <c r="BJ161" s="275"/>
      <c r="BK161" s="275"/>
      <c r="BL161" s="275"/>
      <c r="BM161" s="275"/>
      <c r="BN161" s="275"/>
      <c r="BO161" s="271"/>
      <c r="BP161" s="271"/>
      <c r="BQ161" s="271"/>
      <c r="BR161" s="271"/>
      <c r="BS161" s="271"/>
      <c r="BT161" s="271"/>
      <c r="BU161" s="271"/>
      <c r="BV161" s="271"/>
      <c r="BW161" s="271"/>
      <c r="BX161" s="271"/>
      <c r="BY161" s="271"/>
      <c r="BZ161" s="271"/>
      <c r="CA161" s="271"/>
      <c r="CB161" s="271"/>
      <c r="CC161" s="271"/>
      <c r="CD161" s="271"/>
      <c r="CE161" s="271"/>
      <c r="CF161" s="271"/>
      <c r="CG161" s="271"/>
      <c r="CH161" s="271"/>
      <c r="CI161" s="271"/>
      <c r="CJ161" s="271"/>
      <c r="CK161" s="271"/>
      <c r="CL161" s="271"/>
      <c r="CM161" s="271"/>
      <c r="CN161" s="294"/>
      <c r="CO161" s="271"/>
      <c r="CP161" s="276" t="str">
        <f t="shared" si="40"/>
        <v/>
      </c>
      <c r="CQ161" s="277"/>
      <c r="CR161" s="276" t="str">
        <f t="shared" si="30"/>
        <v/>
      </c>
      <c r="CS161" s="278"/>
      <c r="CT161" s="294"/>
      <c r="CU161" s="288"/>
      <c r="CV161" s="276" t="s">
        <v>940</v>
      </c>
    </row>
    <row r="162" spans="1:100" s="209" customFormat="1" ht="15.6">
      <c r="A162" s="269">
        <v>159</v>
      </c>
      <c r="B162" s="269" t="s">
        <v>920</v>
      </c>
      <c r="C162" s="269" t="s">
        <v>935</v>
      </c>
      <c r="D162" s="269">
        <v>5</v>
      </c>
      <c r="E162" s="270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  <c r="AA162" s="271"/>
      <c r="AB162" s="271"/>
      <c r="AC162" s="271"/>
      <c r="AD162" s="271"/>
      <c r="AE162" s="271"/>
      <c r="AF162" s="271"/>
      <c r="AG162" s="271"/>
      <c r="AH162" s="271"/>
      <c r="AI162" s="271"/>
      <c r="AJ162" s="271"/>
      <c r="AK162" s="271"/>
      <c r="AL162" s="271">
        <v>41.613112557887185</v>
      </c>
      <c r="AM162" s="271">
        <v>6.7626558446112942E-2</v>
      </c>
      <c r="AN162" s="271">
        <v>38.707563379317101</v>
      </c>
      <c r="AO162" s="271">
        <v>0.28066118690377456</v>
      </c>
      <c r="AP162" s="271">
        <v>3.2121634837118523E-2</v>
      </c>
      <c r="AQ162" s="271">
        <v>0.21497592808620625</v>
      </c>
      <c r="AR162" s="271">
        <v>18.70724375773619</v>
      </c>
      <c r="AS162" s="271">
        <v>0.31718523265976462</v>
      </c>
      <c r="AT162" s="271">
        <v>100.00001979673173</v>
      </c>
      <c r="AU162" s="271">
        <v>79.860057317188819</v>
      </c>
      <c r="AV162" s="271" t="s">
        <v>881</v>
      </c>
      <c r="AW162" s="272">
        <v>7.8376000000000001</v>
      </c>
      <c r="AX162" s="272">
        <v>81.051199999999994</v>
      </c>
      <c r="AY162" s="273">
        <v>2.0329999999999999</v>
      </c>
      <c r="AZ162" s="274">
        <v>3064.5016000000001</v>
      </c>
      <c r="BA162" s="274">
        <v>3914.7729599999993</v>
      </c>
      <c r="BB162" s="274">
        <v>14840.9</v>
      </c>
      <c r="BC162" s="274">
        <f t="shared" si="41"/>
        <v>6.7403360000000001</v>
      </c>
      <c r="BD162" s="274">
        <f t="shared" si="41"/>
        <v>69.704031999999998</v>
      </c>
      <c r="BE162" s="271">
        <f t="shared" si="41"/>
        <v>1.7483799999999998</v>
      </c>
      <c r="BF162" s="274">
        <f t="shared" si="34"/>
        <v>2635.471376</v>
      </c>
      <c r="BG162" s="274">
        <f t="shared" si="31"/>
        <v>3366.7047455999996</v>
      </c>
      <c r="BH162" s="274">
        <f t="shared" si="32"/>
        <v>12763.173999999999</v>
      </c>
      <c r="BI162" s="288"/>
      <c r="BJ162" s="275"/>
      <c r="BK162" s="275"/>
      <c r="BL162" s="275"/>
      <c r="BM162" s="275"/>
      <c r="BN162" s="275"/>
      <c r="BO162" s="271"/>
      <c r="BP162" s="271"/>
      <c r="BQ162" s="271"/>
      <c r="BR162" s="271"/>
      <c r="BS162" s="271"/>
      <c r="BT162" s="271"/>
      <c r="BU162" s="271"/>
      <c r="BV162" s="271"/>
      <c r="BW162" s="271"/>
      <c r="BX162" s="271"/>
      <c r="BY162" s="271"/>
      <c r="BZ162" s="271"/>
      <c r="CA162" s="271"/>
      <c r="CB162" s="271"/>
      <c r="CC162" s="271"/>
      <c r="CD162" s="271"/>
      <c r="CE162" s="271"/>
      <c r="CF162" s="271"/>
      <c r="CG162" s="271"/>
      <c r="CH162" s="271"/>
      <c r="CI162" s="271"/>
      <c r="CJ162" s="271"/>
      <c r="CK162" s="271"/>
      <c r="CL162" s="271"/>
      <c r="CM162" s="271"/>
      <c r="CN162" s="294"/>
      <c r="CO162" s="271"/>
      <c r="CP162" s="276" t="str">
        <f t="shared" si="40"/>
        <v/>
      </c>
      <c r="CQ162" s="277"/>
      <c r="CR162" s="276" t="str">
        <f t="shared" si="30"/>
        <v/>
      </c>
      <c r="CS162" s="278"/>
      <c r="CT162" s="294"/>
      <c r="CU162" s="288"/>
      <c r="CV162" s="276" t="s">
        <v>940</v>
      </c>
    </row>
    <row r="163" spans="1:100" s="209" customFormat="1" ht="15.6">
      <c r="A163" s="269">
        <v>160</v>
      </c>
      <c r="B163" s="269" t="s">
        <v>920</v>
      </c>
      <c r="C163" s="269" t="s">
        <v>935</v>
      </c>
      <c r="D163" s="269">
        <v>8</v>
      </c>
      <c r="E163" s="270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  <c r="AA163" s="271"/>
      <c r="AB163" s="271"/>
      <c r="AC163" s="271"/>
      <c r="AD163" s="271"/>
      <c r="AE163" s="271"/>
      <c r="AF163" s="271"/>
      <c r="AG163" s="271"/>
      <c r="AH163" s="271"/>
      <c r="AI163" s="271"/>
      <c r="AJ163" s="271"/>
      <c r="AK163" s="271"/>
      <c r="AL163" s="271">
        <v>41.613112557887185</v>
      </c>
      <c r="AM163" s="271">
        <v>6.7626558446112942E-2</v>
      </c>
      <c r="AN163" s="271">
        <v>38.707563379317101</v>
      </c>
      <c r="AO163" s="271">
        <v>0.28066118690377456</v>
      </c>
      <c r="AP163" s="271">
        <v>3.2121634837118523E-2</v>
      </c>
      <c r="AQ163" s="271">
        <v>0.21497592808620625</v>
      </c>
      <c r="AR163" s="271">
        <v>18.70724375773619</v>
      </c>
      <c r="AS163" s="271">
        <v>0.31718523265976462</v>
      </c>
      <c r="AT163" s="271">
        <v>100.00001979673173</v>
      </c>
      <c r="AU163" s="271">
        <v>79.860057317188819</v>
      </c>
      <c r="AV163" s="271" t="s">
        <v>881</v>
      </c>
      <c r="AW163" s="272">
        <v>5.2252999999999998</v>
      </c>
      <c r="AX163" s="272">
        <v>67.284000000000006</v>
      </c>
      <c r="AY163" s="273">
        <v>1.7070000000000001</v>
      </c>
      <c r="AZ163" s="274">
        <v>2043.0923</v>
      </c>
      <c r="BA163" s="274">
        <v>3249.8172</v>
      </c>
      <c r="BB163" s="274">
        <v>12461.1</v>
      </c>
      <c r="BC163" s="274">
        <f t="shared" si="41"/>
        <v>4.4937579999999997</v>
      </c>
      <c r="BD163" s="274">
        <f t="shared" si="41"/>
        <v>57.864240000000002</v>
      </c>
      <c r="BE163" s="271">
        <f t="shared" si="41"/>
        <v>1.4680200000000001</v>
      </c>
      <c r="BF163" s="274">
        <f t="shared" si="34"/>
        <v>1757.0593779999999</v>
      </c>
      <c r="BG163" s="274">
        <f t="shared" si="31"/>
        <v>2794.8427919999999</v>
      </c>
      <c r="BH163" s="274">
        <f t="shared" si="32"/>
        <v>10716.546</v>
      </c>
      <c r="BI163" s="288"/>
      <c r="BJ163" s="275"/>
      <c r="BK163" s="275"/>
      <c r="BL163" s="275"/>
      <c r="BM163" s="275"/>
      <c r="BN163" s="275"/>
      <c r="BO163" s="271"/>
      <c r="BP163" s="271"/>
      <c r="BQ163" s="271"/>
      <c r="BR163" s="271"/>
      <c r="BS163" s="271"/>
      <c r="BT163" s="271"/>
      <c r="BU163" s="271"/>
      <c r="BV163" s="271"/>
      <c r="BW163" s="271"/>
      <c r="BX163" s="271"/>
      <c r="BY163" s="271"/>
      <c r="BZ163" s="271"/>
      <c r="CA163" s="271"/>
      <c r="CB163" s="271"/>
      <c r="CC163" s="271"/>
      <c r="CD163" s="271"/>
      <c r="CE163" s="271"/>
      <c r="CF163" s="271"/>
      <c r="CG163" s="271"/>
      <c r="CH163" s="271"/>
      <c r="CI163" s="271"/>
      <c r="CJ163" s="271"/>
      <c r="CK163" s="271"/>
      <c r="CL163" s="271"/>
      <c r="CM163" s="271"/>
      <c r="CN163" s="294"/>
      <c r="CO163" s="271"/>
      <c r="CP163" s="276" t="str">
        <f t="shared" si="40"/>
        <v/>
      </c>
      <c r="CQ163" s="277"/>
      <c r="CR163" s="276" t="str">
        <f t="shared" si="30"/>
        <v/>
      </c>
      <c r="CS163" s="278"/>
      <c r="CT163" s="294"/>
      <c r="CU163" s="288"/>
      <c r="CV163" s="276" t="s">
        <v>940</v>
      </c>
    </row>
    <row r="164" spans="1:100" s="209" customFormat="1" ht="15.6">
      <c r="A164" s="269">
        <v>161</v>
      </c>
      <c r="B164" s="269" t="s">
        <v>920</v>
      </c>
      <c r="C164" s="269" t="s">
        <v>936</v>
      </c>
      <c r="D164" s="269">
        <v>1</v>
      </c>
      <c r="E164" s="270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  <c r="AA164" s="271"/>
      <c r="AB164" s="271"/>
      <c r="AC164" s="271"/>
      <c r="AD164" s="271"/>
      <c r="AE164" s="271"/>
      <c r="AF164" s="271"/>
      <c r="AG164" s="271"/>
      <c r="AH164" s="271"/>
      <c r="AI164" s="271"/>
      <c r="AJ164" s="271"/>
      <c r="AK164" s="271"/>
      <c r="AL164" s="271"/>
      <c r="AM164" s="271"/>
      <c r="AN164" s="271"/>
      <c r="AO164" s="271"/>
      <c r="AP164" s="271"/>
      <c r="AQ164" s="271"/>
      <c r="AR164" s="271"/>
      <c r="AS164" s="271"/>
      <c r="AT164" s="271"/>
      <c r="AU164" s="271"/>
      <c r="AV164" s="271" t="s">
        <v>884</v>
      </c>
      <c r="AW164" s="274"/>
      <c r="AX164" s="274"/>
      <c r="AY164" s="271"/>
      <c r="AZ164" s="274"/>
      <c r="BA164" s="274"/>
      <c r="BB164" s="274"/>
      <c r="BC164" s="274"/>
      <c r="BD164" s="274"/>
      <c r="BE164" s="271"/>
      <c r="BF164" s="274"/>
      <c r="BG164" s="274"/>
      <c r="BH164" s="274"/>
      <c r="BI164" s="288"/>
      <c r="BJ164" s="275"/>
      <c r="BK164" s="275"/>
      <c r="BL164" s="275"/>
      <c r="BM164" s="275"/>
      <c r="BN164" s="275"/>
      <c r="BO164" s="271">
        <v>15.540000000000001</v>
      </c>
      <c r="BP164" s="271">
        <v>12.836666666666666</v>
      </c>
      <c r="BQ164" s="271">
        <v>12.836666666666666</v>
      </c>
      <c r="BR164" s="271">
        <v>1341.2801373972</v>
      </c>
      <c r="BS164" s="271">
        <v>60.854109061051773</v>
      </c>
      <c r="BT164" s="271">
        <v>4.836666666666666</v>
      </c>
      <c r="BU164" s="271">
        <v>4.4933333333333332</v>
      </c>
      <c r="BV164" s="271">
        <v>4.665</v>
      </c>
      <c r="BW164" s="271">
        <v>54.061587622350004</v>
      </c>
      <c r="BX164" s="271">
        <v>14.17115690477565</v>
      </c>
      <c r="BY164" s="271">
        <v>4.063935641346859</v>
      </c>
      <c r="BZ164" s="271">
        <v>1.1931833804081331</v>
      </c>
      <c r="CA164" s="271">
        <v>1032.94</v>
      </c>
      <c r="CB164" s="271">
        <v>1083.1099999999999</v>
      </c>
      <c r="CC164" s="271">
        <v>1459.98</v>
      </c>
      <c r="CD164" s="271">
        <v>1031.42</v>
      </c>
      <c r="CE164" s="271">
        <v>1081.6099999999999</v>
      </c>
      <c r="CF164" s="271">
        <v>1458.58</v>
      </c>
      <c r="CG164" s="271">
        <v>1287.25</v>
      </c>
      <c r="CH164" s="271">
        <v>1389.96</v>
      </c>
      <c r="CI164" s="271">
        <v>427.03999999999996</v>
      </c>
      <c r="CJ164" s="271">
        <v>427.15999999999985</v>
      </c>
      <c r="CK164" s="271">
        <v>102.71000000000004</v>
      </c>
      <c r="CL164" s="271">
        <v>102.73886193330836</v>
      </c>
      <c r="CM164" s="271">
        <v>3.2431080281007496E-2</v>
      </c>
      <c r="CN164" s="294">
        <v>495.32886112000159</v>
      </c>
      <c r="CO164" s="276">
        <v>145.43000113284245</v>
      </c>
      <c r="CP164" s="276" t="str">
        <f t="shared" si="40"/>
        <v/>
      </c>
      <c r="CQ164" s="277">
        <f t="shared" si="38"/>
        <v>495.32886112000159</v>
      </c>
      <c r="CR164" s="276" t="str">
        <f t="shared" si="30"/>
        <v/>
      </c>
      <c r="CS164" s="278"/>
      <c r="CT164" s="294">
        <v>495.32886112000159</v>
      </c>
      <c r="CU164" s="288"/>
      <c r="CV164" s="276" t="s">
        <v>940</v>
      </c>
    </row>
    <row r="165" spans="1:100" s="209" customFormat="1" ht="15.6">
      <c r="A165" s="269">
        <v>162</v>
      </c>
      <c r="B165" s="269" t="s">
        <v>920</v>
      </c>
      <c r="C165" s="269" t="s">
        <v>937</v>
      </c>
      <c r="D165" s="269">
        <v>1</v>
      </c>
      <c r="E165" s="270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271"/>
      <c r="AB165" s="271"/>
      <c r="AC165" s="271"/>
      <c r="AD165" s="271"/>
      <c r="AE165" s="271"/>
      <c r="AF165" s="271"/>
      <c r="AG165" s="271"/>
      <c r="AH165" s="271"/>
      <c r="AI165" s="271"/>
      <c r="AJ165" s="271"/>
      <c r="AK165" s="271"/>
      <c r="AL165" s="271"/>
      <c r="AM165" s="271"/>
      <c r="AN165" s="271"/>
      <c r="AO165" s="271"/>
      <c r="AP165" s="271"/>
      <c r="AQ165" s="271"/>
      <c r="AR165" s="271"/>
      <c r="AS165" s="271"/>
      <c r="AT165" s="271"/>
      <c r="AU165" s="271"/>
      <c r="AV165" s="271" t="s">
        <v>884</v>
      </c>
      <c r="AW165" s="274"/>
      <c r="AX165" s="274"/>
      <c r="AY165" s="271"/>
      <c r="AZ165" s="271"/>
      <c r="BA165" s="271"/>
      <c r="BB165" s="271"/>
      <c r="BC165" s="271"/>
      <c r="BD165" s="271"/>
      <c r="BE165" s="271"/>
      <c r="BF165" s="274"/>
      <c r="BG165" s="274"/>
      <c r="BH165" s="274"/>
      <c r="BI165" s="288"/>
      <c r="BJ165" s="275"/>
      <c r="BK165" s="275"/>
      <c r="BL165" s="275"/>
      <c r="BM165" s="275"/>
      <c r="BN165" s="275"/>
      <c r="BO165" s="271">
        <v>35.263333333333328</v>
      </c>
      <c r="BP165" s="271">
        <v>26.013333333333335</v>
      </c>
      <c r="BQ165" s="271">
        <v>26.013333333333335</v>
      </c>
      <c r="BR165" s="271">
        <v>12509.696063952268</v>
      </c>
      <c r="BS165" s="271">
        <v>1000.2705374215968</v>
      </c>
      <c r="BT165" s="271">
        <v>11.950000000000001</v>
      </c>
      <c r="BU165" s="271">
        <v>11.746666666666664</v>
      </c>
      <c r="BV165" s="271">
        <v>11.848333333333334</v>
      </c>
      <c r="BW165" s="271">
        <v>871.41860312558322</v>
      </c>
      <c r="BX165" s="271">
        <v>44.900623251558159</v>
      </c>
      <c r="BY165" s="271">
        <v>7.0029545526150416</v>
      </c>
      <c r="BZ165" s="271">
        <v>0.75436449773248471</v>
      </c>
      <c r="CA165" s="271">
        <v>1032.93</v>
      </c>
      <c r="CB165" s="271">
        <v>1083.1500000000001</v>
      </c>
      <c r="CC165" s="271">
        <v>1460.01</v>
      </c>
      <c r="CD165" s="271">
        <v>1031.42</v>
      </c>
      <c r="CE165" s="271">
        <v>1081.6099999999999</v>
      </c>
      <c r="CF165" s="271">
        <v>1458.58</v>
      </c>
      <c r="CG165" s="271">
        <v>1287.3800000000001</v>
      </c>
      <c r="CH165" s="271">
        <v>1390.04</v>
      </c>
      <c r="CI165" s="271">
        <v>427.07999999999993</v>
      </c>
      <c r="CJ165" s="271">
        <v>427.15999999999985</v>
      </c>
      <c r="CK165" s="271">
        <v>102.65999999999985</v>
      </c>
      <c r="CL165" s="271">
        <v>102.67923012082029</v>
      </c>
      <c r="CM165" s="271">
        <v>1.1272997628495318E-2</v>
      </c>
      <c r="CN165" s="294">
        <v>290.34318370900087</v>
      </c>
      <c r="CO165" s="276">
        <v>31.276026183391803</v>
      </c>
      <c r="CP165" s="276" t="str">
        <f t="shared" si="40"/>
        <v/>
      </c>
      <c r="CQ165" s="277">
        <f t="shared" si="38"/>
        <v>290.34318370900087</v>
      </c>
      <c r="CR165" s="276" t="str">
        <f t="shared" si="30"/>
        <v/>
      </c>
      <c r="CS165" s="278"/>
      <c r="CT165" s="294">
        <v>290.34318370900087</v>
      </c>
      <c r="CU165" s="288"/>
      <c r="CV165" s="276" t="s">
        <v>940</v>
      </c>
    </row>
    <row r="166" spans="1:100" s="209" customFormat="1" ht="15.6">
      <c r="A166" s="269">
        <v>163</v>
      </c>
      <c r="B166" s="269" t="s">
        <v>920</v>
      </c>
      <c r="C166" s="269" t="s">
        <v>938</v>
      </c>
      <c r="D166" s="269">
        <v>2</v>
      </c>
      <c r="E166" s="270">
        <v>5</v>
      </c>
      <c r="F166" s="276">
        <v>43.890999999999998</v>
      </c>
      <c r="G166" s="276">
        <v>0.48799999999999999</v>
      </c>
      <c r="H166" s="276">
        <v>18.974</v>
      </c>
      <c r="I166" s="276">
        <v>1.756</v>
      </c>
      <c r="J166" s="276">
        <v>13.013</v>
      </c>
      <c r="K166" s="276">
        <v>6.681</v>
      </c>
      <c r="L166" s="276">
        <v>11.268000000000001</v>
      </c>
      <c r="M166" s="276">
        <v>2.8730000000000002</v>
      </c>
      <c r="N166" s="276">
        <v>0.69699999999999995</v>
      </c>
      <c r="O166" s="276">
        <v>0.25600000000000001</v>
      </c>
      <c r="P166" s="276">
        <v>0.01</v>
      </c>
      <c r="Q166" s="276">
        <v>0</v>
      </c>
      <c r="R166" s="276">
        <v>75.06</v>
      </c>
      <c r="S166" s="276">
        <v>14.593</v>
      </c>
      <c r="T166" s="276">
        <v>14.59</v>
      </c>
      <c r="U166" s="276">
        <v>0.77400000000000002</v>
      </c>
      <c r="V166" s="271">
        <f t="shared" si="35"/>
        <v>22.599999999999998</v>
      </c>
      <c r="W166" s="271">
        <f>100*K166/40.3044/(K166/40.3044+S166/71.844)</f>
        <v>44.936471680008651</v>
      </c>
      <c r="X166" s="271">
        <f t="shared" si="36"/>
        <v>3.5700000000000003</v>
      </c>
      <c r="Y166" s="271">
        <v>47.305799999999998</v>
      </c>
      <c r="Z166" s="271">
        <v>0.62563000000000002</v>
      </c>
      <c r="AA166" s="271">
        <v>24.505289999999999</v>
      </c>
      <c r="AB166" s="271">
        <v>2.9428299999999998</v>
      </c>
      <c r="AC166" s="271">
        <v>0.12447999999999999</v>
      </c>
      <c r="AD166" s="271">
        <v>4.96753</v>
      </c>
      <c r="AE166" s="271">
        <v>14.55151</v>
      </c>
      <c r="AF166" s="271">
        <v>3.7137699999999998</v>
      </c>
      <c r="AG166" s="271">
        <v>0.89578999999999998</v>
      </c>
      <c r="AH166" s="271">
        <v>0.33012000000000002</v>
      </c>
      <c r="AI166" s="271">
        <v>1.324E-2</v>
      </c>
      <c r="AJ166" s="271">
        <v>2.0310000000000002E-2</v>
      </c>
      <c r="AK166" s="271">
        <v>100.0063</v>
      </c>
      <c r="AL166" s="271">
        <v>37.791342727892662</v>
      </c>
      <c r="AM166" s="271">
        <v>0.20122764368176393</v>
      </c>
      <c r="AN166" s="271">
        <v>37.604877209672651</v>
      </c>
      <c r="AO166" s="271">
        <v>0.29427650633882485</v>
      </c>
      <c r="AP166" s="271">
        <v>2.7076459384455572E-2</v>
      </c>
      <c r="AQ166" s="271">
        <v>0.27074068717076222</v>
      </c>
      <c r="AR166" s="271">
        <v>23.534910608880399</v>
      </c>
      <c r="AS166" s="271">
        <v>0.24829418792034855</v>
      </c>
      <c r="AT166" s="271">
        <v>99.94598000467937</v>
      </c>
      <c r="AU166" s="271">
        <v>74.081342865365485</v>
      </c>
      <c r="AV166" s="271" t="s">
        <v>884</v>
      </c>
      <c r="AW166" s="274"/>
      <c r="AX166" s="274"/>
      <c r="AY166" s="271"/>
      <c r="AZ166" s="271"/>
      <c r="BA166" s="271"/>
      <c r="BB166" s="271"/>
      <c r="BC166" s="271"/>
      <c r="BD166" s="271"/>
      <c r="BE166" s="271"/>
      <c r="BF166" s="274"/>
      <c r="BG166" s="274"/>
      <c r="BH166" s="274"/>
      <c r="BI166" s="288"/>
      <c r="BJ166" s="275"/>
      <c r="BK166" s="275"/>
      <c r="BL166" s="275"/>
      <c r="BM166" s="275"/>
      <c r="BN166" s="275"/>
      <c r="BO166" s="271"/>
      <c r="BP166" s="271"/>
      <c r="BQ166" s="271"/>
      <c r="BR166" s="271"/>
      <c r="BS166" s="271"/>
      <c r="BT166" s="271"/>
      <c r="BU166" s="271"/>
      <c r="BV166" s="271"/>
      <c r="BW166" s="271"/>
      <c r="BX166" s="271"/>
      <c r="BY166" s="271"/>
      <c r="BZ166" s="271"/>
      <c r="CA166" s="271"/>
      <c r="CB166" s="271"/>
      <c r="CC166" s="271"/>
      <c r="CD166" s="271"/>
      <c r="CE166" s="271"/>
      <c r="CF166" s="271"/>
      <c r="CG166" s="271"/>
      <c r="CH166" s="271"/>
      <c r="CI166" s="271"/>
      <c r="CJ166" s="271"/>
      <c r="CK166" s="271"/>
      <c r="CL166" s="271"/>
      <c r="CM166" s="271"/>
      <c r="CN166" s="294"/>
      <c r="CO166" s="271"/>
      <c r="CP166" s="276" t="str">
        <f t="shared" si="40"/>
        <v/>
      </c>
      <c r="CQ166" s="277"/>
      <c r="CR166" s="276" t="str">
        <f t="shared" si="30"/>
        <v/>
      </c>
      <c r="CS166" s="278"/>
      <c r="CT166" s="294"/>
      <c r="CU166" s="288"/>
      <c r="CV166" s="276" t="s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AEA5-FDE6-4089-8D28-40B28E1410D7}">
  <dimension ref="A1:CH104"/>
  <sheetViews>
    <sheetView topLeftCell="BM1" workbookViewId="0">
      <selection activeCell="CG3" sqref="CG3"/>
    </sheetView>
  </sheetViews>
  <sheetFormatPr defaultRowHeight="14.4"/>
  <sheetData>
    <row r="1" spans="1:86" ht="202.8" thickTop="1" thickBot="1">
      <c r="A1" s="71" t="s">
        <v>170</v>
      </c>
      <c r="B1" s="72" t="s">
        <v>171</v>
      </c>
      <c r="C1" s="72" t="s">
        <v>172</v>
      </c>
      <c r="D1" s="72" t="s">
        <v>173</v>
      </c>
      <c r="E1" s="72" t="s">
        <v>174</v>
      </c>
      <c r="F1" s="73" t="s">
        <v>175</v>
      </c>
      <c r="G1" s="74" t="s">
        <v>176</v>
      </c>
      <c r="H1" s="74" t="s">
        <v>177</v>
      </c>
      <c r="I1" s="74" t="s">
        <v>178</v>
      </c>
      <c r="J1" s="74" t="s">
        <v>179</v>
      </c>
      <c r="K1" s="74" t="s">
        <v>180</v>
      </c>
      <c r="L1" s="74" t="s">
        <v>181</v>
      </c>
      <c r="M1" s="74" t="s">
        <v>182</v>
      </c>
      <c r="N1" s="74" t="s">
        <v>183</v>
      </c>
      <c r="O1" s="74" t="s">
        <v>184</v>
      </c>
      <c r="P1" s="74" t="s">
        <v>185</v>
      </c>
      <c r="Q1" s="74" t="s">
        <v>186</v>
      </c>
      <c r="R1" s="74" t="s">
        <v>187</v>
      </c>
      <c r="S1" s="75" t="s">
        <v>188</v>
      </c>
      <c r="T1" s="76" t="s">
        <v>189</v>
      </c>
      <c r="U1" s="76" t="s">
        <v>190</v>
      </c>
      <c r="V1" s="76" t="s">
        <v>191</v>
      </c>
      <c r="W1" s="76" t="s">
        <v>192</v>
      </c>
      <c r="X1" s="76" t="s">
        <v>193</v>
      </c>
      <c r="Y1" s="76" t="s">
        <v>194</v>
      </c>
      <c r="Z1" s="76" t="s">
        <v>195</v>
      </c>
      <c r="AA1" s="76" t="s">
        <v>196</v>
      </c>
      <c r="AB1" s="76" t="s">
        <v>197</v>
      </c>
      <c r="AC1" s="76" t="s">
        <v>198</v>
      </c>
      <c r="AD1" s="76" t="s">
        <v>199</v>
      </c>
      <c r="AE1" s="77" t="s">
        <v>200</v>
      </c>
      <c r="AF1" s="74" t="s">
        <v>201</v>
      </c>
      <c r="AG1" s="74" t="s">
        <v>202</v>
      </c>
      <c r="AH1" s="74" t="s">
        <v>203</v>
      </c>
      <c r="AI1" s="74" t="s">
        <v>204</v>
      </c>
      <c r="AJ1" s="74" t="s">
        <v>205</v>
      </c>
      <c r="AK1" s="74" t="s">
        <v>206</v>
      </c>
      <c r="AL1" s="74" t="s">
        <v>207</v>
      </c>
      <c r="AM1" s="78" t="s">
        <v>208</v>
      </c>
      <c r="AN1" s="76" t="s">
        <v>209</v>
      </c>
      <c r="AO1" s="76" t="s">
        <v>210</v>
      </c>
      <c r="AP1" s="79" t="s">
        <v>211</v>
      </c>
      <c r="AQ1" s="79" t="s">
        <v>212</v>
      </c>
      <c r="AR1" s="79" t="s">
        <v>213</v>
      </c>
      <c r="AS1" s="76" t="s">
        <v>214</v>
      </c>
      <c r="AT1" s="76" t="s">
        <v>215</v>
      </c>
      <c r="AU1" s="76" t="s">
        <v>216</v>
      </c>
      <c r="AV1" s="76" t="s">
        <v>217</v>
      </c>
      <c r="AW1" s="76" t="s">
        <v>218</v>
      </c>
      <c r="AX1" s="76" t="s">
        <v>219</v>
      </c>
      <c r="AY1" s="73" t="s">
        <v>220</v>
      </c>
      <c r="AZ1" s="74" t="s">
        <v>221</v>
      </c>
      <c r="BA1" s="74" t="s">
        <v>222</v>
      </c>
      <c r="BB1" s="74" t="s">
        <v>223</v>
      </c>
      <c r="BC1" s="74" t="s">
        <v>224</v>
      </c>
      <c r="BD1" s="74" t="s">
        <v>225</v>
      </c>
      <c r="BE1" s="75" t="s">
        <v>226</v>
      </c>
      <c r="BF1" s="76" t="s">
        <v>227</v>
      </c>
      <c r="BG1" s="76" t="s">
        <v>228</v>
      </c>
      <c r="BH1" s="76" t="s">
        <v>229</v>
      </c>
      <c r="BI1" s="76" t="s">
        <v>230</v>
      </c>
      <c r="BJ1" s="76" t="s">
        <v>231</v>
      </c>
      <c r="BK1" s="77" t="s">
        <v>232</v>
      </c>
      <c r="BL1" s="73" t="s">
        <v>233</v>
      </c>
      <c r="BM1" s="74" t="s">
        <v>234</v>
      </c>
      <c r="BN1" s="74" t="s">
        <v>235</v>
      </c>
      <c r="BO1" s="74" t="s">
        <v>236</v>
      </c>
      <c r="BP1" s="74" t="s">
        <v>237</v>
      </c>
      <c r="BQ1" s="74" t="s">
        <v>238</v>
      </c>
      <c r="BR1" s="78" t="s">
        <v>239</v>
      </c>
      <c r="BS1" s="76" t="s">
        <v>240</v>
      </c>
      <c r="BT1" s="76" t="s">
        <v>241</v>
      </c>
      <c r="BU1" s="76" t="s">
        <v>242</v>
      </c>
      <c r="BV1" s="77" t="s">
        <v>243</v>
      </c>
      <c r="BW1" s="74" t="s">
        <v>244</v>
      </c>
      <c r="BX1" s="74" t="s">
        <v>245</v>
      </c>
      <c r="BY1" s="74" t="s">
        <v>246</v>
      </c>
      <c r="BZ1" s="74" t="s">
        <v>247</v>
      </c>
      <c r="CA1" s="74" t="s">
        <v>248</v>
      </c>
      <c r="CB1" s="74" t="s">
        <v>249</v>
      </c>
      <c r="CC1" s="76" t="s">
        <v>250</v>
      </c>
      <c r="CD1" s="76" t="s">
        <v>251</v>
      </c>
      <c r="CE1" s="76" t="s">
        <v>252</v>
      </c>
      <c r="CF1" s="77" t="s">
        <v>253</v>
      </c>
      <c r="CG1" s="26" t="s">
        <v>60</v>
      </c>
      <c r="CH1" s="80"/>
    </row>
    <row r="2" spans="1:86">
      <c r="A2" s="27">
        <v>1</v>
      </c>
      <c r="B2" s="27" t="s">
        <v>61</v>
      </c>
      <c r="C2" s="28" t="s">
        <v>62</v>
      </c>
      <c r="D2" s="27">
        <v>1</v>
      </c>
      <c r="E2" s="27"/>
      <c r="F2" s="36">
        <v>2.8527999999999998</v>
      </c>
      <c r="G2" s="37">
        <v>14.907999999999999</v>
      </c>
      <c r="H2" s="37">
        <v>0.26490000000000002</v>
      </c>
      <c r="I2" s="37">
        <v>12.254200000000001</v>
      </c>
      <c r="J2" s="37">
        <v>0.40339999999999998</v>
      </c>
      <c r="K2" s="37">
        <v>2.7671000000000001</v>
      </c>
      <c r="L2" s="37">
        <v>51.020600000000002</v>
      </c>
      <c r="M2" s="37">
        <v>5.1593999999999998</v>
      </c>
      <c r="N2" s="37">
        <v>7.8080999999999996</v>
      </c>
      <c r="O2" s="37">
        <v>8.5500000000000007E-2</v>
      </c>
      <c r="P2" s="37">
        <v>97.524000000000001</v>
      </c>
      <c r="Q2" s="37">
        <v>0.24027379545709501</v>
      </c>
      <c r="R2" s="46">
        <v>28.979264850156198</v>
      </c>
      <c r="S2" s="31">
        <v>16.600000000000001</v>
      </c>
      <c r="T2" s="32">
        <v>2.4689999999999999</v>
      </c>
      <c r="U2" s="32">
        <v>12.9</v>
      </c>
      <c r="V2" s="32">
        <v>0.22900000000000001</v>
      </c>
      <c r="W2" s="32">
        <v>10.702</v>
      </c>
      <c r="X2" s="32">
        <v>0.34899999999999998</v>
      </c>
      <c r="Y2" s="32">
        <v>2.3940000000000001</v>
      </c>
      <c r="Z2" s="32">
        <v>49.77</v>
      </c>
      <c r="AA2" s="32">
        <v>9.3279999999999994</v>
      </c>
      <c r="AB2" s="32">
        <v>11.336</v>
      </c>
      <c r="AC2" s="32">
        <v>0.14199999999999999</v>
      </c>
      <c r="AD2" s="32">
        <v>0.20606671994605</v>
      </c>
      <c r="AE2" s="47">
        <v>24.853571912655401</v>
      </c>
      <c r="AF2" s="41">
        <v>0.843674980148579</v>
      </c>
      <c r="AG2" s="37">
        <v>44.795749999999998</v>
      </c>
      <c r="AH2" s="37">
        <v>39.913200000000003</v>
      </c>
      <c r="AI2" s="37">
        <v>14.795450000000001</v>
      </c>
      <c r="AJ2" s="37">
        <v>4.2599999999999999E-2</v>
      </c>
      <c r="AK2" s="37">
        <v>0.25385000000000002</v>
      </c>
      <c r="AL2" s="37">
        <v>0.19275</v>
      </c>
      <c r="AM2" s="42">
        <v>0.33289999999999997</v>
      </c>
      <c r="AN2" s="43">
        <v>2.7283758769604498</v>
      </c>
      <c r="AO2" s="43">
        <v>2.7234150450479699</v>
      </c>
      <c r="AP2" s="32">
        <v>102.616121121121</v>
      </c>
      <c r="AQ2" s="32">
        <v>1.0001779780092599</v>
      </c>
      <c r="AR2" s="32">
        <v>2.0570570570015399E-3</v>
      </c>
      <c r="AS2" s="32">
        <v>2.1976516641942102E-2</v>
      </c>
      <c r="AT2" s="49">
        <v>219.36558142820701</v>
      </c>
      <c r="AU2" s="49">
        <v>309.58201117830203</v>
      </c>
      <c r="AV2" s="49">
        <v>110.634623800214</v>
      </c>
      <c r="AW2" s="49">
        <v>248.34484627836301</v>
      </c>
      <c r="AX2" s="49">
        <v>212.988718935131</v>
      </c>
      <c r="AY2" s="52">
        <v>67.5</v>
      </c>
      <c r="AZ2" s="41">
        <v>0.93139238139444702</v>
      </c>
      <c r="BA2" s="45">
        <v>3.5298625520517699E-2</v>
      </c>
      <c r="BB2" s="45">
        <v>3.2046298313646603E-2</v>
      </c>
      <c r="BC2" s="45">
        <v>3.69963591253019E-2</v>
      </c>
      <c r="BD2" s="51">
        <v>328.17092965207001</v>
      </c>
      <c r="BE2" s="30">
        <v>310</v>
      </c>
      <c r="BF2" s="32">
        <v>0.95910714183789125</v>
      </c>
      <c r="BG2" s="49">
        <v>396.41873991858478</v>
      </c>
      <c r="BH2" s="49">
        <v>465.18241000107849</v>
      </c>
      <c r="BI2" s="49">
        <v>462</v>
      </c>
      <c r="BJ2" s="49">
        <v>461</v>
      </c>
      <c r="BK2" s="38">
        <v>0.98984606922176965</v>
      </c>
      <c r="BL2" s="29">
        <v>330</v>
      </c>
      <c r="BM2" s="37">
        <v>0.84789002295454097</v>
      </c>
      <c r="BN2" s="51">
        <v>396.41873991858398</v>
      </c>
      <c r="BO2" s="51">
        <v>471.86059746075301</v>
      </c>
      <c r="BP2" s="51">
        <v>478.80882984339303</v>
      </c>
      <c r="BQ2" s="51">
        <v>479</v>
      </c>
      <c r="BR2" s="42">
        <v>0.95169097186184126</v>
      </c>
      <c r="BS2" s="43">
        <v>0.93939393939393945</v>
      </c>
      <c r="BT2" s="43">
        <v>1.000000000000002</v>
      </c>
      <c r="BU2" s="43">
        <v>0.98584711778094591</v>
      </c>
      <c r="BV2" s="38">
        <v>0.96489448649288523</v>
      </c>
      <c r="BW2" s="29">
        <v>440</v>
      </c>
      <c r="BX2" s="29">
        <v>200</v>
      </c>
      <c r="BY2" s="34">
        <v>70</v>
      </c>
      <c r="BZ2" s="29">
        <v>460</v>
      </c>
      <c r="CA2" s="29">
        <v>610</v>
      </c>
      <c r="CB2" s="29">
        <v>280</v>
      </c>
      <c r="CC2" s="32">
        <v>519.01763780819533</v>
      </c>
      <c r="CD2" s="32">
        <v>240.2441646837413</v>
      </c>
      <c r="CE2" s="43">
        <v>61.217817101480748</v>
      </c>
      <c r="CF2" s="38">
        <v>543.71067886286369</v>
      </c>
      <c r="CG2" s="27">
        <f>100*Wieser_et_al_2021!AT2/Wieser_et_al_2021!AW2</f>
        <v>88.331038358785221</v>
      </c>
      <c r="CH2" s="27"/>
    </row>
    <row r="3" spans="1:86">
      <c r="A3" s="27">
        <v>2</v>
      </c>
      <c r="B3" s="27" t="s">
        <v>63</v>
      </c>
      <c r="C3" s="28" t="s">
        <v>62</v>
      </c>
      <c r="D3" s="27">
        <v>1</v>
      </c>
      <c r="E3" s="27"/>
      <c r="F3" s="36">
        <v>2.8113999999999999</v>
      </c>
      <c r="G3" s="37">
        <v>14.418900000000001</v>
      </c>
      <c r="H3" s="37">
        <v>0.30259999999999998</v>
      </c>
      <c r="I3" s="37">
        <v>12.245699999999999</v>
      </c>
      <c r="J3" s="37">
        <v>0.44030000000000002</v>
      </c>
      <c r="K3" s="37">
        <v>2.3954</v>
      </c>
      <c r="L3" s="37">
        <v>53.150599999999997</v>
      </c>
      <c r="M3" s="37">
        <v>6.2401</v>
      </c>
      <c r="N3" s="37">
        <v>6.5709999999999997</v>
      </c>
      <c r="O3" s="37">
        <v>9.9900000000000003E-2</v>
      </c>
      <c r="P3" s="37">
        <v>98.675899999999999</v>
      </c>
      <c r="Q3" s="37">
        <v>0.238325004661366</v>
      </c>
      <c r="R3" s="46">
        <v>37.495154155697897</v>
      </c>
      <c r="S3" s="31">
        <v>30.59</v>
      </c>
      <c r="T3" s="32">
        <v>2.1309999999999998</v>
      </c>
      <c r="U3" s="32">
        <v>10.928000000000001</v>
      </c>
      <c r="V3" s="32">
        <v>0.22900000000000001</v>
      </c>
      <c r="W3" s="32">
        <v>9.4350000000000005</v>
      </c>
      <c r="X3" s="32">
        <v>0.33400000000000002</v>
      </c>
      <c r="Y3" s="32">
        <v>1.8149999999999999</v>
      </c>
      <c r="Z3" s="32">
        <v>49.676000000000002</v>
      </c>
      <c r="AA3" s="32">
        <v>13.612</v>
      </c>
      <c r="AB3" s="32">
        <v>11.336</v>
      </c>
      <c r="AC3" s="32">
        <v>0.151</v>
      </c>
      <c r="AD3" s="32">
        <v>0.182498663497485</v>
      </c>
      <c r="AE3" s="47">
        <v>28.7121174329565</v>
      </c>
      <c r="AF3" s="41">
        <v>0.88758594237286403</v>
      </c>
      <c r="AG3" s="37">
        <v>48.177349999999997</v>
      </c>
      <c r="AH3" s="37">
        <v>40.594200000000001</v>
      </c>
      <c r="AI3" s="37">
        <v>10.87655</v>
      </c>
      <c r="AJ3" s="37">
        <v>5.04E-2</v>
      </c>
      <c r="AK3" s="37">
        <v>0.24324999999999999</v>
      </c>
      <c r="AL3" s="37">
        <v>0.1391</v>
      </c>
      <c r="AM3" s="42">
        <v>0.40489999999999998</v>
      </c>
      <c r="AN3" s="43">
        <v>2.70574722356245</v>
      </c>
      <c r="AO3" s="43">
        <v>4.2541404687421203</v>
      </c>
      <c r="AP3" s="32">
        <v>102.63729396062701</v>
      </c>
      <c r="AQ3" s="32">
        <v>1</v>
      </c>
      <c r="AR3" s="32">
        <v>1.8661124003644801E-2</v>
      </c>
      <c r="AS3" s="32">
        <v>2.2912478255257399E-2</v>
      </c>
      <c r="AT3" s="49">
        <v>360.24392868646902</v>
      </c>
      <c r="AU3" s="49">
        <v>622.84462836407101</v>
      </c>
      <c r="AV3" s="49">
        <v>138.24550572487999</v>
      </c>
      <c r="AW3" s="49">
        <v>397.73908284216702</v>
      </c>
      <c r="AX3" s="49">
        <v>304.57085752520697</v>
      </c>
      <c r="AY3" s="52">
        <v>86</v>
      </c>
      <c r="AZ3" s="41">
        <v>0.94547849268015305</v>
      </c>
      <c r="BA3" s="45">
        <v>4.4792378223943503E-2</v>
      </c>
      <c r="BB3" s="45">
        <v>4.0655466206985597E-2</v>
      </c>
      <c r="BC3" s="45">
        <v>4.6955263568043498E-2</v>
      </c>
      <c r="BD3" s="51">
        <v>665.85609618021499</v>
      </c>
      <c r="BE3" s="30">
        <v>360</v>
      </c>
      <c r="BF3" s="32">
        <v>0.96342267138660298</v>
      </c>
      <c r="BG3" s="49">
        <v>465.3897578557814</v>
      </c>
      <c r="BH3" s="49">
        <v>602.79418112963276</v>
      </c>
      <c r="BI3" s="49">
        <v>655</v>
      </c>
      <c r="BJ3" s="49">
        <v>653</v>
      </c>
      <c r="BK3" s="38">
        <v>0.9924873929246234</v>
      </c>
      <c r="BL3" s="29">
        <v>380</v>
      </c>
      <c r="BM3" s="37">
        <v>0.86056970285629797</v>
      </c>
      <c r="BN3" s="51">
        <v>465.389757855781</v>
      </c>
      <c r="BO3" s="51">
        <v>596.05717577008295</v>
      </c>
      <c r="BP3" s="51">
        <v>674.14463396862402</v>
      </c>
      <c r="BQ3" s="51">
        <v>671.5</v>
      </c>
      <c r="BR3" s="42">
        <v>0.96498696386481331</v>
      </c>
      <c r="BS3" s="43">
        <v>0.94736842105263153</v>
      </c>
      <c r="BT3" s="43">
        <v>1.0000000000000009</v>
      </c>
      <c r="BU3" s="43">
        <v>1.011302615979492</v>
      </c>
      <c r="BV3" s="38">
        <v>0.97160159259012202</v>
      </c>
      <c r="BW3" s="29">
        <v>610</v>
      </c>
      <c r="BX3" s="29">
        <v>190</v>
      </c>
      <c r="BY3" s="35">
        <v>70</v>
      </c>
      <c r="BZ3" s="29">
        <v>650</v>
      </c>
      <c r="CA3" s="29">
        <v>870</v>
      </c>
      <c r="CB3" s="29">
        <v>370</v>
      </c>
      <c r="CC3" s="32">
        <v>723.21644795974282</v>
      </c>
      <c r="CD3" s="32">
        <v>228.74911196455409</v>
      </c>
      <c r="CE3" s="43">
        <v>59.699490686111332</v>
      </c>
      <c r="CF3" s="38">
        <v>764.00914463515824</v>
      </c>
      <c r="CG3" s="68">
        <f>100*Wieser_et_al_2021!AT3/Wieser_et_al_2021!AW3</f>
        <v>90.572926882677748</v>
      </c>
      <c r="CH3" s="27"/>
    </row>
    <row r="4" spans="1:86">
      <c r="A4" s="27">
        <v>3</v>
      </c>
      <c r="B4" s="27" t="s">
        <v>64</v>
      </c>
      <c r="C4" s="28" t="s">
        <v>62</v>
      </c>
      <c r="D4" s="27">
        <v>1</v>
      </c>
      <c r="E4" s="27"/>
      <c r="F4" s="36">
        <v>2.7212000000000001</v>
      </c>
      <c r="G4" s="37">
        <v>14.730600000000001</v>
      </c>
      <c r="H4" s="37">
        <v>0.37890000000000001</v>
      </c>
      <c r="I4" s="37">
        <v>12.494899999999999</v>
      </c>
      <c r="J4" s="37">
        <v>0.42109999999999997</v>
      </c>
      <c r="K4" s="37">
        <v>2.613</v>
      </c>
      <c r="L4" s="37">
        <v>51.744599999999998</v>
      </c>
      <c r="M4" s="37">
        <v>5.9470000000000001</v>
      </c>
      <c r="N4" s="37">
        <v>6.6710000000000003</v>
      </c>
      <c r="O4" s="37">
        <v>7.8600000000000003E-2</v>
      </c>
      <c r="P4" s="37">
        <v>97.800899999999999</v>
      </c>
      <c r="Q4" s="37">
        <v>0.235590483091731</v>
      </c>
      <c r="R4" s="46">
        <v>41.302324478966597</v>
      </c>
      <c r="S4" s="31">
        <v>30.02</v>
      </c>
      <c r="T4" s="32">
        <v>2.0920000000000001</v>
      </c>
      <c r="U4" s="32">
        <v>11.323</v>
      </c>
      <c r="V4" s="32">
        <v>0.29099999999999998</v>
      </c>
      <c r="W4" s="32">
        <v>9.7569999999999997</v>
      </c>
      <c r="X4" s="32">
        <v>0.32400000000000001</v>
      </c>
      <c r="Y4" s="32">
        <v>2.0089999999999999</v>
      </c>
      <c r="Z4" s="32">
        <v>49.027999999999999</v>
      </c>
      <c r="AA4" s="32">
        <v>13.349</v>
      </c>
      <c r="AB4" s="32">
        <v>11.337999999999999</v>
      </c>
      <c r="AC4" s="32">
        <v>0.13500000000000001</v>
      </c>
      <c r="AD4" s="32">
        <v>0.18119557229020999</v>
      </c>
      <c r="AE4" s="47">
        <v>31.766131732784601</v>
      </c>
      <c r="AF4" s="41">
        <v>0.88658527640146001</v>
      </c>
      <c r="AG4" s="37">
        <v>48.069450000000003</v>
      </c>
      <c r="AH4" s="37">
        <v>40.659500000000001</v>
      </c>
      <c r="AI4" s="37">
        <v>10.96115</v>
      </c>
      <c r="AJ4" s="37">
        <v>5.0599999999999999E-2</v>
      </c>
      <c r="AK4" s="37">
        <v>0.23565</v>
      </c>
      <c r="AL4" s="37">
        <v>0.14055000000000001</v>
      </c>
      <c r="AM4" s="42">
        <v>0.39929999999999999</v>
      </c>
      <c r="AN4" s="43">
        <v>2.7169382503774502</v>
      </c>
      <c r="AO4" s="43">
        <v>3.9962254241514001</v>
      </c>
      <c r="AP4" s="32">
        <v>102.650917584251</v>
      </c>
      <c r="AQ4" s="32">
        <v>1.00005312962963</v>
      </c>
      <c r="AR4" s="32">
        <v>1.61832966926719E-3</v>
      </c>
      <c r="AS4" s="32">
        <v>2.9049681162824501E-2</v>
      </c>
      <c r="AT4" s="49">
        <v>427.27903149894502</v>
      </c>
      <c r="AU4" s="49">
        <v>595.86362583285302</v>
      </c>
      <c r="AV4" s="49">
        <v>218.20297711431601</v>
      </c>
      <c r="AW4" s="49">
        <v>468.58135597791102</v>
      </c>
      <c r="AX4" s="49">
        <v>360.39175202115899</v>
      </c>
      <c r="AY4" s="52">
        <v>94</v>
      </c>
      <c r="AZ4" s="41">
        <v>0.95269483255183096</v>
      </c>
      <c r="BA4" s="45">
        <v>4.8872797464251799E-2</v>
      </c>
      <c r="BB4" s="45">
        <v>4.4354826056970997E-2</v>
      </c>
      <c r="BC4" s="45">
        <v>5.1236427714416097E-2</v>
      </c>
      <c r="BD4" s="51">
        <v>684.84331160878799</v>
      </c>
      <c r="BE4" s="30">
        <v>430</v>
      </c>
      <c r="BF4" s="32">
        <v>0.96878207662746862</v>
      </c>
      <c r="BG4" s="49">
        <v>528.86154442697682</v>
      </c>
      <c r="BH4" s="49">
        <v>695.03552827748672</v>
      </c>
      <c r="BI4" s="49">
        <v>771</v>
      </c>
      <c r="BJ4" s="49">
        <v>769.5</v>
      </c>
      <c r="BK4" s="38">
        <v>0.99393858628566445</v>
      </c>
      <c r="BL4" s="29">
        <v>450</v>
      </c>
      <c r="BM4" s="37">
        <v>0.87736337423629296</v>
      </c>
      <c r="BN4" s="51">
        <v>528.86154442697602</v>
      </c>
      <c r="BO4" s="51">
        <v>684.92145284372396</v>
      </c>
      <c r="BP4" s="51">
        <v>792.589006137296</v>
      </c>
      <c r="BQ4" s="51">
        <v>787.5</v>
      </c>
      <c r="BR4" s="42">
        <v>0.96993496626245412</v>
      </c>
      <c r="BS4" s="43">
        <v>0.9555555555555556</v>
      </c>
      <c r="BT4" s="43">
        <v>1.0000000000000016</v>
      </c>
      <c r="BU4" s="43">
        <v>1.0147667668924227</v>
      </c>
      <c r="BV4" s="38">
        <v>0.97276141105904235</v>
      </c>
      <c r="BW4" s="29">
        <v>600</v>
      </c>
      <c r="BX4" s="29">
        <v>270</v>
      </c>
      <c r="BY4" s="29">
        <v>80</v>
      </c>
      <c r="BZ4" s="29">
        <v>680</v>
      </c>
      <c r="CA4" s="29">
        <v>910</v>
      </c>
      <c r="CB4" s="29">
        <v>390</v>
      </c>
      <c r="CC4" s="32">
        <v>690.87699557290443</v>
      </c>
      <c r="CD4" s="32">
        <v>316.35728596151728</v>
      </c>
      <c r="CE4" s="43">
        <v>63.99049328528303</v>
      </c>
      <c r="CF4" s="38">
        <v>774.04635320509033</v>
      </c>
      <c r="CG4" s="68">
        <f>100*Wieser_et_al_2021!AT4/Wieser_et_al_2021!AW4</f>
        <v>91.185666277146339</v>
      </c>
      <c r="CH4" s="27"/>
    </row>
    <row r="5" spans="1:86">
      <c r="A5" s="27">
        <v>4</v>
      </c>
      <c r="B5" s="27" t="s">
        <v>65</v>
      </c>
      <c r="C5" s="28" t="s">
        <v>62</v>
      </c>
      <c r="D5" s="27">
        <v>1</v>
      </c>
      <c r="E5" s="27"/>
      <c r="F5" s="36">
        <v>2.6459000000000001</v>
      </c>
      <c r="G5" s="37">
        <v>14.964600000000001</v>
      </c>
      <c r="H5" s="37">
        <v>0.37630000000000002</v>
      </c>
      <c r="I5" s="37">
        <v>12.428699999999999</v>
      </c>
      <c r="J5" s="37">
        <v>0.56459999999999999</v>
      </c>
      <c r="K5" s="37">
        <v>3.0798000000000001</v>
      </c>
      <c r="L5" s="37">
        <v>50.312800000000003</v>
      </c>
      <c r="M5" s="37">
        <v>5.9634</v>
      </c>
      <c r="N5" s="37">
        <v>6.6596000000000002</v>
      </c>
      <c r="O5" s="37">
        <v>0.1313</v>
      </c>
      <c r="P5" s="37">
        <v>97.12700000000001</v>
      </c>
      <c r="Q5" s="37">
        <v>0.216236613399264</v>
      </c>
      <c r="R5" s="46">
        <v>23.837194085722299</v>
      </c>
      <c r="S5" s="31">
        <v>26.68</v>
      </c>
      <c r="T5" s="32">
        <v>2.1030000000000002</v>
      </c>
      <c r="U5" s="32">
        <v>11.895</v>
      </c>
      <c r="V5" s="32">
        <v>0.29899999999999999</v>
      </c>
      <c r="W5" s="32">
        <v>10.022</v>
      </c>
      <c r="X5" s="32">
        <v>0.44900000000000001</v>
      </c>
      <c r="Y5" s="32">
        <v>2.448</v>
      </c>
      <c r="Z5" s="32">
        <v>48.417999999999999</v>
      </c>
      <c r="AA5" s="32">
        <v>12.513999999999999</v>
      </c>
      <c r="AB5" s="32">
        <v>11.331</v>
      </c>
      <c r="AC5" s="32">
        <v>0.17699999999999999</v>
      </c>
      <c r="AD5" s="32">
        <v>0.17069514793121601</v>
      </c>
      <c r="AE5" s="47">
        <v>18.816856714337199</v>
      </c>
      <c r="AF5" s="41">
        <v>0.881334682215971</v>
      </c>
      <c r="AG5" s="37">
        <v>47.521850000000001</v>
      </c>
      <c r="AH5" s="37">
        <v>40.446300000000001</v>
      </c>
      <c r="AI5" s="37">
        <v>11.4055</v>
      </c>
      <c r="AJ5" s="37">
        <v>4.7449999999999999E-2</v>
      </c>
      <c r="AK5" s="37">
        <v>0.24490000000000001</v>
      </c>
      <c r="AL5" s="37">
        <v>0.1595</v>
      </c>
      <c r="AM5" s="42">
        <v>0.36475000000000002</v>
      </c>
      <c r="AN5" s="43">
        <v>2.72842608801687</v>
      </c>
      <c r="AO5" s="43">
        <v>5.1101203789506799</v>
      </c>
      <c r="AP5" s="32">
        <v>102.678588588588</v>
      </c>
      <c r="AQ5" s="32">
        <v>1.0004852256944401</v>
      </c>
      <c r="AR5" s="32">
        <v>2.97749471044381E-2</v>
      </c>
      <c r="AS5" s="32">
        <v>5.2224762143062299E-2</v>
      </c>
      <c r="AT5" s="49">
        <v>978.12736245712199</v>
      </c>
      <c r="AU5" s="49">
        <v>1585.9306894793599</v>
      </c>
      <c r="AV5" s="49">
        <v>415.29336313849302</v>
      </c>
      <c r="AW5" s="49">
        <v>1001.96455654284</v>
      </c>
      <c r="AX5" s="49">
        <v>790.94139291351803</v>
      </c>
      <c r="AY5" s="52">
        <v>55.5</v>
      </c>
      <c r="AZ5" s="41">
        <v>0.93225688501322501</v>
      </c>
      <c r="BA5" s="45">
        <v>2.9097959796524599E-2</v>
      </c>
      <c r="BB5" s="45">
        <v>2.64215728439532E-2</v>
      </c>
      <c r="BC5" s="45">
        <v>3.0493535725937999E-2</v>
      </c>
      <c r="BD5" s="51">
        <v>508.062424603279</v>
      </c>
      <c r="BE5" s="30">
        <v>970</v>
      </c>
      <c r="BF5" s="32">
        <v>0.98691075289249297</v>
      </c>
      <c r="BG5" s="49">
        <v>1057.308745745479</v>
      </c>
      <c r="BH5" s="49">
        <v>1420.566451390235</v>
      </c>
      <c r="BI5" s="49">
        <v>1314.5</v>
      </c>
      <c r="BJ5" s="49">
        <v>1313.5</v>
      </c>
      <c r="BK5" s="38">
        <v>0.9969308001571654</v>
      </c>
      <c r="BL5" s="29">
        <v>980</v>
      </c>
      <c r="BM5" s="37">
        <v>0.93706823043656895</v>
      </c>
      <c r="BN5" s="51">
        <v>1057.3087457454801</v>
      </c>
      <c r="BO5" s="51">
        <v>1383.62767717777</v>
      </c>
      <c r="BP5" s="51">
        <v>1346.0783604368601</v>
      </c>
      <c r="BQ5" s="51">
        <v>1331.5</v>
      </c>
      <c r="BR5" s="42">
        <v>0.98069424334728028</v>
      </c>
      <c r="BS5" s="43">
        <v>0.98979591836734693</v>
      </c>
      <c r="BT5" s="43">
        <v>0.99999999999999889</v>
      </c>
      <c r="BU5" s="43">
        <v>1.0266970477837001</v>
      </c>
      <c r="BV5" s="38">
        <v>0.9765404738943938</v>
      </c>
      <c r="BW5" s="29">
        <v>1550</v>
      </c>
      <c r="BX5" s="29">
        <v>450</v>
      </c>
      <c r="BY5" s="29">
        <v>70</v>
      </c>
      <c r="BZ5" s="29">
        <v>540</v>
      </c>
      <c r="CA5" s="29">
        <v>710</v>
      </c>
      <c r="CB5" s="29">
        <v>310</v>
      </c>
      <c r="CC5" s="32">
        <v>1596.815650919687</v>
      </c>
      <c r="CD5" s="32">
        <v>516.02711203205092</v>
      </c>
      <c r="CE5" s="43">
        <v>40.961716679333158</v>
      </c>
      <c r="CF5" s="38">
        <v>609.60941808861492</v>
      </c>
      <c r="CG5" s="68">
        <f>100*Wieser_et_al_2021!AT5/Wieser_et_al_2021!AW5</f>
        <v>97.620954361103799</v>
      </c>
      <c r="CH5" s="27"/>
    </row>
    <row r="6" spans="1:86">
      <c r="A6" s="27">
        <v>5</v>
      </c>
      <c r="B6" s="27" t="s">
        <v>66</v>
      </c>
      <c r="C6" s="28" t="s">
        <v>62</v>
      </c>
      <c r="D6" s="27">
        <v>1</v>
      </c>
      <c r="E6" s="27"/>
      <c r="F6" s="36">
        <v>2.7685</v>
      </c>
      <c r="G6" s="37">
        <v>14.7415</v>
      </c>
      <c r="H6" s="37">
        <v>0.26469999999999999</v>
      </c>
      <c r="I6" s="37">
        <v>12.240500000000001</v>
      </c>
      <c r="J6" s="37">
        <v>0.41849999999999998</v>
      </c>
      <c r="K6" s="37">
        <v>2.5727000000000002</v>
      </c>
      <c r="L6" s="37">
        <v>51.4253</v>
      </c>
      <c r="M6" s="37">
        <v>5.9478</v>
      </c>
      <c r="N6" s="37">
        <v>6.6127000000000002</v>
      </c>
      <c r="O6" s="37">
        <v>0.12429999999999999</v>
      </c>
      <c r="P6" s="37">
        <v>97.116500000000016</v>
      </c>
      <c r="Q6" s="37">
        <v>0.22874796311641499</v>
      </c>
      <c r="R6" s="46">
        <v>5.6605887369738603</v>
      </c>
      <c r="S6" s="31">
        <v>27.81</v>
      </c>
      <c r="T6" s="32">
        <v>2.181</v>
      </c>
      <c r="U6" s="32">
        <v>11.612</v>
      </c>
      <c r="V6" s="32">
        <v>0.20899999999999999</v>
      </c>
      <c r="W6" s="32">
        <v>9.7889999999999997</v>
      </c>
      <c r="X6" s="32">
        <v>0.33</v>
      </c>
      <c r="Y6" s="32">
        <v>2.0270000000000001</v>
      </c>
      <c r="Z6" s="32">
        <v>49.215000000000003</v>
      </c>
      <c r="AA6" s="32">
        <v>12.782999999999999</v>
      </c>
      <c r="AB6" s="32">
        <v>11.331</v>
      </c>
      <c r="AC6" s="32">
        <v>0.17199999999999999</v>
      </c>
      <c r="AD6" s="32">
        <v>0.17897501221846099</v>
      </c>
      <c r="AE6" s="47">
        <v>4.4289091127250302</v>
      </c>
      <c r="AF6" s="41">
        <v>0.88211068065521203</v>
      </c>
      <c r="AG6" s="37">
        <v>47.434550000000002</v>
      </c>
      <c r="AH6" s="37">
        <v>40.650100000000002</v>
      </c>
      <c r="AI6" s="37">
        <v>11.30015</v>
      </c>
      <c r="AJ6" s="37">
        <v>4.4499999999999998E-2</v>
      </c>
      <c r="AK6" s="37">
        <v>0.23139999999999999</v>
      </c>
      <c r="AL6" s="37">
        <v>0.15095</v>
      </c>
      <c r="AM6" s="42">
        <v>0.39560000000000001</v>
      </c>
      <c r="AN6" s="43">
        <v>2.7145608419007599</v>
      </c>
      <c r="AO6" s="43">
        <v>5.6452098209865298</v>
      </c>
      <c r="AP6" s="32">
        <v>102.659314314315</v>
      </c>
      <c r="AQ6" s="32">
        <v>1</v>
      </c>
      <c r="AR6" s="32">
        <v>2.7862862862505701E-2</v>
      </c>
      <c r="AS6" s="32">
        <v>2.99964191622877E-2</v>
      </c>
      <c r="AT6" s="49">
        <v>623.806537822172</v>
      </c>
      <c r="AU6" s="49">
        <v>1109.9894115954501</v>
      </c>
      <c r="AV6" s="49">
        <v>227.44894967846699</v>
      </c>
      <c r="AW6" s="49">
        <v>629.46712655914598</v>
      </c>
      <c r="AX6" s="49">
        <v>492.50225065264499</v>
      </c>
      <c r="AY6" s="52">
        <v>16.5</v>
      </c>
      <c r="AZ6" s="41">
        <v>0.74518807188803904</v>
      </c>
      <c r="BA6" s="45">
        <v>8.7210561430196201E-3</v>
      </c>
      <c r="BB6" s="45">
        <v>7.9242358288260997E-3</v>
      </c>
      <c r="BC6" s="45">
        <v>9.1349328660199798E-3</v>
      </c>
      <c r="BD6" s="51">
        <v>135.149824262533</v>
      </c>
      <c r="BE6" s="30">
        <v>600</v>
      </c>
      <c r="BF6" s="32">
        <v>0.97839144944403933</v>
      </c>
      <c r="BG6" s="49">
        <v>719.31802090383258</v>
      </c>
      <c r="BH6" s="49">
        <v>940.74866590259944</v>
      </c>
      <c r="BI6" s="49">
        <v>1042</v>
      </c>
      <c r="BJ6" s="49">
        <v>1040.5</v>
      </c>
      <c r="BK6" s="38">
        <v>0.99565410202660676</v>
      </c>
      <c r="BL6" s="29">
        <v>620</v>
      </c>
      <c r="BM6" s="37">
        <v>0.90887107805534195</v>
      </c>
      <c r="BN6" s="51">
        <v>719.31802090383201</v>
      </c>
      <c r="BO6" s="51">
        <v>922.39406189596798</v>
      </c>
      <c r="BP6" s="51">
        <v>1066.0786371690999</v>
      </c>
      <c r="BQ6" s="51">
        <v>1058.5</v>
      </c>
      <c r="BR6" s="42">
        <v>0.97682022635517807</v>
      </c>
      <c r="BS6" s="43">
        <v>0.967741935483871</v>
      </c>
      <c r="BT6" s="43">
        <v>1.0000000000000009</v>
      </c>
      <c r="BU6" s="43">
        <v>1.019898874857134</v>
      </c>
      <c r="BV6" s="38">
        <v>0.97741382640117513</v>
      </c>
      <c r="BW6" s="29">
        <v>1080</v>
      </c>
      <c r="BX6" s="29">
        <v>260</v>
      </c>
      <c r="BY6" s="29">
        <v>50</v>
      </c>
      <c r="BZ6" s="29">
        <v>170</v>
      </c>
      <c r="CA6" s="29">
        <v>220</v>
      </c>
      <c r="CB6" s="29">
        <v>110</v>
      </c>
      <c r="CC6" s="32">
        <v>1183.193158762143</v>
      </c>
      <c r="CD6" s="32">
        <v>303.23490640542479</v>
      </c>
      <c r="CE6" s="43">
        <v>11.958964911684451</v>
      </c>
      <c r="CF6" s="38">
        <v>195.61825977941061</v>
      </c>
      <c r="CG6" s="68">
        <f>100*Wieser_et_al_2021!AT6/Wieser_et_al_2021!AW6</f>
        <v>99.100733223684543</v>
      </c>
      <c r="CH6" s="27"/>
    </row>
    <row r="7" spans="1:86">
      <c r="A7" s="27">
        <v>6</v>
      </c>
      <c r="B7" s="27" t="s">
        <v>67</v>
      </c>
      <c r="C7" s="28" t="s">
        <v>62</v>
      </c>
      <c r="D7" s="27">
        <v>1</v>
      </c>
      <c r="E7" s="27"/>
      <c r="F7" s="36">
        <v>2.7961999999999998</v>
      </c>
      <c r="G7" s="37">
        <v>14.770200000000001</v>
      </c>
      <c r="H7" s="37">
        <v>0.2127</v>
      </c>
      <c r="I7" s="37">
        <v>12.466799999999999</v>
      </c>
      <c r="J7" s="37">
        <v>0.5302</v>
      </c>
      <c r="K7" s="37">
        <v>2.6926000000000001</v>
      </c>
      <c r="L7" s="37">
        <v>51.371299999999998</v>
      </c>
      <c r="M7" s="37">
        <v>5.9519000000000002</v>
      </c>
      <c r="N7" s="37">
        <v>6.9866000000000001</v>
      </c>
      <c r="O7" s="37">
        <v>8.3599999999999994E-2</v>
      </c>
      <c r="P7" s="37">
        <v>97.862099999999998</v>
      </c>
      <c r="Q7" s="37">
        <v>0.228331412993208</v>
      </c>
      <c r="R7" s="46">
        <v>42.868095485683902</v>
      </c>
      <c r="S7" s="31">
        <v>28.09</v>
      </c>
      <c r="T7" s="32">
        <v>2.1829999999999998</v>
      </c>
      <c r="U7" s="32">
        <v>11.534000000000001</v>
      </c>
      <c r="V7" s="32">
        <v>0.16600000000000001</v>
      </c>
      <c r="W7" s="32">
        <v>9.8810000000000002</v>
      </c>
      <c r="X7" s="32">
        <v>0.41399999999999998</v>
      </c>
      <c r="Y7" s="32">
        <v>2.1030000000000002</v>
      </c>
      <c r="Z7" s="32">
        <v>48.902000000000001</v>
      </c>
      <c r="AA7" s="32">
        <v>12.994</v>
      </c>
      <c r="AB7" s="32">
        <v>11.334</v>
      </c>
      <c r="AC7" s="32">
        <v>0.13700000000000001</v>
      </c>
      <c r="AD7" s="32">
        <v>0.17825857833805001</v>
      </c>
      <c r="AE7" s="47">
        <v>33.4671679956936</v>
      </c>
      <c r="AF7" s="41">
        <v>0.88504235884994598</v>
      </c>
      <c r="AG7" s="37">
        <v>47.35125</v>
      </c>
      <c r="AH7" s="37">
        <v>40.275350000000003</v>
      </c>
      <c r="AI7" s="37">
        <v>10.96335</v>
      </c>
      <c r="AJ7" s="37">
        <v>5.9400000000000001E-2</v>
      </c>
      <c r="AK7" s="37">
        <v>0.26019999999999999</v>
      </c>
      <c r="AL7" s="37">
        <v>0.13850000000000001</v>
      </c>
      <c r="AM7" s="42">
        <v>0.3982</v>
      </c>
      <c r="AN7" s="43">
        <v>2.7242135300461001</v>
      </c>
      <c r="AO7" s="43">
        <v>4.4458061357344203</v>
      </c>
      <c r="AP7" s="32">
        <v>102.67697764431099</v>
      </c>
      <c r="AQ7" s="32">
        <v>1</v>
      </c>
      <c r="AR7" s="32">
        <v>2.6441492370261801E-2</v>
      </c>
      <c r="AS7" s="32">
        <v>3.5678706908207403E-2</v>
      </c>
      <c r="AT7" s="49">
        <v>582.26204494657998</v>
      </c>
      <c r="AU7" s="49">
        <v>987.87974697208494</v>
      </c>
      <c r="AV7" s="49">
        <v>230.590870959358</v>
      </c>
      <c r="AW7" s="49">
        <v>625.13014043226406</v>
      </c>
      <c r="AX7" s="49">
        <v>488.03976924995197</v>
      </c>
      <c r="AY7" s="52">
        <v>97</v>
      </c>
      <c r="AZ7" s="41">
        <v>0.95823475368826205</v>
      </c>
      <c r="BA7" s="45">
        <v>5.0399027429287903E-2</v>
      </c>
      <c r="BB7" s="45">
        <v>4.5738411293756699E-2</v>
      </c>
      <c r="BC7" s="45">
        <v>5.2837857354598103E-2</v>
      </c>
      <c r="BD7" s="51">
        <v>788.14014433248303</v>
      </c>
      <c r="BE7" s="30">
        <v>590</v>
      </c>
      <c r="BF7" s="32">
        <v>0.97787157357961019</v>
      </c>
      <c r="BG7" s="49">
        <v>682.86558407922598</v>
      </c>
      <c r="BH7" s="49">
        <v>900.69428947387985</v>
      </c>
      <c r="BI7" s="49">
        <v>1033</v>
      </c>
      <c r="BJ7" s="49">
        <v>1031.5</v>
      </c>
      <c r="BK7" s="38">
        <v>0.99555650161925979</v>
      </c>
      <c r="BL7" s="29">
        <v>610</v>
      </c>
      <c r="BM7" s="37">
        <v>0.90645612300084999</v>
      </c>
      <c r="BN7" s="51">
        <v>682.86558407922405</v>
      </c>
      <c r="BO7" s="51">
        <v>883.31240450474195</v>
      </c>
      <c r="BP7" s="51">
        <v>1059.23952622972</v>
      </c>
      <c r="BQ7" s="51">
        <v>1049.5</v>
      </c>
      <c r="BR7" s="42">
        <v>0.97658895608701868</v>
      </c>
      <c r="BS7" s="43">
        <v>0.96721311475409832</v>
      </c>
      <c r="BT7" s="43">
        <v>1.0000000000000029</v>
      </c>
      <c r="BU7" s="43">
        <v>1.0196780718582614</v>
      </c>
      <c r="BV7" s="38">
        <v>0.9752279578131704</v>
      </c>
      <c r="BW7" s="29">
        <v>980</v>
      </c>
      <c r="BX7" s="29">
        <v>290</v>
      </c>
      <c r="BY7" s="29">
        <v>80</v>
      </c>
      <c r="BZ7" s="29">
        <v>800</v>
      </c>
      <c r="CA7" s="29">
        <v>1070</v>
      </c>
      <c r="CB7" s="29">
        <v>450</v>
      </c>
      <c r="CC7" s="32">
        <v>1054.8461798586029</v>
      </c>
      <c r="CD7" s="32">
        <v>332.73098876491349</v>
      </c>
      <c r="CE7" s="43">
        <v>66.420739106385653</v>
      </c>
      <c r="CF7" s="38">
        <v>874.66918469612494</v>
      </c>
      <c r="CG7" s="68">
        <f>100*Wieser_et_al_2021!AT7/Wieser_et_al_2021!AW7</f>
        <v>93.14253261632183</v>
      </c>
      <c r="CH7" s="27"/>
    </row>
    <row r="8" spans="1:86">
      <c r="A8" s="27">
        <v>7</v>
      </c>
      <c r="B8" s="27" t="s">
        <v>68</v>
      </c>
      <c r="C8" s="28" t="s">
        <v>62</v>
      </c>
      <c r="D8" s="27">
        <v>1</v>
      </c>
      <c r="E8" s="27"/>
      <c r="F8" s="36">
        <v>2.6894999999999998</v>
      </c>
      <c r="G8" s="37">
        <v>14.8376</v>
      </c>
      <c r="H8" s="37">
        <v>0.26840000000000003</v>
      </c>
      <c r="I8" s="37">
        <v>12.495100000000001</v>
      </c>
      <c r="J8" s="37">
        <v>0.47499999999999998</v>
      </c>
      <c r="K8" s="37">
        <v>2.7513999999999998</v>
      </c>
      <c r="L8" s="37">
        <v>51.887599999999999</v>
      </c>
      <c r="M8" s="37">
        <v>5.8852000000000002</v>
      </c>
      <c r="N8" s="37">
        <v>6.7347000000000001</v>
      </c>
      <c r="O8" s="37">
        <v>0.15970000000000001</v>
      </c>
      <c r="P8" s="37">
        <v>98.184200000000004</v>
      </c>
      <c r="Q8" s="37">
        <v>0.231475508032357</v>
      </c>
      <c r="R8" s="46">
        <v>40.989054170350599</v>
      </c>
      <c r="S8" s="31">
        <v>28.95</v>
      </c>
      <c r="T8" s="32">
        <v>2.077</v>
      </c>
      <c r="U8" s="32">
        <v>11.459</v>
      </c>
      <c r="V8" s="32">
        <v>0.20699999999999999</v>
      </c>
      <c r="W8" s="32">
        <v>9.8000000000000007</v>
      </c>
      <c r="X8" s="32">
        <v>0.36699999999999999</v>
      </c>
      <c r="Y8" s="32">
        <v>2.125</v>
      </c>
      <c r="Z8" s="32">
        <v>49.064</v>
      </c>
      <c r="AA8" s="32">
        <v>13.015000000000001</v>
      </c>
      <c r="AB8" s="32">
        <v>11.337999999999999</v>
      </c>
      <c r="AC8" s="32">
        <v>0.19800000000000001</v>
      </c>
      <c r="AD8" s="32">
        <v>0.179507955046419</v>
      </c>
      <c r="AE8" s="47">
        <v>31.786781054944299</v>
      </c>
      <c r="AF8" s="41">
        <v>0.884043521302738</v>
      </c>
      <c r="AG8" s="37">
        <v>47.202399999999997</v>
      </c>
      <c r="AH8" s="37">
        <v>40.068800000000003</v>
      </c>
      <c r="AI8" s="37">
        <v>11.036300000000001</v>
      </c>
      <c r="AJ8" s="37">
        <v>4.5499999999999999E-2</v>
      </c>
      <c r="AK8" s="37">
        <v>0.2492</v>
      </c>
      <c r="AL8" s="37">
        <v>0.14990000000000001</v>
      </c>
      <c r="AM8" s="42">
        <v>0.41454999999999997</v>
      </c>
      <c r="AN8" s="43">
        <v>2.7175641279988501</v>
      </c>
      <c r="AO8" s="43">
        <v>4.6619893041940603</v>
      </c>
      <c r="AP8" s="32">
        <v>102.676476628656</v>
      </c>
      <c r="AQ8" s="32">
        <v>1</v>
      </c>
      <c r="AR8" s="32">
        <v>1.27305475620022E-2</v>
      </c>
      <c r="AS8" s="32">
        <v>3.55175303284909E-2</v>
      </c>
      <c r="AT8" s="49">
        <v>609.30428392408999</v>
      </c>
      <c r="AU8" s="49">
        <v>930.99886889548304</v>
      </c>
      <c r="AV8" s="49">
        <v>280.30462183173597</v>
      </c>
      <c r="AW8" s="49">
        <v>650.29333809443995</v>
      </c>
      <c r="AX8" s="49">
        <v>504.298827525739</v>
      </c>
      <c r="AY8" s="52">
        <v>93</v>
      </c>
      <c r="AZ8" s="41">
        <v>0.95569771660928304</v>
      </c>
      <c r="BA8" s="45">
        <v>4.8363577068779397E-2</v>
      </c>
      <c r="BB8" s="45">
        <v>4.3893185209738297E-2</v>
      </c>
      <c r="BC8" s="45">
        <v>5.0702130621041903E-2</v>
      </c>
      <c r="BD8" s="51">
        <v>792.92193965141996</v>
      </c>
      <c r="BE8" s="30">
        <v>610</v>
      </c>
      <c r="BF8" s="32">
        <v>0.97793599638347217</v>
      </c>
      <c r="BG8" s="49">
        <v>722.15770988576764</v>
      </c>
      <c r="BH8" s="49">
        <v>965.83408008043762</v>
      </c>
      <c r="BI8" s="49">
        <v>1066</v>
      </c>
      <c r="BJ8" s="49">
        <v>1064.5</v>
      </c>
      <c r="BK8" s="38">
        <v>0.99565423001059461</v>
      </c>
      <c r="BL8" s="29">
        <v>630</v>
      </c>
      <c r="BM8" s="37">
        <v>0.90902104097865499</v>
      </c>
      <c r="BN8" s="51">
        <v>722.15770988576696</v>
      </c>
      <c r="BO8" s="51">
        <v>946.06355837045396</v>
      </c>
      <c r="BP8" s="51">
        <v>1091.67197887354</v>
      </c>
      <c r="BQ8" s="51">
        <v>1082</v>
      </c>
      <c r="BR8" s="42">
        <v>0.977656739387469</v>
      </c>
      <c r="BS8" s="43">
        <v>0.96825396825396826</v>
      </c>
      <c r="BT8" s="43">
        <v>1.0000000000000009</v>
      </c>
      <c r="BU8" s="43">
        <v>1.0208976675351891</v>
      </c>
      <c r="BV8" s="38">
        <v>0.97648379790783857</v>
      </c>
      <c r="BW8" s="29">
        <v>920</v>
      </c>
      <c r="BX8" s="29">
        <v>330</v>
      </c>
      <c r="BY8" s="29">
        <v>80</v>
      </c>
      <c r="BZ8" s="29">
        <v>800</v>
      </c>
      <c r="CA8" s="29">
        <v>1060</v>
      </c>
      <c r="CB8" s="29">
        <v>450</v>
      </c>
      <c r="CC8" s="32">
        <v>1024.273698256814</v>
      </c>
      <c r="CD8" s="32">
        <v>391.16949993624002</v>
      </c>
      <c r="CE8" s="43">
        <v>65.278468727321595</v>
      </c>
      <c r="CF8" s="38">
        <v>896.50792775486093</v>
      </c>
      <c r="CG8" s="68">
        <f>100*Wieser_et_al_2021!AT8/Wieser_et_al_2021!AW8</f>
        <v>93.696836216950871</v>
      </c>
      <c r="CH8" s="27"/>
    </row>
    <row r="9" spans="1:86">
      <c r="A9" s="27">
        <v>8</v>
      </c>
      <c r="B9" s="27" t="s">
        <v>69</v>
      </c>
      <c r="C9" s="28" t="s">
        <v>62</v>
      </c>
      <c r="D9" s="27">
        <v>1</v>
      </c>
      <c r="E9" s="27"/>
      <c r="F9" s="36">
        <v>2.5728</v>
      </c>
      <c r="G9" s="37">
        <v>14.1952</v>
      </c>
      <c r="H9" s="37">
        <v>0.24829999999999999</v>
      </c>
      <c r="I9" s="37">
        <v>12.188000000000001</v>
      </c>
      <c r="J9" s="37">
        <v>0.43580000000000002</v>
      </c>
      <c r="K9" s="37">
        <v>2.6143999999999998</v>
      </c>
      <c r="L9" s="37">
        <v>51.732199999999999</v>
      </c>
      <c r="M9" s="37">
        <v>6.2217000000000002</v>
      </c>
      <c r="N9" s="37">
        <v>6.9490999999999996</v>
      </c>
      <c r="O9" s="37">
        <v>0.16800000000000001</v>
      </c>
      <c r="P9" s="37">
        <v>97.325500000000019</v>
      </c>
      <c r="Q9" s="37">
        <v>0.22255593548904001</v>
      </c>
      <c r="R9" s="46">
        <v>128.041670040848</v>
      </c>
      <c r="S9" s="31">
        <v>29.96</v>
      </c>
      <c r="T9" s="32">
        <v>1.9910000000000001</v>
      </c>
      <c r="U9" s="32">
        <v>10.983000000000001</v>
      </c>
      <c r="V9" s="32">
        <v>0.192</v>
      </c>
      <c r="W9" s="32">
        <v>9.5809999999999995</v>
      </c>
      <c r="X9" s="32">
        <v>0.33700000000000002</v>
      </c>
      <c r="Y9" s="32">
        <v>2.0230000000000001</v>
      </c>
      <c r="Z9" s="32">
        <v>49.279000000000003</v>
      </c>
      <c r="AA9" s="32">
        <v>13.734</v>
      </c>
      <c r="AB9" s="32">
        <v>11.335000000000001</v>
      </c>
      <c r="AC9" s="32">
        <v>0.20200000000000001</v>
      </c>
      <c r="AD9" s="32">
        <v>0.17124956562714699</v>
      </c>
      <c r="AE9" s="47">
        <v>98.523907387540504</v>
      </c>
      <c r="AF9" s="41">
        <v>0.88894905633954202</v>
      </c>
      <c r="AG9" s="37">
        <v>48.012149999999998</v>
      </c>
      <c r="AH9" s="37">
        <v>40.369500000000002</v>
      </c>
      <c r="AI9" s="37">
        <v>10.6914</v>
      </c>
      <c r="AJ9" s="37">
        <v>5.2949999999999997E-2</v>
      </c>
      <c r="AK9" s="37">
        <v>0.22570000000000001</v>
      </c>
      <c r="AL9" s="37">
        <v>0.15175</v>
      </c>
      <c r="AM9" s="42">
        <v>0.40210000000000001</v>
      </c>
      <c r="AN9" s="43">
        <v>2.7241326977071099</v>
      </c>
      <c r="AO9" s="43">
        <v>4.8542473947372304</v>
      </c>
      <c r="AP9" s="32">
        <v>102.71538538538501</v>
      </c>
      <c r="AQ9" s="32">
        <v>1.00028611805556</v>
      </c>
      <c r="AR9" s="32">
        <v>1.8522989116903098E-2</v>
      </c>
      <c r="AS9" s="32">
        <v>5.7488809311912803E-2</v>
      </c>
      <c r="AT9" s="49">
        <v>1024.4174340838299</v>
      </c>
      <c r="AU9" s="49">
        <v>1548.96433939381</v>
      </c>
      <c r="AV9" s="49">
        <v>477.46606102040101</v>
      </c>
      <c r="AW9" s="49">
        <v>1152.4591041246799</v>
      </c>
      <c r="AX9" s="49">
        <v>886.77985851391099</v>
      </c>
      <c r="AY9" s="52">
        <v>280.5</v>
      </c>
      <c r="AZ9" s="41">
        <v>0.98529329719972802</v>
      </c>
      <c r="BA9" s="45">
        <v>0.139481149155497</v>
      </c>
      <c r="BB9" s="45">
        <v>0.12650187842422</v>
      </c>
      <c r="BC9" s="45">
        <v>0.14633442447508499</v>
      </c>
      <c r="BD9" s="51">
        <v>2448.92053124737</v>
      </c>
      <c r="BE9" s="30">
        <v>1040</v>
      </c>
      <c r="BF9" s="32">
        <v>0.98725914138180138</v>
      </c>
      <c r="BG9" s="49">
        <v>1159.7376565636371</v>
      </c>
      <c r="BH9" s="49">
        <v>1624.4438434655431</v>
      </c>
      <c r="BI9" s="49">
        <v>1817</v>
      </c>
      <c r="BJ9" s="49">
        <v>1816</v>
      </c>
      <c r="BK9" s="38">
        <v>0.99749609320768517</v>
      </c>
      <c r="BL9" s="29">
        <v>1050</v>
      </c>
      <c r="BM9" s="37">
        <v>0.94189235234153001</v>
      </c>
      <c r="BN9" s="51">
        <v>1159.73765656363</v>
      </c>
      <c r="BO9" s="51">
        <v>1577.8080804843801</v>
      </c>
      <c r="BP9" s="51">
        <v>1863.13429270663</v>
      </c>
      <c r="BQ9" s="51">
        <v>1832</v>
      </c>
      <c r="BR9" s="42">
        <v>0.98589687272702153</v>
      </c>
      <c r="BS9" s="43">
        <v>0.99047619047619051</v>
      </c>
      <c r="BT9" s="43">
        <v>1.000000000000006</v>
      </c>
      <c r="BU9" s="43">
        <v>1.0295573102698561</v>
      </c>
      <c r="BV9" s="38">
        <v>0.97523834278225352</v>
      </c>
      <c r="BW9" s="29">
        <v>1510</v>
      </c>
      <c r="BX9" s="29">
        <v>560</v>
      </c>
      <c r="BY9" s="29">
        <v>150</v>
      </c>
      <c r="BZ9" s="29">
        <v>2310</v>
      </c>
      <c r="CA9" s="29">
        <v>3100</v>
      </c>
      <c r="CB9" s="29">
        <v>1270</v>
      </c>
      <c r="CC9" s="32">
        <v>1607.0146731754039</v>
      </c>
      <c r="CD9" s="32">
        <v>662.69121076059309</v>
      </c>
      <c r="CE9" s="43">
        <v>171.61534302680579</v>
      </c>
      <c r="CF9" s="38">
        <v>2334.8425915913172</v>
      </c>
      <c r="CG9" s="68">
        <f>100*Wieser_et_al_2021!AT9/Wieser_et_al_2021!AW9</f>
        <v>88.889699462429022</v>
      </c>
      <c r="CH9" s="27"/>
    </row>
    <row r="10" spans="1:86">
      <c r="A10" s="27">
        <v>9</v>
      </c>
      <c r="B10" s="27" t="s">
        <v>70</v>
      </c>
      <c r="C10" s="28" t="s">
        <v>62</v>
      </c>
      <c r="D10" s="27">
        <v>1</v>
      </c>
      <c r="E10" s="27"/>
      <c r="F10" s="36">
        <v>2.4750999999999999</v>
      </c>
      <c r="G10" s="37">
        <v>13.505000000000001</v>
      </c>
      <c r="H10" s="37">
        <v>0.26529999999999998</v>
      </c>
      <c r="I10" s="37">
        <v>11.2843</v>
      </c>
      <c r="J10" s="37">
        <v>0.36230000000000001</v>
      </c>
      <c r="K10" s="37">
        <v>2.2642000000000002</v>
      </c>
      <c r="L10" s="37">
        <v>50.295699999999997</v>
      </c>
      <c r="M10" s="37">
        <v>5.2874999999999996</v>
      </c>
      <c r="N10" s="37">
        <v>10.954800000000001</v>
      </c>
      <c r="O10" s="37">
        <v>0.1835</v>
      </c>
      <c r="P10" s="37">
        <v>96.87769999999999</v>
      </c>
      <c r="Q10" s="37">
        <v>0.23680186625660399</v>
      </c>
      <c r="R10" s="46">
        <v>65.9510957068061</v>
      </c>
      <c r="S10" s="31">
        <v>6.21</v>
      </c>
      <c r="T10" s="32">
        <v>2.3980000000000001</v>
      </c>
      <c r="U10" s="32">
        <v>13.085000000000001</v>
      </c>
      <c r="V10" s="32">
        <v>0.25700000000000001</v>
      </c>
      <c r="W10" s="32">
        <v>10.975</v>
      </c>
      <c r="X10" s="32">
        <v>0.35099999999999998</v>
      </c>
      <c r="Y10" s="32">
        <v>2.194</v>
      </c>
      <c r="Z10" s="32">
        <v>51.033000000000001</v>
      </c>
      <c r="AA10" s="32">
        <v>7.7549999999999999</v>
      </c>
      <c r="AB10" s="32">
        <v>11.343999999999999</v>
      </c>
      <c r="AC10" s="32">
        <v>0.20799999999999999</v>
      </c>
      <c r="AD10" s="32">
        <v>0.22295628119443001</v>
      </c>
      <c r="AE10" s="47">
        <v>62.094996428590598</v>
      </c>
      <c r="AF10" s="41">
        <v>0.81190048203314003</v>
      </c>
      <c r="AG10" s="37">
        <v>42.774099999999997</v>
      </c>
      <c r="AH10" s="37">
        <v>39.193399999999997</v>
      </c>
      <c r="AI10" s="37">
        <v>17.6646</v>
      </c>
      <c r="AJ10" s="37">
        <v>4.2500000000000003E-2</v>
      </c>
      <c r="AK10" s="37">
        <v>0.27089999999999997</v>
      </c>
      <c r="AL10" s="37">
        <v>0.22189999999999999</v>
      </c>
      <c r="AM10" s="42">
        <v>0.23039999999999999</v>
      </c>
      <c r="AN10" s="43">
        <v>2.7695104026066901</v>
      </c>
      <c r="AO10" s="43">
        <v>2.48725165316334</v>
      </c>
      <c r="AP10" s="32">
        <v>102.780265265265</v>
      </c>
      <c r="AQ10" s="32">
        <v>1</v>
      </c>
      <c r="AR10" s="32">
        <v>2.5040040039996801E-2</v>
      </c>
      <c r="AS10" s="32">
        <v>6.8906302325622504E-2</v>
      </c>
      <c r="AT10" s="49">
        <v>618.83614595368897</v>
      </c>
      <c r="AU10" s="49">
        <v>946.91676985005097</v>
      </c>
      <c r="AV10" s="49">
        <v>284.17592732317098</v>
      </c>
      <c r="AW10" s="49">
        <v>684.78724166049506</v>
      </c>
      <c r="AX10" s="49">
        <v>644.74836800724495</v>
      </c>
      <c r="AY10" s="52">
        <v>147</v>
      </c>
      <c r="AZ10" s="41">
        <v>0.97154318408583396</v>
      </c>
      <c r="BA10" s="45">
        <v>7.5515222723225597E-2</v>
      </c>
      <c r="BB10" s="45">
        <v>6.8501313770209404E-2</v>
      </c>
      <c r="BC10" s="45">
        <v>7.9198291235730106E-2</v>
      </c>
      <c r="BD10" s="51">
        <v>658.89064947827001</v>
      </c>
      <c r="BE10" s="30">
        <v>1010</v>
      </c>
      <c r="BF10" s="32">
        <v>0.98682979953680683</v>
      </c>
      <c r="BG10" s="49">
        <v>1162.499049873782</v>
      </c>
      <c r="BH10" s="49">
        <v>1445.7589276394081</v>
      </c>
      <c r="BI10" s="49">
        <v>1347.5</v>
      </c>
      <c r="BJ10" s="49">
        <v>1347</v>
      </c>
      <c r="BK10" s="38">
        <v>0.99638533021422515</v>
      </c>
      <c r="BL10" s="29">
        <v>1010</v>
      </c>
      <c r="BM10" s="37">
        <v>0.946176673674757</v>
      </c>
      <c r="BN10" s="51">
        <v>1162.49904987378</v>
      </c>
      <c r="BO10" s="51">
        <v>1426.9328496921701</v>
      </c>
      <c r="BP10" s="51">
        <v>1352.19216750586</v>
      </c>
      <c r="BQ10" s="51">
        <v>1363</v>
      </c>
      <c r="BR10" s="42">
        <v>0.9818042352695342</v>
      </c>
      <c r="BS10" s="43">
        <v>1</v>
      </c>
      <c r="BT10" s="43">
        <v>1.0000000000000018</v>
      </c>
      <c r="BU10" s="43">
        <v>1.0131933874472785</v>
      </c>
      <c r="BV10" s="38">
        <v>0.99652995512130882</v>
      </c>
      <c r="BW10" s="29">
        <v>1490</v>
      </c>
      <c r="BX10" s="29">
        <v>530</v>
      </c>
      <c r="BY10" s="29">
        <v>130</v>
      </c>
      <c r="BZ10" s="29">
        <v>1070</v>
      </c>
      <c r="CA10" s="29">
        <v>1420</v>
      </c>
      <c r="CB10" s="29">
        <v>620</v>
      </c>
      <c r="CC10" s="32">
        <v>1633.865114658593</v>
      </c>
      <c r="CD10" s="32">
        <v>648.72725815872241</v>
      </c>
      <c r="CE10" s="43">
        <v>151.92324201001031</v>
      </c>
      <c r="CF10" s="38">
        <v>1221.405946518481</v>
      </c>
      <c r="CG10" s="68">
        <f>100*Wieser_et_al_2021!AT10/Wieser_et_al_2021!AW10</f>
        <v>90.369111499962287</v>
      </c>
      <c r="CH10" s="27"/>
    </row>
    <row r="11" spans="1:86">
      <c r="A11" s="27">
        <v>10</v>
      </c>
      <c r="B11" s="27" t="s">
        <v>71</v>
      </c>
      <c r="C11" s="28" t="s">
        <v>62</v>
      </c>
      <c r="D11" s="27">
        <v>1</v>
      </c>
      <c r="E11" s="27"/>
      <c r="F11" s="36">
        <v>2.66</v>
      </c>
      <c r="G11" s="37">
        <v>14.2729</v>
      </c>
      <c r="H11" s="37">
        <v>0.23230000000000001</v>
      </c>
      <c r="I11" s="37">
        <v>12.353400000000001</v>
      </c>
      <c r="J11" s="37">
        <v>0.50509999999999999</v>
      </c>
      <c r="K11" s="37">
        <v>2.9992000000000001</v>
      </c>
      <c r="L11" s="37">
        <v>50.980600000000003</v>
      </c>
      <c r="M11" s="37">
        <v>5.8746999999999998</v>
      </c>
      <c r="N11" s="37">
        <v>7.5415000000000001</v>
      </c>
      <c r="O11" s="37">
        <v>9.9599999999999994E-2</v>
      </c>
      <c r="P11" s="37">
        <v>97.519300000000001</v>
      </c>
      <c r="Q11" s="37">
        <v>0.23018342846280301</v>
      </c>
      <c r="R11" s="46">
        <v>45.877750976146501</v>
      </c>
      <c r="S11" s="31">
        <v>21.59</v>
      </c>
      <c r="T11" s="32">
        <v>2.2029999999999998</v>
      </c>
      <c r="U11" s="32">
        <v>11.82</v>
      </c>
      <c r="V11" s="32">
        <v>0.192</v>
      </c>
      <c r="W11" s="32">
        <v>10.353999999999999</v>
      </c>
      <c r="X11" s="32">
        <v>0.41799999999999998</v>
      </c>
      <c r="Y11" s="32">
        <v>2.484</v>
      </c>
      <c r="Z11" s="32">
        <v>49.298000000000002</v>
      </c>
      <c r="AA11" s="32">
        <v>11.382</v>
      </c>
      <c r="AB11" s="32">
        <v>11.334</v>
      </c>
      <c r="AC11" s="32">
        <v>0.15</v>
      </c>
      <c r="AD11" s="32">
        <v>0.18931115096866799</v>
      </c>
      <c r="AE11" s="47">
        <v>37.731516552468598</v>
      </c>
      <c r="AF11" s="41">
        <v>0.86990563817687705</v>
      </c>
      <c r="AG11" s="37">
        <v>46.939349999999997</v>
      </c>
      <c r="AH11" s="37">
        <v>40.324100000000001</v>
      </c>
      <c r="AI11" s="37">
        <v>12.513</v>
      </c>
      <c r="AJ11" s="37">
        <v>3.4299999999999997E-2</v>
      </c>
      <c r="AK11" s="37">
        <v>0.24879999999999999</v>
      </c>
      <c r="AL11" s="37">
        <v>0.1595</v>
      </c>
      <c r="AM11" s="42">
        <v>0.38555</v>
      </c>
      <c r="AN11" s="43">
        <v>2.7343391940565498</v>
      </c>
      <c r="AO11" s="43">
        <v>4.0635029592439897</v>
      </c>
      <c r="AP11" s="32">
        <v>102.551856856857</v>
      </c>
      <c r="AQ11" s="32">
        <v>1.0001399201388901</v>
      </c>
      <c r="AR11" s="32">
        <v>1.3968968968995899E-2</v>
      </c>
      <c r="AS11" s="32">
        <v>4.34800006132718E-5</v>
      </c>
      <c r="AT11" s="49">
        <v>0.64615652492566</v>
      </c>
      <c r="AU11" s="49">
        <v>92.390168877759095</v>
      </c>
      <c r="AV11" s="49">
        <v>-34.395798539942099</v>
      </c>
      <c r="AW11" s="49">
        <v>46.523907501072202</v>
      </c>
      <c r="AX11" s="49">
        <v>38.262938976126499</v>
      </c>
      <c r="AY11" s="52">
        <v>103.5</v>
      </c>
      <c r="AZ11" s="41">
        <v>0.96094238289119405</v>
      </c>
      <c r="BA11" s="45">
        <v>5.3698470633735E-2</v>
      </c>
      <c r="BB11" s="45">
        <v>4.8729290037447998E-2</v>
      </c>
      <c r="BC11" s="45">
        <v>5.6300065607277898E-2</v>
      </c>
      <c r="BD11" s="51">
        <v>766.844766832706</v>
      </c>
      <c r="BE11" s="30">
        <v>50</v>
      </c>
      <c r="BF11" s="32">
        <v>0.77652110340022706</v>
      </c>
      <c r="BG11" s="49">
        <v>79.719451231702763</v>
      </c>
      <c r="BH11" s="49">
        <v>88.075868440702678</v>
      </c>
      <c r="BI11" s="49">
        <v>87</v>
      </c>
      <c r="BJ11" s="49">
        <v>85.5</v>
      </c>
      <c r="BK11" s="38">
        <v>0.95380690795986789</v>
      </c>
      <c r="BL11" s="29">
        <v>90</v>
      </c>
      <c r="BM11" s="37">
        <v>0.46191966526422001</v>
      </c>
      <c r="BN11" s="51">
        <v>79.719451231702706</v>
      </c>
      <c r="BO11" s="51">
        <v>104.52736900084901</v>
      </c>
      <c r="BP11" s="51">
        <v>105.043025558868</v>
      </c>
      <c r="BQ11" s="51">
        <v>104.5</v>
      </c>
      <c r="BR11" s="42">
        <v>0.79155835481854553</v>
      </c>
      <c r="BS11" s="43">
        <v>0.55555555555555558</v>
      </c>
      <c r="BT11" s="43">
        <v>1.0000000000000007</v>
      </c>
      <c r="BU11" s="43">
        <v>0.84261059359474832</v>
      </c>
      <c r="BV11" s="38">
        <v>0.82823204622227531</v>
      </c>
      <c r="BW11" s="29">
        <v>180</v>
      </c>
      <c r="BX11" s="29">
        <v>90</v>
      </c>
      <c r="BY11" s="29">
        <v>90</v>
      </c>
      <c r="BZ11" s="29">
        <v>870</v>
      </c>
      <c r="CA11" s="29">
        <v>1160</v>
      </c>
      <c r="CB11" s="29">
        <v>490</v>
      </c>
      <c r="CC11" s="32">
        <v>205.54550903978799</v>
      </c>
      <c r="CD11" s="32">
        <v>78.755792452800392</v>
      </c>
      <c r="CE11" s="43">
        <v>78.755792452800392</v>
      </c>
      <c r="CF11" s="38">
        <v>958.94941763358884</v>
      </c>
      <c r="CG11" s="68">
        <f>100*Wieser_et_al_2021!AT11/Wieser_et_al_2021!AW11</f>
        <v>1.3888698512926252</v>
      </c>
      <c r="CH11" s="27"/>
    </row>
    <row r="12" spans="1:86">
      <c r="A12" s="27">
        <v>11</v>
      </c>
      <c r="B12" s="27" t="s">
        <v>72</v>
      </c>
      <c r="C12" s="28" t="s">
        <v>62</v>
      </c>
      <c r="D12" s="27">
        <v>1</v>
      </c>
      <c r="E12" s="27"/>
      <c r="F12" s="36">
        <v>2.7105000000000001</v>
      </c>
      <c r="G12" s="37">
        <v>15.149699999999999</v>
      </c>
      <c r="H12" s="37">
        <v>0.31929999999999997</v>
      </c>
      <c r="I12" s="37">
        <v>12.5991</v>
      </c>
      <c r="J12" s="37">
        <v>0.44309999999999999</v>
      </c>
      <c r="K12" s="37">
        <v>2.7105000000000001</v>
      </c>
      <c r="L12" s="37">
        <v>52.445799999999998</v>
      </c>
      <c r="M12" s="37">
        <v>5.7256</v>
      </c>
      <c r="N12" s="37">
        <v>6.3836000000000004</v>
      </c>
      <c r="O12" s="37">
        <v>0.1178</v>
      </c>
      <c r="P12" s="37">
        <v>98.605000000000004</v>
      </c>
      <c r="Q12" s="37">
        <v>0.23109279578061701</v>
      </c>
      <c r="R12" s="46">
        <v>18.212316473135299</v>
      </c>
      <c r="S12" s="31">
        <v>31.49</v>
      </c>
      <c r="T12" s="32">
        <v>2.0409999999999999</v>
      </c>
      <c r="U12" s="32">
        <v>11.407999999999999</v>
      </c>
      <c r="V12" s="32">
        <v>0.24</v>
      </c>
      <c r="W12" s="32">
        <v>9.6460000000000008</v>
      </c>
      <c r="X12" s="32">
        <v>0.33400000000000002</v>
      </c>
      <c r="Y12" s="32">
        <v>2.0409999999999999</v>
      </c>
      <c r="Z12" s="32">
        <v>49.085000000000001</v>
      </c>
      <c r="AA12" s="32">
        <v>13.363</v>
      </c>
      <c r="AB12" s="32">
        <v>11.33</v>
      </c>
      <c r="AC12" s="32">
        <v>0.16600000000000001</v>
      </c>
      <c r="AD12" s="32">
        <v>0.17574933134125501</v>
      </c>
      <c r="AE12" s="47">
        <v>13.850723608742401</v>
      </c>
      <c r="AF12" s="41">
        <v>0.88642143748615998</v>
      </c>
      <c r="AG12" s="37">
        <v>48.27955</v>
      </c>
      <c r="AH12" s="37">
        <v>40.640799999999999</v>
      </c>
      <c r="AI12" s="37">
        <v>11.026999999999999</v>
      </c>
      <c r="AJ12" s="37">
        <v>5.4050000000000001E-2</v>
      </c>
      <c r="AK12" s="37">
        <v>0.23200000000000001</v>
      </c>
      <c r="AL12" s="37">
        <v>0.1454</v>
      </c>
      <c r="AM12" s="42">
        <v>0.39550000000000002</v>
      </c>
      <c r="AN12" s="43">
        <v>2.7080906121375499</v>
      </c>
      <c r="AO12" s="43">
        <v>5.7638623163820402</v>
      </c>
      <c r="AP12" s="32">
        <v>102.697491082441</v>
      </c>
      <c r="AQ12" s="32">
        <v>0.99978811498148201</v>
      </c>
      <c r="AR12" s="32">
        <v>9.1419101009306593E-3</v>
      </c>
      <c r="AS12" s="32">
        <v>3.5277669106264398E-2</v>
      </c>
      <c r="AT12" s="49">
        <v>750.84499263078601</v>
      </c>
      <c r="AU12" s="49">
        <v>1114.3942936179999</v>
      </c>
      <c r="AV12" s="49">
        <v>357.89701665619401</v>
      </c>
      <c r="AW12" s="49">
        <v>769.05730910392106</v>
      </c>
      <c r="AX12" s="49">
        <v>584.87893307774095</v>
      </c>
      <c r="AY12" s="52">
        <v>43.5</v>
      </c>
      <c r="AZ12" s="41">
        <v>0.90886332308957996</v>
      </c>
      <c r="BA12" s="45">
        <v>2.2864357487262399E-2</v>
      </c>
      <c r="BB12" s="45">
        <v>2.0765267441790199E-2</v>
      </c>
      <c r="BC12" s="45">
        <v>2.3957663514123501E-2</v>
      </c>
      <c r="BD12" s="51">
        <v>442.29088183681898</v>
      </c>
      <c r="BE12" s="30">
        <v>700</v>
      </c>
      <c r="BF12" s="32">
        <v>0.98046345812553592</v>
      </c>
      <c r="BG12" s="49">
        <v>823.57324565403553</v>
      </c>
      <c r="BH12" s="49">
        <v>1105.0600563245789</v>
      </c>
      <c r="BI12" s="49">
        <v>1228.5</v>
      </c>
      <c r="BJ12" s="49">
        <v>1227</v>
      </c>
      <c r="BK12" s="38">
        <v>0.99598972953726561</v>
      </c>
      <c r="BL12" s="29">
        <v>710</v>
      </c>
      <c r="BM12" s="37">
        <v>0.91779825662062398</v>
      </c>
      <c r="BN12" s="51">
        <v>823.57324565403405</v>
      </c>
      <c r="BO12" s="51">
        <v>1079.3628650917699</v>
      </c>
      <c r="BP12" s="51">
        <v>1256.62545063165</v>
      </c>
      <c r="BQ12" s="51">
        <v>1244</v>
      </c>
      <c r="BR12" s="42">
        <v>0.98029039641030302</v>
      </c>
      <c r="BS12" s="43">
        <v>0.9859154929577465</v>
      </c>
      <c r="BT12" s="43">
        <v>1.0000000000000018</v>
      </c>
      <c r="BU12" s="43">
        <v>1.0238077407180617</v>
      </c>
      <c r="BV12" s="38">
        <v>0.97761827072855112</v>
      </c>
      <c r="BW12" s="29">
        <v>1040</v>
      </c>
      <c r="BX12" s="29">
        <v>370</v>
      </c>
      <c r="BY12" s="29">
        <v>60</v>
      </c>
      <c r="BZ12" s="29">
        <v>440</v>
      </c>
      <c r="CA12" s="29">
        <v>590</v>
      </c>
      <c r="CB12" s="29">
        <v>260</v>
      </c>
      <c r="CC12" s="32">
        <v>1153.1714228659191</v>
      </c>
      <c r="CD12" s="32">
        <v>442.15699125940608</v>
      </c>
      <c r="CE12" s="43">
        <v>31.779177372653312</v>
      </c>
      <c r="CF12" s="38">
        <v>527.26312698041306</v>
      </c>
      <c r="CG12" s="68">
        <f>100*Wieser_et_al_2021!AT12/Wieser_et_al_2021!AW12</f>
        <v>97.631864848361502</v>
      </c>
      <c r="CH12" s="27"/>
    </row>
    <row r="13" spans="1:86">
      <c r="A13" s="27">
        <v>12</v>
      </c>
      <c r="B13" s="27" t="s">
        <v>73</v>
      </c>
      <c r="C13" s="28" t="s">
        <v>62</v>
      </c>
      <c r="D13" s="27">
        <v>1</v>
      </c>
      <c r="E13" s="27"/>
      <c r="F13" s="36">
        <v>2.7818999999999998</v>
      </c>
      <c r="G13" s="37">
        <v>14.2064</v>
      </c>
      <c r="H13" s="37">
        <v>0.31850000000000001</v>
      </c>
      <c r="I13" s="37">
        <v>12.653499999999999</v>
      </c>
      <c r="J13" s="37">
        <v>0.4279</v>
      </c>
      <c r="K13" s="37">
        <v>2.7284000000000002</v>
      </c>
      <c r="L13" s="37">
        <v>51.401200000000003</v>
      </c>
      <c r="M13" s="37">
        <v>5.9172000000000002</v>
      </c>
      <c r="N13" s="37">
        <v>6.9584000000000001</v>
      </c>
      <c r="O13" s="37">
        <v>0.11749999999999999</v>
      </c>
      <c r="P13" s="37">
        <v>97.510899999999992</v>
      </c>
      <c r="Q13" s="37">
        <v>0.23271744782442999</v>
      </c>
      <c r="R13" s="46">
        <v>54.540682147355497</v>
      </c>
      <c r="S13" s="31">
        <v>23.17</v>
      </c>
      <c r="T13" s="32">
        <v>2.2679999999999998</v>
      </c>
      <c r="U13" s="32">
        <v>11.585000000000001</v>
      </c>
      <c r="V13" s="32">
        <v>0.26</v>
      </c>
      <c r="W13" s="32">
        <v>10.449</v>
      </c>
      <c r="X13" s="32">
        <v>0.34899999999999998</v>
      </c>
      <c r="Y13" s="32">
        <v>2.2250000000000001</v>
      </c>
      <c r="Z13" s="32">
        <v>49.417000000000002</v>
      </c>
      <c r="AA13" s="32">
        <v>11.582000000000001</v>
      </c>
      <c r="AB13" s="32">
        <v>11.332000000000001</v>
      </c>
      <c r="AC13" s="32">
        <v>0.16700000000000001</v>
      </c>
      <c r="AD13" s="32">
        <v>0.188940040451758</v>
      </c>
      <c r="AE13" s="47">
        <v>44.280816876963101</v>
      </c>
      <c r="AF13" s="41">
        <v>0.87175196347990302</v>
      </c>
      <c r="AG13" s="37">
        <v>46.484850000000002</v>
      </c>
      <c r="AH13" s="37">
        <v>39.900649999999999</v>
      </c>
      <c r="AI13" s="37">
        <v>12.190099999999999</v>
      </c>
      <c r="AJ13" s="37">
        <v>5.355E-2</v>
      </c>
      <c r="AK13" s="37">
        <v>0.23230000000000001</v>
      </c>
      <c r="AL13" s="37">
        <v>0.1469</v>
      </c>
      <c r="AM13" s="42">
        <v>0.37275000000000003</v>
      </c>
      <c r="AN13" s="43">
        <v>2.7247395066170399</v>
      </c>
      <c r="AO13" s="43">
        <v>5.3841578083306896</v>
      </c>
      <c r="AP13" s="32">
        <v>102.638495161828</v>
      </c>
      <c r="AQ13" s="32">
        <v>1</v>
      </c>
      <c r="AR13" s="32">
        <v>6.3663786076673798E-3</v>
      </c>
      <c r="AS13" s="32">
        <v>2.3298904306642498E-2</v>
      </c>
      <c r="AT13" s="49">
        <v>460.39255218164902</v>
      </c>
      <c r="AU13" s="49">
        <v>686.18203981837303</v>
      </c>
      <c r="AV13" s="49">
        <v>218.35959681953199</v>
      </c>
      <c r="AW13" s="49">
        <v>514.93323432900399</v>
      </c>
      <c r="AX13" s="49">
        <v>418.06708965576399</v>
      </c>
      <c r="AY13" s="52">
        <v>122.5</v>
      </c>
      <c r="AZ13" s="41">
        <v>0.96475005280098503</v>
      </c>
      <c r="BA13" s="45">
        <v>6.3284544746971899E-2</v>
      </c>
      <c r="BB13" s="45">
        <v>5.7417652028647598E-2</v>
      </c>
      <c r="BC13" s="45">
        <v>6.6360368817021301E-2</v>
      </c>
      <c r="BD13" s="51">
        <v>1206.43870833816</v>
      </c>
      <c r="BE13" s="30">
        <v>530</v>
      </c>
      <c r="BF13" s="32">
        <v>0.97549099265307992</v>
      </c>
      <c r="BG13" s="49">
        <v>620.21909032023166</v>
      </c>
      <c r="BH13" s="49">
        <v>830.64509210076869</v>
      </c>
      <c r="BI13" s="49">
        <v>890</v>
      </c>
      <c r="BJ13" s="49">
        <v>888.5</v>
      </c>
      <c r="BK13" s="38">
        <v>0.99482406894915931</v>
      </c>
      <c r="BL13" s="29">
        <v>560</v>
      </c>
      <c r="BM13" s="37">
        <v>0.90201748278933502</v>
      </c>
      <c r="BN13" s="51">
        <v>620.21909032023098</v>
      </c>
      <c r="BO13" s="51">
        <v>819.022279863378</v>
      </c>
      <c r="BP13" s="51">
        <v>911.42028750159602</v>
      </c>
      <c r="BQ13" s="51">
        <v>906.5</v>
      </c>
      <c r="BR13" s="42">
        <v>0.97347738519069016</v>
      </c>
      <c r="BS13" s="43">
        <v>0.9464285714285714</v>
      </c>
      <c r="BT13" s="43">
        <v>1.0000000000000011</v>
      </c>
      <c r="BU13" s="43">
        <v>1.0141910818828146</v>
      </c>
      <c r="BV13" s="38">
        <v>0.97649790355192356</v>
      </c>
      <c r="BW13" s="29">
        <v>780</v>
      </c>
      <c r="BX13" s="29">
        <v>310</v>
      </c>
      <c r="BY13" s="29">
        <v>100</v>
      </c>
      <c r="BZ13" s="29">
        <v>1310</v>
      </c>
      <c r="CA13" s="29">
        <v>1760</v>
      </c>
      <c r="CB13" s="29">
        <v>720</v>
      </c>
      <c r="CC13" s="32">
        <v>850.85117534833489</v>
      </c>
      <c r="CD13" s="32">
        <v>357.07971485620249</v>
      </c>
      <c r="CE13" s="43">
        <v>88.042556600491665</v>
      </c>
      <c r="CF13" s="38">
        <v>1351.352549356571</v>
      </c>
      <c r="CG13" s="68">
        <f>100*Wieser_et_al_2021!AT13/Wieser_et_al_2021!AW13</f>
        <v>89.408203139495257</v>
      </c>
    </row>
    <row r="14" spans="1:86">
      <c r="A14" s="27">
        <v>13</v>
      </c>
      <c r="B14" s="27" t="s">
        <v>74</v>
      </c>
      <c r="C14" s="28" t="s">
        <v>62</v>
      </c>
      <c r="D14" s="27">
        <v>1</v>
      </c>
      <c r="E14" s="27"/>
      <c r="F14" s="36">
        <v>2.8260000000000001</v>
      </c>
      <c r="G14" s="37">
        <v>14.0595</v>
      </c>
      <c r="H14" s="37">
        <v>0.35920000000000002</v>
      </c>
      <c r="I14" s="37">
        <v>12.068099999999999</v>
      </c>
      <c r="J14" s="37">
        <v>0.44</v>
      </c>
      <c r="K14" s="37">
        <v>2.4186000000000001</v>
      </c>
      <c r="L14" s="37">
        <v>52.241100000000003</v>
      </c>
      <c r="M14" s="37">
        <v>5.8140999999999998</v>
      </c>
      <c r="N14" s="37">
        <v>6.2077999999999998</v>
      </c>
      <c r="O14" s="37">
        <v>0.1633</v>
      </c>
      <c r="P14" s="37">
        <v>96.597700000000017</v>
      </c>
      <c r="Q14" s="37">
        <v>0.232039273322587</v>
      </c>
      <c r="R14" s="46">
        <v>47.205308408853902</v>
      </c>
      <c r="S14" s="31">
        <v>30.73</v>
      </c>
      <c r="T14" s="32">
        <v>2.1840000000000002</v>
      </c>
      <c r="U14" s="32">
        <v>10.867000000000001</v>
      </c>
      <c r="V14" s="32">
        <v>0.27800000000000002</v>
      </c>
      <c r="W14" s="32">
        <v>9.484</v>
      </c>
      <c r="X14" s="32">
        <v>0.34</v>
      </c>
      <c r="Y14" s="32">
        <v>1.869</v>
      </c>
      <c r="Z14" s="32">
        <v>49.789000000000001</v>
      </c>
      <c r="AA14" s="32">
        <v>13.295</v>
      </c>
      <c r="AB14" s="32">
        <v>11.337</v>
      </c>
      <c r="AC14" s="32">
        <v>0.20399999999999999</v>
      </c>
      <c r="AD14" s="32">
        <v>0.177495045760413</v>
      </c>
      <c r="AE14" s="47">
        <v>36.109009721451798</v>
      </c>
      <c r="AF14" s="41">
        <v>0.885058332174391</v>
      </c>
      <c r="AG14" s="37">
        <v>47.851349999999996</v>
      </c>
      <c r="AH14" s="37">
        <v>40.170299999999997</v>
      </c>
      <c r="AI14" s="37">
        <v>11.077400000000001</v>
      </c>
      <c r="AJ14" s="37">
        <v>5.2850000000000001E-2</v>
      </c>
      <c r="AK14" s="37">
        <v>0.23474999999999999</v>
      </c>
      <c r="AL14" s="37">
        <v>0.14960000000000001</v>
      </c>
      <c r="AM14" s="42">
        <v>0.39784999999999998</v>
      </c>
      <c r="AN14" s="43">
        <v>2.6999998932913498</v>
      </c>
      <c r="AO14" s="43">
        <v>3.71335363904431</v>
      </c>
      <c r="AP14" s="32">
        <v>102.73973306640001</v>
      </c>
      <c r="AQ14" s="32">
        <v>1.00039611458333</v>
      </c>
      <c r="AR14" s="32">
        <v>6.3325820941419503E-2</v>
      </c>
      <c r="AS14" s="32">
        <v>6.8959224398156493E-2</v>
      </c>
      <c r="AT14" s="49">
        <v>948.40739624035302</v>
      </c>
      <c r="AU14" s="49">
        <v>1683.31404007327</v>
      </c>
      <c r="AV14" s="49">
        <v>347.42157468984402</v>
      </c>
      <c r="AW14" s="49">
        <v>995.61270464920699</v>
      </c>
      <c r="AX14" s="49">
        <v>761.57936560024996</v>
      </c>
      <c r="AY14" s="52">
        <v>106.5</v>
      </c>
      <c r="AZ14" s="41">
        <v>0.96081130924693303</v>
      </c>
      <c r="BA14" s="45">
        <v>5.5217867849052298E-2</v>
      </c>
      <c r="BB14" s="45">
        <v>5.0106511854191002E-2</v>
      </c>
      <c r="BC14" s="45">
        <v>5.7894501790326597E-2</v>
      </c>
      <c r="BD14" s="51">
        <v>729.65960424666002</v>
      </c>
      <c r="BE14" s="30">
        <v>900</v>
      </c>
      <c r="BF14" s="32">
        <v>0.98478869913913525</v>
      </c>
      <c r="BG14" s="49">
        <v>1039.7747344620079</v>
      </c>
      <c r="BH14" s="49">
        <v>1417.8361875567689</v>
      </c>
      <c r="BI14" s="49">
        <v>1576.5</v>
      </c>
      <c r="BJ14" s="49">
        <v>1575.5</v>
      </c>
      <c r="BK14" s="38">
        <v>0.99699177296288533</v>
      </c>
      <c r="BL14" s="29">
        <v>910</v>
      </c>
      <c r="BM14" s="37">
        <v>0.93608987900456697</v>
      </c>
      <c r="BN14" s="51">
        <v>1039.774734462</v>
      </c>
      <c r="BO14" s="51">
        <v>1381.6871997437099</v>
      </c>
      <c r="BP14" s="51">
        <v>1610.68459440425</v>
      </c>
      <c r="BQ14" s="51">
        <v>1592</v>
      </c>
      <c r="BR14" s="42">
        <v>0.98395610536813416</v>
      </c>
      <c r="BS14" s="43">
        <v>0.98901098901098905</v>
      </c>
      <c r="BT14" s="43">
        <v>1.0000000000000075</v>
      </c>
      <c r="BU14" s="43">
        <v>1.0261629316821956</v>
      </c>
      <c r="BV14" s="38">
        <v>0.97877635725640377</v>
      </c>
      <c r="BW14" s="29">
        <v>1560</v>
      </c>
      <c r="BX14" s="29">
        <v>380</v>
      </c>
      <c r="BY14" s="29">
        <v>80</v>
      </c>
      <c r="BZ14" s="29">
        <v>720</v>
      </c>
      <c r="CA14" s="29">
        <v>950</v>
      </c>
      <c r="CB14" s="29">
        <v>410</v>
      </c>
      <c r="CC14" s="32">
        <v>1681.549749863103</v>
      </c>
      <c r="CD14" s="32">
        <v>465.00511234956792</v>
      </c>
      <c r="CE14" s="43">
        <v>73.375033417665833</v>
      </c>
      <c r="CF14" s="38">
        <v>838.00772652509602</v>
      </c>
      <c r="CG14" s="68">
        <f>100*Wieser_et_al_2021!AT14/Wieser_et_al_2021!AW14</f>
        <v>95.258667533226557</v>
      </c>
    </row>
    <row r="15" spans="1:86">
      <c r="A15" s="27">
        <v>14</v>
      </c>
      <c r="B15" s="27" t="s">
        <v>75</v>
      </c>
      <c r="C15" s="28" t="s">
        <v>62</v>
      </c>
      <c r="D15" s="27">
        <v>1</v>
      </c>
      <c r="E15" s="27"/>
      <c r="F15" s="36">
        <v>2.4165999999999999</v>
      </c>
      <c r="G15" s="37">
        <v>13.958299999999999</v>
      </c>
      <c r="H15" s="37">
        <v>0.34860000000000002</v>
      </c>
      <c r="I15" s="37">
        <v>12.5533</v>
      </c>
      <c r="J15" s="37">
        <v>0.54420000000000002</v>
      </c>
      <c r="K15" s="37">
        <v>2.9544999999999999</v>
      </c>
      <c r="L15" s="37">
        <v>50.317</v>
      </c>
      <c r="M15" s="37">
        <v>5.4912999999999998</v>
      </c>
      <c r="N15" s="37">
        <v>8.5912000000000006</v>
      </c>
      <c r="O15" s="37">
        <v>0.14330000000000001</v>
      </c>
      <c r="P15" s="37">
        <v>97.318299999999994</v>
      </c>
      <c r="Q15" s="37">
        <v>0.225913709614186</v>
      </c>
      <c r="R15" s="46">
        <v>121.33763933428899</v>
      </c>
      <c r="S15" s="31">
        <v>17.13</v>
      </c>
      <c r="T15" s="32">
        <v>2.0920000000000001</v>
      </c>
      <c r="U15" s="32">
        <v>12.085000000000001</v>
      </c>
      <c r="V15" s="32">
        <v>0.30199999999999999</v>
      </c>
      <c r="W15" s="32">
        <v>10.973000000000001</v>
      </c>
      <c r="X15" s="32">
        <v>0.47099999999999997</v>
      </c>
      <c r="Y15" s="32">
        <v>2.5579999999999998</v>
      </c>
      <c r="Z15" s="32">
        <v>49.375</v>
      </c>
      <c r="AA15" s="32">
        <v>10.256</v>
      </c>
      <c r="AB15" s="32">
        <v>11.332000000000001</v>
      </c>
      <c r="AC15" s="32">
        <v>0.185</v>
      </c>
      <c r="AD15" s="32">
        <v>0.19287433587824299</v>
      </c>
      <c r="AE15" s="47">
        <v>103.59228151138799</v>
      </c>
      <c r="AF15" s="41">
        <v>0.85653753082461304</v>
      </c>
      <c r="AG15" s="37">
        <v>45.630200000000002</v>
      </c>
      <c r="AH15" s="37">
        <v>40.082999999999998</v>
      </c>
      <c r="AI15" s="37">
        <v>13.6233</v>
      </c>
      <c r="AJ15" s="37">
        <v>3.09E-2</v>
      </c>
      <c r="AK15" s="37">
        <v>0.2646</v>
      </c>
      <c r="AL15" s="37">
        <v>0.1691</v>
      </c>
      <c r="AM15" s="42">
        <v>0.32140000000000002</v>
      </c>
      <c r="AN15" s="43">
        <v>2.7543610806542702</v>
      </c>
      <c r="AO15" s="43">
        <v>2.0106457582100301</v>
      </c>
      <c r="AP15" s="32">
        <v>102.656746746747</v>
      </c>
      <c r="AQ15" s="32">
        <v>1</v>
      </c>
      <c r="AR15" s="32">
        <v>0.100906590292419</v>
      </c>
      <c r="AS15" s="32">
        <v>2.91704334772405E-2</v>
      </c>
      <c r="AT15" s="49">
        <v>212.940157875848</v>
      </c>
      <c r="AU15" s="49">
        <v>616.37055566881804</v>
      </c>
      <c r="AV15" s="49">
        <v>-12.493103654216499</v>
      </c>
      <c r="AW15" s="49">
        <v>334.27779721013701</v>
      </c>
      <c r="AX15" s="49">
        <v>285.390418518003</v>
      </c>
      <c r="AY15" s="52">
        <v>266</v>
      </c>
      <c r="AZ15" s="41">
        <v>0.98494690628113302</v>
      </c>
      <c r="BA15" s="45">
        <v>0.13275824670386399</v>
      </c>
      <c r="BB15" s="45">
        <v>0.120399114003298</v>
      </c>
      <c r="BC15" s="45">
        <v>0.13928178939402699</v>
      </c>
      <c r="BD15" s="51">
        <v>954.52875829910295</v>
      </c>
      <c r="BE15" s="30">
        <v>390</v>
      </c>
      <c r="BF15" s="32">
        <v>0.96942602781775866</v>
      </c>
      <c r="BG15" s="49">
        <v>468.39189476493351</v>
      </c>
      <c r="BH15" s="49">
        <v>621.69871627007376</v>
      </c>
      <c r="BI15" s="49">
        <v>614</v>
      </c>
      <c r="BJ15" s="49">
        <v>613</v>
      </c>
      <c r="BK15" s="38">
        <v>0.99350756615990243</v>
      </c>
      <c r="BL15" s="29">
        <v>410</v>
      </c>
      <c r="BM15" s="37">
        <v>0.87048752443418997</v>
      </c>
      <c r="BN15" s="51">
        <v>468.391894764933</v>
      </c>
      <c r="BO15" s="51">
        <v>619.80775766148895</v>
      </c>
      <c r="BP15" s="51">
        <v>633.51505547473801</v>
      </c>
      <c r="BQ15" s="51">
        <v>631.5</v>
      </c>
      <c r="BR15" s="42">
        <v>0.96272383280210905</v>
      </c>
      <c r="BS15" s="43">
        <v>0.95121951219512191</v>
      </c>
      <c r="BT15" s="43">
        <v>1.0000000000000011</v>
      </c>
      <c r="BU15" s="43">
        <v>1.0030508792205495</v>
      </c>
      <c r="BV15" s="38">
        <v>0.9691955932126759</v>
      </c>
      <c r="BW15" s="29">
        <v>870</v>
      </c>
      <c r="BX15" s="29">
        <v>180</v>
      </c>
      <c r="BY15" s="29">
        <v>180</v>
      </c>
      <c r="BZ15" s="29">
        <v>1250</v>
      </c>
      <c r="CA15" s="29">
        <v>1650</v>
      </c>
      <c r="CB15" s="29">
        <v>730</v>
      </c>
      <c r="CC15" s="32">
        <v>932.27912387875642</v>
      </c>
      <c r="CD15" s="32">
        <v>194.0453735694156</v>
      </c>
      <c r="CE15" s="43">
        <v>194.0453735694156</v>
      </c>
      <c r="CF15" s="38">
        <v>1294.329530444385</v>
      </c>
      <c r="CG15" s="68">
        <f>100*Wieser_et_al_2021!AT15/Wieser_et_al_2021!AW15</f>
        <v>63.701555907402209</v>
      </c>
    </row>
    <row r="16" spans="1:86">
      <c r="A16" s="27">
        <v>15</v>
      </c>
      <c r="B16" s="27" t="s">
        <v>76</v>
      </c>
      <c r="C16" s="28" t="s">
        <v>62</v>
      </c>
      <c r="D16" s="27">
        <v>1</v>
      </c>
      <c r="E16" s="27"/>
      <c r="F16" s="36">
        <v>2.6671999999999998</v>
      </c>
      <c r="G16" s="37">
        <v>14.691000000000001</v>
      </c>
      <c r="H16" s="37">
        <v>0.25230000000000002</v>
      </c>
      <c r="I16" s="37">
        <v>11.8405</v>
      </c>
      <c r="J16" s="37">
        <v>0.47710000000000002</v>
      </c>
      <c r="K16" s="37">
        <v>2.6246999999999998</v>
      </c>
      <c r="L16" s="37">
        <v>52.717599999999997</v>
      </c>
      <c r="M16" s="37">
        <v>5.6441999999999997</v>
      </c>
      <c r="N16" s="37">
        <v>6.5129999999999999</v>
      </c>
      <c r="O16" s="37">
        <v>7.4700000000000003E-2</v>
      </c>
      <c r="P16" s="37">
        <v>97.502300000000005</v>
      </c>
      <c r="Q16" s="37">
        <v>0.24001054545445799</v>
      </c>
      <c r="R16" s="46">
        <v>30.512724979906299</v>
      </c>
      <c r="S16" s="31">
        <v>29.31</v>
      </c>
      <c r="T16" s="32">
        <v>2.0680000000000001</v>
      </c>
      <c r="U16" s="32">
        <v>11.388999999999999</v>
      </c>
      <c r="V16" s="32">
        <v>0.19600000000000001</v>
      </c>
      <c r="W16" s="32">
        <v>9.3330000000000002</v>
      </c>
      <c r="X16" s="32">
        <v>0.37</v>
      </c>
      <c r="Y16" s="32">
        <v>2.0350000000000001</v>
      </c>
      <c r="Z16" s="32">
        <v>49.930999999999997</v>
      </c>
      <c r="AA16" s="32">
        <v>12.849</v>
      </c>
      <c r="AB16" s="32">
        <v>11.337999999999999</v>
      </c>
      <c r="AC16" s="32">
        <v>0.13600000000000001</v>
      </c>
      <c r="AD16" s="32">
        <v>0.18560865010784799</v>
      </c>
      <c r="AE16" s="47">
        <v>23.5965702419815</v>
      </c>
      <c r="AF16" s="41">
        <v>0.88057358703034805</v>
      </c>
      <c r="AG16" s="37">
        <v>47.085149999999999</v>
      </c>
      <c r="AH16" s="37">
        <v>40.320749999999997</v>
      </c>
      <c r="AI16" s="37">
        <v>11.382999999999999</v>
      </c>
      <c r="AJ16" s="37">
        <v>4.6249999999999999E-2</v>
      </c>
      <c r="AK16" s="37">
        <v>0.22405</v>
      </c>
      <c r="AL16" s="37">
        <v>0.14655000000000001</v>
      </c>
      <c r="AM16" s="42">
        <v>0.38655</v>
      </c>
      <c r="AN16" s="43">
        <v>2.6994558345495099</v>
      </c>
      <c r="AO16" s="43">
        <v>6.2649824721138101</v>
      </c>
      <c r="AP16" s="32">
        <v>102.65009676343</v>
      </c>
      <c r="AQ16" s="32">
        <v>1.0002440509259301</v>
      </c>
      <c r="AR16" s="32">
        <v>2.4793130894281801E-2</v>
      </c>
      <c r="AS16" s="32">
        <v>3.50903086183934E-2</v>
      </c>
      <c r="AT16" s="49">
        <v>814.38697985583303</v>
      </c>
      <c r="AU16" s="49">
        <v>1369.3702807653301</v>
      </c>
      <c r="AV16" s="49">
        <v>327.20147656971102</v>
      </c>
      <c r="AW16" s="49">
        <v>844.89970483573904</v>
      </c>
      <c r="AX16" s="49">
        <v>653.39084744856495</v>
      </c>
      <c r="AY16" s="52">
        <v>70.5</v>
      </c>
      <c r="AZ16" s="41">
        <v>0.93888568454892596</v>
      </c>
      <c r="BA16" s="45">
        <v>3.6843589607839899E-2</v>
      </c>
      <c r="BB16" s="45">
        <v>3.3447523548370203E-2</v>
      </c>
      <c r="BC16" s="45">
        <v>3.86168217412989E-2</v>
      </c>
      <c r="BD16" s="51">
        <v>802.82019249790801</v>
      </c>
      <c r="BE16" s="30">
        <v>790</v>
      </c>
      <c r="BF16" s="32">
        <v>0.98162442789530224</v>
      </c>
      <c r="BG16" s="49">
        <v>984.37503478591884</v>
      </c>
      <c r="BH16" s="49">
        <v>1294.7090888682001</v>
      </c>
      <c r="BI16" s="49">
        <v>1365</v>
      </c>
      <c r="BJ16" s="49">
        <v>1363.5</v>
      </c>
      <c r="BK16" s="38">
        <v>0.99608864848333589</v>
      </c>
      <c r="BL16" s="29">
        <v>800</v>
      </c>
      <c r="BM16" s="37">
        <v>0.92784605441339396</v>
      </c>
      <c r="BN16" s="51">
        <v>984.37503478591805</v>
      </c>
      <c r="BO16" s="51">
        <v>1265.11477123639</v>
      </c>
      <c r="BP16" s="51">
        <v>1389.6286960478401</v>
      </c>
      <c r="BQ16" s="51">
        <v>1380.5</v>
      </c>
      <c r="BR16" s="42">
        <v>0.98168553891812949</v>
      </c>
      <c r="BS16" s="43">
        <v>0.98750000000000004</v>
      </c>
      <c r="BT16" s="43">
        <v>1.0000000000000009</v>
      </c>
      <c r="BU16" s="43">
        <v>1.0233925951262808</v>
      </c>
      <c r="BV16" s="38">
        <v>0.98227677931674473</v>
      </c>
      <c r="BW16" s="29">
        <v>1320</v>
      </c>
      <c r="BX16" s="29">
        <v>360</v>
      </c>
      <c r="BY16" s="29">
        <v>70</v>
      </c>
      <c r="BZ16" s="29">
        <v>790</v>
      </c>
      <c r="CA16" s="29">
        <v>1070</v>
      </c>
      <c r="CB16" s="29">
        <v>440</v>
      </c>
      <c r="CC16" s="32">
        <v>1527.0194752557361</v>
      </c>
      <c r="CD16" s="32">
        <v>466.20708849615022</v>
      </c>
      <c r="CE16" s="43">
        <v>54.823362127836553</v>
      </c>
      <c r="CF16" s="38">
        <v>972.64606312280421</v>
      </c>
      <c r="CG16" s="68">
        <f>100*Wieser_et_al_2021!AT16/Wieser_et_al_2021!AW16</f>
        <v>96.388597983255522</v>
      </c>
    </row>
    <row r="17" spans="1:85">
      <c r="A17" s="27">
        <v>16</v>
      </c>
      <c r="B17" s="27" t="s">
        <v>77</v>
      </c>
      <c r="C17" s="28" t="s">
        <v>62</v>
      </c>
      <c r="D17" s="27">
        <v>1</v>
      </c>
      <c r="E17" s="27"/>
      <c r="F17" s="36">
        <v>2.54</v>
      </c>
      <c r="G17" s="37">
        <v>14.8658</v>
      </c>
      <c r="H17" s="37">
        <v>0.23569999999999999</v>
      </c>
      <c r="I17" s="37">
        <v>12.727600000000001</v>
      </c>
      <c r="J17" s="37">
        <v>0.45190000000000002</v>
      </c>
      <c r="K17" s="37">
        <v>2.6613000000000002</v>
      </c>
      <c r="L17" s="37">
        <v>52.2761</v>
      </c>
      <c r="M17" s="37">
        <v>6.0792999999999999</v>
      </c>
      <c r="N17" s="37">
        <v>6.9596</v>
      </c>
      <c r="O17" s="37">
        <v>0.14369999999999999</v>
      </c>
      <c r="P17" s="37">
        <v>98.940999999999988</v>
      </c>
      <c r="Q17" s="37">
        <v>0.23710313110368</v>
      </c>
      <c r="R17" s="46">
        <v>16.596128573700501</v>
      </c>
      <c r="S17" s="31">
        <v>29.89</v>
      </c>
      <c r="T17" s="32">
        <v>1.9330000000000001</v>
      </c>
      <c r="U17" s="32">
        <v>11.316000000000001</v>
      </c>
      <c r="V17" s="32">
        <v>0.17899999999999999</v>
      </c>
      <c r="W17" s="32">
        <v>9.84</v>
      </c>
      <c r="X17" s="32">
        <v>0.34399999999999997</v>
      </c>
      <c r="Y17" s="32">
        <v>2.0259999999999998</v>
      </c>
      <c r="Z17" s="32">
        <v>49.021999999999998</v>
      </c>
      <c r="AA17" s="32">
        <v>13.473000000000001</v>
      </c>
      <c r="AB17" s="32">
        <v>11.333</v>
      </c>
      <c r="AC17" s="32">
        <v>0.183</v>
      </c>
      <c r="AD17" s="32">
        <v>0.182541482103072</v>
      </c>
      <c r="AE17" s="47">
        <v>12.777064110940399</v>
      </c>
      <c r="AF17" s="41">
        <v>0.88735474021341898</v>
      </c>
      <c r="AG17" s="37">
        <v>47.83305</v>
      </c>
      <c r="AH17" s="37">
        <v>40.716549999999998</v>
      </c>
      <c r="AI17" s="37">
        <v>10.82385</v>
      </c>
      <c r="AJ17" s="37">
        <v>5.3400000000000003E-2</v>
      </c>
      <c r="AK17" s="37">
        <v>0.23315</v>
      </c>
      <c r="AL17" s="37">
        <v>0.15054999999999999</v>
      </c>
      <c r="AM17" s="42">
        <v>0.39379999999999998</v>
      </c>
      <c r="AN17" s="43">
        <v>2.72101573006741</v>
      </c>
      <c r="AO17" s="43">
        <v>4.9186877823312702</v>
      </c>
      <c r="AP17" s="32">
        <v>102.62834834834899</v>
      </c>
      <c r="AQ17" s="32">
        <v>1</v>
      </c>
      <c r="AR17" s="32">
        <v>5.4854854855008704E-3</v>
      </c>
      <c r="AS17" s="32">
        <v>2.0034677577726302E-2</v>
      </c>
      <c r="AT17" s="49">
        <v>362.16006668240402</v>
      </c>
      <c r="AU17" s="49">
        <v>539.861610145383</v>
      </c>
      <c r="AV17" s="49">
        <v>171.73549323605701</v>
      </c>
      <c r="AW17" s="49">
        <v>378.75619525610398</v>
      </c>
      <c r="AX17" s="49">
        <v>291.59765590584698</v>
      </c>
      <c r="AY17" s="52">
        <v>40.5</v>
      </c>
      <c r="AZ17" s="41">
        <v>0.88956201375472399</v>
      </c>
      <c r="BA17" s="45">
        <v>2.1300869581414E-2</v>
      </c>
      <c r="BB17" s="45">
        <v>1.9346280367481299E-2</v>
      </c>
      <c r="BC17" s="45">
        <v>2.2318614618321402E-2</v>
      </c>
      <c r="BD17" s="51">
        <v>342.52459891800697</v>
      </c>
      <c r="BE17" s="30">
        <v>350</v>
      </c>
      <c r="BF17" s="32">
        <v>0.96167078704235298</v>
      </c>
      <c r="BG17" s="49">
        <v>441.06085658902379</v>
      </c>
      <c r="BH17" s="49">
        <v>584.00300574317475</v>
      </c>
      <c r="BI17" s="49">
        <v>627.5</v>
      </c>
      <c r="BJ17" s="49">
        <v>626</v>
      </c>
      <c r="BK17" s="38">
        <v>0.99273847165537576</v>
      </c>
      <c r="BL17" s="29">
        <v>380</v>
      </c>
      <c r="BM17" s="37">
        <v>0.85632860189121396</v>
      </c>
      <c r="BN17" s="51">
        <v>441.06085658902299</v>
      </c>
      <c r="BO17" s="51">
        <v>577.87727644396398</v>
      </c>
      <c r="BP17" s="51">
        <v>648.06538882555003</v>
      </c>
      <c r="BQ17" s="51">
        <v>644.5</v>
      </c>
      <c r="BR17" s="42">
        <v>0.96342264944322198</v>
      </c>
      <c r="BS17" s="43">
        <v>0.92105263157894735</v>
      </c>
      <c r="BT17" s="43">
        <v>1.0000000000000018</v>
      </c>
      <c r="BU17" s="43">
        <v>1.0106003983006673</v>
      </c>
      <c r="BV17" s="38">
        <v>0.96826649103600571</v>
      </c>
      <c r="BW17" s="29">
        <v>530</v>
      </c>
      <c r="BX17" s="29">
        <v>210</v>
      </c>
      <c r="BY17" s="29">
        <v>60</v>
      </c>
      <c r="BZ17" s="29">
        <v>360</v>
      </c>
      <c r="CA17" s="29">
        <v>470</v>
      </c>
      <c r="CB17" s="29">
        <v>210</v>
      </c>
      <c r="CC17" s="32">
        <v>616.2811727496686</v>
      </c>
      <c r="CD17" s="32">
        <v>240.2374400598481</v>
      </c>
      <c r="CE17" s="43">
        <v>29.061768195130011</v>
      </c>
      <c r="CF17" s="38">
        <v>421.10926910795882</v>
      </c>
      <c r="CG17" s="68">
        <f>100*Wieser_et_al_2021!AT17/Wieser_et_al_2021!AW17</f>
        <v>95.618255547614694</v>
      </c>
    </row>
    <row r="18" spans="1:85">
      <c r="A18" s="27">
        <v>17</v>
      </c>
      <c r="B18" s="27" t="s">
        <v>78</v>
      </c>
      <c r="C18" s="28" t="s">
        <v>62</v>
      </c>
      <c r="D18" s="27">
        <v>1</v>
      </c>
      <c r="E18" s="27"/>
      <c r="F18" s="36">
        <v>2.8267000000000002</v>
      </c>
      <c r="G18" s="37">
        <v>15.693199999999999</v>
      </c>
      <c r="H18" s="37">
        <v>0.25509999999999999</v>
      </c>
      <c r="I18" s="37">
        <v>12.4434</v>
      </c>
      <c r="J18" s="37">
        <v>0.41060000000000002</v>
      </c>
      <c r="K18" s="37">
        <v>2.536</v>
      </c>
      <c r="L18" s="37">
        <v>52.226100000000002</v>
      </c>
      <c r="M18" s="37">
        <v>5.5507999999999997</v>
      </c>
      <c r="N18" s="37">
        <v>6.4352</v>
      </c>
      <c r="O18" s="37">
        <v>0.1195</v>
      </c>
      <c r="P18" s="37">
        <v>98.496599999999987</v>
      </c>
      <c r="Q18" s="37">
        <v>0.22681127348490099</v>
      </c>
      <c r="R18" s="46">
        <v>27.209219510897</v>
      </c>
      <c r="S18" s="31">
        <v>31.21</v>
      </c>
      <c r="T18" s="32">
        <v>2.1360000000000001</v>
      </c>
      <c r="U18" s="32">
        <v>11.861000000000001</v>
      </c>
      <c r="V18" s="32">
        <v>0.193</v>
      </c>
      <c r="W18" s="32">
        <v>9.5630000000000006</v>
      </c>
      <c r="X18" s="32">
        <v>0.31</v>
      </c>
      <c r="Y18" s="32">
        <v>1.917</v>
      </c>
      <c r="Z18" s="32">
        <v>48.994</v>
      </c>
      <c r="AA18" s="32">
        <v>13.183999999999999</v>
      </c>
      <c r="AB18" s="32">
        <v>11.333</v>
      </c>
      <c r="AC18" s="32">
        <v>0.16800000000000001</v>
      </c>
      <c r="AD18" s="32">
        <v>0.17286127085199399</v>
      </c>
      <c r="AE18" s="47">
        <v>20.737153807558101</v>
      </c>
      <c r="AF18" s="41">
        <v>0.88514851275685802</v>
      </c>
      <c r="AG18" s="37">
        <v>47.393349999999998</v>
      </c>
      <c r="AH18" s="37">
        <v>39.849150000000002</v>
      </c>
      <c r="AI18" s="37">
        <v>10.961650000000001</v>
      </c>
      <c r="AJ18" s="37">
        <v>4.9000000000000002E-2</v>
      </c>
      <c r="AK18" s="37">
        <v>0.2248</v>
      </c>
      <c r="AL18" s="37">
        <v>0.14945</v>
      </c>
      <c r="AM18" s="42">
        <v>0.39145000000000002</v>
      </c>
      <c r="AN18" s="43">
        <v>2.70731682927955</v>
      </c>
      <c r="AO18" s="43">
        <v>4.3013256460777001</v>
      </c>
      <c r="AP18" s="32">
        <v>102.649025692359</v>
      </c>
      <c r="AQ18" s="32">
        <v>1</v>
      </c>
      <c r="AR18" s="32">
        <v>2.4293630021680002E-2</v>
      </c>
      <c r="AS18" s="32">
        <v>2.6686572691019698E-2</v>
      </c>
      <c r="AT18" s="49">
        <v>423.99041841122897</v>
      </c>
      <c r="AU18" s="49">
        <v>750.97570431673705</v>
      </c>
      <c r="AV18" s="49">
        <v>155.908161976304</v>
      </c>
      <c r="AW18" s="49">
        <v>451.19963792212599</v>
      </c>
      <c r="AX18" s="49">
        <v>343.87595299300801</v>
      </c>
      <c r="AY18" s="52">
        <v>63</v>
      </c>
      <c r="AZ18" s="41">
        <v>0.93719249372305402</v>
      </c>
      <c r="BA18" s="45">
        <v>3.2977266352403001E-2</v>
      </c>
      <c r="BB18" s="45">
        <v>2.9940739067795999E-2</v>
      </c>
      <c r="BC18" s="45">
        <v>3.4561716716834397E-2</v>
      </c>
      <c r="BD18" s="51">
        <v>491.02849339316799</v>
      </c>
      <c r="BE18" s="30">
        <v>420</v>
      </c>
      <c r="BF18" s="32">
        <v>0.9705061446553217</v>
      </c>
      <c r="BG18" s="49">
        <v>531.84240987151304</v>
      </c>
      <c r="BH18" s="49">
        <v>657.90443535052452</v>
      </c>
      <c r="BI18" s="49">
        <v>736.5</v>
      </c>
      <c r="BJ18" s="49">
        <v>735</v>
      </c>
      <c r="BK18" s="38">
        <v>0.9940438633654971</v>
      </c>
      <c r="BL18" s="29">
        <v>440</v>
      </c>
      <c r="BM18" s="37">
        <v>0.87550620665234202</v>
      </c>
      <c r="BN18" s="51">
        <v>531.84240987151304</v>
      </c>
      <c r="BO18" s="51">
        <v>649.41091654145896</v>
      </c>
      <c r="BP18" s="51">
        <v>757.18292613403298</v>
      </c>
      <c r="BQ18" s="51">
        <v>753.5</v>
      </c>
      <c r="BR18" s="42">
        <v>0.96834611045319519</v>
      </c>
      <c r="BS18" s="43">
        <v>0.95454545454545459</v>
      </c>
      <c r="BT18" s="43">
        <v>1</v>
      </c>
      <c r="BU18" s="43">
        <v>1.0130788051027833</v>
      </c>
      <c r="BV18" s="38">
        <v>0.97268437332622604</v>
      </c>
      <c r="BW18" s="29">
        <v>740</v>
      </c>
      <c r="BX18" s="29">
        <v>200</v>
      </c>
      <c r="BY18" s="29">
        <v>70</v>
      </c>
      <c r="BZ18" s="29">
        <v>500</v>
      </c>
      <c r="CA18" s="29">
        <v>670</v>
      </c>
      <c r="CB18" s="29">
        <v>290</v>
      </c>
      <c r="CC18" s="32">
        <v>854.32140476761219</v>
      </c>
      <c r="CD18" s="32">
        <v>242.7879695077479</v>
      </c>
      <c r="CE18" s="43">
        <v>46.261044778709589</v>
      </c>
      <c r="CF18" s="38">
        <v>599.92401243070253</v>
      </c>
      <c r="CG18" s="68">
        <f>100*Wieser_et_al_2021!AT18/Wieser_et_al_2021!AW18</f>
        <v>93.969583035083659</v>
      </c>
    </row>
    <row r="19" spans="1:85">
      <c r="A19" s="27">
        <v>18</v>
      </c>
      <c r="B19" s="27" t="s">
        <v>79</v>
      </c>
      <c r="C19" s="28" t="s">
        <v>62</v>
      </c>
      <c r="D19" s="27">
        <v>1</v>
      </c>
      <c r="E19" s="27"/>
      <c r="F19" s="36">
        <v>2.8738000000000001</v>
      </c>
      <c r="G19" s="37">
        <v>14.726800000000001</v>
      </c>
      <c r="H19" s="37">
        <v>0.26290000000000002</v>
      </c>
      <c r="I19" s="37">
        <v>11.991</v>
      </c>
      <c r="J19" s="37">
        <v>0.37269999999999998</v>
      </c>
      <c r="K19" s="37">
        <v>2.3694000000000002</v>
      </c>
      <c r="L19" s="37">
        <v>52.561900000000001</v>
      </c>
      <c r="M19" s="37">
        <v>5.3811999999999998</v>
      </c>
      <c r="N19" s="37">
        <v>6.3048000000000002</v>
      </c>
      <c r="O19" s="37">
        <v>0.10970000000000001</v>
      </c>
      <c r="P19" s="37">
        <v>96.954200000000014</v>
      </c>
      <c r="Q19" s="37">
        <v>0.25495322156997702</v>
      </c>
      <c r="R19" s="46">
        <v>29.989344861596098</v>
      </c>
      <c r="S19" s="31">
        <v>32.68</v>
      </c>
      <c r="T19" s="32">
        <v>2.181</v>
      </c>
      <c r="U19" s="32">
        <v>11.177</v>
      </c>
      <c r="V19" s="32">
        <v>0.2</v>
      </c>
      <c r="W19" s="32">
        <v>9.2639999999999993</v>
      </c>
      <c r="X19" s="32">
        <v>0.28299999999999997</v>
      </c>
      <c r="Y19" s="32">
        <v>1.798</v>
      </c>
      <c r="Z19" s="32">
        <v>49.755000000000003</v>
      </c>
      <c r="AA19" s="32">
        <v>13.478</v>
      </c>
      <c r="AB19" s="32">
        <v>11.337999999999999</v>
      </c>
      <c r="AC19" s="32">
        <v>0.16300000000000001</v>
      </c>
      <c r="AD19" s="32">
        <v>0.192156482943908</v>
      </c>
      <c r="AE19" s="47">
        <v>22.602762180883399</v>
      </c>
      <c r="AF19" s="41">
        <v>0.88616832293529302</v>
      </c>
      <c r="AG19" s="37">
        <v>47.495699999999999</v>
      </c>
      <c r="AH19" s="37">
        <v>40.434800000000003</v>
      </c>
      <c r="AI19" s="37">
        <v>10.875249999999999</v>
      </c>
      <c r="AJ19" s="37">
        <v>5.0700000000000002E-2</v>
      </c>
      <c r="AK19" s="37">
        <v>0.22305</v>
      </c>
      <c r="AL19" s="37">
        <v>0.13220000000000001</v>
      </c>
      <c r="AM19" s="42">
        <v>0.38419999999999999</v>
      </c>
      <c r="AN19" s="43">
        <v>2.69365070547923</v>
      </c>
      <c r="AO19" s="43">
        <v>4.8882926764894599</v>
      </c>
      <c r="AP19" s="32">
        <v>102.69035702369</v>
      </c>
      <c r="AQ19" s="32">
        <v>1</v>
      </c>
      <c r="AR19" s="32">
        <v>1.6106974639795501E-2</v>
      </c>
      <c r="AS19" s="32">
        <v>3.9982849077844697E-2</v>
      </c>
      <c r="AT19" s="49">
        <v>725.58727801955001</v>
      </c>
      <c r="AU19" s="49">
        <v>1122.8798533512299</v>
      </c>
      <c r="AV19" s="49">
        <v>328.40819706547802</v>
      </c>
      <c r="AW19" s="49">
        <v>755.57662288114602</v>
      </c>
      <c r="AX19" s="49">
        <v>569.47288429390005</v>
      </c>
      <c r="AY19" s="52">
        <v>70</v>
      </c>
      <c r="AZ19" s="41">
        <v>0.92924003341343797</v>
      </c>
      <c r="BA19" s="45">
        <v>3.6586240901100603E-2</v>
      </c>
      <c r="BB19" s="45">
        <v>3.3214123981270403E-2</v>
      </c>
      <c r="BC19" s="45">
        <v>3.8346891422456099E-2</v>
      </c>
      <c r="BD19" s="51">
        <v>616.96655665210801</v>
      </c>
      <c r="BE19" s="30">
        <v>670</v>
      </c>
      <c r="BF19" s="32">
        <v>0.97619065300766261</v>
      </c>
      <c r="BG19" s="49">
        <v>831.7741057240703</v>
      </c>
      <c r="BH19" s="49">
        <v>1081.62650502768</v>
      </c>
      <c r="BI19" s="49">
        <v>1198</v>
      </c>
      <c r="BJ19" s="49">
        <v>1196.5</v>
      </c>
      <c r="BK19" s="38">
        <v>0.99534056082301625</v>
      </c>
      <c r="BL19" s="29">
        <v>690</v>
      </c>
      <c r="BM19" s="37">
        <v>0.91803512307948298</v>
      </c>
      <c r="BN19" s="51">
        <v>831.77410572406995</v>
      </c>
      <c r="BO19" s="51">
        <v>1059.5440513721101</v>
      </c>
      <c r="BP19" s="51">
        <v>1222.7147495856</v>
      </c>
      <c r="BQ19" s="51">
        <v>1213.5</v>
      </c>
      <c r="BR19" s="42">
        <v>0.97958487851808596</v>
      </c>
      <c r="BS19" s="43">
        <v>0.97101449275362317</v>
      </c>
      <c r="BT19" s="43">
        <v>1.0000000000000004</v>
      </c>
      <c r="BU19" s="43">
        <v>1.0208414682022642</v>
      </c>
      <c r="BV19" s="38">
        <v>0.97978698662629504</v>
      </c>
      <c r="BW19" s="29">
        <v>1040</v>
      </c>
      <c r="BX19" s="29">
        <v>350</v>
      </c>
      <c r="BY19" s="29">
        <v>70</v>
      </c>
      <c r="BZ19" s="29">
        <v>600</v>
      </c>
      <c r="CA19" s="29">
        <v>800</v>
      </c>
      <c r="CB19" s="29">
        <v>340</v>
      </c>
      <c r="CC19" s="32">
        <v>1201.0800079700739</v>
      </c>
      <c r="CD19" s="32">
        <v>434.85201966913371</v>
      </c>
      <c r="CE19" s="43">
        <v>50.289072651905613</v>
      </c>
      <c r="CF19" s="38">
        <v>726.76393327822097</v>
      </c>
      <c r="CG19" s="68">
        <f>100*Wieser_et_al_2021!AT19/Wieser_et_al_2021!AW19</f>
        <v>96.030932674009762</v>
      </c>
    </row>
    <row r="20" spans="1:85">
      <c r="A20" s="27">
        <v>19</v>
      </c>
      <c r="B20" s="27" t="s">
        <v>80</v>
      </c>
      <c r="C20" s="28" t="s">
        <v>62</v>
      </c>
      <c r="D20" s="27">
        <v>1</v>
      </c>
      <c r="E20" s="27"/>
      <c r="F20" s="36">
        <v>2.6465000000000001</v>
      </c>
      <c r="G20" s="37">
        <v>14.0632</v>
      </c>
      <c r="H20" s="37">
        <v>0.32529999999999998</v>
      </c>
      <c r="I20" s="37">
        <v>12.3794</v>
      </c>
      <c r="J20" s="37">
        <v>0.54039999999999999</v>
      </c>
      <c r="K20" s="37">
        <v>2.9708000000000001</v>
      </c>
      <c r="L20" s="37">
        <v>48.898000000000003</v>
      </c>
      <c r="M20" s="37">
        <v>6.0350000000000001</v>
      </c>
      <c r="N20" s="37">
        <v>8.1639999999999997</v>
      </c>
      <c r="O20" s="37">
        <v>0.16120000000000001</v>
      </c>
      <c r="P20" s="37">
        <v>96.183799999999991</v>
      </c>
      <c r="Q20" s="37">
        <v>0.22894896934186201</v>
      </c>
      <c r="R20" s="46">
        <v>77.517237254100294</v>
      </c>
      <c r="S20" s="31">
        <v>17.29</v>
      </c>
      <c r="T20" s="32">
        <v>2.31</v>
      </c>
      <c r="U20" s="32">
        <v>12.276999999999999</v>
      </c>
      <c r="V20" s="32">
        <v>0.28399999999999997</v>
      </c>
      <c r="W20" s="32">
        <v>10.911</v>
      </c>
      <c r="X20" s="32">
        <v>0.47199999999999998</v>
      </c>
      <c r="Y20" s="32">
        <v>2.593</v>
      </c>
      <c r="Z20" s="32">
        <v>48.561</v>
      </c>
      <c r="AA20" s="32">
        <v>10.682</v>
      </c>
      <c r="AB20" s="32">
        <v>11.332000000000001</v>
      </c>
      <c r="AC20" s="32">
        <v>0.2</v>
      </c>
      <c r="AD20" s="32">
        <v>0.19519905306664001</v>
      </c>
      <c r="AE20" s="47">
        <v>66.090235530821303</v>
      </c>
      <c r="AF20" s="41">
        <v>0.864435688786239</v>
      </c>
      <c r="AG20" s="37">
        <v>45.790050000000001</v>
      </c>
      <c r="AH20" s="37">
        <v>40.020800000000001</v>
      </c>
      <c r="AI20" s="37">
        <v>12.80035</v>
      </c>
      <c r="AJ20" s="37">
        <v>4.0649999999999999E-2</v>
      </c>
      <c r="AK20" s="37">
        <v>0.25969999999999999</v>
      </c>
      <c r="AL20" s="37">
        <v>0.1802</v>
      </c>
      <c r="AM20" s="42">
        <v>0.32629999999999998</v>
      </c>
      <c r="AN20" s="43">
        <v>2.7592300011493802</v>
      </c>
      <c r="AO20" s="43">
        <v>2.4787321081500102</v>
      </c>
      <c r="AP20" s="32">
        <v>102.670667334</v>
      </c>
      <c r="AQ20" s="32">
        <v>1</v>
      </c>
      <c r="AR20" s="32">
        <v>4.9326321173814999E-4</v>
      </c>
      <c r="AS20" s="32">
        <v>3.3648682051129697E-2</v>
      </c>
      <c r="AT20" s="49">
        <v>302.28023239209</v>
      </c>
      <c r="AU20" s="49">
        <v>416.07687061415203</v>
      </c>
      <c r="AV20" s="49">
        <v>156.444454301381</v>
      </c>
      <c r="AW20" s="49">
        <v>379.79746964619102</v>
      </c>
      <c r="AX20" s="49">
        <v>323.810614414008</v>
      </c>
      <c r="AY20" s="52">
        <v>164.5</v>
      </c>
      <c r="AZ20" s="41">
        <v>0.97584123161786895</v>
      </c>
      <c r="BA20" s="45">
        <v>8.4160204964335503E-2</v>
      </c>
      <c r="BB20" s="45">
        <v>7.6335260698530902E-2</v>
      </c>
      <c r="BC20" s="45">
        <v>8.8273384024149207E-2</v>
      </c>
      <c r="BD20" s="51">
        <v>737.78129031070603</v>
      </c>
      <c r="BE20" s="30">
        <v>430</v>
      </c>
      <c r="BF20" s="32">
        <v>0.9707888045712858</v>
      </c>
      <c r="BG20" s="49">
        <v>489.50909338766968</v>
      </c>
      <c r="BH20" s="49">
        <v>627.34547963189789</v>
      </c>
      <c r="BI20" s="49">
        <v>584</v>
      </c>
      <c r="BJ20" s="49">
        <v>583</v>
      </c>
      <c r="BK20" s="38">
        <v>0.99253532070236894</v>
      </c>
      <c r="BL20" s="29">
        <v>450</v>
      </c>
      <c r="BM20" s="37">
        <v>0.87888221366786801</v>
      </c>
      <c r="BN20" s="51">
        <v>489.509093387669</v>
      </c>
      <c r="BO20" s="51">
        <v>624.47419885075101</v>
      </c>
      <c r="BP20" s="51">
        <v>605.46306465202099</v>
      </c>
      <c r="BQ20" s="51">
        <v>601.5</v>
      </c>
      <c r="BR20" s="42">
        <v>0.96045095913714196</v>
      </c>
      <c r="BS20" s="43">
        <v>0.9555555555555556</v>
      </c>
      <c r="BT20" s="43">
        <v>1.0000000000000013</v>
      </c>
      <c r="BU20" s="43">
        <v>1.004597917394235</v>
      </c>
      <c r="BV20" s="38">
        <v>0.96455099261198285</v>
      </c>
      <c r="BW20" s="29">
        <v>580</v>
      </c>
      <c r="BX20" s="29">
        <v>290</v>
      </c>
      <c r="BY20" s="29">
        <v>130</v>
      </c>
      <c r="BZ20" s="29">
        <v>930</v>
      </c>
      <c r="CA20" s="29">
        <v>1220</v>
      </c>
      <c r="CB20" s="29">
        <v>540</v>
      </c>
      <c r="CC20" s="32">
        <v>614.79857287206073</v>
      </c>
      <c r="CD20" s="32">
        <v>321.21652679031689</v>
      </c>
      <c r="CE20" s="43">
        <v>122.9212707242807</v>
      </c>
      <c r="CF20" s="38">
        <v>951.15591409901072</v>
      </c>
      <c r="CG20" s="68">
        <f>100*Wieser_et_al_2021!AT20/Wieser_et_al_2021!AW20</f>
        <v>79.589848945988507</v>
      </c>
    </row>
    <row r="21" spans="1:85">
      <c r="A21" s="27">
        <v>20</v>
      </c>
      <c r="B21" s="27" t="s">
        <v>81</v>
      </c>
      <c r="C21" s="28" t="s">
        <v>62</v>
      </c>
      <c r="D21" s="27">
        <v>1</v>
      </c>
      <c r="E21" s="27"/>
      <c r="F21" s="36">
        <v>2.6162999999999998</v>
      </c>
      <c r="G21" s="37">
        <v>13.6182</v>
      </c>
      <c r="H21" s="37">
        <v>0.32029999999999997</v>
      </c>
      <c r="I21" s="37">
        <v>12.4739</v>
      </c>
      <c r="J21" s="37">
        <v>0.52470000000000006</v>
      </c>
      <c r="K21" s="37">
        <v>2.8763000000000001</v>
      </c>
      <c r="L21" s="37">
        <v>52.222200000000001</v>
      </c>
      <c r="M21" s="37">
        <v>6.5122999999999998</v>
      </c>
      <c r="N21" s="37">
        <v>6.7678000000000003</v>
      </c>
      <c r="O21" s="37">
        <v>0.126</v>
      </c>
      <c r="P21" s="37">
        <v>98.057999999999993</v>
      </c>
      <c r="Q21" s="37">
        <v>0.212062176695238</v>
      </c>
      <c r="R21" s="46">
        <v>64.442755809192207</v>
      </c>
      <c r="S21" s="31">
        <v>28</v>
      </c>
      <c r="T21" s="32">
        <v>2.0379999999999998</v>
      </c>
      <c r="U21" s="32">
        <v>10.609</v>
      </c>
      <c r="V21" s="32">
        <v>0.25</v>
      </c>
      <c r="W21" s="32">
        <v>9.8629999999999995</v>
      </c>
      <c r="X21" s="32">
        <v>0.40899999999999997</v>
      </c>
      <c r="Y21" s="32">
        <v>2.2410000000000001</v>
      </c>
      <c r="Z21" s="32">
        <v>49.451999999999998</v>
      </c>
      <c r="AA21" s="32">
        <v>13.291</v>
      </c>
      <c r="AB21" s="32">
        <v>11.337999999999999</v>
      </c>
      <c r="AC21" s="32">
        <v>0.16900000000000001</v>
      </c>
      <c r="AD21" s="32">
        <v>0.16567357554315501</v>
      </c>
      <c r="AE21" s="47">
        <v>50.345902975931402</v>
      </c>
      <c r="AF21" s="41">
        <v>0.88613695639608703</v>
      </c>
      <c r="AG21" s="37">
        <v>48.310250000000003</v>
      </c>
      <c r="AH21" s="37">
        <v>41.107199999999999</v>
      </c>
      <c r="AI21" s="37">
        <v>11.065200000000001</v>
      </c>
      <c r="AJ21" s="37">
        <v>4.7600000000000003E-2</v>
      </c>
      <c r="AK21" s="37">
        <v>0.23930000000000001</v>
      </c>
      <c r="AL21" s="37">
        <v>0.13535</v>
      </c>
      <c r="AM21" s="42">
        <v>0.38924999999999998</v>
      </c>
      <c r="AN21" s="43">
        <v>2.7228298463729201</v>
      </c>
      <c r="AO21" s="43">
        <v>4.5085453725244502</v>
      </c>
      <c r="AP21" s="32">
        <v>102.72591095062199</v>
      </c>
      <c r="AQ21" s="32">
        <v>1</v>
      </c>
      <c r="AR21" s="32">
        <v>8.2398168454582092E-3</v>
      </c>
      <c r="AS21" s="32">
        <v>5.1420536272708303E-2</v>
      </c>
      <c r="AT21" s="49">
        <v>851.43704875230196</v>
      </c>
      <c r="AU21" s="49">
        <v>1226.60062640252</v>
      </c>
      <c r="AV21" s="49">
        <v>419.92349002400601</v>
      </c>
      <c r="AW21" s="49">
        <v>915.87980456149501</v>
      </c>
      <c r="AX21" s="49">
        <v>715.53109731366806</v>
      </c>
      <c r="AY21" s="52">
        <v>143</v>
      </c>
      <c r="AZ21" s="41">
        <v>0.97622067394015299</v>
      </c>
      <c r="BA21" s="45">
        <v>7.3528503337639703E-2</v>
      </c>
      <c r="BB21" s="45">
        <v>6.6700978066357497E-2</v>
      </c>
      <c r="BC21" s="45">
        <v>7.7112808721378698E-2</v>
      </c>
      <c r="BD21" s="51">
        <v>1188.5560551112401</v>
      </c>
      <c r="BE21" s="30">
        <v>830</v>
      </c>
      <c r="BF21" s="32">
        <v>0.98586399946401426</v>
      </c>
      <c r="BG21" s="49">
        <v>937.07055315908678</v>
      </c>
      <c r="BH21" s="49">
        <v>1363.7767572331791</v>
      </c>
      <c r="BI21" s="49">
        <v>1486.5</v>
      </c>
      <c r="BJ21" s="49">
        <v>1485.5</v>
      </c>
      <c r="BK21" s="38">
        <v>0.99719568829903915</v>
      </c>
      <c r="BL21" s="29">
        <v>850</v>
      </c>
      <c r="BM21" s="37">
        <v>0.93029211706423598</v>
      </c>
      <c r="BN21" s="51">
        <v>937.07055315908599</v>
      </c>
      <c r="BO21" s="51">
        <v>1326.2993426217699</v>
      </c>
      <c r="BP21" s="51">
        <v>1522.1713921226899</v>
      </c>
      <c r="BQ21" s="51">
        <v>1502.5</v>
      </c>
      <c r="BR21" s="42">
        <v>0.98303717945662694</v>
      </c>
      <c r="BS21" s="43">
        <v>0.97647058823529409</v>
      </c>
      <c r="BT21" s="43">
        <v>1.0000000000000009</v>
      </c>
      <c r="BU21" s="43">
        <v>1.0282571312576583</v>
      </c>
      <c r="BV21" s="38">
        <v>0.97656545622438373</v>
      </c>
      <c r="BW21" s="29">
        <v>1180</v>
      </c>
      <c r="BX21" s="29">
        <v>460</v>
      </c>
      <c r="BY21" s="29">
        <v>100</v>
      </c>
      <c r="BZ21" s="29">
        <v>1150</v>
      </c>
      <c r="CA21" s="29">
        <v>1540</v>
      </c>
      <c r="CB21" s="29">
        <v>640</v>
      </c>
      <c r="CC21" s="32">
        <v>1263.0673554106979</v>
      </c>
      <c r="CD21" s="32">
        <v>538.51073737935337</v>
      </c>
      <c r="CE21" s="43">
        <v>93.208482989951946</v>
      </c>
      <c r="CF21" s="38">
        <v>1230.6390864300049</v>
      </c>
      <c r="CG21" s="68">
        <f>100*Wieser_et_al_2021!AT21/Wieser_et_al_2021!AW21</f>
        <v>92.963841380906203</v>
      </c>
    </row>
    <row r="22" spans="1:85">
      <c r="A22" s="27">
        <v>21</v>
      </c>
      <c r="B22" s="27" t="s">
        <v>82</v>
      </c>
      <c r="C22" s="28" t="s">
        <v>62</v>
      </c>
      <c r="D22" s="27">
        <v>1</v>
      </c>
      <c r="E22" s="27"/>
      <c r="F22" s="36">
        <v>2.7119</v>
      </c>
      <c r="G22" s="37">
        <v>14.4232</v>
      </c>
      <c r="H22" s="37">
        <v>0.2762</v>
      </c>
      <c r="I22" s="37">
        <v>12.218999999999999</v>
      </c>
      <c r="J22" s="37">
        <v>0.46550000000000002</v>
      </c>
      <c r="K22" s="37">
        <v>2.6072000000000002</v>
      </c>
      <c r="L22" s="37">
        <v>51.976700000000001</v>
      </c>
      <c r="M22" s="37">
        <v>6.1242999999999999</v>
      </c>
      <c r="N22" s="37">
        <v>6.7103000000000002</v>
      </c>
      <c r="O22" s="37">
        <v>9.3700000000000006E-2</v>
      </c>
      <c r="P22" s="37">
        <v>97.608000000000004</v>
      </c>
      <c r="Q22" s="37">
        <v>0.23256545918449001</v>
      </c>
      <c r="R22" s="46">
        <v>35.394282067473704</v>
      </c>
      <c r="S22" s="31">
        <v>27.38</v>
      </c>
      <c r="T22" s="32">
        <v>2.133</v>
      </c>
      <c r="U22" s="32">
        <v>11.345000000000001</v>
      </c>
      <c r="V22" s="32">
        <v>0.217</v>
      </c>
      <c r="W22" s="32">
        <v>9.7560000000000002</v>
      </c>
      <c r="X22" s="32">
        <v>0.36599999999999999</v>
      </c>
      <c r="Y22" s="32">
        <v>2.0510000000000002</v>
      </c>
      <c r="Z22" s="32">
        <v>49.484000000000002</v>
      </c>
      <c r="AA22" s="32">
        <v>12.815</v>
      </c>
      <c r="AB22" s="32">
        <v>11.331</v>
      </c>
      <c r="AC22" s="32">
        <v>0.14699999999999999</v>
      </c>
      <c r="AD22" s="32">
        <v>0.182576118059734</v>
      </c>
      <c r="AE22" s="47">
        <v>27.786373109965201</v>
      </c>
      <c r="AF22" s="41">
        <v>0.88192936366249597</v>
      </c>
      <c r="AG22" s="37">
        <v>47.343800000000002</v>
      </c>
      <c r="AH22" s="37">
        <v>40.097949999999997</v>
      </c>
      <c r="AI22" s="37">
        <v>11.2982</v>
      </c>
      <c r="AJ22" s="37">
        <v>5.2650000000000002E-2</v>
      </c>
      <c r="AK22" s="37">
        <v>0.23624999999999999</v>
      </c>
      <c r="AL22" s="37">
        <v>0.14430000000000001</v>
      </c>
      <c r="AM22" s="42">
        <v>0.39145000000000002</v>
      </c>
      <c r="AN22" s="43">
        <v>2.7147810102164698</v>
      </c>
      <c r="AO22" s="43">
        <v>4.1563074087029799</v>
      </c>
      <c r="AP22" s="32">
        <v>102.653797130464</v>
      </c>
      <c r="AQ22" s="32">
        <v>1.0004090972222199</v>
      </c>
      <c r="AR22" s="32">
        <v>1.3543836598212001E-2</v>
      </c>
      <c r="AS22" s="32">
        <v>4.1731444523669801E-2</v>
      </c>
      <c r="AT22" s="49">
        <v>638.90498495779696</v>
      </c>
      <c r="AU22" s="49">
        <v>966.72449976204996</v>
      </c>
      <c r="AV22" s="49">
        <v>297.52925743912601</v>
      </c>
      <c r="AW22" s="49">
        <v>674.29926702526996</v>
      </c>
      <c r="AX22" s="49">
        <v>529.360391761085</v>
      </c>
      <c r="AY22" s="52">
        <v>81</v>
      </c>
      <c r="AZ22" s="41">
        <v>0.94776031556565998</v>
      </c>
      <c r="BA22" s="45">
        <v>4.2234420162078401E-2</v>
      </c>
      <c r="BB22" s="45">
        <v>3.8336141640951601E-2</v>
      </c>
      <c r="BC22" s="45">
        <v>4.4271701129380801E-2</v>
      </c>
      <c r="BD22" s="51">
        <v>612.82703332615404</v>
      </c>
      <c r="BE22" s="30">
        <v>640</v>
      </c>
      <c r="BF22" s="32">
        <v>0.97901416562708554</v>
      </c>
      <c r="BG22" s="49">
        <v>767.81431562474597</v>
      </c>
      <c r="BH22" s="49">
        <v>1029.179888607471</v>
      </c>
      <c r="BI22" s="49">
        <v>1117</v>
      </c>
      <c r="BJ22" s="49">
        <v>1115.5</v>
      </c>
      <c r="BK22" s="38">
        <v>0.99554441781010095</v>
      </c>
      <c r="BL22" s="29">
        <v>660</v>
      </c>
      <c r="BM22" s="37">
        <v>0.91404457766616398</v>
      </c>
      <c r="BN22" s="51">
        <v>767.81431562474495</v>
      </c>
      <c r="BO22" s="51">
        <v>1007.90013987103</v>
      </c>
      <c r="BP22" s="51">
        <v>1141.21063831534</v>
      </c>
      <c r="BQ22" s="51">
        <v>1133</v>
      </c>
      <c r="BR22" s="42">
        <v>0.9782134599884581</v>
      </c>
      <c r="BS22" s="43">
        <v>0.96969696969696972</v>
      </c>
      <c r="BT22" s="43">
        <v>1.0000000000000013</v>
      </c>
      <c r="BU22" s="43">
        <v>1.0211129534510868</v>
      </c>
      <c r="BV22" s="38">
        <v>0.97878512738798173</v>
      </c>
      <c r="BW22" s="29">
        <v>970</v>
      </c>
      <c r="BX22" s="29">
        <v>350</v>
      </c>
      <c r="BY22" s="29">
        <v>70</v>
      </c>
      <c r="BZ22" s="29">
        <v>640</v>
      </c>
      <c r="CA22" s="29">
        <v>850</v>
      </c>
      <c r="CB22" s="29">
        <v>360</v>
      </c>
      <c r="CC22" s="32">
        <v>1083.6256113155521</v>
      </c>
      <c r="CD22" s="32">
        <v>415.64958301980101</v>
      </c>
      <c r="CE22" s="43">
        <v>59.194677292945762</v>
      </c>
      <c r="CF22" s="38">
        <v>741.92685677375766</v>
      </c>
      <c r="CG22" s="68">
        <f>100*Wieser_et_al_2021!AT22/Wieser_et_al_2021!AW22</f>
        <v>94.750953501163082</v>
      </c>
    </row>
    <row r="23" spans="1:85">
      <c r="A23" s="27">
        <v>22</v>
      </c>
      <c r="B23" s="27" t="s">
        <v>83</v>
      </c>
      <c r="C23" s="28" t="s">
        <v>62</v>
      </c>
      <c r="D23" s="27">
        <v>1</v>
      </c>
      <c r="E23" s="27"/>
      <c r="F23" s="36">
        <v>2.6463999999999999</v>
      </c>
      <c r="G23" s="37">
        <v>14.815300000000001</v>
      </c>
      <c r="H23" s="37">
        <v>0.25169999999999998</v>
      </c>
      <c r="I23" s="37">
        <v>11.9842</v>
      </c>
      <c r="J23" s="37">
        <v>0.43149999999999999</v>
      </c>
      <c r="K23" s="37">
        <v>2.6183999999999998</v>
      </c>
      <c r="L23" s="37">
        <v>51.372599999999998</v>
      </c>
      <c r="M23" s="37">
        <v>5.7488999999999999</v>
      </c>
      <c r="N23" s="37">
        <v>6.5467000000000004</v>
      </c>
      <c r="O23" s="37">
        <v>7.1999999999999995E-2</v>
      </c>
      <c r="P23" s="37">
        <v>96.487700000000018</v>
      </c>
      <c r="Q23" s="37">
        <v>0.23385440744771399</v>
      </c>
      <c r="R23" s="46">
        <v>38.870760445101297</v>
      </c>
      <c r="S23" s="31">
        <v>28.15</v>
      </c>
      <c r="T23" s="32">
        <v>2.093</v>
      </c>
      <c r="U23" s="32">
        <v>11.715</v>
      </c>
      <c r="V23" s="32">
        <v>0.19900000000000001</v>
      </c>
      <c r="W23" s="32">
        <v>9.6259999999999994</v>
      </c>
      <c r="X23" s="32">
        <v>0.34100000000000003</v>
      </c>
      <c r="Y23" s="32">
        <v>2.0710000000000002</v>
      </c>
      <c r="Z23" s="32">
        <v>49.406999999999996</v>
      </c>
      <c r="AA23" s="32">
        <v>12.725</v>
      </c>
      <c r="AB23" s="32">
        <v>11.336</v>
      </c>
      <c r="AC23" s="32">
        <v>0.13300000000000001</v>
      </c>
      <c r="AD23" s="32">
        <v>0.18248490631893399</v>
      </c>
      <c r="AE23" s="47">
        <v>30.332236008662701</v>
      </c>
      <c r="AF23" s="41">
        <v>0.88068647226854602</v>
      </c>
      <c r="AG23" s="37">
        <v>46.739249999999998</v>
      </c>
      <c r="AH23" s="37">
        <v>39.768149999999999</v>
      </c>
      <c r="AI23" s="37">
        <v>11.28725</v>
      </c>
      <c r="AJ23" s="37">
        <v>4.9500000000000002E-2</v>
      </c>
      <c r="AK23" s="37">
        <v>0.22</v>
      </c>
      <c r="AL23" s="37">
        <v>0.14524999999999999</v>
      </c>
      <c r="AM23" s="42">
        <v>0.37069999999999997</v>
      </c>
      <c r="AN23" s="43">
        <v>2.7109895000376198</v>
      </c>
      <c r="AO23" s="43">
        <v>4.0741748719820698</v>
      </c>
      <c r="AP23" s="32">
        <v>102.665345345345</v>
      </c>
      <c r="AQ23" s="32">
        <v>1.00019740740741</v>
      </c>
      <c r="AR23" s="32">
        <v>1.5925100650333798E-2</v>
      </c>
      <c r="AS23" s="32">
        <v>3.84564552545257E-2</v>
      </c>
      <c r="AT23" s="49">
        <v>577.93777386934698</v>
      </c>
      <c r="AU23" s="49">
        <v>897.274382830582</v>
      </c>
      <c r="AV23" s="49">
        <v>260.48398623160301</v>
      </c>
      <c r="AW23" s="49">
        <v>616.80853431444905</v>
      </c>
      <c r="AX23" s="49">
        <v>481.31762334330801</v>
      </c>
      <c r="AY23" s="52">
        <v>88.5</v>
      </c>
      <c r="AZ23" s="41">
        <v>0.95246664300145301</v>
      </c>
      <c r="BA23" s="45">
        <v>4.6069141206219098E-2</v>
      </c>
      <c r="BB23" s="45">
        <v>4.1813045812446298E-2</v>
      </c>
      <c r="BC23" s="45">
        <v>4.8294790503600797E-2</v>
      </c>
      <c r="BD23" s="51">
        <v>659.43458668447397</v>
      </c>
      <c r="BE23" s="30">
        <v>590</v>
      </c>
      <c r="BF23" s="32">
        <v>0.97706083696137169</v>
      </c>
      <c r="BG23" s="49">
        <v>734.23138242778884</v>
      </c>
      <c r="BH23" s="49">
        <v>951.94829677150062</v>
      </c>
      <c r="BI23" s="49">
        <v>1019.5</v>
      </c>
      <c r="BJ23" s="49">
        <v>1018</v>
      </c>
      <c r="BK23" s="38">
        <v>0.99527256874629533</v>
      </c>
      <c r="BL23" s="29">
        <v>610</v>
      </c>
      <c r="BM23" s="37">
        <v>0.90732681986714703</v>
      </c>
      <c r="BN23" s="51">
        <v>734.23138242778805</v>
      </c>
      <c r="BO23" s="51">
        <v>933.844907129538</v>
      </c>
      <c r="BP23" s="51">
        <v>1041.35127345108</v>
      </c>
      <c r="BQ23" s="51">
        <v>1035.5</v>
      </c>
      <c r="BR23" s="42">
        <v>0.97665368317253787</v>
      </c>
      <c r="BS23" s="43">
        <v>0.96721311475409832</v>
      </c>
      <c r="BT23" s="43">
        <v>1.0000000000000011</v>
      </c>
      <c r="BU23" s="43">
        <v>1.0193858632239148</v>
      </c>
      <c r="BV23" s="38">
        <v>0.97901642413259449</v>
      </c>
      <c r="BW23" s="29">
        <v>910</v>
      </c>
      <c r="BX23" s="29">
        <v>320</v>
      </c>
      <c r="BY23" s="29">
        <v>80</v>
      </c>
      <c r="BZ23" s="29">
        <v>690</v>
      </c>
      <c r="CA23" s="29">
        <v>920</v>
      </c>
      <c r="CB23" s="29">
        <v>390</v>
      </c>
      <c r="CC23" s="32">
        <v>1055.338816364449</v>
      </c>
      <c r="CD23" s="32">
        <v>391.58006430253971</v>
      </c>
      <c r="CE23" s="43">
        <v>66.358433962777198</v>
      </c>
      <c r="CF23" s="38">
        <v>817.89613298841221</v>
      </c>
      <c r="CG23" s="68">
        <f>100*Wieser_et_al_2021!AT23/Wieser_et_al_2021!AW23</f>
        <v>93.698083232861734</v>
      </c>
    </row>
    <row r="24" spans="1:85">
      <c r="A24" s="27">
        <v>23</v>
      </c>
      <c r="B24" s="27" t="s">
        <v>84</v>
      </c>
      <c r="C24" s="28" t="s">
        <v>62</v>
      </c>
      <c r="D24" s="27">
        <v>1</v>
      </c>
      <c r="E24" s="27"/>
      <c r="F24" s="36">
        <v>2.5541999999999998</v>
      </c>
      <c r="G24" s="37">
        <v>14.1652</v>
      </c>
      <c r="H24" s="37">
        <v>0.30059999999999998</v>
      </c>
      <c r="I24" s="37">
        <v>12.274800000000001</v>
      </c>
      <c r="J24" s="37">
        <v>0.49490000000000001</v>
      </c>
      <c r="K24" s="37">
        <v>2.7587000000000002</v>
      </c>
      <c r="L24" s="37">
        <v>51.341799999999999</v>
      </c>
      <c r="M24" s="37">
        <v>6.2610999999999999</v>
      </c>
      <c r="N24" s="37">
        <v>7.1478000000000002</v>
      </c>
      <c r="O24" s="37">
        <v>0.15260000000000001</v>
      </c>
      <c r="P24" s="37">
        <v>97.451700000000002</v>
      </c>
      <c r="Q24" s="37">
        <v>0.23055736956804099</v>
      </c>
      <c r="R24" s="46">
        <v>44.415562398636702</v>
      </c>
      <c r="S24" s="31">
        <v>21.8</v>
      </c>
      <c r="T24" s="32">
        <v>2.109</v>
      </c>
      <c r="U24" s="32">
        <v>11.698</v>
      </c>
      <c r="V24" s="32">
        <v>0.248</v>
      </c>
      <c r="W24" s="32">
        <v>10.262</v>
      </c>
      <c r="X24" s="32">
        <v>0.40899999999999997</v>
      </c>
      <c r="Y24" s="32">
        <v>2.278</v>
      </c>
      <c r="Z24" s="32">
        <v>49.533999999999999</v>
      </c>
      <c r="AA24" s="32">
        <v>11.566000000000001</v>
      </c>
      <c r="AB24" s="32">
        <v>11.337999999999999</v>
      </c>
      <c r="AC24" s="32">
        <v>0.19500000000000001</v>
      </c>
      <c r="AD24" s="32">
        <v>0.189291764834188</v>
      </c>
      <c r="AE24" s="47">
        <v>36.465978980818299</v>
      </c>
      <c r="AF24" s="41">
        <v>0.870393269688439</v>
      </c>
      <c r="AG24" s="37">
        <v>46.796700000000001</v>
      </c>
      <c r="AH24" s="37">
        <v>40.10915</v>
      </c>
      <c r="AI24" s="37">
        <v>12.421250000000001</v>
      </c>
      <c r="AJ24" s="37">
        <v>4.9450000000000001E-2</v>
      </c>
      <c r="AK24" s="37">
        <v>0.23905000000000001</v>
      </c>
      <c r="AL24" s="37">
        <v>0.14845</v>
      </c>
      <c r="AM24" s="42">
        <v>0.36075000000000002</v>
      </c>
      <c r="AN24" s="43">
        <v>2.7279261934566899</v>
      </c>
      <c r="AO24" s="43">
        <v>5.7419241689923499</v>
      </c>
      <c r="AP24" s="32">
        <v>102.63358024691399</v>
      </c>
      <c r="AQ24" s="32">
        <v>1.00029643518519</v>
      </c>
      <c r="AR24" s="32">
        <v>3.4302998463862103E-2</v>
      </c>
      <c r="AS24" s="32">
        <v>3.1505234760075503E-2</v>
      </c>
      <c r="AT24" s="49">
        <v>663.14356067466497</v>
      </c>
      <c r="AU24" s="49">
        <v>1226.82149043605</v>
      </c>
      <c r="AV24" s="49">
        <v>224.01443081935599</v>
      </c>
      <c r="AW24" s="49">
        <v>707.55912307330095</v>
      </c>
      <c r="AX24" s="49">
        <v>580.918820257226</v>
      </c>
      <c r="AY24" s="52">
        <v>100.5</v>
      </c>
      <c r="AZ24" s="41">
        <v>0.95814962456802599</v>
      </c>
      <c r="BA24" s="45">
        <v>5.2176909471677503E-2</v>
      </c>
      <c r="BB24" s="45">
        <v>4.7350056714924399E-2</v>
      </c>
      <c r="BC24" s="45">
        <v>5.4703411768278601E-2</v>
      </c>
      <c r="BD24" s="51">
        <v>1052.29261381998</v>
      </c>
      <c r="BE24" s="30">
        <v>740</v>
      </c>
      <c r="BF24" s="32">
        <v>0.98199645209935493</v>
      </c>
      <c r="BG24" s="49">
        <v>861.44307146541757</v>
      </c>
      <c r="BH24" s="49">
        <v>1173.144301277981</v>
      </c>
      <c r="BI24" s="49">
        <v>1220.5</v>
      </c>
      <c r="BJ24" s="49">
        <v>1219.5</v>
      </c>
      <c r="BK24" s="38">
        <v>0.99603602176967565</v>
      </c>
      <c r="BL24" s="29">
        <v>760</v>
      </c>
      <c r="BM24" s="37">
        <v>0.92466881157957803</v>
      </c>
      <c r="BN24" s="51">
        <v>861.44307146541701</v>
      </c>
      <c r="BO24" s="51">
        <v>1149.48997032945</v>
      </c>
      <c r="BP24" s="51">
        <v>1243.6385706906201</v>
      </c>
      <c r="BQ24" s="51">
        <v>1236.5</v>
      </c>
      <c r="BR24" s="42">
        <v>0.97983651594648902</v>
      </c>
      <c r="BS24" s="43">
        <v>0.97368421052631582</v>
      </c>
      <c r="BT24" s="43">
        <v>1.0000000000000007</v>
      </c>
      <c r="BU24" s="43">
        <v>1.0205781099088247</v>
      </c>
      <c r="BV24" s="38">
        <v>0.98139445717112916</v>
      </c>
      <c r="BW24" s="29">
        <v>1340</v>
      </c>
      <c r="BX24" s="29">
        <v>310</v>
      </c>
      <c r="BY24" s="29">
        <v>90</v>
      </c>
      <c r="BZ24" s="29">
        <v>1160</v>
      </c>
      <c r="CA24" s="29">
        <v>1560</v>
      </c>
      <c r="CB24" s="29">
        <v>640</v>
      </c>
      <c r="CC24" s="32">
        <v>1433.835928872051</v>
      </c>
      <c r="CD24" s="32">
        <v>370.85063059804298</v>
      </c>
      <c r="CE24" s="43">
        <v>77.590992043911172</v>
      </c>
      <c r="CF24" s="38">
        <v>1261.041828058422</v>
      </c>
      <c r="CG24" s="68">
        <f>100*Wieser_et_al_2021!AT24/Wieser_et_al_2021!AW24</f>
        <v>93.722706562567396</v>
      </c>
    </row>
    <row r="25" spans="1:85">
      <c r="A25" s="27">
        <v>24</v>
      </c>
      <c r="B25" s="27" t="s">
        <v>85</v>
      </c>
      <c r="C25" s="28" t="s">
        <v>62</v>
      </c>
      <c r="D25" s="27">
        <v>1</v>
      </c>
      <c r="E25" s="27"/>
      <c r="F25" s="36">
        <v>2.7017000000000002</v>
      </c>
      <c r="G25" s="37">
        <v>14.1913</v>
      </c>
      <c r="H25" s="37">
        <v>0.24709999999999999</v>
      </c>
      <c r="I25" s="37">
        <v>11.917899999999999</v>
      </c>
      <c r="J25" s="37">
        <v>0.49509999999999998</v>
      </c>
      <c r="K25" s="37">
        <v>2.6857000000000002</v>
      </c>
      <c r="L25" s="37">
        <v>52.4191</v>
      </c>
      <c r="M25" s="37">
        <v>6.2259000000000002</v>
      </c>
      <c r="N25" s="37">
        <v>7.1093999999999999</v>
      </c>
      <c r="O25" s="37">
        <v>8.9599999999999999E-2</v>
      </c>
      <c r="P25" s="37">
        <v>98.082799999999992</v>
      </c>
      <c r="Q25" s="37">
        <v>0.220602978455854</v>
      </c>
      <c r="R25" s="46">
        <v>36.944306453579699</v>
      </c>
      <c r="S25" s="31">
        <v>26.35</v>
      </c>
      <c r="T25" s="32">
        <v>2.1360000000000001</v>
      </c>
      <c r="U25" s="32">
        <v>11.218</v>
      </c>
      <c r="V25" s="32">
        <v>0.19500000000000001</v>
      </c>
      <c r="W25" s="32">
        <v>9.5619999999999994</v>
      </c>
      <c r="X25" s="32">
        <v>0.39100000000000001</v>
      </c>
      <c r="Y25" s="32">
        <v>2.1230000000000002</v>
      </c>
      <c r="Z25" s="32">
        <v>49.780999999999999</v>
      </c>
      <c r="AA25" s="32">
        <v>12.769</v>
      </c>
      <c r="AB25" s="32">
        <v>11.336</v>
      </c>
      <c r="AC25" s="32">
        <v>0.14199999999999999</v>
      </c>
      <c r="AD25" s="32">
        <v>0.174596737994345</v>
      </c>
      <c r="AE25" s="47">
        <v>29.239656868682001</v>
      </c>
      <c r="AF25" s="41">
        <v>0.88098932687470699</v>
      </c>
      <c r="AG25" s="37">
        <v>47.842750000000002</v>
      </c>
      <c r="AH25" s="37">
        <v>40.605499999999999</v>
      </c>
      <c r="AI25" s="37">
        <v>11.52045</v>
      </c>
      <c r="AJ25" s="37">
        <v>5.16E-2</v>
      </c>
      <c r="AK25" s="37">
        <v>0.22645000000000001</v>
      </c>
      <c r="AL25" s="37">
        <v>0.1555</v>
      </c>
      <c r="AM25" s="42">
        <v>0.37695000000000001</v>
      </c>
      <c r="AN25" s="43">
        <v>2.7171259762808</v>
      </c>
      <c r="AO25" s="43">
        <v>6.3550525403309699</v>
      </c>
      <c r="AP25" s="32">
        <v>102.65146813480099</v>
      </c>
      <c r="AQ25" s="32">
        <v>1</v>
      </c>
      <c r="AR25" s="32">
        <v>3.5152511308432603E-2</v>
      </c>
      <c r="AS25" s="32">
        <v>2.7472305662257699E-2</v>
      </c>
      <c r="AT25" s="49">
        <v>642.54637956336103</v>
      </c>
      <c r="AU25" s="49">
        <v>1242.64577264791</v>
      </c>
      <c r="AV25" s="49">
        <v>196.58706556566699</v>
      </c>
      <c r="AW25" s="49">
        <v>679.49068601694103</v>
      </c>
      <c r="AX25" s="49">
        <v>537.78447646770201</v>
      </c>
      <c r="AY25" s="52">
        <v>84</v>
      </c>
      <c r="AZ25" s="41">
        <v>0.95398671016935699</v>
      </c>
      <c r="BA25" s="45">
        <v>4.3769903081757801E-2</v>
      </c>
      <c r="BB25" s="45">
        <v>3.9728402471983101E-2</v>
      </c>
      <c r="BC25" s="45">
        <v>4.5882558433911598E-2</v>
      </c>
      <c r="BD25" s="51">
        <v>976.62374815554597</v>
      </c>
      <c r="BE25" s="30">
        <v>650</v>
      </c>
      <c r="BF25" s="32">
        <v>0.98139489329309437</v>
      </c>
      <c r="BG25" s="49">
        <v>797.54080508785069</v>
      </c>
      <c r="BH25" s="49">
        <v>1068.383065282658</v>
      </c>
      <c r="BI25" s="49">
        <v>1133.5</v>
      </c>
      <c r="BJ25" s="49">
        <v>1132.5</v>
      </c>
      <c r="BK25" s="38">
        <v>0.99618107039172576</v>
      </c>
      <c r="BL25" s="29">
        <v>660</v>
      </c>
      <c r="BM25" s="37">
        <v>0.91447848219188399</v>
      </c>
      <c r="BN25" s="51">
        <v>797.54080508785</v>
      </c>
      <c r="BO25" s="51">
        <v>1044.7319890138399</v>
      </c>
      <c r="BP25" s="51">
        <v>1157.21558688238</v>
      </c>
      <c r="BQ25" s="51">
        <v>1150</v>
      </c>
      <c r="BR25" s="42">
        <v>0.97847380982514198</v>
      </c>
      <c r="BS25" s="43">
        <v>0.98484848484848486</v>
      </c>
      <c r="BT25" s="43">
        <v>1.0000000000000009</v>
      </c>
      <c r="BU25" s="43">
        <v>1.0226384149404129</v>
      </c>
      <c r="BV25" s="38">
        <v>0.97950633645864427</v>
      </c>
      <c r="BW25" s="29">
        <v>1230</v>
      </c>
      <c r="BX25" s="29">
        <v>250</v>
      </c>
      <c r="BY25" s="29">
        <v>80</v>
      </c>
      <c r="BZ25" s="29">
        <v>980</v>
      </c>
      <c r="CA25" s="29">
        <v>1320</v>
      </c>
      <c r="CB25" s="29">
        <v>540</v>
      </c>
      <c r="CC25" s="32">
        <v>1382.882866864735</v>
      </c>
      <c r="CD25" s="32">
        <v>315.0759685708785</v>
      </c>
      <c r="CE25" s="43">
        <v>63.397107381033521</v>
      </c>
      <c r="CF25" s="38">
        <v>1129.197185911047</v>
      </c>
      <c r="CG25" s="68">
        <f>100*Wieser_et_al_2021!AT25/Wieser_et_al_2021!AW25</f>
        <v>94.562941448080579</v>
      </c>
    </row>
    <row r="26" spans="1:85">
      <c r="A26" s="27">
        <v>25</v>
      </c>
      <c r="B26" s="27" t="s">
        <v>86</v>
      </c>
      <c r="C26" s="28" t="s">
        <v>62</v>
      </c>
      <c r="D26" s="27">
        <v>1</v>
      </c>
      <c r="E26" s="27"/>
      <c r="F26" s="36">
        <v>2.5811999999999999</v>
      </c>
      <c r="G26" s="37">
        <v>14.170999999999999</v>
      </c>
      <c r="H26" s="37">
        <v>0.25309999999999999</v>
      </c>
      <c r="I26" s="37">
        <v>12.3454</v>
      </c>
      <c r="J26" s="37">
        <v>0.42170000000000002</v>
      </c>
      <c r="K26" s="37">
        <v>2.6126</v>
      </c>
      <c r="L26" s="37">
        <v>52.373800000000003</v>
      </c>
      <c r="M26" s="37">
        <v>6.3783000000000003</v>
      </c>
      <c r="N26" s="37">
        <v>6.6379999999999999</v>
      </c>
      <c r="O26" s="37">
        <v>9.8500000000000004E-2</v>
      </c>
      <c r="P26" s="37">
        <v>97.87360000000001</v>
      </c>
      <c r="Q26" s="37">
        <v>0.23036695037063901</v>
      </c>
      <c r="R26" s="46">
        <v>32.559015227600099</v>
      </c>
      <c r="S26" s="31">
        <v>28.39</v>
      </c>
      <c r="T26" s="32">
        <v>2.008</v>
      </c>
      <c r="U26" s="32">
        <v>11.022</v>
      </c>
      <c r="V26" s="32">
        <v>0.19700000000000001</v>
      </c>
      <c r="W26" s="32">
        <v>9.75</v>
      </c>
      <c r="X26" s="32">
        <v>0.32800000000000001</v>
      </c>
      <c r="Y26" s="32">
        <v>2.032</v>
      </c>
      <c r="Z26" s="32">
        <v>49.594000000000001</v>
      </c>
      <c r="AA26" s="32">
        <v>13.237</v>
      </c>
      <c r="AB26" s="32">
        <v>11.332000000000001</v>
      </c>
      <c r="AC26" s="32">
        <v>0.15</v>
      </c>
      <c r="AD26" s="32">
        <v>0.17942748685305601</v>
      </c>
      <c r="AE26" s="47">
        <v>25.359463531116202</v>
      </c>
      <c r="AF26" s="41">
        <v>0.88480682947044298</v>
      </c>
      <c r="AG26" s="37">
        <v>47.793849999999999</v>
      </c>
      <c r="AH26" s="37">
        <v>40.508850000000002</v>
      </c>
      <c r="AI26" s="37">
        <v>11.09145</v>
      </c>
      <c r="AJ26" s="37">
        <v>4.7699999999999999E-2</v>
      </c>
      <c r="AK26" s="37">
        <v>0.22889999999999999</v>
      </c>
      <c r="AL26" s="37">
        <v>0.14324999999999999</v>
      </c>
      <c r="AM26" s="42">
        <v>0.3896</v>
      </c>
      <c r="AN26" s="43">
        <v>2.7149394122452799</v>
      </c>
      <c r="AO26" s="43">
        <v>5.7072614560742601</v>
      </c>
      <c r="AP26" s="32">
        <v>102.668992325659</v>
      </c>
      <c r="AQ26" s="32">
        <v>1</v>
      </c>
      <c r="AR26" s="32">
        <v>1.0582060460014199E-2</v>
      </c>
      <c r="AS26" s="32">
        <v>3.3109832390614699E-2</v>
      </c>
      <c r="AT26" s="49">
        <v>696.02463085449494</v>
      </c>
      <c r="AU26" s="49">
        <v>1051.59504659595</v>
      </c>
      <c r="AV26" s="49">
        <v>324.72005095744299</v>
      </c>
      <c r="AW26" s="49">
        <v>728.58364608209604</v>
      </c>
      <c r="AX26" s="49">
        <v>567.47694219339201</v>
      </c>
      <c r="AY26" s="52">
        <v>74.5</v>
      </c>
      <c r="AZ26" s="41">
        <v>0.94806814243847704</v>
      </c>
      <c r="BA26" s="45">
        <v>3.8900281452608002E-2</v>
      </c>
      <c r="BB26" s="45">
        <v>3.53127312979045E-2</v>
      </c>
      <c r="BC26" s="45">
        <v>4.0774142901869898E-2</v>
      </c>
      <c r="BD26" s="51">
        <v>775.28239707287696</v>
      </c>
      <c r="BE26" s="30">
        <v>680</v>
      </c>
      <c r="BF26" s="32">
        <v>0.98034131434891991</v>
      </c>
      <c r="BG26" s="49">
        <v>804.87208907874572</v>
      </c>
      <c r="BH26" s="49">
        <v>1123.987146050147</v>
      </c>
      <c r="BI26" s="49">
        <v>1193.5</v>
      </c>
      <c r="BJ26" s="49">
        <v>1192</v>
      </c>
      <c r="BK26" s="38">
        <v>0.9960114998582017</v>
      </c>
      <c r="BL26" s="29">
        <v>690</v>
      </c>
      <c r="BM26" s="37">
        <v>0.91679294486999297</v>
      </c>
      <c r="BN26" s="51">
        <v>804.87208907874503</v>
      </c>
      <c r="BO26" s="51">
        <v>1097.8611128294101</v>
      </c>
      <c r="BP26" s="51">
        <v>1219.9033546027299</v>
      </c>
      <c r="BQ26" s="51">
        <v>1209.5</v>
      </c>
      <c r="BR26" s="42">
        <v>0.97952707744013856</v>
      </c>
      <c r="BS26" s="43">
        <v>0.98550724637681164</v>
      </c>
      <c r="BT26" s="43">
        <v>1.0000000000000009</v>
      </c>
      <c r="BU26" s="43">
        <v>1.0237972116103145</v>
      </c>
      <c r="BV26" s="38">
        <v>0.97835619149409725</v>
      </c>
      <c r="BW26" s="29">
        <v>1020</v>
      </c>
      <c r="BX26" s="29">
        <v>360</v>
      </c>
      <c r="BY26" s="29">
        <v>70</v>
      </c>
      <c r="BZ26" s="29">
        <v>770</v>
      </c>
      <c r="CA26" s="29">
        <v>1030</v>
      </c>
      <c r="CB26" s="29">
        <v>430</v>
      </c>
      <c r="CC26" s="32">
        <v>1137.166076927266</v>
      </c>
      <c r="CD26" s="32">
        <v>433.13263999708442</v>
      </c>
      <c r="CE26" s="43">
        <v>53.948657662854067</v>
      </c>
      <c r="CF26" s="38">
        <v>880.48911724132006</v>
      </c>
      <c r="CG26" s="68">
        <f>100*Wieser_et_al_2021!AT26/Wieser_et_al_2021!AW26</f>
        <v>95.531190495053679</v>
      </c>
    </row>
    <row r="27" spans="1:85">
      <c r="A27" s="28">
        <v>26</v>
      </c>
      <c r="B27" s="28" t="s">
        <v>87</v>
      </c>
      <c r="C27" s="28" t="s">
        <v>62</v>
      </c>
      <c r="D27" s="28">
        <v>1</v>
      </c>
      <c r="E27" s="28"/>
      <c r="F27" s="36">
        <v>2.7252000000000001</v>
      </c>
      <c r="G27" s="37">
        <v>14.4115</v>
      </c>
      <c r="H27" s="37">
        <v>0.34279999999999999</v>
      </c>
      <c r="I27" s="37">
        <v>12.002000000000001</v>
      </c>
      <c r="J27" s="37">
        <v>0.52370000000000005</v>
      </c>
      <c r="K27" s="37">
        <v>2.7734999999999999</v>
      </c>
      <c r="L27" s="37">
        <v>51.702399999999997</v>
      </c>
      <c r="M27" s="37">
        <v>6.0723000000000003</v>
      </c>
      <c r="N27" s="37">
        <v>7.3762999999999996</v>
      </c>
      <c r="O27" s="37">
        <v>0.1211</v>
      </c>
      <c r="P27" s="37">
        <v>98.050799999999995</v>
      </c>
      <c r="Q27" s="37">
        <v>0.223381716812979</v>
      </c>
      <c r="R27" s="46">
        <v>41.6600999024541</v>
      </c>
      <c r="S27" s="39">
        <v>27.38</v>
      </c>
      <c r="T27" s="33">
        <v>2.1389999999999998</v>
      </c>
      <c r="U27" s="33">
        <v>11.313000000000001</v>
      </c>
      <c r="V27" s="33">
        <v>0.26900000000000002</v>
      </c>
      <c r="W27" s="33">
        <v>9.5649999999999995</v>
      </c>
      <c r="X27" s="33">
        <v>0.41099999999999998</v>
      </c>
      <c r="Y27" s="33">
        <v>2.177</v>
      </c>
      <c r="Z27" s="33">
        <v>49.203000000000003</v>
      </c>
      <c r="AA27" s="33">
        <v>13.071999999999999</v>
      </c>
      <c r="AB27" s="33">
        <v>11.336</v>
      </c>
      <c r="AC27" s="33">
        <v>0.16500000000000001</v>
      </c>
      <c r="AD27" s="33">
        <v>0.175366397246804</v>
      </c>
      <c r="AE27" s="48">
        <v>32.7053696831953</v>
      </c>
      <c r="AF27" s="41">
        <v>0.88439057873125804</v>
      </c>
      <c r="AG27" s="37">
        <v>47.693350000000002</v>
      </c>
      <c r="AH27" s="37">
        <v>40.235999999999997</v>
      </c>
      <c r="AI27" s="37">
        <v>11.113350000000001</v>
      </c>
      <c r="AJ27" s="37">
        <v>4.3150000000000001E-2</v>
      </c>
      <c r="AK27" s="37">
        <v>0.23119999999999999</v>
      </c>
      <c r="AL27" s="37">
        <v>0.15190000000000001</v>
      </c>
      <c r="AM27" s="42">
        <v>0.38464999999999999</v>
      </c>
      <c r="AN27" s="44">
        <v>2.7252913604996798</v>
      </c>
      <c r="AO27" s="44">
        <v>4.9648746222802398</v>
      </c>
      <c r="AP27" s="33">
        <v>102.69773488180201</v>
      </c>
      <c r="AQ27" s="33">
        <v>1</v>
      </c>
      <c r="AR27" s="33">
        <v>8.0234751203653708E-3</v>
      </c>
      <c r="AS27" s="33">
        <v>4.2356303729342001E-2</v>
      </c>
      <c r="AT27" s="50">
        <v>771.63763305236705</v>
      </c>
      <c r="AU27" s="50">
        <v>1121.56479478911</v>
      </c>
      <c r="AV27" s="50">
        <v>376.79971261502402</v>
      </c>
      <c r="AW27" s="50">
        <v>813.29773295482096</v>
      </c>
      <c r="AX27" s="50">
        <v>638.48149862994296</v>
      </c>
      <c r="AY27" s="52">
        <v>94</v>
      </c>
      <c r="AZ27" s="41">
        <v>0.96106818733689003</v>
      </c>
      <c r="BA27" s="45">
        <v>4.8872797464251799E-2</v>
      </c>
      <c r="BB27" s="45">
        <v>4.4354826056970997E-2</v>
      </c>
      <c r="BC27" s="45">
        <v>5.1236427714416097E-2</v>
      </c>
      <c r="BD27" s="51">
        <v>855.69057144478302</v>
      </c>
      <c r="BE27" s="30">
        <v>760</v>
      </c>
      <c r="BF27" s="32">
        <v>0.98310505527406189</v>
      </c>
      <c r="BG27" s="49">
        <v>892.93280635943313</v>
      </c>
      <c r="BH27" s="49">
        <v>1192.1707978749041</v>
      </c>
      <c r="BI27" s="50">
        <v>1335</v>
      </c>
      <c r="BJ27" s="50">
        <v>1333.5</v>
      </c>
      <c r="BK27" s="40">
        <v>0.99655717563144808</v>
      </c>
      <c r="BL27" s="29">
        <v>770</v>
      </c>
      <c r="BM27" s="37">
        <v>0.92397976863306097</v>
      </c>
      <c r="BN27" s="51">
        <v>892.93280635943495</v>
      </c>
      <c r="BO27" s="51">
        <v>1163.30855180444</v>
      </c>
      <c r="BP27" s="51">
        <v>1364.7612612722</v>
      </c>
      <c r="BQ27" s="51">
        <v>1351</v>
      </c>
      <c r="BR27" s="42">
        <v>0.98135246776036866</v>
      </c>
      <c r="BS27" s="43">
        <v>0.98701298701298701</v>
      </c>
      <c r="BT27" s="43">
        <v>0.999999999999998</v>
      </c>
      <c r="BU27" s="43">
        <v>1.0248104821594366</v>
      </c>
      <c r="BV27" s="38">
        <v>0.97819306415214535</v>
      </c>
      <c r="BW27" s="29">
        <v>1090</v>
      </c>
      <c r="BX27" s="29">
        <v>420</v>
      </c>
      <c r="BY27" s="29">
        <v>80</v>
      </c>
      <c r="BZ27" s="29">
        <v>850</v>
      </c>
      <c r="CA27" s="29">
        <v>1140</v>
      </c>
      <c r="CB27" s="29">
        <v>480</v>
      </c>
      <c r="CC27" s="33">
        <v>1218.881534891025</v>
      </c>
      <c r="CD27" s="33">
        <v>501.03250816428772</v>
      </c>
      <c r="CE27" s="44">
        <v>67.393719711577504</v>
      </c>
      <c r="CF27" s="40">
        <v>972.6580756277491</v>
      </c>
      <c r="CG27" s="68">
        <f>100*Wieser_et_al_2021!AT27/Wieser_et_al_2021!AW27</f>
        <v>94.877632358435676</v>
      </c>
    </row>
    <row r="28" spans="1:85">
      <c r="A28" s="27">
        <v>27</v>
      </c>
      <c r="B28" s="27" t="s">
        <v>88</v>
      </c>
      <c r="C28" s="28" t="s">
        <v>62</v>
      </c>
      <c r="D28" s="27">
        <v>1</v>
      </c>
      <c r="E28" s="27"/>
      <c r="F28" s="36">
        <v>2.3795000000000002</v>
      </c>
      <c r="G28" s="37">
        <v>14.302899999999999</v>
      </c>
      <c r="H28" s="37">
        <v>0.30590000000000001</v>
      </c>
      <c r="I28" s="37">
        <v>12.072800000000001</v>
      </c>
      <c r="J28" s="37">
        <v>0.51249999999999996</v>
      </c>
      <c r="K28" s="37">
        <v>2.7477</v>
      </c>
      <c r="L28" s="37">
        <v>51.2836</v>
      </c>
      <c r="M28" s="37">
        <v>5.9212999999999996</v>
      </c>
      <c r="N28" s="37">
        <v>7.181</v>
      </c>
      <c r="O28" s="37">
        <v>0.1462</v>
      </c>
      <c r="P28" s="37">
        <v>96.853399999999993</v>
      </c>
      <c r="Q28" s="37">
        <v>0.22663270101531299</v>
      </c>
      <c r="R28" s="46">
        <v>34.9178540249492</v>
      </c>
      <c r="S28" s="31">
        <v>21.86</v>
      </c>
      <c r="T28" s="32">
        <v>1.978</v>
      </c>
      <c r="U28" s="32">
        <v>11.887</v>
      </c>
      <c r="V28" s="32">
        <v>0.254</v>
      </c>
      <c r="W28" s="32">
        <v>10.16</v>
      </c>
      <c r="X28" s="32">
        <v>0.42599999999999999</v>
      </c>
      <c r="Y28" s="32">
        <v>2.2839999999999998</v>
      </c>
      <c r="Z28" s="32">
        <v>49.764000000000003</v>
      </c>
      <c r="AA28" s="32">
        <v>11.363</v>
      </c>
      <c r="AB28" s="32">
        <v>11.334</v>
      </c>
      <c r="AC28" s="32">
        <v>0.192</v>
      </c>
      <c r="AD28" s="32">
        <v>0.185977926321445</v>
      </c>
      <c r="AE28" s="47">
        <v>28.654073547471899</v>
      </c>
      <c r="AF28" s="41">
        <v>0.86696883789855195</v>
      </c>
      <c r="AG28" s="37">
        <v>46.56765</v>
      </c>
      <c r="AH28" s="37">
        <v>40.4574</v>
      </c>
      <c r="AI28" s="37">
        <v>12.73715</v>
      </c>
      <c r="AJ28" s="37">
        <v>4.4150000000000002E-2</v>
      </c>
      <c r="AK28" s="37">
        <v>0.23415</v>
      </c>
      <c r="AL28" s="37">
        <v>0.1575</v>
      </c>
      <c r="AM28" s="42">
        <v>0.30554999999999999</v>
      </c>
      <c r="AN28" s="43">
        <v>2.7237483596196701</v>
      </c>
      <c r="AO28" s="43">
        <v>4.3620663426912101</v>
      </c>
      <c r="AP28" s="32">
        <v>102.734944944945</v>
      </c>
      <c r="AQ28" s="32">
        <v>1</v>
      </c>
      <c r="AR28" s="32">
        <v>3.9159443184630702E-2</v>
      </c>
      <c r="AS28" s="32">
        <v>5.43267694263889E-2</v>
      </c>
      <c r="AT28" s="49">
        <v>870.03989037771305</v>
      </c>
      <c r="AU28" s="49">
        <v>1468.35144256643</v>
      </c>
      <c r="AV28" s="49">
        <v>347.51101144200101</v>
      </c>
      <c r="AW28" s="49">
        <v>904.957744402662</v>
      </c>
      <c r="AX28" s="49">
        <v>742.62083079161505</v>
      </c>
      <c r="AY28" s="52">
        <v>79.5</v>
      </c>
      <c r="AZ28" s="41">
        <v>0.95273527496475996</v>
      </c>
      <c r="BA28" s="45">
        <v>4.1465883844232103E-2</v>
      </c>
      <c r="BB28" s="45">
        <v>3.7639262480946199E-2</v>
      </c>
      <c r="BC28" s="45">
        <v>4.3465465170052002E-2</v>
      </c>
      <c r="BD28" s="51">
        <v>632.68633836686695</v>
      </c>
      <c r="BE28" s="30">
        <v>970</v>
      </c>
      <c r="BF28" s="32">
        <v>0.98632766816891171</v>
      </c>
      <c r="BG28" s="49">
        <v>1123.235523361159</v>
      </c>
      <c r="BH28" s="49">
        <v>1533.5091077259331</v>
      </c>
      <c r="BI28" s="49">
        <v>1539.5</v>
      </c>
      <c r="BJ28" s="49">
        <v>1538.5</v>
      </c>
      <c r="BK28" s="38">
        <v>0.99706803887171636</v>
      </c>
      <c r="BL28" s="29">
        <v>970</v>
      </c>
      <c r="BM28" s="37">
        <v>0.93930861656943498</v>
      </c>
      <c r="BN28" s="51">
        <v>1123.2355233611499</v>
      </c>
      <c r="BO28" s="51">
        <v>1497.71500230226</v>
      </c>
      <c r="BP28" s="51">
        <v>1563.22185341677</v>
      </c>
      <c r="BQ28" s="51">
        <v>1555</v>
      </c>
      <c r="BR28" s="42">
        <v>0.98374990271063578</v>
      </c>
      <c r="BS28" s="43">
        <v>1</v>
      </c>
      <c r="BT28" s="43">
        <v>1.000000000000008</v>
      </c>
      <c r="BU28" s="43">
        <v>1.0238991432740214</v>
      </c>
      <c r="BV28" s="38">
        <v>0.98482502444235875</v>
      </c>
      <c r="BW28" s="29">
        <v>1600</v>
      </c>
      <c r="BX28" s="29">
        <v>430</v>
      </c>
      <c r="BY28" s="29">
        <v>80</v>
      </c>
      <c r="BZ28" s="29">
        <v>720</v>
      </c>
      <c r="CA28" s="29">
        <v>970</v>
      </c>
      <c r="CB28" s="29">
        <v>410</v>
      </c>
      <c r="CC28" s="32">
        <v>1746.346360080413</v>
      </c>
      <c r="CD28" s="32">
        <v>531.11177397154711</v>
      </c>
      <c r="CE28" s="43">
        <v>66.262859379419922</v>
      </c>
      <c r="CF28" s="38">
        <v>862.17063112801793</v>
      </c>
      <c r="CG28" s="68">
        <f>100*Wieser_et_al_2021!AT28/Wieser_et_al_2021!AW28</f>
        <v>96.14149342983994</v>
      </c>
    </row>
    <row r="29" spans="1:85">
      <c r="A29" s="27">
        <v>28</v>
      </c>
      <c r="B29" s="27" t="s">
        <v>89</v>
      </c>
      <c r="C29" s="28" t="s">
        <v>62</v>
      </c>
      <c r="D29" s="27">
        <v>1</v>
      </c>
      <c r="E29" s="27"/>
      <c r="F29" s="36">
        <v>2.5983000000000001</v>
      </c>
      <c r="G29" s="37">
        <v>14.385199999999999</v>
      </c>
      <c r="H29" s="37">
        <v>0.38950000000000001</v>
      </c>
      <c r="I29" s="37">
        <v>12.523999999999999</v>
      </c>
      <c r="J29" s="37">
        <v>0.52780000000000005</v>
      </c>
      <c r="K29" s="37">
        <v>2.8700999999999999</v>
      </c>
      <c r="L29" s="37">
        <v>50.804299999999998</v>
      </c>
      <c r="M29" s="37">
        <v>5.9402999999999997</v>
      </c>
      <c r="N29" s="37">
        <v>8.4515999999999991</v>
      </c>
      <c r="O29" s="37">
        <v>0.13780000000000001</v>
      </c>
      <c r="P29" s="37">
        <v>98.628899999999987</v>
      </c>
      <c r="Q29" s="37">
        <v>0.245667641138825</v>
      </c>
      <c r="R29" s="46">
        <v>44.702638393049199</v>
      </c>
      <c r="S29" s="31">
        <v>18.39</v>
      </c>
      <c r="T29" s="32">
        <v>2.1920000000000002</v>
      </c>
      <c r="U29" s="32">
        <v>12.138</v>
      </c>
      <c r="V29" s="32">
        <v>0.32900000000000001</v>
      </c>
      <c r="W29" s="32">
        <v>10.678000000000001</v>
      </c>
      <c r="X29" s="32">
        <v>0.44500000000000001</v>
      </c>
      <c r="Y29" s="32">
        <v>2.4220000000000002</v>
      </c>
      <c r="Z29" s="32">
        <v>49.057000000000002</v>
      </c>
      <c r="AA29" s="32">
        <v>10.843999999999999</v>
      </c>
      <c r="AB29" s="32">
        <v>11.335000000000001</v>
      </c>
      <c r="AC29" s="32">
        <v>0.17799999999999999</v>
      </c>
      <c r="AD29" s="32">
        <v>0.20750708770911799</v>
      </c>
      <c r="AE29" s="47">
        <v>37.7587958383725</v>
      </c>
      <c r="AF29" s="41">
        <v>0.86411894012839896</v>
      </c>
      <c r="AG29" s="37">
        <v>46.032249999999998</v>
      </c>
      <c r="AH29" s="37">
        <v>40.036949999999997</v>
      </c>
      <c r="AI29" s="37">
        <v>12.902850000000001</v>
      </c>
      <c r="AJ29" s="37">
        <v>4.675E-2</v>
      </c>
      <c r="AK29" s="37">
        <v>0.2319</v>
      </c>
      <c r="AL29" s="37">
        <v>0.16614999999999999</v>
      </c>
      <c r="AM29" s="42">
        <v>0.29375000000000001</v>
      </c>
      <c r="AN29" s="43">
        <v>2.7493378024278199</v>
      </c>
      <c r="AO29" s="43">
        <v>6.0099064528128903</v>
      </c>
      <c r="AP29" s="32">
        <v>102.608138138138</v>
      </c>
      <c r="AQ29" s="32">
        <v>1</v>
      </c>
      <c r="AR29" s="32">
        <v>2.17128739000375E-2</v>
      </c>
      <c r="AS29" s="32">
        <v>1.3533059262052E-2</v>
      </c>
      <c r="AT29" s="49">
        <v>295.82548973605299</v>
      </c>
      <c r="AU29" s="49">
        <v>614.46475815286794</v>
      </c>
      <c r="AV29" s="49">
        <v>74.4310098806111</v>
      </c>
      <c r="AW29" s="49">
        <v>340.52812812910202</v>
      </c>
      <c r="AX29" s="49">
        <v>287.63250961154</v>
      </c>
      <c r="AY29" s="52">
        <v>101.5</v>
      </c>
      <c r="AZ29" s="41">
        <v>0.95467097449179805</v>
      </c>
      <c r="BA29" s="45">
        <v>5.2684336613169201E-2</v>
      </c>
      <c r="BB29" s="45">
        <v>4.7810024544770603E-2</v>
      </c>
      <c r="BC29" s="45">
        <v>5.5235875602124902E-2</v>
      </c>
      <c r="BD29" s="51">
        <v>1099.4483783834301</v>
      </c>
      <c r="BE29" s="30">
        <v>380</v>
      </c>
      <c r="BF29" s="32">
        <v>0.96302053373159469</v>
      </c>
      <c r="BG29" s="49">
        <v>461.16927566277002</v>
      </c>
      <c r="BH29" s="49">
        <v>592.55929174052778</v>
      </c>
      <c r="BI29" s="49">
        <v>619.5</v>
      </c>
      <c r="BJ29" s="49">
        <v>618.5</v>
      </c>
      <c r="BK29" s="38">
        <v>0.99204880424779229</v>
      </c>
      <c r="BL29" s="29">
        <v>410</v>
      </c>
      <c r="BM29" s="37">
        <v>0.869646393962905</v>
      </c>
      <c r="BN29" s="51">
        <v>461.169275662769</v>
      </c>
      <c r="BO29" s="51">
        <v>591.20509712518003</v>
      </c>
      <c r="BP29" s="51">
        <v>638.76273760480501</v>
      </c>
      <c r="BQ29" s="51">
        <v>636</v>
      </c>
      <c r="BR29" s="42">
        <v>0.96328404445163884</v>
      </c>
      <c r="BS29" s="43">
        <v>0.92682926829268297</v>
      </c>
      <c r="BT29" s="43">
        <v>1.0000000000000022</v>
      </c>
      <c r="BU29" s="43">
        <v>1.0022905665426984</v>
      </c>
      <c r="BV29" s="38">
        <v>0.96984367360401247</v>
      </c>
      <c r="BW29" s="29">
        <v>750</v>
      </c>
      <c r="BX29" s="29">
        <v>170</v>
      </c>
      <c r="BY29" s="29">
        <v>90</v>
      </c>
      <c r="BZ29" s="29">
        <v>1280</v>
      </c>
      <c r="CA29" s="29">
        <v>1720</v>
      </c>
      <c r="CB29" s="29">
        <v>700</v>
      </c>
      <c r="CC29" s="32">
        <v>819.00928284450868</v>
      </c>
      <c r="CD29" s="32">
        <v>185.02718435859791</v>
      </c>
      <c r="CE29" s="43">
        <v>78.897003567215265</v>
      </c>
      <c r="CF29" s="38">
        <v>1322.936318978904</v>
      </c>
      <c r="CG29" s="68">
        <f>100*Wieser_et_al_2021!AT29/Wieser_et_al_2021!AW29</f>
        <v>86.872556273500777</v>
      </c>
    </row>
    <row r="30" spans="1:85">
      <c r="A30" s="27">
        <v>29</v>
      </c>
      <c r="B30" s="27" t="s">
        <v>90</v>
      </c>
      <c r="C30" s="28" t="s">
        <v>62</v>
      </c>
      <c r="D30" s="27">
        <v>1</v>
      </c>
      <c r="E30" s="27"/>
      <c r="F30" s="36">
        <v>2.7423000000000002</v>
      </c>
      <c r="G30" s="37">
        <v>14.1218</v>
      </c>
      <c r="H30" s="37">
        <v>0.252</v>
      </c>
      <c r="I30" s="37">
        <v>12.0207</v>
      </c>
      <c r="J30" s="37">
        <v>0.43130000000000002</v>
      </c>
      <c r="K30" s="37">
        <v>2.5122</v>
      </c>
      <c r="L30" s="37">
        <v>51.420699999999997</v>
      </c>
      <c r="M30" s="37">
        <v>5.7645999999999997</v>
      </c>
      <c r="N30" s="37">
        <v>7.6089000000000002</v>
      </c>
      <c r="O30" s="37">
        <v>0.1047</v>
      </c>
      <c r="P30" s="37">
        <v>96.979200000000006</v>
      </c>
      <c r="Q30" s="37">
        <v>0.23812248998241101</v>
      </c>
      <c r="R30" s="46">
        <v>26.1935838994604</v>
      </c>
      <c r="S30" s="31">
        <v>18.21</v>
      </c>
      <c r="T30" s="32">
        <v>2.351</v>
      </c>
      <c r="U30" s="32">
        <v>12.106</v>
      </c>
      <c r="V30" s="32">
        <v>0.216</v>
      </c>
      <c r="W30" s="32">
        <v>10.413</v>
      </c>
      <c r="X30" s="32">
        <v>0.37</v>
      </c>
      <c r="Y30" s="32">
        <v>2.1539999999999999</v>
      </c>
      <c r="Z30" s="32">
        <v>50.192999999999998</v>
      </c>
      <c r="AA30" s="32">
        <v>10.324</v>
      </c>
      <c r="AB30" s="32">
        <v>11.339</v>
      </c>
      <c r="AC30" s="32">
        <v>0.157</v>
      </c>
      <c r="AD30" s="32">
        <v>0.20144022500838399</v>
      </c>
      <c r="AE30" s="47">
        <v>22.1585178068357</v>
      </c>
      <c r="AF30" s="41">
        <v>0.85597223447744797</v>
      </c>
      <c r="AG30" s="37">
        <v>45.6815</v>
      </c>
      <c r="AH30" s="37">
        <v>40.266100000000002</v>
      </c>
      <c r="AI30" s="37">
        <v>13.7014</v>
      </c>
      <c r="AJ30" s="37">
        <v>4.4549999999999999E-2</v>
      </c>
      <c r="AK30" s="37">
        <v>0.2397</v>
      </c>
      <c r="AL30" s="37">
        <v>0.19034999999999999</v>
      </c>
      <c r="AM30" s="42">
        <v>0.3483</v>
      </c>
      <c r="AN30" s="43">
        <v>2.72427731578161</v>
      </c>
      <c r="AO30" s="43">
        <v>5.8108148715715</v>
      </c>
      <c r="AP30" s="32">
        <v>102.661826826827</v>
      </c>
      <c r="AQ30" s="32">
        <v>1</v>
      </c>
      <c r="AR30" s="32">
        <v>1.53203203200007E-2</v>
      </c>
      <c r="AS30" s="32">
        <v>3.0804693653223601E-2</v>
      </c>
      <c r="AT30" s="49">
        <v>657.05635383525396</v>
      </c>
      <c r="AU30" s="49">
        <v>1044.1878583463699</v>
      </c>
      <c r="AV30" s="49">
        <v>287.00453036822199</v>
      </c>
      <c r="AW30" s="49">
        <v>683.24993773471499</v>
      </c>
      <c r="AX30" s="49">
        <v>577.99673270849701</v>
      </c>
      <c r="AY30" s="52">
        <v>61.5</v>
      </c>
      <c r="AZ30" s="41">
        <v>0.92413865491731195</v>
      </c>
      <c r="BA30" s="45">
        <v>3.2202440059203002E-2</v>
      </c>
      <c r="BB30" s="45">
        <v>2.9237894965594299E-2</v>
      </c>
      <c r="BC30" s="45">
        <v>3.3749121412283402E-2</v>
      </c>
      <c r="BD30" s="51">
        <v>634.76305551245696</v>
      </c>
      <c r="BE30" s="30">
        <v>790</v>
      </c>
      <c r="BF30" s="32">
        <v>0.98265853488555466</v>
      </c>
      <c r="BG30" s="49">
        <v>916.18234680399939</v>
      </c>
      <c r="BH30" s="49">
        <v>1190.16570686348</v>
      </c>
      <c r="BI30" s="49">
        <v>1214.5</v>
      </c>
      <c r="BJ30" s="49">
        <v>1213.5</v>
      </c>
      <c r="BK30" s="38">
        <v>0.99606920195571913</v>
      </c>
      <c r="BL30" s="29">
        <v>800</v>
      </c>
      <c r="BM30" s="37">
        <v>0.93084337851933197</v>
      </c>
      <c r="BN30" s="51">
        <v>916.18234680399905</v>
      </c>
      <c r="BO30" s="51">
        <v>1170.73110266713</v>
      </c>
      <c r="BP30" s="51">
        <v>1231.8893219832</v>
      </c>
      <c r="BQ30" s="51">
        <v>1230.5</v>
      </c>
      <c r="BR30" s="42">
        <v>0.97988352805075274</v>
      </c>
      <c r="BS30" s="43">
        <v>0.98750000000000004</v>
      </c>
      <c r="BT30" s="43">
        <v>1.0000000000000004</v>
      </c>
      <c r="BU30" s="43">
        <v>1.0166003996580211</v>
      </c>
      <c r="BV30" s="38">
        <v>0.98588402247435247</v>
      </c>
      <c r="BW30" s="29">
        <v>1240</v>
      </c>
      <c r="BX30" s="29">
        <v>390</v>
      </c>
      <c r="BY30" s="29">
        <v>70</v>
      </c>
      <c r="BZ30" s="29">
        <v>780</v>
      </c>
      <c r="CA30" s="29">
        <v>1040</v>
      </c>
      <c r="CB30" s="29">
        <v>430</v>
      </c>
      <c r="CC30" s="32">
        <v>1353.6658060894431</v>
      </c>
      <c r="CD30" s="32">
        <v>464.95144787340701</v>
      </c>
      <c r="CE30" s="43">
        <v>53.745619139755263</v>
      </c>
      <c r="CF30" s="38">
        <v>890.1319997738899</v>
      </c>
      <c r="CG30" s="68">
        <f>100*Wieser_et_al_2021!AT30/Wieser_et_al_2021!AW30</f>
        <v>96.166324729380193</v>
      </c>
    </row>
    <row r="31" spans="1:85">
      <c r="A31" s="27">
        <v>30</v>
      </c>
      <c r="B31" s="27" t="s">
        <v>91</v>
      </c>
      <c r="C31" s="27" t="s">
        <v>92</v>
      </c>
      <c r="D31" s="27">
        <v>1</v>
      </c>
      <c r="E31" s="27"/>
      <c r="F31" s="36">
        <v>2.6804999999999999</v>
      </c>
      <c r="G31" s="37">
        <v>14.0242</v>
      </c>
      <c r="H31" s="37">
        <v>0.28770000000000001</v>
      </c>
      <c r="I31" s="37">
        <v>11.1731</v>
      </c>
      <c r="J31" s="37">
        <v>0.48159999999999997</v>
      </c>
      <c r="K31" s="37">
        <v>2.2273999999999998</v>
      </c>
      <c r="L31" s="37">
        <v>50.562100000000001</v>
      </c>
      <c r="M31" s="37">
        <v>6.0778999999999996</v>
      </c>
      <c r="N31" s="37">
        <v>8.6312999999999995</v>
      </c>
      <c r="O31" s="37">
        <v>6.5699999999999995E-2</v>
      </c>
      <c r="P31" s="37">
        <v>96.211500000000001</v>
      </c>
      <c r="Q31" s="37">
        <v>0.294430879366605</v>
      </c>
      <c r="R31" s="46">
        <v>125.944932627421</v>
      </c>
      <c r="S31" s="31">
        <v>11.88</v>
      </c>
      <c r="T31" s="32">
        <v>2.4569999999999999</v>
      </c>
      <c r="U31" s="32">
        <v>12.855</v>
      </c>
      <c r="V31" s="32">
        <v>0.26400000000000001</v>
      </c>
      <c r="W31" s="32">
        <v>10.314</v>
      </c>
      <c r="X31" s="32">
        <v>0.441</v>
      </c>
      <c r="Y31" s="32">
        <v>2.0419999999999998</v>
      </c>
      <c r="Z31" s="32">
        <v>50.542000000000002</v>
      </c>
      <c r="AA31" s="32">
        <v>9.1999999999999993</v>
      </c>
      <c r="AB31" s="32">
        <v>11.331</v>
      </c>
      <c r="AC31" s="32">
        <v>0.113</v>
      </c>
      <c r="AD31" s="32">
        <v>0.26316667801805999</v>
      </c>
      <c r="AE31" s="47">
        <v>112.571444965517</v>
      </c>
      <c r="AF31" s="41">
        <v>0.83946160222106303</v>
      </c>
      <c r="AG31" s="37">
        <v>44.365000000000002</v>
      </c>
      <c r="AH31" s="37">
        <v>39.652999999999999</v>
      </c>
      <c r="AI31" s="37">
        <v>15.12365</v>
      </c>
      <c r="AJ31" s="37">
        <v>4.0250000000000001E-2</v>
      </c>
      <c r="AK31" s="37">
        <v>0.25190000000000001</v>
      </c>
      <c r="AL31" s="37">
        <v>0.20515</v>
      </c>
      <c r="AM31" s="42">
        <v>0.30635000000000001</v>
      </c>
      <c r="AN31" s="43">
        <v>2.7385624246406</v>
      </c>
      <c r="AO31" s="43">
        <v>1.6541393019911499</v>
      </c>
      <c r="AP31" s="32">
        <v>102.721885218552</v>
      </c>
      <c r="AQ31" s="32">
        <v>1</v>
      </c>
      <c r="AR31" s="32">
        <v>8.7991929395818992E-3</v>
      </c>
      <c r="AS31" s="32">
        <v>5.0125459522533299E-2</v>
      </c>
      <c r="AT31" s="49">
        <v>302.76648755768298</v>
      </c>
      <c r="AU31" s="49">
        <v>438.214218659327</v>
      </c>
      <c r="AV31" s="49">
        <v>148.54766260535601</v>
      </c>
      <c r="AW31" s="49">
        <v>428.71142018510398</v>
      </c>
      <c r="AX31" s="49">
        <v>383.188612964877</v>
      </c>
      <c r="AY31" s="52">
        <v>279</v>
      </c>
      <c r="AZ31" s="41">
        <v>0.97368777779298799</v>
      </c>
      <c r="BA31" s="45">
        <v>0.13878826444637701</v>
      </c>
      <c r="BB31" s="45">
        <v>0.125872790489411</v>
      </c>
      <c r="BC31" s="45">
        <v>0.14560762451852</v>
      </c>
      <c r="BD31" s="51">
        <v>816.24756557782996</v>
      </c>
      <c r="BE31" s="30">
        <v>560</v>
      </c>
      <c r="BF31" s="32">
        <v>0.96561807234015562</v>
      </c>
      <c r="BG31" s="49">
        <v>701.79529433930304</v>
      </c>
      <c r="BH31" s="49">
        <v>828.80387918296071</v>
      </c>
      <c r="BI31" s="49">
        <v>820.5</v>
      </c>
      <c r="BJ31" s="49">
        <v>819</v>
      </c>
      <c r="BK31" s="38">
        <v>0.99079856167773794</v>
      </c>
      <c r="BL31" s="29">
        <v>570</v>
      </c>
      <c r="BM31" s="37">
        <v>0.90915635582019305</v>
      </c>
      <c r="BN31" s="51">
        <v>701.79529433930304</v>
      </c>
      <c r="BO31" s="51">
        <v>826.473386110516</v>
      </c>
      <c r="BP31" s="51">
        <v>831.68632230502499</v>
      </c>
      <c r="BQ31" s="51">
        <v>834.5</v>
      </c>
      <c r="BR31" s="42">
        <v>0.97165704230218652</v>
      </c>
      <c r="BS31" s="43">
        <v>0.98245614035087714</v>
      </c>
      <c r="BT31" s="43">
        <v>1</v>
      </c>
      <c r="BU31" s="43">
        <v>1.0028198041359957</v>
      </c>
      <c r="BV31" s="38">
        <v>0.9865498301402601</v>
      </c>
      <c r="BW31" s="29">
        <v>740</v>
      </c>
      <c r="BX31" s="29">
        <v>380</v>
      </c>
      <c r="BY31" s="29">
        <v>190</v>
      </c>
      <c r="BZ31" s="29">
        <v>1220</v>
      </c>
      <c r="CA31" s="29">
        <v>1610</v>
      </c>
      <c r="CB31" s="29">
        <v>730</v>
      </c>
      <c r="CC31" s="32">
        <v>891.03433327191158</v>
      </c>
      <c r="CD31" s="32">
        <v>476.24748583961878</v>
      </c>
      <c r="CE31" s="43">
        <v>241.88857793299701</v>
      </c>
      <c r="CF31" s="38">
        <v>1391.80906282966</v>
      </c>
      <c r="CG31" s="68">
        <f>100*Wieser_et_al_2021!AT31/Wieser_et_al_2021!AW31</f>
        <v>70.622445146657867</v>
      </c>
    </row>
    <row r="32" spans="1:85">
      <c r="A32" s="27">
        <v>31</v>
      </c>
      <c r="B32" s="27" t="s">
        <v>93</v>
      </c>
      <c r="C32" s="27" t="s">
        <v>92</v>
      </c>
      <c r="D32" s="27">
        <v>1</v>
      </c>
      <c r="E32" s="27"/>
      <c r="F32" s="36">
        <v>2.6608000000000001</v>
      </c>
      <c r="G32" s="37">
        <v>14.370200000000001</v>
      </c>
      <c r="H32" s="37">
        <v>0.2651</v>
      </c>
      <c r="I32" s="37">
        <v>12.020300000000001</v>
      </c>
      <c r="J32" s="37">
        <v>0.52300000000000002</v>
      </c>
      <c r="K32" s="37">
        <v>2.6480999999999999</v>
      </c>
      <c r="L32" s="37">
        <v>51.646500000000003</v>
      </c>
      <c r="M32" s="37">
        <v>6.2697000000000003</v>
      </c>
      <c r="N32" s="37">
        <v>6.3154000000000003</v>
      </c>
      <c r="O32" s="37">
        <v>8.8599999999999998E-2</v>
      </c>
      <c r="P32" s="37">
        <v>96.807700000000011</v>
      </c>
      <c r="Q32" s="37">
        <v>0.293620844893419</v>
      </c>
      <c r="R32" s="46">
        <v>48.217568590435199</v>
      </c>
      <c r="S32" s="31">
        <v>21.36</v>
      </c>
      <c r="T32" s="32">
        <v>2.2109999999999999</v>
      </c>
      <c r="U32" s="32">
        <v>11.943</v>
      </c>
      <c r="V32" s="32">
        <v>0.22</v>
      </c>
      <c r="W32" s="32">
        <v>10.114000000000001</v>
      </c>
      <c r="X32" s="32">
        <v>0.435</v>
      </c>
      <c r="Y32" s="32">
        <v>2.2010000000000001</v>
      </c>
      <c r="Z32" s="32">
        <v>49.921999999999997</v>
      </c>
      <c r="AA32" s="32">
        <v>11.055</v>
      </c>
      <c r="AB32" s="32">
        <v>11.337</v>
      </c>
      <c r="AC32" s="32">
        <v>0.14499999999999999</v>
      </c>
      <c r="AD32" s="32">
        <v>0.24194202776320001</v>
      </c>
      <c r="AE32" s="47">
        <v>39.731022239976298</v>
      </c>
      <c r="AF32" s="41">
        <v>0.864445333961398</v>
      </c>
      <c r="AG32" s="37">
        <v>45.949800000000003</v>
      </c>
      <c r="AH32" s="37">
        <v>39.794649999999997</v>
      </c>
      <c r="AI32" s="37">
        <v>12.84395</v>
      </c>
      <c r="AJ32" s="37">
        <v>4.4049999999999999E-2</v>
      </c>
      <c r="AK32" s="37">
        <v>0.23244999999999999</v>
      </c>
      <c r="AL32" s="37">
        <v>0.16569999999999999</v>
      </c>
      <c r="AM32" s="42">
        <v>0.37605</v>
      </c>
      <c r="AN32" s="43">
        <v>2.7077337899952298</v>
      </c>
      <c r="AO32" s="43">
        <v>4.25544521421038</v>
      </c>
      <c r="AP32" s="32">
        <v>102.708268268268</v>
      </c>
      <c r="AQ32" s="32">
        <v>1</v>
      </c>
      <c r="AR32" s="32">
        <v>2.8311979822918502E-2</v>
      </c>
      <c r="AS32" s="32">
        <v>4.5744890867204901E-2</v>
      </c>
      <c r="AT32" s="49">
        <v>718.92177005985002</v>
      </c>
      <c r="AU32" s="49">
        <v>1181.02413090096</v>
      </c>
      <c r="AV32" s="49">
        <v>299.40670796552899</v>
      </c>
      <c r="AW32" s="49">
        <v>767.13933865028503</v>
      </c>
      <c r="AX32" s="49">
        <v>632.11876948770998</v>
      </c>
      <c r="AY32" s="52">
        <v>111.5</v>
      </c>
      <c r="AZ32" s="41">
        <v>0.93670165950430695</v>
      </c>
      <c r="BA32" s="45">
        <v>5.7745372533601298E-2</v>
      </c>
      <c r="BB32" s="45">
        <v>5.2397406749731201E-2</v>
      </c>
      <c r="BC32" s="45">
        <v>6.05469447390235E-2</v>
      </c>
      <c r="BD32" s="51">
        <v>850.07553251861498</v>
      </c>
      <c r="BE32" s="30">
        <v>830</v>
      </c>
      <c r="BF32" s="32">
        <v>0.97468152435204192</v>
      </c>
      <c r="BG32" s="49">
        <v>975.60078542332781</v>
      </c>
      <c r="BH32" s="49">
        <v>1275.725333395899</v>
      </c>
      <c r="BI32" s="49">
        <v>1324.5</v>
      </c>
      <c r="BJ32" s="49">
        <v>1323</v>
      </c>
      <c r="BK32" s="38">
        <v>0.99413072542392289</v>
      </c>
      <c r="BL32" s="29">
        <v>840</v>
      </c>
      <c r="BM32" s="37">
        <v>0.93227859344100505</v>
      </c>
      <c r="BN32" s="51">
        <v>975.60078542332803</v>
      </c>
      <c r="BO32" s="51">
        <v>1257.4253679631599</v>
      </c>
      <c r="BP32" s="51">
        <v>1342.7726694256401</v>
      </c>
      <c r="BQ32" s="51">
        <v>1338</v>
      </c>
      <c r="BR32" s="42">
        <v>0.98150494436974178</v>
      </c>
      <c r="BS32" s="43">
        <v>0.98809523809523814</v>
      </c>
      <c r="BT32" s="43">
        <v>0.99999999999999978</v>
      </c>
      <c r="BU32" s="43">
        <v>1.0145535201523588</v>
      </c>
      <c r="BV32" s="38">
        <v>0.98639183694924615</v>
      </c>
      <c r="BW32" s="29">
        <v>1330</v>
      </c>
      <c r="BX32" s="29">
        <v>400</v>
      </c>
      <c r="BY32" s="29">
        <v>90</v>
      </c>
      <c r="BZ32" s="29">
        <v>980</v>
      </c>
      <c r="CA32" s="29">
        <v>1320</v>
      </c>
      <c r="CB32" s="29">
        <v>550</v>
      </c>
      <c r="CC32" s="32">
        <v>1470.032547699554</v>
      </c>
      <c r="CD32" s="32">
        <v>490.17006881634529</v>
      </c>
      <c r="CE32" s="43">
        <v>87.971626621653982</v>
      </c>
      <c r="CF32" s="38">
        <v>1119.116901592402</v>
      </c>
      <c r="CG32" s="68">
        <f>100*Wieser_et_al_2021!AT32/Wieser_et_al_2021!AW32</f>
        <v>93.714627035647823</v>
      </c>
    </row>
    <row r="33" spans="1:85">
      <c r="A33" s="27">
        <v>32</v>
      </c>
      <c r="B33" s="27" t="s">
        <v>94</v>
      </c>
      <c r="C33" s="27" t="s">
        <v>92</v>
      </c>
      <c r="D33" s="27">
        <v>1</v>
      </c>
      <c r="E33" s="27"/>
      <c r="F33" s="36">
        <v>2.7987000000000002</v>
      </c>
      <c r="G33" s="37">
        <v>14.265599999999999</v>
      </c>
      <c r="H33" s="37">
        <v>0.31530000000000002</v>
      </c>
      <c r="I33" s="37">
        <v>11.9574</v>
      </c>
      <c r="J33" s="37">
        <v>0.56140000000000001</v>
      </c>
      <c r="K33" s="37">
        <v>2.7624</v>
      </c>
      <c r="L33" s="37">
        <v>51.632100000000001</v>
      </c>
      <c r="M33" s="37">
        <v>6.2866</v>
      </c>
      <c r="N33" s="37">
        <v>6.6235999999999997</v>
      </c>
      <c r="O33" s="37">
        <v>0.153</v>
      </c>
      <c r="P33" s="37">
        <v>97.356099999999998</v>
      </c>
      <c r="Q33" s="37">
        <v>0.29300617092433601</v>
      </c>
      <c r="R33" s="46">
        <v>85.714057417178395</v>
      </c>
      <c r="S33" s="31">
        <v>24.82</v>
      </c>
      <c r="T33" s="32">
        <v>2.25</v>
      </c>
      <c r="U33" s="32">
        <v>11.47</v>
      </c>
      <c r="V33" s="32">
        <v>0.254</v>
      </c>
      <c r="W33" s="32">
        <v>9.7509999999999994</v>
      </c>
      <c r="X33" s="32">
        <v>0.45100000000000001</v>
      </c>
      <c r="Y33" s="32">
        <v>2.2210000000000001</v>
      </c>
      <c r="Z33" s="32">
        <v>49.46</v>
      </c>
      <c r="AA33" s="32">
        <v>12.202999999999999</v>
      </c>
      <c r="AB33" s="32">
        <v>11.336</v>
      </c>
      <c r="AC33" s="32">
        <v>0.19500000000000001</v>
      </c>
      <c r="AD33" s="32">
        <v>0.23474296661138899</v>
      </c>
      <c r="AE33" s="47">
        <v>68.670130922270801</v>
      </c>
      <c r="AF33" s="41">
        <v>0.87702015133994105</v>
      </c>
      <c r="AG33" s="37">
        <v>46.745950000000001</v>
      </c>
      <c r="AH33" s="37">
        <v>40.145200000000003</v>
      </c>
      <c r="AI33" s="37">
        <v>11.6844</v>
      </c>
      <c r="AJ33" s="37">
        <v>4.7050000000000002E-2</v>
      </c>
      <c r="AK33" s="37">
        <v>0.23319999999999999</v>
      </c>
      <c r="AL33" s="37">
        <v>0.14899999999999999</v>
      </c>
      <c r="AM33" s="42">
        <v>0.38705000000000001</v>
      </c>
      <c r="AN33" s="43">
        <v>2.7136223165115299</v>
      </c>
      <c r="AO33" s="43">
        <v>7.5662381497241498</v>
      </c>
      <c r="AP33" s="32">
        <v>102.72280613947299</v>
      </c>
      <c r="AQ33" s="32">
        <v>1</v>
      </c>
      <c r="AR33" s="32">
        <v>2.9389436363653501E-2</v>
      </c>
      <c r="AS33" s="32">
        <v>5.0421719495332702E-2</v>
      </c>
      <c r="AT33" s="49">
        <v>1405.8800124798199</v>
      </c>
      <c r="AU33" s="49">
        <v>2287.2101485206799</v>
      </c>
      <c r="AV33" s="49">
        <v>593.97705441642302</v>
      </c>
      <c r="AW33" s="49">
        <v>1491.5940698970001</v>
      </c>
      <c r="AX33" s="49">
        <v>1194.99605022993</v>
      </c>
      <c r="AY33" s="52">
        <v>192.5</v>
      </c>
      <c r="AZ33" s="41">
        <v>0.96258978984060395</v>
      </c>
      <c r="BA33" s="45">
        <v>9.7831643274893104E-2</v>
      </c>
      <c r="BB33" s="45">
        <v>8.8725199035004101E-2</v>
      </c>
      <c r="BC33" s="45">
        <v>0.102625380413121</v>
      </c>
      <c r="BD33" s="51">
        <v>2625.7368779314202</v>
      </c>
      <c r="BE33" s="30">
        <v>1470</v>
      </c>
      <c r="BF33" s="32">
        <v>0.98473814137006233</v>
      </c>
      <c r="BG33" s="49">
        <v>1583.619134323066</v>
      </c>
      <c r="BH33" s="49">
        <v>2088.0556710575088</v>
      </c>
      <c r="BI33" s="49">
        <v>2390</v>
      </c>
      <c r="BJ33" s="49">
        <v>2388.5</v>
      </c>
      <c r="BK33" s="38">
        <v>0.99645441350065411</v>
      </c>
      <c r="BL33" s="29">
        <v>1470</v>
      </c>
      <c r="BM33" s="37">
        <v>0.95837828655195101</v>
      </c>
      <c r="BN33" s="51">
        <v>1583.6191343230601</v>
      </c>
      <c r="BO33" s="51">
        <v>2046.8116602468001</v>
      </c>
      <c r="BP33" s="51">
        <v>2437.9075087178899</v>
      </c>
      <c r="BQ33" s="51">
        <v>2402</v>
      </c>
      <c r="BR33" s="42">
        <v>0.98884710757519434</v>
      </c>
      <c r="BS33" s="43">
        <v>1</v>
      </c>
      <c r="BT33" s="43">
        <v>1.0000000000000038</v>
      </c>
      <c r="BU33" s="43">
        <v>1.0201503692849472</v>
      </c>
      <c r="BV33" s="38">
        <v>0.98034892277636709</v>
      </c>
      <c r="BW33" s="29">
        <v>2310</v>
      </c>
      <c r="BX33" s="29">
        <v>680</v>
      </c>
      <c r="BY33" s="29">
        <v>120</v>
      </c>
      <c r="BZ33" s="29">
        <v>2630</v>
      </c>
      <c r="CA33" s="29">
        <v>3520</v>
      </c>
      <c r="CB33" s="29">
        <v>1430</v>
      </c>
      <c r="CC33" s="32">
        <v>2371.2862006556602</v>
      </c>
      <c r="CD33" s="32">
        <v>799.52890458351487</v>
      </c>
      <c r="CE33" s="43">
        <v>132.0898217374754</v>
      </c>
      <c r="CF33" s="38">
        <v>2662.8539730315738</v>
      </c>
      <c r="CG33" s="68">
        <f>100*Wieser_et_al_2021!AT33/Wieser_et_al_2021!AW33</f>
        <v>94.253526536003264</v>
      </c>
    </row>
    <row r="34" spans="1:85">
      <c r="A34" s="27">
        <v>33</v>
      </c>
      <c r="B34" s="27" t="s">
        <v>95</v>
      </c>
      <c r="C34" s="27" t="s">
        <v>92</v>
      </c>
      <c r="D34" s="27">
        <v>1</v>
      </c>
      <c r="E34" s="27"/>
      <c r="F34" s="36">
        <v>3.0190999999999999</v>
      </c>
      <c r="G34" s="37">
        <v>13.700100000000001</v>
      </c>
      <c r="H34" s="37">
        <v>0.34510000000000002</v>
      </c>
      <c r="I34" s="37">
        <v>10.1777</v>
      </c>
      <c r="J34" s="37">
        <v>0.39179999999999998</v>
      </c>
      <c r="K34" s="37">
        <v>2.246</v>
      </c>
      <c r="L34" s="37">
        <v>51.884799999999998</v>
      </c>
      <c r="M34" s="37">
        <v>5.9364999999999997</v>
      </c>
      <c r="N34" s="37">
        <v>9.5297000000000001</v>
      </c>
      <c r="O34" s="37">
        <v>0.1963</v>
      </c>
      <c r="P34" s="37">
        <v>97.427099999999996</v>
      </c>
      <c r="Q34" s="37">
        <v>0.31631744423990599</v>
      </c>
      <c r="R34" s="46">
        <v>61.830724655496503</v>
      </c>
      <c r="S34" s="31">
        <v>8.11</v>
      </c>
      <c r="T34" s="32">
        <v>2.8370000000000002</v>
      </c>
      <c r="U34" s="32">
        <v>12.875999999999999</v>
      </c>
      <c r="V34" s="32">
        <v>0.32400000000000001</v>
      </c>
      <c r="W34" s="32">
        <v>9.6120000000000001</v>
      </c>
      <c r="X34" s="32">
        <v>0.36799999999999999</v>
      </c>
      <c r="Y34" s="32">
        <v>2.1110000000000002</v>
      </c>
      <c r="Z34" s="32">
        <v>51.707999999999998</v>
      </c>
      <c r="AA34" s="32">
        <v>8.14</v>
      </c>
      <c r="AB34" s="32">
        <v>11.331</v>
      </c>
      <c r="AC34" s="32">
        <v>0.22600000000000001</v>
      </c>
      <c r="AD34" s="32">
        <v>0.29258851562288901</v>
      </c>
      <c r="AE34" s="47">
        <v>57.192419438994101</v>
      </c>
      <c r="AF34" s="41">
        <v>0.81948522819732295</v>
      </c>
      <c r="AG34" s="37">
        <v>43.108600000000003</v>
      </c>
      <c r="AH34" s="37">
        <v>39.533450000000002</v>
      </c>
      <c r="AI34" s="37">
        <v>16.926749999999998</v>
      </c>
      <c r="AJ34" s="37">
        <v>5.0599999999999999E-2</v>
      </c>
      <c r="AK34" s="37">
        <v>0.23344999999999999</v>
      </c>
      <c r="AL34" s="37">
        <v>0.22125</v>
      </c>
      <c r="AM34" s="42">
        <v>0.26300000000000001</v>
      </c>
      <c r="AN34" s="43">
        <v>2.7293142525439</v>
      </c>
      <c r="AO34" s="43">
        <v>3.2525998304146402</v>
      </c>
      <c r="AP34" s="32">
        <v>102.688064731398</v>
      </c>
      <c r="AQ34" s="32">
        <v>1</v>
      </c>
      <c r="AR34" s="32">
        <v>2.4368370141251601E-2</v>
      </c>
      <c r="AS34" s="32">
        <v>3.9245419363098201E-2</v>
      </c>
      <c r="AT34" s="49">
        <v>467.69859588717998</v>
      </c>
      <c r="AU34" s="49">
        <v>768.73670568185696</v>
      </c>
      <c r="AV34" s="49">
        <v>194.62326457334899</v>
      </c>
      <c r="AW34" s="49">
        <v>529.52932054267603</v>
      </c>
      <c r="AX34" s="49">
        <v>489.80604989610202</v>
      </c>
      <c r="AY34" s="52">
        <v>142</v>
      </c>
      <c r="AZ34" s="41">
        <v>0.94225954128706202</v>
      </c>
      <c r="BA34" s="45">
        <v>7.3031203188440294E-2</v>
      </c>
      <c r="BB34" s="45">
        <v>6.6250329860181298E-2</v>
      </c>
      <c r="BC34" s="45">
        <v>7.6590793191880002E-2</v>
      </c>
      <c r="BD34" s="51">
        <v>820.07975621809499</v>
      </c>
      <c r="BE34" s="30">
        <v>720</v>
      </c>
      <c r="BF34" s="32">
        <v>0.96991388990667371</v>
      </c>
      <c r="BG34" s="49">
        <v>979.06791274622071</v>
      </c>
      <c r="BH34" s="49">
        <v>1064.389996674028</v>
      </c>
      <c r="BI34" s="49">
        <v>1040</v>
      </c>
      <c r="BJ34" s="49">
        <v>1039</v>
      </c>
      <c r="BK34" s="38">
        <v>0.99128587649443989</v>
      </c>
      <c r="BL34" s="29">
        <v>730</v>
      </c>
      <c r="BM34" s="37">
        <v>0.93017766604982299</v>
      </c>
      <c r="BN34" s="51">
        <v>979.06791274622105</v>
      </c>
      <c r="BO34" s="51">
        <v>1060.61293984896</v>
      </c>
      <c r="BP34" s="51">
        <v>1042.2533979033501</v>
      </c>
      <c r="BQ34" s="51">
        <v>1053</v>
      </c>
      <c r="BR34" s="42">
        <v>0.97674169247125731</v>
      </c>
      <c r="BS34" s="43">
        <v>0.98630136986301364</v>
      </c>
      <c r="BT34" s="43">
        <v>0.99999999999999967</v>
      </c>
      <c r="BU34" s="43">
        <v>1.0035612019080269</v>
      </c>
      <c r="BV34" s="38">
        <v>0.99783795581009072</v>
      </c>
      <c r="BW34" s="29">
        <v>1140</v>
      </c>
      <c r="BX34" s="29">
        <v>370</v>
      </c>
      <c r="BY34" s="29">
        <v>120</v>
      </c>
      <c r="BZ34" s="29">
        <v>1210</v>
      </c>
      <c r="CA34" s="29">
        <v>1620</v>
      </c>
      <c r="CB34" s="29">
        <v>680</v>
      </c>
      <c r="CC34" s="32">
        <v>1448.1037345038301</v>
      </c>
      <c r="CD34" s="32">
        <v>521.19908033465981</v>
      </c>
      <c r="CE34" s="43">
        <v>151.2800972369073</v>
      </c>
      <c r="CF34" s="38">
        <v>1525.6380295254021</v>
      </c>
      <c r="CG34" s="68">
        <f>100*Wieser_et_al_2021!AT34/Wieser_et_al_2021!AW34</f>
        <v>88.323455896241924</v>
      </c>
    </row>
    <row r="35" spans="1:85">
      <c r="A35" s="27">
        <v>34</v>
      </c>
      <c r="B35" s="27" t="s">
        <v>96</v>
      </c>
      <c r="C35" s="27" t="s">
        <v>92</v>
      </c>
      <c r="D35" s="27">
        <v>1</v>
      </c>
      <c r="E35" s="27"/>
      <c r="F35" s="36">
        <v>2.7122999999999999</v>
      </c>
      <c r="G35" s="37">
        <v>14.1951</v>
      </c>
      <c r="H35" s="37">
        <v>0.27789999999999998</v>
      </c>
      <c r="I35" s="37">
        <v>12.2278</v>
      </c>
      <c r="J35" s="37">
        <v>0.41620000000000001</v>
      </c>
      <c r="K35" s="37">
        <v>2.9352999999999998</v>
      </c>
      <c r="L35" s="37">
        <v>51.1449</v>
      </c>
      <c r="M35" s="37">
        <v>6.4599000000000002</v>
      </c>
      <c r="N35" s="37">
        <v>6.5762999999999998</v>
      </c>
      <c r="O35" s="37">
        <v>0.11219999999999999</v>
      </c>
      <c r="P35" s="37">
        <v>97.057900000000018</v>
      </c>
      <c r="Q35" s="37">
        <v>0.277988022408927</v>
      </c>
      <c r="R35" s="46">
        <v>43.768209376858103</v>
      </c>
      <c r="S35" s="31">
        <v>25.42</v>
      </c>
      <c r="T35" s="32">
        <v>2.177</v>
      </c>
      <c r="U35" s="32">
        <v>11.391999999999999</v>
      </c>
      <c r="V35" s="32">
        <v>0.223</v>
      </c>
      <c r="W35" s="32">
        <v>9.9510000000000005</v>
      </c>
      <c r="X35" s="32">
        <v>0.33400000000000002</v>
      </c>
      <c r="Y35" s="32">
        <v>2.3559999999999999</v>
      </c>
      <c r="Z35" s="32">
        <v>49.152000000000001</v>
      </c>
      <c r="AA35" s="32">
        <v>12.523999999999999</v>
      </c>
      <c r="AB35" s="32">
        <v>11.334</v>
      </c>
      <c r="AC35" s="32">
        <v>0.161</v>
      </c>
      <c r="AD35" s="32">
        <v>0.22164568841407101</v>
      </c>
      <c r="AE35" s="47">
        <v>34.897312531380997</v>
      </c>
      <c r="AF35" s="41">
        <v>0.88039140977941699</v>
      </c>
      <c r="AG35" s="37">
        <v>47.164749999999998</v>
      </c>
      <c r="AH35" s="37">
        <v>40.023249999999997</v>
      </c>
      <c r="AI35" s="37">
        <v>11.422000000000001</v>
      </c>
      <c r="AJ35" s="37">
        <v>5.6099999999999997E-2</v>
      </c>
      <c r="AK35" s="37">
        <v>0.22889999999999999</v>
      </c>
      <c r="AL35" s="37">
        <v>0.153</v>
      </c>
      <c r="AM35" s="42">
        <v>0.38109999999999999</v>
      </c>
      <c r="AN35" s="43">
        <v>2.7207592054345602</v>
      </c>
      <c r="AO35" s="43">
        <v>3.7742618818420199</v>
      </c>
      <c r="AP35" s="32">
        <v>102.713026359693</v>
      </c>
      <c r="AQ35" s="32">
        <v>1</v>
      </c>
      <c r="AR35" s="32">
        <v>1.54160487918031E-2</v>
      </c>
      <c r="AS35" s="32">
        <v>4.7275567393185697E-2</v>
      </c>
      <c r="AT35" s="49">
        <v>655.810964815077</v>
      </c>
      <c r="AU35" s="49">
        <v>992.71207382977195</v>
      </c>
      <c r="AV35" s="49">
        <v>305.24757976421199</v>
      </c>
      <c r="AW35" s="49">
        <v>699.57917419193495</v>
      </c>
      <c r="AX35" s="49">
        <v>557.78916774990796</v>
      </c>
      <c r="AY35" s="52">
        <v>101</v>
      </c>
      <c r="AZ35" s="41">
        <v>0.93904118169247297</v>
      </c>
      <c r="BA35" s="45">
        <v>5.2430653031249198E-2</v>
      </c>
      <c r="BB35" s="45">
        <v>4.7580068546394898E-2</v>
      </c>
      <c r="BC35" s="45">
        <v>5.4969674388516201E-2</v>
      </c>
      <c r="BD35" s="51">
        <v>682.98604375288801</v>
      </c>
      <c r="BE35" s="30">
        <v>680</v>
      </c>
      <c r="BF35" s="32">
        <v>0.97160609728728153</v>
      </c>
      <c r="BG35" s="49">
        <v>790.79944767840732</v>
      </c>
      <c r="BH35" s="49">
        <v>1072.418145364489</v>
      </c>
      <c r="BI35" s="49">
        <v>1175.5</v>
      </c>
      <c r="BJ35" s="49">
        <v>1173.5</v>
      </c>
      <c r="BK35" s="38">
        <v>0.99418071967989896</v>
      </c>
      <c r="BL35" s="29">
        <v>700</v>
      </c>
      <c r="BM35" s="37">
        <v>0.91716867036902905</v>
      </c>
      <c r="BN35" s="51">
        <v>790.79944767840504</v>
      </c>
      <c r="BO35" s="51">
        <v>1054.6325088251599</v>
      </c>
      <c r="BP35" s="51">
        <v>1200.18049086667</v>
      </c>
      <c r="BQ35" s="51">
        <v>1190</v>
      </c>
      <c r="BR35" s="42">
        <v>0.9792977138966944</v>
      </c>
      <c r="BS35" s="43">
        <v>0.97142857142857142</v>
      </c>
      <c r="BT35" s="43">
        <v>1.0000000000000029</v>
      </c>
      <c r="BU35" s="43">
        <v>1.0168642976491802</v>
      </c>
      <c r="BV35" s="38">
        <v>0.97943601728699337</v>
      </c>
      <c r="BW35" s="29">
        <v>1020</v>
      </c>
      <c r="BX35" s="29">
        <v>370</v>
      </c>
      <c r="BY35" s="29">
        <v>80</v>
      </c>
      <c r="BZ35" s="29">
        <v>720</v>
      </c>
      <c r="CA35" s="29">
        <v>960</v>
      </c>
      <c r="CB35" s="29">
        <v>410</v>
      </c>
      <c r="CC35" s="32">
        <v>1113.0691847880289</v>
      </c>
      <c r="CD35" s="32">
        <v>431.98114757270099</v>
      </c>
      <c r="CE35" s="43">
        <v>71.021485948566436</v>
      </c>
      <c r="CF35" s="38">
        <v>817.44450482948378</v>
      </c>
      <c r="CG35" s="68">
        <f>100*Wieser_et_al_2021!AT35/Wieser_et_al_2021!AW35</f>
        <v>93.743637462133805</v>
      </c>
    </row>
    <row r="36" spans="1:85">
      <c r="A36" s="27">
        <v>35</v>
      </c>
      <c r="B36" s="27" t="s">
        <v>97</v>
      </c>
      <c r="C36" s="27" t="s">
        <v>92</v>
      </c>
      <c r="D36" s="27">
        <v>1</v>
      </c>
      <c r="E36" s="27"/>
      <c r="F36" s="36">
        <v>2.8879999999999999</v>
      </c>
      <c r="G36" s="37">
        <v>14.752800000000001</v>
      </c>
      <c r="H36" s="37">
        <v>0.27289999999999998</v>
      </c>
      <c r="I36" s="37">
        <v>12.183199999999999</v>
      </c>
      <c r="J36" s="37">
        <v>0.40760000000000002</v>
      </c>
      <c r="K36" s="37">
        <v>2.4706999999999999</v>
      </c>
      <c r="L36" s="37">
        <v>52.145200000000003</v>
      </c>
      <c r="M36" s="37">
        <v>6.2541000000000002</v>
      </c>
      <c r="N36" s="37">
        <v>6.2723000000000004</v>
      </c>
      <c r="O36" s="37">
        <v>7.4999999999999997E-2</v>
      </c>
      <c r="P36" s="37">
        <v>97.721799999999988</v>
      </c>
      <c r="Q36" s="37">
        <v>0.290316720700389</v>
      </c>
      <c r="R36" s="46">
        <v>48.816789743998001</v>
      </c>
      <c r="S36" s="31">
        <v>30.05</v>
      </c>
      <c r="T36" s="32">
        <v>2.2160000000000002</v>
      </c>
      <c r="U36" s="32">
        <v>11.32</v>
      </c>
      <c r="V36" s="32">
        <v>0.20899999999999999</v>
      </c>
      <c r="W36" s="32">
        <v>9.5009999999999994</v>
      </c>
      <c r="X36" s="32">
        <v>0.313</v>
      </c>
      <c r="Y36" s="32">
        <v>1.8959999999999999</v>
      </c>
      <c r="Z36" s="32">
        <v>49.271999999999998</v>
      </c>
      <c r="AA36" s="32">
        <v>13.414</v>
      </c>
      <c r="AB36" s="32">
        <v>11.333</v>
      </c>
      <c r="AC36" s="32">
        <v>0.13200000000000001</v>
      </c>
      <c r="AD36" s="32">
        <v>0.223234694886881</v>
      </c>
      <c r="AE36" s="47">
        <v>37.536939441751599</v>
      </c>
      <c r="AF36" s="41">
        <v>0.88702677307424005</v>
      </c>
      <c r="AG36" s="37">
        <v>47.16825</v>
      </c>
      <c r="AH36" s="37">
        <v>40.257899999999999</v>
      </c>
      <c r="AI36" s="37">
        <v>10.708449999999999</v>
      </c>
      <c r="AJ36" s="37">
        <v>5.1900000000000002E-2</v>
      </c>
      <c r="AK36" s="37">
        <v>0.24525</v>
      </c>
      <c r="AL36" s="37">
        <v>0.15315000000000001</v>
      </c>
      <c r="AM36" s="42">
        <v>0.39219999999999999</v>
      </c>
      <c r="AN36" s="43">
        <v>2.7053081054002499</v>
      </c>
      <c r="AO36" s="43">
        <v>5.8770195471889801</v>
      </c>
      <c r="AP36" s="32">
        <v>102.70030697364</v>
      </c>
      <c r="AQ36" s="32">
        <v>1</v>
      </c>
      <c r="AR36" s="32">
        <v>2.8654079064064201E-2</v>
      </c>
      <c r="AS36" s="32">
        <v>4.3183744870667298E-2</v>
      </c>
      <c r="AT36" s="49">
        <v>938.12498553906903</v>
      </c>
      <c r="AU36" s="49">
        <v>1559.5768704249999</v>
      </c>
      <c r="AV36" s="49">
        <v>383.69380056582298</v>
      </c>
      <c r="AW36" s="49">
        <v>986.94177528306705</v>
      </c>
      <c r="AX36" s="49">
        <v>758.89409864134302</v>
      </c>
      <c r="AY36" s="52">
        <v>112.5</v>
      </c>
      <c r="AZ36" s="41">
        <v>0.93992264108417301</v>
      </c>
      <c r="BA36" s="45">
        <v>5.8250148029438897E-2</v>
      </c>
      <c r="BB36" s="45">
        <v>5.2854913939630502E-2</v>
      </c>
      <c r="BC36" s="45">
        <v>6.1076687992981001E-2</v>
      </c>
      <c r="BD36" s="51">
        <v>1189.40441422714</v>
      </c>
      <c r="BE36" s="30">
        <v>910</v>
      </c>
      <c r="BF36" s="32">
        <v>0.97643661189993047</v>
      </c>
      <c r="BG36" s="49">
        <v>1027.232540299306</v>
      </c>
      <c r="BH36" s="49">
        <v>1351.7073582013429</v>
      </c>
      <c r="BI36" s="49">
        <v>1573.5</v>
      </c>
      <c r="BJ36" s="49">
        <v>1571</v>
      </c>
      <c r="BK36" s="38">
        <v>0.99489358486686441</v>
      </c>
      <c r="BL36" s="29">
        <v>920</v>
      </c>
      <c r="BM36" s="37">
        <v>0.935512404185319</v>
      </c>
      <c r="BN36" s="51">
        <v>1027.2325402992999</v>
      </c>
      <c r="BO36" s="51">
        <v>1325.8169474833701</v>
      </c>
      <c r="BP36" s="51">
        <v>1607.1486437612</v>
      </c>
      <c r="BQ36" s="51">
        <v>1587</v>
      </c>
      <c r="BR36" s="42">
        <v>0.98377355680825007</v>
      </c>
      <c r="BS36" s="43">
        <v>0.98913043478260865</v>
      </c>
      <c r="BT36" s="43">
        <v>1.000000000000006</v>
      </c>
      <c r="BU36" s="43">
        <v>1.019527892419174</v>
      </c>
      <c r="BV36" s="38">
        <v>0.9790631414886104</v>
      </c>
      <c r="BW36" s="29">
        <v>1480</v>
      </c>
      <c r="BX36" s="29">
        <v>420</v>
      </c>
      <c r="BY36" s="29">
        <v>90</v>
      </c>
      <c r="BZ36" s="29">
        <v>1140</v>
      </c>
      <c r="CA36" s="29">
        <v>1540</v>
      </c>
      <c r="CB36" s="29">
        <v>630</v>
      </c>
      <c r="CC36" s="32">
        <v>1570.7398584364339</v>
      </c>
      <c r="CD36" s="32">
        <v>501.31198168290291</v>
      </c>
      <c r="CE36" s="43">
        <v>75.206964291600897</v>
      </c>
      <c r="CF36" s="38">
        <v>1251.200105714378</v>
      </c>
      <c r="CG36" s="68">
        <f>100*Wieser_et_al_2021!AT36/Wieser_et_al_2021!AW36</f>
        <v>95.05373154054638</v>
      </c>
    </row>
    <row r="37" spans="1:85">
      <c r="A37" s="27">
        <v>36</v>
      </c>
      <c r="B37" s="27" t="s">
        <v>98</v>
      </c>
      <c r="C37" s="27" t="s">
        <v>92</v>
      </c>
      <c r="D37" s="27">
        <v>1</v>
      </c>
      <c r="E37" s="27"/>
      <c r="F37" s="36">
        <v>2.6835</v>
      </c>
      <c r="G37" s="37">
        <v>14.251899999999999</v>
      </c>
      <c r="H37" s="37">
        <v>0.3291</v>
      </c>
      <c r="I37" s="37">
        <v>12.041399999999999</v>
      </c>
      <c r="J37" s="37">
        <v>0.60619999999999996</v>
      </c>
      <c r="K37" s="37">
        <v>3.0659000000000001</v>
      </c>
      <c r="L37" s="37">
        <v>50.1205</v>
      </c>
      <c r="M37" s="37">
        <v>6.2872000000000003</v>
      </c>
      <c r="N37" s="37">
        <v>6.8437999999999999</v>
      </c>
      <c r="O37" s="37">
        <v>0.1734</v>
      </c>
      <c r="P37" s="37">
        <v>96.402900000000002</v>
      </c>
      <c r="Q37" s="37">
        <v>0.28609163506004598</v>
      </c>
      <c r="R37" s="46">
        <v>45.510185039084</v>
      </c>
      <c r="S37" s="31">
        <v>23.99</v>
      </c>
      <c r="T37" s="32">
        <v>2.1960000000000002</v>
      </c>
      <c r="U37" s="32">
        <v>11.663</v>
      </c>
      <c r="V37" s="32">
        <v>0.26900000000000002</v>
      </c>
      <c r="W37" s="32">
        <v>9.9870000000000001</v>
      </c>
      <c r="X37" s="32">
        <v>0.496</v>
      </c>
      <c r="Y37" s="32">
        <v>2.5089999999999999</v>
      </c>
      <c r="Z37" s="32">
        <v>48.753</v>
      </c>
      <c r="AA37" s="32">
        <v>12.173999999999999</v>
      </c>
      <c r="AB37" s="32">
        <v>11.333</v>
      </c>
      <c r="AC37" s="32">
        <v>0.21099999999999999</v>
      </c>
      <c r="AD37" s="32">
        <v>0.23073766840877999</v>
      </c>
      <c r="AE37" s="47">
        <v>36.704722186534397</v>
      </c>
      <c r="AF37" s="41">
        <v>0.87826470286006797</v>
      </c>
      <c r="AG37" s="37">
        <v>46.656849999999999</v>
      </c>
      <c r="AH37" s="37">
        <v>40.080150000000003</v>
      </c>
      <c r="AI37" s="37">
        <v>11.527749999999999</v>
      </c>
      <c r="AJ37" s="37">
        <v>4.1849999999999998E-2</v>
      </c>
      <c r="AK37" s="37">
        <v>0.23080000000000001</v>
      </c>
      <c r="AL37" s="37">
        <v>0.14779999999999999</v>
      </c>
      <c r="AM37" s="42">
        <v>0.36635000000000001</v>
      </c>
      <c r="AN37" s="43">
        <v>2.7275606472754701</v>
      </c>
      <c r="AO37" s="43">
        <v>5.0388707113498299</v>
      </c>
      <c r="AP37" s="32">
        <v>102.677704371038</v>
      </c>
      <c r="AQ37" s="32">
        <v>1</v>
      </c>
      <c r="AR37" s="32">
        <v>8.1953818476094304E-3</v>
      </c>
      <c r="AS37" s="32">
        <v>3.5912494669283E-2</v>
      </c>
      <c r="AT37" s="49">
        <v>663.44415747937501</v>
      </c>
      <c r="AU37" s="49">
        <v>975.64512696189195</v>
      </c>
      <c r="AV37" s="49">
        <v>319.66406536965599</v>
      </c>
      <c r="AW37" s="49">
        <v>708.95434251845904</v>
      </c>
      <c r="AX37" s="49">
        <v>571.78348457009304</v>
      </c>
      <c r="AY37" s="52">
        <v>105</v>
      </c>
      <c r="AZ37" s="41">
        <v>0.93905248195542801</v>
      </c>
      <c r="BA37" s="45">
        <v>5.4458440088468903E-2</v>
      </c>
      <c r="BB37" s="45">
        <v>4.9418152496044997E-2</v>
      </c>
      <c r="BC37" s="45">
        <v>5.7097561428880297E-2</v>
      </c>
      <c r="BD37" s="51">
        <v>944.74338880171695</v>
      </c>
      <c r="BE37" s="30">
        <v>700</v>
      </c>
      <c r="BF37" s="32">
        <v>0.97058551378814473</v>
      </c>
      <c r="BG37" s="49">
        <v>804.1060133264898</v>
      </c>
      <c r="BH37" s="49">
        <v>1061.6148667627469</v>
      </c>
      <c r="BI37" s="49">
        <v>1090</v>
      </c>
      <c r="BJ37" s="49">
        <v>1088</v>
      </c>
      <c r="BK37" s="38">
        <v>0.99337371083126946</v>
      </c>
      <c r="BL37" s="29">
        <v>710</v>
      </c>
      <c r="BM37" s="37">
        <v>0.91771168467110398</v>
      </c>
      <c r="BN37" s="51">
        <v>804.10601332648901</v>
      </c>
      <c r="BO37" s="51">
        <v>1045.57048909984</v>
      </c>
      <c r="BP37" s="51">
        <v>1114.3661679412</v>
      </c>
      <c r="BQ37" s="51">
        <v>1104.5</v>
      </c>
      <c r="BR37" s="42">
        <v>0.97766001405458369</v>
      </c>
      <c r="BS37" s="43">
        <v>0.9859154929577465</v>
      </c>
      <c r="BT37" s="43">
        <v>1.0000000000000009</v>
      </c>
      <c r="BU37" s="43">
        <v>1.0153450942142792</v>
      </c>
      <c r="BV37" s="38">
        <v>0.97813450493905718</v>
      </c>
      <c r="BW37" s="29">
        <v>1010</v>
      </c>
      <c r="BX37" s="29">
        <v>390</v>
      </c>
      <c r="BY37" s="29">
        <v>90</v>
      </c>
      <c r="BZ37" s="29">
        <v>980</v>
      </c>
      <c r="CA37" s="29">
        <v>1320</v>
      </c>
      <c r="CB37" s="29">
        <v>550</v>
      </c>
      <c r="CC37" s="32">
        <v>1104.374532017514</v>
      </c>
      <c r="CD37" s="32">
        <v>451.62275297338113</v>
      </c>
      <c r="CE37" s="43">
        <v>73.849640106433014</v>
      </c>
      <c r="CF37" s="38">
        <v>1075.255573737282</v>
      </c>
      <c r="CG37" s="68">
        <f>100*Wieser_et_al_2021!AT37/Wieser_et_al_2021!AW37</f>
        <v>93.580660656169243</v>
      </c>
    </row>
    <row r="38" spans="1:85">
      <c r="A38" s="27">
        <v>37</v>
      </c>
      <c r="B38" s="27" t="s">
        <v>99</v>
      </c>
      <c r="C38" s="27" t="s">
        <v>92</v>
      </c>
      <c r="D38" s="27">
        <v>1</v>
      </c>
      <c r="E38" s="27"/>
      <c r="F38" s="36">
        <v>2.6577999999999999</v>
      </c>
      <c r="G38" s="37">
        <v>14.1439</v>
      </c>
      <c r="H38" s="37">
        <v>0.31009999999999999</v>
      </c>
      <c r="I38" s="37">
        <v>10.862500000000001</v>
      </c>
      <c r="J38" s="37">
        <v>0.37430000000000002</v>
      </c>
      <c r="K38" s="37">
        <v>2.3807</v>
      </c>
      <c r="L38" s="37">
        <v>51.286299999999997</v>
      </c>
      <c r="M38" s="37">
        <v>6.1642999999999999</v>
      </c>
      <c r="N38" s="37">
        <v>9.1226000000000003</v>
      </c>
      <c r="O38" s="37">
        <v>0.192</v>
      </c>
      <c r="P38" s="37">
        <v>97.494500000000002</v>
      </c>
      <c r="Q38" s="37">
        <v>0.31064017496702101</v>
      </c>
      <c r="R38" s="46">
        <v>98.189237963552898</v>
      </c>
      <c r="S38" s="31">
        <v>9.74</v>
      </c>
      <c r="T38" s="32">
        <v>2.4550000000000001</v>
      </c>
      <c r="U38" s="32">
        <v>13.064</v>
      </c>
      <c r="V38" s="32">
        <v>0.28599999999999998</v>
      </c>
      <c r="W38" s="32">
        <v>10.090999999999999</v>
      </c>
      <c r="X38" s="32">
        <v>0.34599999999999997</v>
      </c>
      <c r="Y38" s="32">
        <v>2.1989999999999998</v>
      </c>
      <c r="Z38" s="32">
        <v>50.863999999999997</v>
      </c>
      <c r="AA38" s="32">
        <v>8.68</v>
      </c>
      <c r="AB38" s="32">
        <v>11.337</v>
      </c>
      <c r="AC38" s="32">
        <v>0.224</v>
      </c>
      <c r="AD38" s="32">
        <v>0.28306923179061499</v>
      </c>
      <c r="AE38" s="47">
        <v>89.474428616323095</v>
      </c>
      <c r="AF38" s="41">
        <v>0.82912814606809404</v>
      </c>
      <c r="AG38" s="37">
        <v>43.691699999999997</v>
      </c>
      <c r="AH38" s="37">
        <v>39.490600000000001</v>
      </c>
      <c r="AI38" s="37">
        <v>16.0504</v>
      </c>
      <c r="AJ38" s="37">
        <v>4.5199999999999997E-2</v>
      </c>
      <c r="AK38" s="37">
        <v>0.2394</v>
      </c>
      <c r="AL38" s="37">
        <v>0.19689999999999999</v>
      </c>
      <c r="AM38" s="42">
        <v>0.29380000000000001</v>
      </c>
      <c r="AN38" s="43">
        <v>2.7389619820820901</v>
      </c>
      <c r="AO38" s="43">
        <v>2.24104316841761</v>
      </c>
      <c r="AP38" s="32">
        <v>102.773830497164</v>
      </c>
      <c r="AQ38" s="32">
        <v>1</v>
      </c>
      <c r="AR38" s="32">
        <v>1.35084762627745E-2</v>
      </c>
      <c r="AS38" s="32">
        <v>6.6836239436277395E-2</v>
      </c>
      <c r="AT38" s="49">
        <v>546.86008338652596</v>
      </c>
      <c r="AU38" s="49">
        <v>797.91096790172799</v>
      </c>
      <c r="AV38" s="49">
        <v>265.87776897829502</v>
      </c>
      <c r="AW38" s="49">
        <v>645.04932135007903</v>
      </c>
      <c r="AX38" s="49">
        <v>587.79781424282703</v>
      </c>
      <c r="AY38" s="52">
        <v>220</v>
      </c>
      <c r="AZ38" s="41">
        <v>0.96400711837005704</v>
      </c>
      <c r="BA38" s="45">
        <v>0.11106388979635901</v>
      </c>
      <c r="BB38" s="45">
        <v>0.100720338040684</v>
      </c>
      <c r="BC38" s="45">
        <v>0.116515348899303</v>
      </c>
      <c r="BD38" s="51">
        <v>876.026691269038</v>
      </c>
      <c r="BE38" s="30">
        <v>870</v>
      </c>
      <c r="BF38" s="32">
        <v>0.97436183026019396</v>
      </c>
      <c r="BG38" s="49">
        <v>1097.2885412322551</v>
      </c>
      <c r="BH38" s="49">
        <v>1287.3678318472671</v>
      </c>
      <c r="BI38" s="49">
        <v>1237</v>
      </c>
      <c r="BJ38" s="49">
        <v>1236</v>
      </c>
      <c r="BK38" s="38">
        <v>0.99295031566595304</v>
      </c>
      <c r="BL38" s="29">
        <v>880</v>
      </c>
      <c r="BM38" s="37">
        <v>0.93827404458116304</v>
      </c>
      <c r="BN38" s="51">
        <v>1097.2885412322501</v>
      </c>
      <c r="BO38" s="51">
        <v>1276.54032539899</v>
      </c>
      <c r="BP38" s="51">
        <v>1241.25154146975</v>
      </c>
      <c r="BQ38" s="51">
        <v>1250</v>
      </c>
      <c r="BR38" s="42">
        <v>0.98023100189945311</v>
      </c>
      <c r="BS38" s="43">
        <v>0.98863636363636365</v>
      </c>
      <c r="BT38" s="43">
        <v>1.0000000000000047</v>
      </c>
      <c r="BU38" s="43">
        <v>1.008481914932764</v>
      </c>
      <c r="BV38" s="38">
        <v>0.99657479461035281</v>
      </c>
      <c r="BW38" s="29">
        <v>1210</v>
      </c>
      <c r="BX38" s="29">
        <v>510</v>
      </c>
      <c r="BY38" s="29">
        <v>160</v>
      </c>
      <c r="BZ38" s="29">
        <v>1310</v>
      </c>
      <c r="CA38" s="29">
        <v>1740</v>
      </c>
      <c r="CB38" s="29">
        <v>760</v>
      </c>
      <c r="CC38" s="32">
        <v>1460.3708386814501</v>
      </c>
      <c r="CD38" s="32">
        <v>667.28407084458922</v>
      </c>
      <c r="CE38" s="43">
        <v>213.51384061407171</v>
      </c>
      <c r="CF38" s="38">
        <v>1570.461141746893</v>
      </c>
      <c r="CG38" s="68">
        <f>100*Wieser_et_al_2021!AT38/Wieser_et_al_2021!AW38</f>
        <v>84.778026313081853</v>
      </c>
    </row>
    <row r="39" spans="1:85">
      <c r="A39" s="27">
        <v>38</v>
      </c>
      <c r="B39" s="27" t="s">
        <v>100</v>
      </c>
      <c r="C39" s="27" t="s">
        <v>92</v>
      </c>
      <c r="D39" s="27">
        <v>1</v>
      </c>
      <c r="E39" s="27"/>
      <c r="F39" s="36">
        <v>2.8212999999999999</v>
      </c>
      <c r="G39" s="37">
        <v>14.4701</v>
      </c>
      <c r="H39" s="37">
        <v>0.2208</v>
      </c>
      <c r="I39" s="37">
        <v>12.0532</v>
      </c>
      <c r="J39" s="37">
        <v>0.37290000000000001</v>
      </c>
      <c r="K39" s="37">
        <v>2.3946000000000001</v>
      </c>
      <c r="L39" s="37">
        <v>52.647599999999997</v>
      </c>
      <c r="M39" s="37">
        <v>6.3403</v>
      </c>
      <c r="N39" s="37">
        <v>6.2599</v>
      </c>
      <c r="O39" s="37">
        <v>9.8599999999999993E-2</v>
      </c>
      <c r="P39" s="37">
        <v>97.679300000000012</v>
      </c>
      <c r="Q39" s="37">
        <v>0.28043551408501799</v>
      </c>
      <c r="R39" s="46">
        <v>51.351997160427899</v>
      </c>
      <c r="S39" s="31">
        <v>29.41</v>
      </c>
      <c r="T39" s="32">
        <v>2.177</v>
      </c>
      <c r="U39" s="32">
        <v>11.164999999999999</v>
      </c>
      <c r="V39" s="32">
        <v>0.17</v>
      </c>
      <c r="W39" s="32">
        <v>9.452</v>
      </c>
      <c r="X39" s="32">
        <v>0.28799999999999998</v>
      </c>
      <c r="Y39" s="32">
        <v>1.8480000000000001</v>
      </c>
      <c r="Z39" s="32">
        <v>49.725000000000001</v>
      </c>
      <c r="AA39" s="32">
        <v>13.305999999999999</v>
      </c>
      <c r="AB39" s="32">
        <v>11.331</v>
      </c>
      <c r="AC39" s="32">
        <v>0.151</v>
      </c>
      <c r="AD39" s="32">
        <v>0.21670312501739999</v>
      </c>
      <c r="AE39" s="47">
        <v>39.681629828010102</v>
      </c>
      <c r="AF39" s="41">
        <v>0.88524737620818295</v>
      </c>
      <c r="AG39" s="37">
        <v>47.630549999999999</v>
      </c>
      <c r="AH39" s="37">
        <v>40.408900000000003</v>
      </c>
      <c r="AI39" s="37">
        <v>11.005800000000001</v>
      </c>
      <c r="AJ39" s="37">
        <v>5.0250000000000003E-2</v>
      </c>
      <c r="AK39" s="37">
        <v>0.2296</v>
      </c>
      <c r="AL39" s="37">
        <v>0.14605000000000001</v>
      </c>
      <c r="AM39" s="42">
        <v>0.38100000000000001</v>
      </c>
      <c r="AN39" s="43">
        <v>2.7017732732832802</v>
      </c>
      <c r="AO39" s="43">
        <v>4.0958053368378202</v>
      </c>
      <c r="AP39" s="32">
        <v>102.733780447114</v>
      </c>
      <c r="AQ39" s="32">
        <v>1</v>
      </c>
      <c r="AR39" s="32">
        <v>1.6297313524990899E-2</v>
      </c>
      <c r="AS39" s="32">
        <v>5.39521508375813E-2</v>
      </c>
      <c r="AT39" s="49">
        <v>817.89804318371102</v>
      </c>
      <c r="AU39" s="49">
        <v>1229.40772056285</v>
      </c>
      <c r="AV39" s="49">
        <v>383.97745783610799</v>
      </c>
      <c r="AW39" s="49">
        <v>869.25004034413905</v>
      </c>
      <c r="AX39" s="49">
        <v>671.70237257100598</v>
      </c>
      <c r="AY39" s="52">
        <v>117.5</v>
      </c>
      <c r="AZ39" s="41">
        <v>0.94664667835428795</v>
      </c>
      <c r="BA39" s="45">
        <v>6.0770387265949501E-2</v>
      </c>
      <c r="BB39" s="45">
        <v>5.5139087587066399E-2</v>
      </c>
      <c r="BC39" s="45">
        <v>6.3721661141349403E-2</v>
      </c>
      <c r="BD39" s="51">
        <v>872.10811101445199</v>
      </c>
      <c r="BE39" s="30">
        <v>800</v>
      </c>
      <c r="BF39" s="32">
        <v>0.97557303298535925</v>
      </c>
      <c r="BG39" s="49">
        <v>950.11249091801903</v>
      </c>
      <c r="BH39" s="49">
        <v>1262.7448823888849</v>
      </c>
      <c r="BI39" s="49">
        <v>1402.5</v>
      </c>
      <c r="BJ39" s="49">
        <v>1400.5</v>
      </c>
      <c r="BK39" s="38">
        <v>0.9947593623236809</v>
      </c>
      <c r="BL39" s="29">
        <v>820</v>
      </c>
      <c r="BM39" s="37">
        <v>0.92949788812027201</v>
      </c>
      <c r="BN39" s="51">
        <v>950.11249091801903</v>
      </c>
      <c r="BO39" s="51">
        <v>1238.32607038322</v>
      </c>
      <c r="BP39" s="51">
        <v>1430.1014131996501</v>
      </c>
      <c r="BQ39" s="51">
        <v>1416.5</v>
      </c>
      <c r="BR39" s="42">
        <v>0.98217043078242294</v>
      </c>
      <c r="BS39" s="43">
        <v>0.97560975609756095</v>
      </c>
      <c r="BT39" s="43">
        <v>1</v>
      </c>
      <c r="BU39" s="43">
        <v>1.0197192101415649</v>
      </c>
      <c r="BV39" s="38">
        <v>0.98069968119400996</v>
      </c>
      <c r="BW39" s="29">
        <v>1190</v>
      </c>
      <c r="BX39" s="29">
        <v>430</v>
      </c>
      <c r="BY39" s="29">
        <v>90</v>
      </c>
      <c r="BZ39" s="29">
        <v>870</v>
      </c>
      <c r="CA39" s="29">
        <v>1160</v>
      </c>
      <c r="CB39" s="29">
        <v>490</v>
      </c>
      <c r="CC39" s="32">
        <v>1330.891961096414</v>
      </c>
      <c r="CD39" s="32">
        <v>520.74055875879037</v>
      </c>
      <c r="CE39" s="43">
        <v>81.177967753250201</v>
      </c>
      <c r="CF39" s="38">
        <v>1001.432034530957</v>
      </c>
      <c r="CG39" s="68">
        <f>100*Wieser_et_al_2021!AT39/Wieser_et_al_2021!AW39</f>
        <v>94.092379088058749</v>
      </c>
    </row>
    <row r="40" spans="1:85">
      <c r="A40" s="27">
        <v>39</v>
      </c>
      <c r="B40" s="27" t="s">
        <v>101</v>
      </c>
      <c r="C40" s="27" t="s">
        <v>92</v>
      </c>
      <c r="D40" s="27">
        <v>1</v>
      </c>
      <c r="E40" s="27"/>
      <c r="F40" s="36">
        <v>2.7530999999999999</v>
      </c>
      <c r="G40" s="37">
        <v>14.0318</v>
      </c>
      <c r="H40" s="37">
        <v>0.27210000000000001</v>
      </c>
      <c r="I40" s="37">
        <v>11.755000000000001</v>
      </c>
      <c r="J40" s="37">
        <v>0.4446</v>
      </c>
      <c r="K40" s="37">
        <v>2.5206</v>
      </c>
      <c r="L40" s="37">
        <v>51.650799999999997</v>
      </c>
      <c r="M40" s="37">
        <v>6.2882999999999996</v>
      </c>
      <c r="N40" s="37">
        <v>8.0373999999999999</v>
      </c>
      <c r="O40" s="37">
        <v>9.3100000000000002E-2</v>
      </c>
      <c r="P40" s="37">
        <v>97.846800000000002</v>
      </c>
      <c r="Q40" s="37">
        <v>0.28622366598899701</v>
      </c>
      <c r="R40" s="46">
        <v>25.704371095433402</v>
      </c>
      <c r="S40" s="31">
        <v>15.18</v>
      </c>
      <c r="T40" s="32">
        <v>2.403</v>
      </c>
      <c r="U40" s="32">
        <v>12.244999999999999</v>
      </c>
      <c r="V40" s="32">
        <v>0.23699999999999999</v>
      </c>
      <c r="W40" s="32">
        <v>10.351000000000001</v>
      </c>
      <c r="X40" s="32">
        <v>0.38800000000000001</v>
      </c>
      <c r="Y40" s="32">
        <v>2.2000000000000002</v>
      </c>
      <c r="Z40" s="32">
        <v>50.298999999999999</v>
      </c>
      <c r="AA40" s="32">
        <v>9.9670000000000005</v>
      </c>
      <c r="AB40" s="32">
        <v>11.345000000000001</v>
      </c>
      <c r="AC40" s="32">
        <v>0.14099999999999999</v>
      </c>
      <c r="AD40" s="32">
        <v>0.24850118596023399</v>
      </c>
      <c r="AE40" s="47">
        <v>22.3166965579384</v>
      </c>
      <c r="AF40" s="41">
        <v>0.85110097952331099</v>
      </c>
      <c r="AG40" s="37">
        <v>45.065100000000001</v>
      </c>
      <c r="AH40" s="37">
        <v>39.890549999999998</v>
      </c>
      <c r="AI40" s="37">
        <v>14.053649999999999</v>
      </c>
      <c r="AJ40" s="37">
        <v>4.4699999999999997E-2</v>
      </c>
      <c r="AK40" s="37">
        <v>0.22935</v>
      </c>
      <c r="AL40" s="37">
        <v>0.18795000000000001</v>
      </c>
      <c r="AM40" s="42">
        <v>0.32734999999999997</v>
      </c>
      <c r="AN40" s="43">
        <v>2.72915096208866</v>
      </c>
      <c r="AO40" s="43">
        <v>4.9454645935817902</v>
      </c>
      <c r="AP40" s="32">
        <v>102.69140807474101</v>
      </c>
      <c r="AQ40" s="32">
        <v>1</v>
      </c>
      <c r="AR40" s="32">
        <v>8.1133270125363591E-3</v>
      </c>
      <c r="AS40" s="32">
        <v>4.03209718728448E-2</v>
      </c>
      <c r="AT40" s="49">
        <v>730.65191902522304</v>
      </c>
      <c r="AU40" s="49">
        <v>1065.7893571086199</v>
      </c>
      <c r="AV40" s="49">
        <v>355.34480914646502</v>
      </c>
      <c r="AW40" s="49">
        <v>756.35629012065704</v>
      </c>
      <c r="AX40" s="49">
        <v>656.67328539734103</v>
      </c>
      <c r="AY40" s="52">
        <v>62.5</v>
      </c>
      <c r="AZ40" s="41">
        <v>0.89190708651435802</v>
      </c>
      <c r="BA40" s="45">
        <v>3.2719048582016498E-2</v>
      </c>
      <c r="BB40" s="45">
        <v>2.9706512714445001E-2</v>
      </c>
      <c r="BC40" s="45">
        <v>3.4290909669336102E-2</v>
      </c>
      <c r="BD40" s="51">
        <v>528.81019440938496</v>
      </c>
      <c r="BE40" s="30">
        <v>910</v>
      </c>
      <c r="BF40" s="32">
        <v>0.97837429962552991</v>
      </c>
      <c r="BG40" s="49">
        <v>1050.780988327059</v>
      </c>
      <c r="BH40" s="49">
        <v>1338.96388840191</v>
      </c>
      <c r="BI40" s="49">
        <v>1373</v>
      </c>
      <c r="BJ40" s="49">
        <v>1371.5</v>
      </c>
      <c r="BK40" s="38">
        <v>0.99447813093652437</v>
      </c>
      <c r="BL40" s="29">
        <v>920</v>
      </c>
      <c r="BM40" s="37">
        <v>0.93915625167349004</v>
      </c>
      <c r="BN40" s="51">
        <v>1050.78098832705</v>
      </c>
      <c r="BO40" s="51">
        <v>1321.1886915892901</v>
      </c>
      <c r="BP40" s="51">
        <v>1386.56652564455</v>
      </c>
      <c r="BQ40" s="51">
        <v>1387</v>
      </c>
      <c r="BR40" s="42">
        <v>0.98174553772269268</v>
      </c>
      <c r="BS40" s="43">
        <v>0.98913043478260865</v>
      </c>
      <c r="BT40" s="43">
        <v>1.0000000000000087</v>
      </c>
      <c r="BU40" s="43">
        <v>1.0134539425941027</v>
      </c>
      <c r="BV40" s="38">
        <v>0.99021574126186007</v>
      </c>
      <c r="BW40" s="29">
        <v>1310</v>
      </c>
      <c r="BX40" s="29">
        <v>480</v>
      </c>
      <c r="BY40" s="29">
        <v>70</v>
      </c>
      <c r="BZ40" s="29">
        <v>680</v>
      </c>
      <c r="CA40" s="29">
        <v>910</v>
      </c>
      <c r="CB40" s="29">
        <v>380</v>
      </c>
      <c r="CC40" s="32">
        <v>1445.537766650614</v>
      </c>
      <c r="CD40" s="32">
        <v>578.89949484627118</v>
      </c>
      <c r="CE40" s="43">
        <v>55.509187050709649</v>
      </c>
      <c r="CF40" s="38">
        <v>802.20082966824668</v>
      </c>
      <c r="CG40" s="68">
        <f>100*Wieser_et_al_2021!AT40/Wieser_et_al_2021!AW40</f>
        <v>96.60155254459066</v>
      </c>
    </row>
    <row r="41" spans="1:85">
      <c r="A41" s="27">
        <v>40</v>
      </c>
      <c r="B41" s="27" t="s">
        <v>102</v>
      </c>
      <c r="C41" s="27" t="s">
        <v>92</v>
      </c>
      <c r="D41" s="27">
        <v>1</v>
      </c>
      <c r="E41" s="27"/>
      <c r="F41" s="36">
        <v>2.7319</v>
      </c>
      <c r="G41" s="37">
        <v>13.307</v>
      </c>
      <c r="H41" s="37">
        <v>0.29120000000000001</v>
      </c>
      <c r="I41" s="37">
        <v>10.2247</v>
      </c>
      <c r="J41" s="37">
        <v>0.35880000000000001</v>
      </c>
      <c r="K41" s="37">
        <v>2.0243000000000002</v>
      </c>
      <c r="L41" s="37">
        <v>50.357700000000001</v>
      </c>
      <c r="M41" s="37">
        <v>5.8140999999999998</v>
      </c>
      <c r="N41" s="37">
        <v>11.535500000000001</v>
      </c>
      <c r="O41" s="37">
        <v>0.17019999999999999</v>
      </c>
      <c r="P41" s="37">
        <v>96.815399999999997</v>
      </c>
      <c r="Q41" s="37">
        <v>0.29484458423306198</v>
      </c>
      <c r="R41" s="46">
        <v>113.24554426333999</v>
      </c>
      <c r="S41" s="31">
        <v>1.76</v>
      </c>
      <c r="T41" s="32">
        <v>2.7650000000000001</v>
      </c>
      <c r="U41" s="32">
        <v>13.468999999999999</v>
      </c>
      <c r="V41" s="32">
        <v>0.29499999999999998</v>
      </c>
      <c r="W41" s="32">
        <v>10.358000000000001</v>
      </c>
      <c r="X41" s="32">
        <v>0.36299999999999999</v>
      </c>
      <c r="Y41" s="32">
        <v>2.0489999999999999</v>
      </c>
      <c r="Z41" s="32">
        <v>51.643000000000001</v>
      </c>
      <c r="AA41" s="32">
        <v>6.8360000000000003</v>
      </c>
      <c r="AB41" s="32">
        <v>11.569000000000001</v>
      </c>
      <c r="AC41" s="32">
        <v>0.183</v>
      </c>
      <c r="AD41" s="32">
        <v>0.28974507098374802</v>
      </c>
      <c r="AE41" s="47">
        <v>111.286894912873</v>
      </c>
      <c r="AF41" s="41">
        <v>0.78639742789417999</v>
      </c>
      <c r="AG41" s="37">
        <v>40.259300000000003</v>
      </c>
      <c r="AH41" s="37">
        <v>38.278649999999999</v>
      </c>
      <c r="AI41" s="37">
        <v>19.492550000000001</v>
      </c>
      <c r="AJ41" s="37">
        <v>4.1700000000000001E-2</v>
      </c>
      <c r="AK41" s="37">
        <v>0.26565</v>
      </c>
      <c r="AL41" s="37">
        <v>0.25285000000000002</v>
      </c>
      <c r="AM41" s="42">
        <v>0.18145</v>
      </c>
      <c r="AN41" s="43">
        <v>2.7701074018718699</v>
      </c>
      <c r="AO41" s="43">
        <v>1.3399277779923999</v>
      </c>
      <c r="AP41" s="32">
        <v>102.614160827494</v>
      </c>
      <c r="AQ41" s="32">
        <v>1</v>
      </c>
      <c r="AR41" s="32">
        <v>1.2203447117519001E-2</v>
      </c>
      <c r="AS41" s="32">
        <v>1.54705565477684E-2</v>
      </c>
      <c r="AT41" s="49">
        <v>74.832580301216794</v>
      </c>
      <c r="AU41" s="49">
        <v>128.536514548432</v>
      </c>
      <c r="AV41" s="49">
        <v>29.038301348914899</v>
      </c>
      <c r="AW41" s="49">
        <v>188.07812456455699</v>
      </c>
      <c r="AX41" s="49">
        <v>184.82520102648999</v>
      </c>
      <c r="AY41" s="52">
        <v>251.5</v>
      </c>
      <c r="AZ41" s="41">
        <v>0.97193964765983099</v>
      </c>
      <c r="BA41" s="45">
        <v>0.12597972722765799</v>
      </c>
      <c r="BB41" s="45">
        <v>0.114248227726815</v>
      </c>
      <c r="BC41" s="45">
        <v>0.13216945447363099</v>
      </c>
      <c r="BD41" s="51">
        <v>592.27683214574301</v>
      </c>
      <c r="BE41" s="30">
        <v>300</v>
      </c>
      <c r="BF41" s="32">
        <v>0.94310713894296849</v>
      </c>
      <c r="BG41" s="49">
        <v>427.85923624984451</v>
      </c>
      <c r="BH41" s="49">
        <v>446.96442171838328</v>
      </c>
      <c r="BI41" s="49">
        <v>404.5</v>
      </c>
      <c r="BJ41" s="49">
        <v>404.5</v>
      </c>
      <c r="BK41" s="38">
        <v>0.98214995273445205</v>
      </c>
      <c r="BL41" s="29">
        <v>320</v>
      </c>
      <c r="BM41" s="37">
        <v>0.85661541852682299</v>
      </c>
      <c r="BN41" s="51">
        <v>427.859236249844</v>
      </c>
      <c r="BO41" s="51">
        <v>459.23296745700901</v>
      </c>
      <c r="BP41" s="51">
        <v>415.91886102664</v>
      </c>
      <c r="BQ41" s="51">
        <v>419</v>
      </c>
      <c r="BR41" s="42">
        <v>0.94577020129474998</v>
      </c>
      <c r="BS41" s="43">
        <v>0.9375</v>
      </c>
      <c r="BT41" s="43">
        <v>1.0000000000000011</v>
      </c>
      <c r="BU41" s="43">
        <v>0.9732847016481363</v>
      </c>
      <c r="BV41" s="38">
        <v>0.97254545995232322</v>
      </c>
      <c r="BW41" s="29">
        <v>400</v>
      </c>
      <c r="BX41" s="29">
        <v>250</v>
      </c>
      <c r="BY41" s="29">
        <v>210</v>
      </c>
      <c r="BZ41" s="29">
        <v>1120</v>
      </c>
      <c r="CA41" s="29">
        <v>1460</v>
      </c>
      <c r="CB41" s="29">
        <v>680</v>
      </c>
      <c r="CC41" s="32">
        <v>532.30202293259538</v>
      </c>
      <c r="CD41" s="32">
        <v>335.67937559335297</v>
      </c>
      <c r="CE41" s="43">
        <v>275.24584424483152</v>
      </c>
      <c r="CF41" s="38">
        <v>1350.7698313848859</v>
      </c>
      <c r="CG41" s="68">
        <f>100*Wieser_et_al_2021!AT41/Wieser_et_al_2021!AW41</f>
        <v>39.788029827748971</v>
      </c>
    </row>
    <row r="42" spans="1:85">
      <c r="A42" s="27">
        <v>41</v>
      </c>
      <c r="B42" s="27" t="s">
        <v>103</v>
      </c>
      <c r="C42" s="27" t="s">
        <v>92</v>
      </c>
      <c r="D42" s="27">
        <v>1</v>
      </c>
      <c r="E42" s="27"/>
      <c r="F42" s="36">
        <v>2.8468</v>
      </c>
      <c r="G42" s="37">
        <v>14.848000000000001</v>
      </c>
      <c r="H42" s="37">
        <v>0.28589999999999999</v>
      </c>
      <c r="I42" s="37">
        <v>12.113099999999999</v>
      </c>
      <c r="J42" s="37">
        <v>0.42280000000000001</v>
      </c>
      <c r="K42" s="37">
        <v>2.4975000000000001</v>
      </c>
      <c r="L42" s="37">
        <v>51.974800000000002</v>
      </c>
      <c r="M42" s="37">
        <v>6.2344999999999997</v>
      </c>
      <c r="N42" s="37">
        <v>5.9911000000000003</v>
      </c>
      <c r="O42" s="37">
        <v>0.14799999999999999</v>
      </c>
      <c r="P42" s="37">
        <v>97.362499999999997</v>
      </c>
      <c r="Q42" s="37">
        <v>0.27017198276777399</v>
      </c>
      <c r="R42" s="46">
        <v>51.120857679341498</v>
      </c>
      <c r="S42" s="31">
        <v>30.46</v>
      </c>
      <c r="T42" s="32">
        <v>2.1840000000000002</v>
      </c>
      <c r="U42" s="32">
        <v>11.388999999999999</v>
      </c>
      <c r="V42" s="32">
        <v>0.219</v>
      </c>
      <c r="W42" s="32">
        <v>9.4459999999999997</v>
      </c>
      <c r="X42" s="32">
        <v>0.32400000000000001</v>
      </c>
      <c r="Y42" s="32">
        <v>1.9159999999999999</v>
      </c>
      <c r="Z42" s="32">
        <v>49.220999999999997</v>
      </c>
      <c r="AA42" s="32">
        <v>13.397</v>
      </c>
      <c r="AB42" s="32">
        <v>11.337</v>
      </c>
      <c r="AC42" s="32">
        <v>0.189</v>
      </c>
      <c r="AD42" s="32">
        <v>0.207091815704257</v>
      </c>
      <c r="AE42" s="47">
        <v>39.185081771685901</v>
      </c>
      <c r="AF42" s="41">
        <v>0.88664726319245302</v>
      </c>
      <c r="AG42" s="37">
        <v>47.310549999999999</v>
      </c>
      <c r="AH42" s="37">
        <v>40.192549999999997</v>
      </c>
      <c r="AI42" s="37">
        <v>10.78145</v>
      </c>
      <c r="AJ42" s="37">
        <v>4.8349999999999997E-2</v>
      </c>
      <c r="AK42" s="37">
        <v>0.22564999999999999</v>
      </c>
      <c r="AL42" s="37">
        <v>0.13134999999999999</v>
      </c>
      <c r="AM42" s="42">
        <v>0.40244999999999997</v>
      </c>
      <c r="AN42" s="43">
        <v>2.7028971010271099</v>
      </c>
      <c r="AO42" s="43">
        <v>4.9563101209174301</v>
      </c>
      <c r="AP42" s="32">
        <v>102.68190857524201</v>
      </c>
      <c r="AQ42" s="32">
        <v>1</v>
      </c>
      <c r="AR42" s="32">
        <v>3.6836836837011298E-2</v>
      </c>
      <c r="AS42" s="32">
        <v>3.72649858492764E-2</v>
      </c>
      <c r="AT42" s="49">
        <v>683.32910805382903</v>
      </c>
      <c r="AU42" s="49">
        <v>1233.8633887629901</v>
      </c>
      <c r="AV42" s="49">
        <v>242.33456277244301</v>
      </c>
      <c r="AW42" s="49">
        <v>734.44996573317098</v>
      </c>
      <c r="AX42" s="49">
        <v>562.96946629861304</v>
      </c>
      <c r="AY42" s="52">
        <v>116.5</v>
      </c>
      <c r="AZ42" s="41">
        <v>0.95059767361745495</v>
      </c>
      <c r="BA42" s="45">
        <v>6.0266825177902002E-2</v>
      </c>
      <c r="BB42" s="45">
        <v>5.4682701362743599E-2</v>
      </c>
      <c r="BC42" s="45">
        <v>6.3193166580300497E-2</v>
      </c>
      <c r="BD42" s="51">
        <v>1050.51926486599</v>
      </c>
      <c r="BE42" s="30">
        <v>670</v>
      </c>
      <c r="BF42" s="32">
        <v>0.97300230586707548</v>
      </c>
      <c r="BG42" s="49">
        <v>800.61599441578664</v>
      </c>
      <c r="BH42" s="49">
        <v>1035.2379250099841</v>
      </c>
      <c r="BI42" s="49">
        <v>1185.5</v>
      </c>
      <c r="BJ42" s="49">
        <v>1183.5</v>
      </c>
      <c r="BK42" s="38">
        <v>0.9946583684833501</v>
      </c>
      <c r="BL42" s="29">
        <v>690</v>
      </c>
      <c r="BM42" s="37">
        <v>0.91684366150072005</v>
      </c>
      <c r="BN42" s="51">
        <v>800.61599441578596</v>
      </c>
      <c r="BO42" s="51">
        <v>1016.22690824211</v>
      </c>
      <c r="BP42" s="51">
        <v>1211.59010412371</v>
      </c>
      <c r="BQ42" s="51">
        <v>1200.5</v>
      </c>
      <c r="BR42" s="42">
        <v>0.9793625364907268</v>
      </c>
      <c r="BS42" s="43">
        <v>0.97101449275362317</v>
      </c>
      <c r="BT42" s="43">
        <v>1.0000000000000009</v>
      </c>
      <c r="BU42" s="43">
        <v>1.0187074526502746</v>
      </c>
      <c r="BV42" s="38">
        <v>0.97846622877249412</v>
      </c>
      <c r="BW42" s="29">
        <v>1180</v>
      </c>
      <c r="BX42" s="29">
        <v>300</v>
      </c>
      <c r="BY42" s="29">
        <v>90</v>
      </c>
      <c r="BZ42" s="29">
        <v>1020</v>
      </c>
      <c r="CA42" s="29">
        <v>1360</v>
      </c>
      <c r="CB42" s="29">
        <v>570</v>
      </c>
      <c r="CC42" s="32">
        <v>1302.1847345533999</v>
      </c>
      <c r="CD42" s="32">
        <v>360.55541248124268</v>
      </c>
      <c r="CE42" s="43">
        <v>78.889773891554498</v>
      </c>
      <c r="CF42" s="38">
        <v>1139.029986584261</v>
      </c>
      <c r="CG42" s="68">
        <f>100*Wieser_et_al_2021!AT42/Wieser_et_al_2021!AW42</f>
        <v>93.039572460418029</v>
      </c>
    </row>
    <row r="43" spans="1:85">
      <c r="A43" s="27">
        <v>42</v>
      </c>
      <c r="B43" s="27" t="s">
        <v>104</v>
      </c>
      <c r="C43" s="27" t="s">
        <v>105</v>
      </c>
      <c r="D43" s="27">
        <v>1</v>
      </c>
      <c r="E43" s="27"/>
      <c r="F43" s="36">
        <v>2.6278000000000001</v>
      </c>
      <c r="G43" s="37">
        <v>14.492699999999999</v>
      </c>
      <c r="H43" s="37">
        <v>0.1772</v>
      </c>
      <c r="I43" s="37">
        <v>12.2378</v>
      </c>
      <c r="J43" s="37">
        <v>0.39129999999999998</v>
      </c>
      <c r="K43" s="37">
        <v>2.4931000000000001</v>
      </c>
      <c r="L43" s="37">
        <v>51.308900000000001</v>
      </c>
      <c r="M43" s="37">
        <v>6.3227000000000002</v>
      </c>
      <c r="N43" s="37">
        <v>7.4314</v>
      </c>
      <c r="O43" s="37">
        <v>0.13739999999999999</v>
      </c>
      <c r="P43" s="37">
        <v>97.6203</v>
      </c>
      <c r="Q43" s="37">
        <v>0.232940693913919</v>
      </c>
      <c r="R43" s="46">
        <v>42.132641749681198</v>
      </c>
      <c r="S43" s="31">
        <v>24.6</v>
      </c>
      <c r="T43" s="32">
        <v>2.1190000000000002</v>
      </c>
      <c r="U43" s="32">
        <v>11.686999999999999</v>
      </c>
      <c r="V43" s="32">
        <v>0.14299999999999999</v>
      </c>
      <c r="W43" s="32">
        <v>10.003</v>
      </c>
      <c r="X43" s="32">
        <v>0.316</v>
      </c>
      <c r="Y43" s="32">
        <v>2.0099999999999998</v>
      </c>
      <c r="Z43" s="32">
        <v>49.279000000000003</v>
      </c>
      <c r="AA43" s="32">
        <v>12.568</v>
      </c>
      <c r="AB43" s="32">
        <v>11.336</v>
      </c>
      <c r="AC43" s="32">
        <v>0.17899999999999999</v>
      </c>
      <c r="AD43" s="32">
        <v>0.186950797683723</v>
      </c>
      <c r="AE43" s="47">
        <v>33.814319221253001</v>
      </c>
      <c r="AF43" s="41">
        <v>0.88012854634263804</v>
      </c>
      <c r="AG43" s="37">
        <v>46.998049999999999</v>
      </c>
      <c r="AH43" s="37">
        <v>39.916049999999998</v>
      </c>
      <c r="AI43" s="37">
        <v>11.41005</v>
      </c>
      <c r="AJ43" s="37">
        <v>5.0750000000000003E-2</v>
      </c>
      <c r="AK43" s="37">
        <v>0.23385</v>
      </c>
      <c r="AL43" s="37">
        <v>0.15165000000000001</v>
      </c>
      <c r="AM43" s="42">
        <v>0.38085000000000002</v>
      </c>
      <c r="AN43" s="43">
        <v>2.7313624166099202</v>
      </c>
      <c r="AO43" s="43">
        <v>3.8708504232791299</v>
      </c>
      <c r="AP43" s="32">
        <v>102.62949282615899</v>
      </c>
      <c r="AQ43" s="32">
        <v>1</v>
      </c>
      <c r="AR43" s="32">
        <v>1.3641055418540099E-2</v>
      </c>
      <c r="AS43" s="32">
        <v>2.0402855732193401E-2</v>
      </c>
      <c r="AT43" s="49">
        <v>289.146552895338</v>
      </c>
      <c r="AU43" s="49">
        <v>481.332081218327</v>
      </c>
      <c r="AV43" s="49">
        <v>118.01702651957601</v>
      </c>
      <c r="AW43" s="49">
        <v>331.279194645019</v>
      </c>
      <c r="AX43" s="49">
        <v>265.87415300563299</v>
      </c>
      <c r="AY43" s="52">
        <v>95.5</v>
      </c>
      <c r="AZ43" s="41">
        <v>0.95657553722164101</v>
      </c>
      <c r="BA43" s="45">
        <v>4.96361810075144E-2</v>
      </c>
      <c r="BB43" s="45">
        <v>4.5046869488441298E-2</v>
      </c>
      <c r="BC43" s="45">
        <v>5.2037416895149402E-2</v>
      </c>
      <c r="BD43" s="51">
        <v>672.89095481391098</v>
      </c>
      <c r="BE43" s="30">
        <v>330</v>
      </c>
      <c r="BF43" s="32">
        <v>0.96184792164628463</v>
      </c>
      <c r="BG43" s="49">
        <v>423.00436858968158</v>
      </c>
      <c r="BH43" s="49">
        <v>540.10075363546912</v>
      </c>
      <c r="BI43" s="49">
        <v>573.5</v>
      </c>
      <c r="BJ43" s="49">
        <v>572</v>
      </c>
      <c r="BK43" s="38">
        <v>0.99211521695787497</v>
      </c>
      <c r="BL43" s="29">
        <v>360</v>
      </c>
      <c r="BM43" s="37">
        <v>0.85268737188566401</v>
      </c>
      <c r="BN43" s="51">
        <v>423.00436858968101</v>
      </c>
      <c r="BO43" s="51">
        <v>537.32335736469099</v>
      </c>
      <c r="BP43" s="51">
        <v>592.76177770655397</v>
      </c>
      <c r="BQ43" s="51">
        <v>590.5</v>
      </c>
      <c r="BR43" s="42">
        <v>0.96040262287025979</v>
      </c>
      <c r="BS43" s="43">
        <v>0.91666666666666663</v>
      </c>
      <c r="BT43" s="43">
        <v>1.0000000000000013</v>
      </c>
      <c r="BU43" s="43">
        <v>1.0051689475856771</v>
      </c>
      <c r="BV43" s="38">
        <v>0.96750502743095301</v>
      </c>
      <c r="BW43" s="29">
        <v>550</v>
      </c>
      <c r="BX43" s="29">
        <v>200</v>
      </c>
      <c r="BY43" s="29">
        <v>80</v>
      </c>
      <c r="BZ43" s="29">
        <v>730</v>
      </c>
      <c r="CA43" s="29">
        <v>980</v>
      </c>
      <c r="CB43" s="29">
        <v>420</v>
      </c>
      <c r="CC43" s="32">
        <v>629.68246324629615</v>
      </c>
      <c r="CD43" s="32">
        <v>224.8282275395616</v>
      </c>
      <c r="CE43" s="43">
        <v>70.401769237317069</v>
      </c>
      <c r="CF43" s="38">
        <v>825.82758454654004</v>
      </c>
      <c r="CG43" s="68">
        <f>100*Wieser_et_al_2021!AT43/Wieser_et_al_2021!AW43</f>
        <v>87.281832837456605</v>
      </c>
    </row>
    <row r="44" spans="1:85">
      <c r="A44" s="27">
        <v>43</v>
      </c>
      <c r="B44" s="27" t="s">
        <v>106</v>
      </c>
      <c r="C44" s="27" t="s">
        <v>105</v>
      </c>
      <c r="D44" s="27">
        <v>1</v>
      </c>
      <c r="E44" s="27"/>
      <c r="F44" s="36">
        <v>2.7713999999999999</v>
      </c>
      <c r="G44" s="37">
        <v>14.2172</v>
      </c>
      <c r="H44" s="37">
        <v>0.32729999999999998</v>
      </c>
      <c r="I44" s="37">
        <v>11.8901</v>
      </c>
      <c r="J44" s="37">
        <v>0.42670000000000002</v>
      </c>
      <c r="K44" s="37">
        <v>2.5478999999999998</v>
      </c>
      <c r="L44" s="37">
        <v>51.974200000000003</v>
      </c>
      <c r="M44" s="37">
        <v>6.4680999999999997</v>
      </c>
      <c r="N44" s="37">
        <v>6.9165000000000001</v>
      </c>
      <c r="O44" s="37">
        <v>0.15809999999999999</v>
      </c>
      <c r="P44" s="37">
        <v>97.697499999999991</v>
      </c>
      <c r="Q44" s="37">
        <v>0.23462444860338999</v>
      </c>
      <c r="R44" s="46">
        <v>48.453803773893803</v>
      </c>
      <c r="S44" s="31">
        <v>23.57</v>
      </c>
      <c r="T44" s="32">
        <v>2.2469999999999999</v>
      </c>
      <c r="U44" s="32">
        <v>11.528</v>
      </c>
      <c r="V44" s="32">
        <v>0.26500000000000001</v>
      </c>
      <c r="W44" s="32">
        <v>9.7729999999999997</v>
      </c>
      <c r="X44" s="32">
        <v>0.34599999999999997</v>
      </c>
      <c r="Y44" s="32">
        <v>2.0659999999999998</v>
      </c>
      <c r="Z44" s="32">
        <v>49.762</v>
      </c>
      <c r="AA44" s="32">
        <v>12.121</v>
      </c>
      <c r="AB44" s="32">
        <v>11.331</v>
      </c>
      <c r="AC44" s="32">
        <v>0.19800000000000001</v>
      </c>
      <c r="AD44" s="32">
        <v>0.189871691028073</v>
      </c>
      <c r="AE44" s="47">
        <v>39.211623997648097</v>
      </c>
      <c r="AF44" s="41">
        <v>0.875316292865851</v>
      </c>
      <c r="AG44" s="37">
        <v>46.715449999999997</v>
      </c>
      <c r="AH44" s="37">
        <v>40.002000000000002</v>
      </c>
      <c r="AI44" s="37">
        <v>11.861599999999999</v>
      </c>
      <c r="AJ44" s="37">
        <v>4.9700000000000001E-2</v>
      </c>
      <c r="AK44" s="37">
        <v>0.23430000000000001</v>
      </c>
      <c r="AL44" s="37">
        <v>0.15989999999999999</v>
      </c>
      <c r="AM44" s="42">
        <v>0.37290000000000001</v>
      </c>
      <c r="AN44" s="43">
        <v>2.71798614493028</v>
      </c>
      <c r="AO44" s="43">
        <v>4.8765975051583101</v>
      </c>
      <c r="AP44" s="32">
        <v>102.637871204538</v>
      </c>
      <c r="AQ44" s="32">
        <v>1</v>
      </c>
      <c r="AR44" s="32">
        <v>3.6531126464245799E-2</v>
      </c>
      <c r="AS44" s="32">
        <v>2.3098177441120499E-2</v>
      </c>
      <c r="AT44" s="49">
        <v>414.42637481127298</v>
      </c>
      <c r="AU44" s="49">
        <v>856.63513320264406</v>
      </c>
      <c r="AV44" s="49">
        <v>105.857247858129</v>
      </c>
      <c r="AW44" s="49">
        <v>462.88017858516702</v>
      </c>
      <c r="AX44" s="49">
        <v>374.58944613188203</v>
      </c>
      <c r="AY44" s="52">
        <v>109.5</v>
      </c>
      <c r="AZ44" s="41">
        <v>0.95911036421479001</v>
      </c>
      <c r="BA44" s="45">
        <v>5.6735095492461002E-2</v>
      </c>
      <c r="BB44" s="45">
        <v>5.1481720393879903E-2</v>
      </c>
      <c r="BC44" s="45">
        <v>5.9486711990612798E-2</v>
      </c>
      <c r="BD44" s="51">
        <v>976.31519326011301</v>
      </c>
      <c r="BE44" s="30">
        <v>470</v>
      </c>
      <c r="BF44" s="32">
        <v>0.9724807710861495</v>
      </c>
      <c r="BG44" s="49">
        <v>592.6905096736225</v>
      </c>
      <c r="BH44" s="49">
        <v>760.4198050438448</v>
      </c>
      <c r="BI44" s="49">
        <v>800.5</v>
      </c>
      <c r="BJ44" s="49">
        <v>799</v>
      </c>
      <c r="BK44" s="38">
        <v>0.99404728727547453</v>
      </c>
      <c r="BL44" s="29">
        <v>490</v>
      </c>
      <c r="BM44" s="37">
        <v>0.89045937647774498</v>
      </c>
      <c r="BN44" s="51">
        <v>592.69050967362205</v>
      </c>
      <c r="BO44" s="51">
        <v>750.60351737512406</v>
      </c>
      <c r="BP44" s="51">
        <v>819.49882497062799</v>
      </c>
      <c r="BQ44" s="51">
        <v>817</v>
      </c>
      <c r="BR44" s="42">
        <v>0.97077578967520883</v>
      </c>
      <c r="BS44" s="43">
        <v>0.95918367346938771</v>
      </c>
      <c r="BT44" s="43">
        <v>1.0000000000000007</v>
      </c>
      <c r="BU44" s="43">
        <v>1.0130778599373589</v>
      </c>
      <c r="BV44" s="38">
        <v>0.97681653177317374</v>
      </c>
      <c r="BW44" s="29">
        <v>920</v>
      </c>
      <c r="BX44" s="29">
        <v>190</v>
      </c>
      <c r="BY44" s="29">
        <v>90</v>
      </c>
      <c r="BZ44" s="29">
        <v>1040</v>
      </c>
      <c r="CA44" s="29">
        <v>1400</v>
      </c>
      <c r="CB44" s="29">
        <v>580</v>
      </c>
      <c r="CC44" s="32">
        <v>1061.8546662866511</v>
      </c>
      <c r="CD44" s="32">
        <v>228.02535717505839</v>
      </c>
      <c r="CE44" s="43">
        <v>83.278272114703469</v>
      </c>
      <c r="CF44" s="38">
        <v>1182.9457755555341</v>
      </c>
      <c r="CG44" s="68">
        <f>100*Wieser_et_al_2021!AT44/Wieser_et_al_2021!AW44</f>
        <v>89.532106576264027</v>
      </c>
    </row>
    <row r="45" spans="1:85">
      <c r="A45" s="27">
        <v>44</v>
      </c>
      <c r="B45" s="27" t="s">
        <v>107</v>
      </c>
      <c r="C45" s="27" t="s">
        <v>105</v>
      </c>
      <c r="D45" s="27">
        <v>1</v>
      </c>
      <c r="E45" s="27"/>
      <c r="F45" s="36">
        <v>2.7044999999999999</v>
      </c>
      <c r="G45" s="37">
        <v>14.2232</v>
      </c>
      <c r="H45" s="37">
        <v>0.37</v>
      </c>
      <c r="I45" s="37">
        <v>12.3123</v>
      </c>
      <c r="J45" s="37">
        <v>0.47539999999999999</v>
      </c>
      <c r="K45" s="37">
        <v>2.6522999999999999</v>
      </c>
      <c r="L45" s="37">
        <v>51.576700000000002</v>
      </c>
      <c r="M45" s="37">
        <v>6.5541</v>
      </c>
      <c r="N45" s="37">
        <v>7.0780000000000003</v>
      </c>
      <c r="O45" s="37">
        <v>0.109</v>
      </c>
      <c r="P45" s="37">
        <v>98.055500000000009</v>
      </c>
      <c r="Q45" s="37">
        <v>0.21806204217314101</v>
      </c>
      <c r="R45" s="46">
        <v>33.650743736027103</v>
      </c>
      <c r="S45" s="31">
        <v>24.91</v>
      </c>
      <c r="T45" s="32">
        <v>2.1619999999999999</v>
      </c>
      <c r="U45" s="32">
        <v>11.372</v>
      </c>
      <c r="V45" s="32">
        <v>0.29599999999999999</v>
      </c>
      <c r="W45" s="32">
        <v>9.9789999999999992</v>
      </c>
      <c r="X45" s="32">
        <v>0.38</v>
      </c>
      <c r="Y45" s="32">
        <v>2.121</v>
      </c>
      <c r="Z45" s="32">
        <v>49.22</v>
      </c>
      <c r="AA45" s="32">
        <v>12.629</v>
      </c>
      <c r="AB45" s="32">
        <v>11.337</v>
      </c>
      <c r="AC45" s="32">
        <v>0.156</v>
      </c>
      <c r="AD45" s="32">
        <v>0.174575327974654</v>
      </c>
      <c r="AE45" s="47">
        <v>26.939991782905398</v>
      </c>
      <c r="AF45" s="41">
        <v>0.88097107009832398</v>
      </c>
      <c r="AG45" s="37">
        <v>47.399900000000002</v>
      </c>
      <c r="AH45" s="37">
        <v>40.411050000000003</v>
      </c>
      <c r="AI45" s="37">
        <v>11.415800000000001</v>
      </c>
      <c r="AJ45" s="37">
        <v>5.16E-2</v>
      </c>
      <c r="AK45" s="37">
        <v>0.2321</v>
      </c>
      <c r="AL45" s="37">
        <v>0.1439</v>
      </c>
      <c r="AM45" s="42">
        <v>0.3705</v>
      </c>
      <c r="AN45" s="43">
        <v>2.72834343328844</v>
      </c>
      <c r="AO45" s="43">
        <v>5.1622574179931702</v>
      </c>
      <c r="AP45" s="32">
        <v>102.668835502169</v>
      </c>
      <c r="AQ45" s="32">
        <v>1</v>
      </c>
      <c r="AR45" s="32">
        <v>7.4821430419371301E-3</v>
      </c>
      <c r="AS45" s="32">
        <v>3.3059382322832703E-2</v>
      </c>
      <c r="AT45" s="49">
        <v>625.51158167291101</v>
      </c>
      <c r="AU45" s="49">
        <v>919.34414927785303</v>
      </c>
      <c r="AV45" s="49">
        <v>301.58390068845</v>
      </c>
      <c r="AW45" s="49">
        <v>659.16232540893805</v>
      </c>
      <c r="AX45" s="49">
        <v>527.70981139135199</v>
      </c>
      <c r="AY45" s="52">
        <v>76.5</v>
      </c>
      <c r="AZ45" s="41">
        <v>0.95431786100799798</v>
      </c>
      <c r="BA45" s="45">
        <v>3.99272255554802E-2</v>
      </c>
      <c r="BB45" s="45">
        <v>3.62440081123407E-2</v>
      </c>
      <c r="BC45" s="45">
        <v>4.1851384512468399E-2</v>
      </c>
      <c r="BD45" s="51">
        <v>720.94611460375495</v>
      </c>
      <c r="BE45" s="30">
        <v>640</v>
      </c>
      <c r="BF45" s="32">
        <v>0.98137600744985853</v>
      </c>
      <c r="BG45" s="49">
        <v>746.41742069712791</v>
      </c>
      <c r="BH45" s="49">
        <v>1009.323028871849</v>
      </c>
      <c r="BI45" s="49">
        <v>1113</v>
      </c>
      <c r="BJ45" s="49">
        <v>1112</v>
      </c>
      <c r="BK45" s="38">
        <v>0.99630231019644266</v>
      </c>
      <c r="BL45" s="29">
        <v>660</v>
      </c>
      <c r="BM45" s="37">
        <v>0.91370526529054596</v>
      </c>
      <c r="BN45" s="51">
        <v>746.41742069712802</v>
      </c>
      <c r="BO45" s="51">
        <v>987.60660403285203</v>
      </c>
      <c r="BP45" s="51">
        <v>1138.8018537773401</v>
      </c>
      <c r="BQ45" s="51">
        <v>1129.5</v>
      </c>
      <c r="BR45" s="42">
        <v>0.9783115521536313</v>
      </c>
      <c r="BS45" s="43">
        <v>0.96969696969696972</v>
      </c>
      <c r="BT45" s="43">
        <v>0.99999999999999989</v>
      </c>
      <c r="BU45" s="43">
        <v>1.0219889425104276</v>
      </c>
      <c r="BV45" s="38">
        <v>0.97734298228286443</v>
      </c>
      <c r="BW45" s="29">
        <v>940</v>
      </c>
      <c r="BX45" s="29">
        <v>350</v>
      </c>
      <c r="BY45" s="29">
        <v>70</v>
      </c>
      <c r="BZ45" s="29">
        <v>750</v>
      </c>
      <c r="CA45" s="29">
        <v>1010</v>
      </c>
      <c r="CB45" s="29">
        <v>420</v>
      </c>
      <c r="CC45" s="32">
        <v>1028.48411791631</v>
      </c>
      <c r="CD45" s="32">
        <v>414.60984236053571</v>
      </c>
      <c r="CE45" s="43">
        <v>56.170138846468298</v>
      </c>
      <c r="CF45" s="38">
        <v>839.54680045710188</v>
      </c>
      <c r="CG45" s="68">
        <f>100*Wieser_et_al_2021!AT45/Wieser_et_al_2021!AW45</f>
        <v>94.894923080570408</v>
      </c>
    </row>
    <row r="46" spans="1:85">
      <c r="A46" s="27">
        <v>45</v>
      </c>
      <c r="B46" s="27" t="s">
        <v>108</v>
      </c>
      <c r="C46" s="27" t="s">
        <v>105</v>
      </c>
      <c r="D46" s="27">
        <v>1</v>
      </c>
      <c r="E46" s="27"/>
      <c r="F46" s="36">
        <v>2.8233999999999999</v>
      </c>
      <c r="G46" s="37">
        <v>14.4838</v>
      </c>
      <c r="H46" s="37">
        <v>0.28799999999999998</v>
      </c>
      <c r="I46" s="37">
        <v>11.9198</v>
      </c>
      <c r="J46" s="37">
        <v>0.4551</v>
      </c>
      <c r="K46" s="37">
        <v>2.5299</v>
      </c>
      <c r="L46" s="37">
        <v>52.430199999999999</v>
      </c>
      <c r="M46" s="37">
        <v>6.4363000000000001</v>
      </c>
      <c r="N46" s="37">
        <v>6.6196000000000002</v>
      </c>
      <c r="O46" s="37">
        <v>0.16819999999999999</v>
      </c>
      <c r="P46" s="37">
        <v>98.154300000000006</v>
      </c>
      <c r="Q46" s="37">
        <v>0.231974089319674</v>
      </c>
      <c r="R46" s="46">
        <v>58.2095792777478</v>
      </c>
      <c r="S46" s="31">
        <v>27.74</v>
      </c>
      <c r="T46" s="32">
        <v>2.2010000000000001</v>
      </c>
      <c r="U46" s="32">
        <v>11.289</v>
      </c>
      <c r="V46" s="32">
        <v>0.224</v>
      </c>
      <c r="W46" s="32">
        <v>9.4359999999999999</v>
      </c>
      <c r="X46" s="32">
        <v>0.35499999999999998</v>
      </c>
      <c r="Y46" s="32">
        <v>1.972</v>
      </c>
      <c r="Z46" s="32">
        <v>49.561</v>
      </c>
      <c r="AA46" s="32">
        <v>13.074999999999999</v>
      </c>
      <c r="AB46" s="32">
        <v>11.331</v>
      </c>
      <c r="AC46" s="32">
        <v>0.20399999999999999</v>
      </c>
      <c r="AD46" s="32">
        <v>0.18159862949716099</v>
      </c>
      <c r="AE46" s="47">
        <v>45.5687954264505</v>
      </c>
      <c r="AF46" s="41">
        <v>0.88373963185719795</v>
      </c>
      <c r="AG46" s="37">
        <v>47.493749999999999</v>
      </c>
      <c r="AH46" s="37">
        <v>40.328000000000003</v>
      </c>
      <c r="AI46" s="37">
        <v>11.13735</v>
      </c>
      <c r="AJ46" s="37">
        <v>4.8349999999999997E-2</v>
      </c>
      <c r="AK46" s="37">
        <v>0.23144999999999999</v>
      </c>
      <c r="AL46" s="37">
        <v>0.13605</v>
      </c>
      <c r="AM46" s="42">
        <v>0.38579999999999998</v>
      </c>
      <c r="AN46" s="43">
        <v>2.7116204292686299</v>
      </c>
      <c r="AO46" s="43">
        <v>5.7588010170489898</v>
      </c>
      <c r="AP46" s="32">
        <v>102.65981314648</v>
      </c>
      <c r="AQ46" s="32">
        <v>1.00014789351852</v>
      </c>
      <c r="AR46" s="32">
        <v>1.3937299760942099E-2</v>
      </c>
      <c r="AS46" s="32">
        <v>3.5041169912695097E-2</v>
      </c>
      <c r="AT46" s="49">
        <v>744.18647519277999</v>
      </c>
      <c r="AU46" s="49">
        <v>1150.0074493346399</v>
      </c>
      <c r="AV46" s="49">
        <v>337.45475635092299</v>
      </c>
      <c r="AW46" s="49">
        <v>802.39605447052804</v>
      </c>
      <c r="AX46" s="49">
        <v>628.14784286091106</v>
      </c>
      <c r="AY46" s="52">
        <v>130.5</v>
      </c>
      <c r="AZ46" s="41">
        <v>0.96635125327233196</v>
      </c>
      <c r="BA46" s="45">
        <v>6.7294486790890895E-2</v>
      </c>
      <c r="BB46" s="45">
        <v>6.1051670567358197E-2</v>
      </c>
      <c r="BC46" s="45">
        <v>7.0569179030931503E-2</v>
      </c>
      <c r="BD46" s="51">
        <v>1381.07630794892</v>
      </c>
      <c r="BE46" s="30">
        <v>750</v>
      </c>
      <c r="BF46" s="32">
        <v>0.98197461436754574</v>
      </c>
      <c r="BG46" s="49">
        <v>900.2246212677403</v>
      </c>
      <c r="BH46" s="49">
        <v>1180.7113760863499</v>
      </c>
      <c r="BI46" s="49">
        <v>1314.5</v>
      </c>
      <c r="BJ46" s="49">
        <v>1313.5</v>
      </c>
      <c r="BK46" s="38">
        <v>0.99641514831315148</v>
      </c>
      <c r="BL46" s="29">
        <v>770</v>
      </c>
      <c r="BM46" s="37">
        <v>0.92538443518604796</v>
      </c>
      <c r="BN46" s="51">
        <v>900.22462126773996</v>
      </c>
      <c r="BO46" s="51">
        <v>1153.48042342438</v>
      </c>
      <c r="BP46" s="51">
        <v>1342.3160140464699</v>
      </c>
      <c r="BQ46" s="51">
        <v>1330.5</v>
      </c>
      <c r="BR46" s="42">
        <v>0.98112048693421861</v>
      </c>
      <c r="BS46" s="43">
        <v>0.97402597402597402</v>
      </c>
      <c r="BT46" s="43">
        <v>1.0000000000000004</v>
      </c>
      <c r="BU46" s="43">
        <v>1.0236076418021283</v>
      </c>
      <c r="BV46" s="38">
        <v>0.97927759651572854</v>
      </c>
      <c r="BW46" s="29">
        <v>1140</v>
      </c>
      <c r="BX46" s="29">
        <v>400</v>
      </c>
      <c r="BY46" s="29">
        <v>90</v>
      </c>
      <c r="BZ46" s="29">
        <v>1350</v>
      </c>
      <c r="CA46" s="29">
        <v>1820</v>
      </c>
      <c r="CB46" s="29">
        <v>740</v>
      </c>
      <c r="CC46" s="32">
        <v>1285.054265553717</v>
      </c>
      <c r="CD46" s="32">
        <v>486.78877741104611</v>
      </c>
      <c r="CE46" s="43">
        <v>91.954547918545572</v>
      </c>
      <c r="CF46" s="38">
        <v>1496.2710141531411</v>
      </c>
      <c r="CG46" s="68">
        <f>100*Wieser_et_al_2021!AT46/Wieser_et_al_2021!AW46</f>
        <v>92.745530221212476</v>
      </c>
    </row>
    <row r="47" spans="1:85">
      <c r="A47" s="27">
        <v>46</v>
      </c>
      <c r="B47" s="27" t="s">
        <v>109</v>
      </c>
      <c r="C47" s="27" t="s">
        <v>105</v>
      </c>
      <c r="D47" s="27">
        <v>1</v>
      </c>
      <c r="E47" s="27"/>
      <c r="F47" s="36">
        <v>2.6587000000000001</v>
      </c>
      <c r="G47" s="37">
        <v>14.537599999999999</v>
      </c>
      <c r="H47" s="37">
        <v>0.27510000000000001</v>
      </c>
      <c r="I47" s="37">
        <v>11.751300000000001</v>
      </c>
      <c r="J47" s="37">
        <v>0.54039999999999999</v>
      </c>
      <c r="K47" s="37">
        <v>2.5842000000000001</v>
      </c>
      <c r="L47" s="37">
        <v>50.717199999999998</v>
      </c>
      <c r="M47" s="37">
        <v>6.4622999999999999</v>
      </c>
      <c r="N47" s="37">
        <v>8.5229999999999997</v>
      </c>
      <c r="O47" s="37">
        <v>0.10150000000000001</v>
      </c>
      <c r="P47" s="37">
        <v>98.151300000000006</v>
      </c>
      <c r="Q47" s="37">
        <v>0.22250645282138001</v>
      </c>
      <c r="R47" s="46">
        <v>18.5098206148398</v>
      </c>
      <c r="S47" s="31">
        <v>13.75</v>
      </c>
      <c r="T47" s="32">
        <v>2.3479999999999999</v>
      </c>
      <c r="U47" s="32">
        <v>12.839</v>
      </c>
      <c r="V47" s="32">
        <v>0.24299999999999999</v>
      </c>
      <c r="W47" s="32">
        <v>10.462999999999999</v>
      </c>
      <c r="X47" s="32">
        <v>0.47699999999999998</v>
      </c>
      <c r="Y47" s="32">
        <v>2.282</v>
      </c>
      <c r="Z47" s="32">
        <v>49.585000000000001</v>
      </c>
      <c r="AA47" s="32">
        <v>9.9060000000000006</v>
      </c>
      <c r="AB47" s="32">
        <v>11.343999999999999</v>
      </c>
      <c r="AC47" s="32">
        <v>0.14399999999999999</v>
      </c>
      <c r="AD47" s="32">
        <v>0.19561006841440001</v>
      </c>
      <c r="AE47" s="47">
        <v>16.2723697712877</v>
      </c>
      <c r="AF47" s="41">
        <v>0.85160449172768005</v>
      </c>
      <c r="AG47" s="37">
        <v>44.81915</v>
      </c>
      <c r="AH47" s="37">
        <v>39.147100000000002</v>
      </c>
      <c r="AI47" s="37">
        <v>13.92145</v>
      </c>
      <c r="AJ47" s="37">
        <v>5.1900000000000002E-2</v>
      </c>
      <c r="AK47" s="37">
        <v>0.23630000000000001</v>
      </c>
      <c r="AL47" s="37">
        <v>0.17344999999999999</v>
      </c>
      <c r="AM47" s="42">
        <v>0.32005</v>
      </c>
      <c r="AN47" s="43">
        <v>2.7480676559077302</v>
      </c>
      <c r="AO47" s="43">
        <v>2.79957058908305</v>
      </c>
      <c r="AP47" s="32">
        <v>102.644484484484</v>
      </c>
      <c r="AQ47" s="32">
        <v>1</v>
      </c>
      <c r="AR47" s="32">
        <v>3.16000695709691E-2</v>
      </c>
      <c r="AS47" s="32">
        <v>2.52256675352669E-2</v>
      </c>
      <c r="AT47" s="49">
        <v>256.98434596361199</v>
      </c>
      <c r="AU47" s="49">
        <v>493.94922936048198</v>
      </c>
      <c r="AV47" s="49">
        <v>79.779340774857502</v>
      </c>
      <c r="AW47" s="49">
        <v>275.49416657845097</v>
      </c>
      <c r="AX47" s="49">
        <v>242.19267391512199</v>
      </c>
      <c r="AY47" s="52">
        <v>44</v>
      </c>
      <c r="AZ47" s="41">
        <v>0.91328381914343204</v>
      </c>
      <c r="BA47" s="45">
        <v>2.3124741983207998E-2</v>
      </c>
      <c r="BB47" s="45">
        <v>2.1001574732270101E-2</v>
      </c>
      <c r="BC47" s="45">
        <v>2.4230642167661201E-2</v>
      </c>
      <c r="BD47" s="51">
        <v>215.15263075754601</v>
      </c>
      <c r="BE47" s="30">
        <v>340</v>
      </c>
      <c r="BF47" s="32">
        <v>0.96722396253405341</v>
      </c>
      <c r="BG47" s="49">
        <v>437.24797712583057</v>
      </c>
      <c r="BH47" s="49">
        <v>515.44039204648914</v>
      </c>
      <c r="BI47" s="49">
        <v>523</v>
      </c>
      <c r="BJ47" s="49">
        <v>522.5</v>
      </c>
      <c r="BK47" s="38">
        <v>0.99265604373768401</v>
      </c>
      <c r="BL47" s="29">
        <v>360</v>
      </c>
      <c r="BM47" s="37">
        <v>0.85799480831584596</v>
      </c>
      <c r="BN47" s="51">
        <v>437.24797712583103</v>
      </c>
      <c r="BO47" s="51">
        <v>519.07484199057205</v>
      </c>
      <c r="BP47" s="51">
        <v>540.94127972766205</v>
      </c>
      <c r="BQ47" s="51">
        <v>540.5</v>
      </c>
      <c r="BR47" s="42">
        <v>0.95726946107543254</v>
      </c>
      <c r="BS47" s="43">
        <v>0.94444444444444442</v>
      </c>
      <c r="BT47" s="43">
        <v>0.999999999999999</v>
      </c>
      <c r="BU47" s="43">
        <v>0.99299821596025462</v>
      </c>
      <c r="BV47" s="38">
        <v>0.9668332212755244</v>
      </c>
      <c r="BW47" s="29">
        <v>650</v>
      </c>
      <c r="BX47" s="29">
        <v>160</v>
      </c>
      <c r="BY47" s="29">
        <v>60</v>
      </c>
      <c r="BZ47" s="29">
        <v>310</v>
      </c>
      <c r="CA47" s="29">
        <v>410</v>
      </c>
      <c r="CB47" s="29">
        <v>190</v>
      </c>
      <c r="CC47" s="32">
        <v>750.09504345210428</v>
      </c>
      <c r="CD47" s="32">
        <v>178.44505767879369</v>
      </c>
      <c r="CE47" s="43">
        <v>41.781094358636572</v>
      </c>
      <c r="CF47" s="38">
        <v>378.90774246787498</v>
      </c>
      <c r="CG47" s="68">
        <f>100*Wieser_et_al_2021!AT47/Wieser_et_al_2021!AW47</f>
        <v>93.281229564776268</v>
      </c>
    </row>
    <row r="48" spans="1:85">
      <c r="A48" s="27">
        <v>47</v>
      </c>
      <c r="B48" s="27" t="s">
        <v>110</v>
      </c>
      <c r="C48" s="27" t="s">
        <v>105</v>
      </c>
      <c r="D48" s="27">
        <v>1</v>
      </c>
      <c r="E48" s="27"/>
      <c r="F48" s="36">
        <v>2.8412999999999999</v>
      </c>
      <c r="G48" s="37">
        <v>14.468</v>
      </c>
      <c r="H48" s="37">
        <v>0.41399999999999998</v>
      </c>
      <c r="I48" s="37">
        <v>12.0136</v>
      </c>
      <c r="J48" s="37">
        <v>0.49309999999999998</v>
      </c>
      <c r="K48" s="37">
        <v>2.4594</v>
      </c>
      <c r="L48" s="37">
        <v>51.5974</v>
      </c>
      <c r="M48" s="37">
        <v>6.3399000000000001</v>
      </c>
      <c r="N48" s="37">
        <v>7.5423999999999998</v>
      </c>
      <c r="O48" s="37">
        <v>0.1101</v>
      </c>
      <c r="P48" s="37">
        <v>98.279200000000003</v>
      </c>
      <c r="Q48" s="37">
        <v>0.23067587746024301</v>
      </c>
      <c r="R48" s="46">
        <v>74.849330843380301</v>
      </c>
      <c r="S48" s="31">
        <v>25.36</v>
      </c>
      <c r="T48" s="32">
        <v>2.2629999999999999</v>
      </c>
      <c r="U48" s="32">
        <v>11.521000000000001</v>
      </c>
      <c r="V48" s="32">
        <v>0.33</v>
      </c>
      <c r="W48" s="32">
        <v>9.7029999999999994</v>
      </c>
      <c r="X48" s="32">
        <v>0.39300000000000002</v>
      </c>
      <c r="Y48" s="32">
        <v>1.958</v>
      </c>
      <c r="Z48" s="32">
        <v>49.191000000000003</v>
      </c>
      <c r="AA48" s="32">
        <v>12.795999999999999</v>
      </c>
      <c r="AB48" s="32">
        <v>11.333</v>
      </c>
      <c r="AC48" s="32">
        <v>0.156</v>
      </c>
      <c r="AD48" s="32">
        <v>0.18401075100529901</v>
      </c>
      <c r="AE48" s="47">
        <v>59.707507054387598</v>
      </c>
      <c r="AF48" s="41">
        <v>0.88236885572804202</v>
      </c>
      <c r="AG48" s="37">
        <v>47.2256</v>
      </c>
      <c r="AH48" s="37">
        <v>40.121749999999999</v>
      </c>
      <c r="AI48" s="37">
        <v>11.22245</v>
      </c>
      <c r="AJ48" s="37">
        <v>5.7799999999999997E-2</v>
      </c>
      <c r="AK48" s="37">
        <v>0.23055</v>
      </c>
      <c r="AL48" s="37">
        <v>0.15175</v>
      </c>
      <c r="AM48" s="42">
        <v>0.40434999999999999</v>
      </c>
      <c r="AN48" s="43">
        <v>2.7299203144904198</v>
      </c>
      <c r="AO48" s="43">
        <v>6.6732109732790903</v>
      </c>
      <c r="AP48" s="32">
        <v>102.64155822489199</v>
      </c>
      <c r="AQ48" s="32">
        <v>1</v>
      </c>
      <c r="AR48" s="32">
        <v>1.7949505179131998E-2</v>
      </c>
      <c r="AS48" s="32">
        <v>2.42842907379099E-2</v>
      </c>
      <c r="AT48" s="49">
        <v>593.62243861235299</v>
      </c>
      <c r="AU48" s="49">
        <v>1006.64141238872</v>
      </c>
      <c r="AV48" s="49">
        <v>235.28446430118501</v>
      </c>
      <c r="AW48" s="49">
        <v>668.47176945573403</v>
      </c>
      <c r="AX48" s="49">
        <v>533.24167952754794</v>
      </c>
      <c r="AY48" s="52">
        <v>166</v>
      </c>
      <c r="AZ48" s="41">
        <v>0.97603106667013195</v>
      </c>
      <c r="BA48" s="45">
        <v>8.4897631836100093E-2</v>
      </c>
      <c r="BB48" s="45">
        <v>7.7003516577060296E-2</v>
      </c>
      <c r="BC48" s="45">
        <v>8.9047517962011602E-2</v>
      </c>
      <c r="BD48" s="51">
        <v>2025.5552901794299</v>
      </c>
      <c r="BE48" s="30">
        <v>650</v>
      </c>
      <c r="BF48" s="32">
        <v>0.97969071334841096</v>
      </c>
      <c r="BG48" s="49">
        <v>760.59852926756275</v>
      </c>
      <c r="BH48" s="49">
        <v>982.51361034718184</v>
      </c>
      <c r="BI48" s="49">
        <v>1124.5</v>
      </c>
      <c r="BJ48" s="49">
        <v>1123.5</v>
      </c>
      <c r="BK48" s="38">
        <v>0.99589933449453716</v>
      </c>
      <c r="BL48" s="29">
        <v>660</v>
      </c>
      <c r="BM48" s="37">
        <v>0.91434115304386299</v>
      </c>
      <c r="BN48" s="51">
        <v>760.59852926756196</v>
      </c>
      <c r="BO48" s="51">
        <v>962.83044906158796</v>
      </c>
      <c r="BP48" s="51">
        <v>1149.8480680202299</v>
      </c>
      <c r="BQ48" s="51">
        <v>1140.5</v>
      </c>
      <c r="BR48" s="42">
        <v>0.97863435813338651</v>
      </c>
      <c r="BS48" s="43">
        <v>0.98484848484848486</v>
      </c>
      <c r="BT48" s="43">
        <v>1.0000000000000011</v>
      </c>
      <c r="BU48" s="43">
        <v>1.0204430191263456</v>
      </c>
      <c r="BV48" s="38">
        <v>0.97795528928976383</v>
      </c>
      <c r="BW48" s="29">
        <v>1050</v>
      </c>
      <c r="BX48" s="29">
        <v>330</v>
      </c>
      <c r="BY48" s="29">
        <v>110</v>
      </c>
      <c r="BZ48" s="29">
        <v>2020</v>
      </c>
      <c r="CA48" s="29">
        <v>2720</v>
      </c>
      <c r="CB48" s="29">
        <v>1100</v>
      </c>
      <c r="CC48" s="32">
        <v>1155.6922682320801</v>
      </c>
      <c r="CD48" s="32">
        <v>390.05507757665799</v>
      </c>
      <c r="CE48" s="43">
        <v>113.3157126244804</v>
      </c>
      <c r="CF48" s="38">
        <v>2058.3565536707529</v>
      </c>
      <c r="CG48" s="68">
        <f>100*Wieser_et_al_2021!AT48/Wieser_et_al_2021!AW48</f>
        <v>88.802918198875787</v>
      </c>
    </row>
    <row r="49" spans="1:85">
      <c r="A49" s="27">
        <v>48</v>
      </c>
      <c r="B49" s="27" t="s">
        <v>111</v>
      </c>
      <c r="C49" s="27" t="s">
        <v>105</v>
      </c>
      <c r="D49" s="27">
        <v>1</v>
      </c>
      <c r="E49" s="27"/>
      <c r="F49" s="36">
        <v>2.7139000000000002</v>
      </c>
      <c r="G49" s="37">
        <v>14.560499999999999</v>
      </c>
      <c r="H49" s="37">
        <v>0.27029999999999998</v>
      </c>
      <c r="I49" s="37">
        <v>11.9978</v>
      </c>
      <c r="J49" s="37">
        <v>0.50029999999999997</v>
      </c>
      <c r="K49" s="37">
        <v>2.6480999999999999</v>
      </c>
      <c r="L49" s="37">
        <v>51.478900000000003</v>
      </c>
      <c r="M49" s="37">
        <v>6.4527000000000001</v>
      </c>
      <c r="N49" s="37">
        <v>6.7904</v>
      </c>
      <c r="O49" s="37">
        <v>0.1487</v>
      </c>
      <c r="P49" s="37">
        <v>97.561600000000013</v>
      </c>
      <c r="Q49" s="37">
        <v>0.22473539075076701</v>
      </c>
      <c r="R49" s="46">
        <v>47.705720796572997</v>
      </c>
      <c r="S49" s="31">
        <v>24.16</v>
      </c>
      <c r="T49" s="32">
        <v>2.1920000000000002</v>
      </c>
      <c r="U49" s="32">
        <v>11.760999999999999</v>
      </c>
      <c r="V49" s="32">
        <v>0.218</v>
      </c>
      <c r="W49" s="32">
        <v>9.8249999999999993</v>
      </c>
      <c r="X49" s="32">
        <v>0.40400000000000003</v>
      </c>
      <c r="Y49" s="32">
        <v>2.1389999999999998</v>
      </c>
      <c r="Z49" s="32">
        <v>49.356999999999999</v>
      </c>
      <c r="AA49" s="32">
        <v>12.228999999999999</v>
      </c>
      <c r="AB49" s="32">
        <v>11.33</v>
      </c>
      <c r="AC49" s="32">
        <v>0.19</v>
      </c>
      <c r="AD49" s="32">
        <v>0.18100466394230599</v>
      </c>
      <c r="AE49" s="47">
        <v>38.422777703425403</v>
      </c>
      <c r="AF49" s="41">
        <v>0.87712663784903599</v>
      </c>
      <c r="AG49" s="37">
        <v>46.755699999999997</v>
      </c>
      <c r="AH49" s="37">
        <v>39.88035</v>
      </c>
      <c r="AI49" s="37">
        <v>11.6753</v>
      </c>
      <c r="AJ49" s="37">
        <v>5.11E-2</v>
      </c>
      <c r="AK49" s="37">
        <v>0.23365</v>
      </c>
      <c r="AL49" s="37">
        <v>0.15135000000000001</v>
      </c>
      <c r="AM49" s="42">
        <v>0.36</v>
      </c>
      <c r="AN49" s="43">
        <v>2.7214627607417898</v>
      </c>
      <c r="AO49" s="43">
        <v>4.3256982117243199</v>
      </c>
      <c r="AP49" s="32">
        <v>102.65416750083401</v>
      </c>
      <c r="AQ49" s="32">
        <v>1</v>
      </c>
      <c r="AR49" s="32">
        <v>4.7478841414780398E-2</v>
      </c>
      <c r="AS49" s="32">
        <v>2.83406908722981E-2</v>
      </c>
      <c r="AT49" s="49">
        <v>450.46832017615401</v>
      </c>
      <c r="AU49" s="49">
        <v>949.74381609597106</v>
      </c>
      <c r="AV49" s="49">
        <v>108.000349063621</v>
      </c>
      <c r="AW49" s="49">
        <v>498.17404097272703</v>
      </c>
      <c r="AX49" s="49">
        <v>401.23553557726098</v>
      </c>
      <c r="AY49" s="52">
        <v>107.5</v>
      </c>
      <c r="AZ49" s="41">
        <v>0.96201392576696498</v>
      </c>
      <c r="BA49" s="45">
        <v>5.5723851735546899E-2</v>
      </c>
      <c r="BB49" s="45">
        <v>5.0565138484088799E-2</v>
      </c>
      <c r="BC49" s="45">
        <v>5.8425486263123702E-2</v>
      </c>
      <c r="BD49" s="51">
        <v>852.07202677130795</v>
      </c>
      <c r="BE49" s="30">
        <v>500</v>
      </c>
      <c r="BF49" s="32">
        <v>0.97562825154206878</v>
      </c>
      <c r="BG49" s="49">
        <v>620.28066671805971</v>
      </c>
      <c r="BH49" s="49">
        <v>793.74954993688027</v>
      </c>
      <c r="BI49" s="49">
        <v>855</v>
      </c>
      <c r="BJ49" s="49">
        <v>854</v>
      </c>
      <c r="BK49" s="38">
        <v>0.99513988579929702</v>
      </c>
      <c r="BL49" s="29">
        <v>520</v>
      </c>
      <c r="BM49" s="37">
        <v>0.89442273539317196</v>
      </c>
      <c r="BN49" s="51">
        <v>620.28066671805902</v>
      </c>
      <c r="BO49" s="51">
        <v>781.85408518036797</v>
      </c>
      <c r="BP49" s="51">
        <v>876.16364911333096</v>
      </c>
      <c r="BQ49" s="51">
        <v>872</v>
      </c>
      <c r="BR49" s="42">
        <v>0.97241249171800181</v>
      </c>
      <c r="BS49" s="43">
        <v>0.96153846153846156</v>
      </c>
      <c r="BT49" s="43">
        <v>1.0000000000000011</v>
      </c>
      <c r="BU49" s="43">
        <v>1.01521443064887</v>
      </c>
      <c r="BV49" s="38">
        <v>0.97584509567961608</v>
      </c>
      <c r="BW49" s="29">
        <v>1010</v>
      </c>
      <c r="BX49" s="29">
        <v>190</v>
      </c>
      <c r="BY49" s="29">
        <v>90</v>
      </c>
      <c r="BZ49" s="29">
        <v>910</v>
      </c>
      <c r="CA49" s="29">
        <v>1230</v>
      </c>
      <c r="CB49" s="29">
        <v>510</v>
      </c>
      <c r="CC49" s="32">
        <v>1134.411744911959</v>
      </c>
      <c r="CD49" s="32">
        <v>225.62754301705871</v>
      </c>
      <c r="CE49" s="43">
        <v>80.661437394230134</v>
      </c>
      <c r="CF49" s="38">
        <v>1037.1766421330501</v>
      </c>
      <c r="CG49" s="68">
        <f>100*Wieser_et_al_2021!AT49/Wieser_et_al_2021!AW49</f>
        <v>90.423884652154186</v>
      </c>
    </row>
    <row r="50" spans="1:85">
      <c r="A50" s="27">
        <v>49</v>
      </c>
      <c r="B50" s="27" t="s">
        <v>112</v>
      </c>
      <c r="C50" s="27" t="s">
        <v>105</v>
      </c>
      <c r="D50" s="27">
        <v>1</v>
      </c>
      <c r="E50" s="27"/>
      <c r="F50" s="36">
        <v>2.6494</v>
      </c>
      <c r="G50" s="37">
        <v>13.6052</v>
      </c>
      <c r="H50" s="37">
        <v>0.26950000000000002</v>
      </c>
      <c r="I50" s="37">
        <v>11.6229</v>
      </c>
      <c r="J50" s="37">
        <v>0.54179999999999995</v>
      </c>
      <c r="K50" s="37">
        <v>2.8744999999999998</v>
      </c>
      <c r="L50" s="37">
        <v>51.197600000000001</v>
      </c>
      <c r="M50" s="37">
        <v>6.5464000000000002</v>
      </c>
      <c r="N50" s="37">
        <v>8.5594000000000001</v>
      </c>
      <c r="O50" s="37">
        <v>0.12720000000000001</v>
      </c>
      <c r="P50" s="37">
        <v>97.993899999999996</v>
      </c>
      <c r="Q50" s="37">
        <v>0.21605998279274299</v>
      </c>
      <c r="R50" s="46">
        <v>48.817512599736503</v>
      </c>
      <c r="S50" s="31">
        <v>14.55</v>
      </c>
      <c r="T50" s="32">
        <v>2.3279999999999998</v>
      </c>
      <c r="U50" s="32">
        <v>11.952999999999999</v>
      </c>
      <c r="V50" s="32">
        <v>0.23699999999999999</v>
      </c>
      <c r="W50" s="32">
        <v>10.301</v>
      </c>
      <c r="X50" s="32">
        <v>0.47599999999999998</v>
      </c>
      <c r="Y50" s="32">
        <v>2.5249999999999999</v>
      </c>
      <c r="Z50" s="32">
        <v>50.027999999999999</v>
      </c>
      <c r="AA50" s="32">
        <v>10.29</v>
      </c>
      <c r="AB50" s="32">
        <v>11.331</v>
      </c>
      <c r="AC50" s="32">
        <v>0.16700000000000001</v>
      </c>
      <c r="AD50" s="32">
        <v>0.18861630972740501</v>
      </c>
      <c r="AE50" s="47">
        <v>42.616772238966803</v>
      </c>
      <c r="AF50" s="41">
        <v>0.85639499457166002</v>
      </c>
      <c r="AG50" s="37">
        <v>45.716999999999999</v>
      </c>
      <c r="AH50" s="37">
        <v>40.303899999999999</v>
      </c>
      <c r="AI50" s="37">
        <v>13.665050000000001</v>
      </c>
      <c r="AJ50" s="37">
        <v>4.5650000000000003E-2</v>
      </c>
      <c r="AK50" s="37">
        <v>0.22839999999999999</v>
      </c>
      <c r="AL50" s="37">
        <v>0.1643</v>
      </c>
      <c r="AM50" s="42">
        <v>0.34279999999999999</v>
      </c>
      <c r="AN50" s="43">
        <v>2.7472545764022498</v>
      </c>
      <c r="AO50" s="43">
        <v>2.9656940541195</v>
      </c>
      <c r="AP50" s="32">
        <v>102.61325325325301</v>
      </c>
      <c r="AQ50" s="32">
        <v>1</v>
      </c>
      <c r="AR50" s="32">
        <v>3.1073002710871302E-2</v>
      </c>
      <c r="AS50" s="32">
        <v>1.5178590197862701E-2</v>
      </c>
      <c r="AT50" s="49">
        <v>163.85469001081401</v>
      </c>
      <c r="AU50" s="49">
        <v>372.31749283601698</v>
      </c>
      <c r="AV50" s="49">
        <v>29.091289089586599</v>
      </c>
      <c r="AW50" s="49">
        <v>212.67220261054999</v>
      </c>
      <c r="AX50" s="49">
        <v>185.65884121392401</v>
      </c>
      <c r="AY50" s="52">
        <v>109.5</v>
      </c>
      <c r="AZ50" s="41">
        <v>0.96649439083690503</v>
      </c>
      <c r="BA50" s="45">
        <v>5.6735095492461002E-2</v>
      </c>
      <c r="BB50" s="45">
        <v>5.1481720393879903E-2</v>
      </c>
      <c r="BC50" s="45">
        <v>5.9486711990612798E-2</v>
      </c>
      <c r="BD50" s="51">
        <v>591.94120061645503</v>
      </c>
      <c r="BE50" s="30">
        <v>250</v>
      </c>
      <c r="BF50" s="32">
        <v>0.95894677757110336</v>
      </c>
      <c r="BG50" s="49">
        <v>339.30645298316261</v>
      </c>
      <c r="BH50" s="49">
        <v>412.8591710223821</v>
      </c>
      <c r="BI50" s="49">
        <v>403</v>
      </c>
      <c r="BJ50" s="49">
        <v>402.5</v>
      </c>
      <c r="BK50" s="38">
        <v>0.99109763725719213</v>
      </c>
      <c r="BL50" s="29">
        <v>280</v>
      </c>
      <c r="BM50" s="37">
        <v>0.82154287923721003</v>
      </c>
      <c r="BN50" s="51">
        <v>339.30645298316199</v>
      </c>
      <c r="BO50" s="51">
        <v>419.12950962524599</v>
      </c>
      <c r="BP50" s="51">
        <v>421.12364194479898</v>
      </c>
      <c r="BQ50" s="51">
        <v>421</v>
      </c>
      <c r="BR50" s="42">
        <v>0.94546817637465685</v>
      </c>
      <c r="BS50" s="43">
        <v>0.8928571428571429</v>
      </c>
      <c r="BT50" s="43">
        <v>1.0000000000000018</v>
      </c>
      <c r="BU50" s="43">
        <v>0.98503961553919128</v>
      </c>
      <c r="BV50" s="38">
        <v>0.95696360845213568</v>
      </c>
      <c r="BW50" s="29">
        <v>510</v>
      </c>
      <c r="BX50" s="29">
        <v>130</v>
      </c>
      <c r="BY50" s="29">
        <v>90</v>
      </c>
      <c r="BZ50" s="29">
        <v>760</v>
      </c>
      <c r="CA50" s="29">
        <v>1010</v>
      </c>
      <c r="CB50" s="29">
        <v>440</v>
      </c>
      <c r="CC50" s="32">
        <v>614.61244248622711</v>
      </c>
      <c r="CD50" s="32">
        <v>141.69472430452669</v>
      </c>
      <c r="CE50" s="43">
        <v>94.367507148236015</v>
      </c>
      <c r="CF50" s="38">
        <v>885.31895765631998</v>
      </c>
      <c r="CG50" s="68">
        <f>100*Wieser_et_al_2021!AT50/Wieser_et_al_2021!AW50</f>
        <v>77.045654297787252</v>
      </c>
    </row>
    <row r="51" spans="1:85">
      <c r="A51" s="27">
        <v>50</v>
      </c>
      <c r="B51" s="27" t="s">
        <v>113</v>
      </c>
      <c r="C51" s="27" t="s">
        <v>105</v>
      </c>
      <c r="D51" s="27">
        <v>1</v>
      </c>
      <c r="E51" s="27"/>
      <c r="F51" s="36">
        <v>2.5163000000000002</v>
      </c>
      <c r="G51" s="37">
        <v>14.46</v>
      </c>
      <c r="H51" s="37">
        <v>0.31080000000000002</v>
      </c>
      <c r="I51" s="37">
        <v>12.2516</v>
      </c>
      <c r="J51" s="37">
        <v>0.42759999999999998</v>
      </c>
      <c r="K51" s="37">
        <v>2.6038999999999999</v>
      </c>
      <c r="L51" s="37">
        <v>51.651200000000003</v>
      </c>
      <c r="M51" s="37">
        <v>6.5163000000000002</v>
      </c>
      <c r="N51" s="37">
        <v>6.9850000000000003</v>
      </c>
      <c r="O51" s="37">
        <v>0.11509999999999999</v>
      </c>
      <c r="P51" s="37">
        <v>97.837800000000016</v>
      </c>
      <c r="Q51" s="37">
        <v>0.22726367220485699</v>
      </c>
      <c r="R51" s="46">
        <v>32.560221306254803</v>
      </c>
      <c r="S51" s="31">
        <v>21.67</v>
      </c>
      <c r="T51" s="32">
        <v>2.0699999999999998</v>
      </c>
      <c r="U51" s="32">
        <v>11.897</v>
      </c>
      <c r="V51" s="32">
        <v>0.25600000000000001</v>
      </c>
      <c r="W51" s="32">
        <v>10.205</v>
      </c>
      <c r="X51" s="32">
        <v>0.35199999999999998</v>
      </c>
      <c r="Y51" s="32">
        <v>2.1419999999999999</v>
      </c>
      <c r="Z51" s="32">
        <v>49.597999999999999</v>
      </c>
      <c r="AA51" s="32">
        <v>11.625</v>
      </c>
      <c r="AB51" s="32">
        <v>11.334</v>
      </c>
      <c r="AC51" s="32">
        <v>0.16300000000000001</v>
      </c>
      <c r="AD51" s="32">
        <v>0.18678694189599501</v>
      </c>
      <c r="AE51" s="47">
        <v>26.761092550550501</v>
      </c>
      <c r="AF51" s="41">
        <v>0.87029554999478198</v>
      </c>
      <c r="AG51" s="37">
        <v>46.973199999999999</v>
      </c>
      <c r="AH51" s="37">
        <v>40.556100000000001</v>
      </c>
      <c r="AI51" s="37">
        <v>12.478899999999999</v>
      </c>
      <c r="AJ51" s="37">
        <v>3.705E-2</v>
      </c>
      <c r="AK51" s="37">
        <v>0.2422</v>
      </c>
      <c r="AL51" s="37">
        <v>0.15770000000000001</v>
      </c>
      <c r="AM51" s="42">
        <v>0.32815</v>
      </c>
      <c r="AN51" s="43">
        <v>2.72546038078992</v>
      </c>
      <c r="AO51" s="43">
        <v>4.1036853059637703</v>
      </c>
      <c r="AP51" s="32">
        <v>102.61357691024401</v>
      </c>
      <c r="AQ51" s="32">
        <v>1</v>
      </c>
      <c r="AR51" s="32">
        <v>2.1786323739000999E-2</v>
      </c>
      <c r="AS51" s="32">
        <v>1.52827105506219E-2</v>
      </c>
      <c r="AT51" s="49">
        <v>230.10950797130201</v>
      </c>
      <c r="AU51" s="49">
        <v>459.82373911467198</v>
      </c>
      <c r="AV51" s="49">
        <v>64.782250086045494</v>
      </c>
      <c r="AW51" s="49">
        <v>262.669729277557</v>
      </c>
      <c r="AX51" s="49">
        <v>215.88701346063701</v>
      </c>
      <c r="AY51" s="52">
        <v>74.5</v>
      </c>
      <c r="AZ51" s="41">
        <v>0.94813353440041004</v>
      </c>
      <c r="BA51" s="45">
        <v>3.8900281452608002E-2</v>
      </c>
      <c r="BB51" s="45">
        <v>3.53127312979045E-2</v>
      </c>
      <c r="BC51" s="45">
        <v>4.0774142901869898E-2</v>
      </c>
      <c r="BD51" s="51">
        <v>555.33676608995597</v>
      </c>
      <c r="BE51" s="30">
        <v>280</v>
      </c>
      <c r="BF51" s="32">
        <v>0.95822677499988951</v>
      </c>
      <c r="BG51" s="49">
        <v>372.81493229982561</v>
      </c>
      <c r="BH51" s="49">
        <v>472.08914118671481</v>
      </c>
      <c r="BI51" s="49">
        <v>467.5</v>
      </c>
      <c r="BJ51" s="49">
        <v>466.5</v>
      </c>
      <c r="BK51" s="38">
        <v>0.99148362179781557</v>
      </c>
      <c r="BL51" s="29">
        <v>310</v>
      </c>
      <c r="BM51" s="37">
        <v>0.83336343977155403</v>
      </c>
      <c r="BN51" s="51">
        <v>372.81493229982499</v>
      </c>
      <c r="BO51" s="51">
        <v>473.50432837822399</v>
      </c>
      <c r="BP51" s="51">
        <v>485.621554578526</v>
      </c>
      <c r="BQ51" s="51">
        <v>485</v>
      </c>
      <c r="BR51" s="42">
        <v>0.95253739062101772</v>
      </c>
      <c r="BS51" s="43">
        <v>0.90322580645161288</v>
      </c>
      <c r="BT51" s="43">
        <v>1.0000000000000018</v>
      </c>
      <c r="BU51" s="43">
        <v>0.99701124761339299</v>
      </c>
      <c r="BV51" s="38">
        <v>0.96268379274422078</v>
      </c>
      <c r="BW51" s="29">
        <v>540</v>
      </c>
      <c r="BX51" s="29">
        <v>140</v>
      </c>
      <c r="BY51" s="29">
        <v>70</v>
      </c>
      <c r="BZ51" s="29">
        <v>640</v>
      </c>
      <c r="CA51" s="29">
        <v>860</v>
      </c>
      <c r="CB51" s="29">
        <v>370</v>
      </c>
      <c r="CC51" s="32">
        <v>643.86129207333681</v>
      </c>
      <c r="CD51" s="32">
        <v>157.25956650121449</v>
      </c>
      <c r="CE51" s="43">
        <v>60.679053212435022</v>
      </c>
      <c r="CF51" s="38">
        <v>751.18433607070119</v>
      </c>
      <c r="CG51" s="68">
        <f>100*Wieser_et_al_2021!AT51/Wieser_et_al_2021!AW51</f>
        <v>87.604121192111421</v>
      </c>
    </row>
    <row r="52" spans="1:85">
      <c r="A52" s="27">
        <v>51</v>
      </c>
      <c r="B52" s="27" t="s">
        <v>114</v>
      </c>
      <c r="C52" s="27" t="s">
        <v>105</v>
      </c>
      <c r="D52" s="27">
        <v>1</v>
      </c>
      <c r="E52" s="27"/>
      <c r="F52" s="36">
        <v>2.5960000000000001</v>
      </c>
      <c r="G52" s="37">
        <v>14.595599999999999</v>
      </c>
      <c r="H52" s="37">
        <v>0.2646</v>
      </c>
      <c r="I52" s="37">
        <v>12.2492</v>
      </c>
      <c r="J52" s="37">
        <v>0.48320000000000002</v>
      </c>
      <c r="K52" s="37">
        <v>2.6454</v>
      </c>
      <c r="L52" s="37">
        <v>51.254800000000003</v>
      </c>
      <c r="M52" s="37">
        <v>6.7022000000000004</v>
      </c>
      <c r="N52" s="37">
        <v>7.4848999999999997</v>
      </c>
      <c r="O52" s="37">
        <v>0.1258</v>
      </c>
      <c r="P52" s="37">
        <v>98.401700000000005</v>
      </c>
      <c r="Q52" s="37">
        <v>0.22724336112002599</v>
      </c>
      <c r="R52" s="46">
        <v>25.877897733501602</v>
      </c>
      <c r="S52" s="31">
        <v>18.940000000000001</v>
      </c>
      <c r="T52" s="32">
        <v>2.1760000000000002</v>
      </c>
      <c r="U52" s="32">
        <v>12.237</v>
      </c>
      <c r="V52" s="32">
        <v>0.222</v>
      </c>
      <c r="W52" s="32">
        <v>10.382</v>
      </c>
      <c r="X52" s="32">
        <v>0.40500000000000003</v>
      </c>
      <c r="Y52" s="32">
        <v>2.218</v>
      </c>
      <c r="Z52" s="32">
        <v>49.316000000000003</v>
      </c>
      <c r="AA52" s="32">
        <v>11.173</v>
      </c>
      <c r="AB52" s="32">
        <v>11.34</v>
      </c>
      <c r="AC52" s="32">
        <v>0.16900000000000001</v>
      </c>
      <c r="AD52" s="32">
        <v>0.19105713899447299</v>
      </c>
      <c r="AE52" s="47">
        <v>21.757102516816602</v>
      </c>
      <c r="AF52" s="41">
        <v>0.866807480351097</v>
      </c>
      <c r="AG52" s="37">
        <v>46.246099999999998</v>
      </c>
      <c r="AH52" s="37">
        <v>40.040300000000002</v>
      </c>
      <c r="AI52" s="37">
        <v>12.6669</v>
      </c>
      <c r="AJ52" s="37">
        <v>4.2450000000000002E-2</v>
      </c>
      <c r="AK52" s="37">
        <v>0.23830000000000001</v>
      </c>
      <c r="AL52" s="37">
        <v>0.16339999999999999</v>
      </c>
      <c r="AM52" s="42">
        <v>0.33115</v>
      </c>
      <c r="AN52" s="43">
        <v>2.7369576335544301</v>
      </c>
      <c r="AO52" s="43">
        <v>3.2259324294001899</v>
      </c>
      <c r="AP52" s="32">
        <v>102.66965965966</v>
      </c>
      <c r="AQ52" s="32">
        <v>1</v>
      </c>
      <c r="AR52" s="32">
        <v>1.2219679147581101E-2</v>
      </c>
      <c r="AS52" s="32">
        <v>3.3324513530310199E-2</v>
      </c>
      <c r="AT52" s="49">
        <v>392.78148690888497</v>
      </c>
      <c r="AU52" s="49">
        <v>601.58790127519603</v>
      </c>
      <c r="AV52" s="49">
        <v>180.15281305450901</v>
      </c>
      <c r="AW52" s="49">
        <v>418.65938464238599</v>
      </c>
      <c r="AX52" s="49">
        <v>351.99208394348898</v>
      </c>
      <c r="AY52" s="52">
        <v>60</v>
      </c>
      <c r="AZ52" s="41">
        <v>0.93596220643422501</v>
      </c>
      <c r="BA52" s="45">
        <v>3.1427095329191898E-2</v>
      </c>
      <c r="BB52" s="45">
        <v>2.8534555932764799E-2</v>
      </c>
      <c r="BC52" s="45">
        <v>3.2936004345077798E-2</v>
      </c>
      <c r="BD52" s="51">
        <v>346.69673122652</v>
      </c>
      <c r="BE52" s="30">
        <v>460</v>
      </c>
      <c r="BF52" s="32">
        <v>0.9733455650720354</v>
      </c>
      <c r="BG52" s="49">
        <v>566.4284073418662</v>
      </c>
      <c r="BH52" s="49">
        <v>725.39880176567806</v>
      </c>
      <c r="BI52" s="49">
        <v>753.5</v>
      </c>
      <c r="BJ52" s="49">
        <v>752</v>
      </c>
      <c r="BK52" s="38">
        <v>0.99398413827243393</v>
      </c>
      <c r="BL52" s="29">
        <v>490</v>
      </c>
      <c r="BM52" s="37">
        <v>0.88942904035248305</v>
      </c>
      <c r="BN52" s="51">
        <v>566.42840734186598</v>
      </c>
      <c r="BO52" s="51">
        <v>718.34712561801803</v>
      </c>
      <c r="BP52" s="51">
        <v>772.85904239905005</v>
      </c>
      <c r="BQ52" s="51">
        <v>770</v>
      </c>
      <c r="BR52" s="42">
        <v>0.96942750861656113</v>
      </c>
      <c r="BS52" s="43">
        <v>0.93877551020408168</v>
      </c>
      <c r="BT52" s="43">
        <v>1.0000000000000004</v>
      </c>
      <c r="BU52" s="43">
        <v>1.009816530053758</v>
      </c>
      <c r="BV52" s="38">
        <v>0.97495139302639566</v>
      </c>
      <c r="BW52" s="29">
        <v>710</v>
      </c>
      <c r="BX52" s="29">
        <v>260</v>
      </c>
      <c r="BY52" s="29">
        <v>70</v>
      </c>
      <c r="BZ52" s="29">
        <v>440</v>
      </c>
      <c r="CA52" s="29">
        <v>580</v>
      </c>
      <c r="CB52" s="29">
        <v>260</v>
      </c>
      <c r="CC52" s="32">
        <v>805.29137991504024</v>
      </c>
      <c r="CD52" s="32">
        <v>305.76008545194838</v>
      </c>
      <c r="CE52" s="43">
        <v>50.338462755433262</v>
      </c>
      <c r="CF52" s="38">
        <v>511.80399937986277</v>
      </c>
      <c r="CG52" s="68">
        <f>100*Wieser_et_al_2021!AT52/Wieser_et_al_2021!AW52</f>
        <v>93.818865960545565</v>
      </c>
    </row>
    <row r="53" spans="1:85">
      <c r="A53" s="27">
        <v>52</v>
      </c>
      <c r="B53" s="27" t="s">
        <v>115</v>
      </c>
      <c r="C53" s="27" t="s">
        <v>105</v>
      </c>
      <c r="D53" s="27">
        <v>1</v>
      </c>
      <c r="E53" s="27"/>
      <c r="F53" s="36">
        <v>2.7812000000000001</v>
      </c>
      <c r="G53" s="37">
        <v>14.740600000000001</v>
      </c>
      <c r="H53" s="37">
        <v>0.2787</v>
      </c>
      <c r="I53" s="37">
        <v>11.8886</v>
      </c>
      <c r="J53" s="37">
        <v>0.3931</v>
      </c>
      <c r="K53" s="37">
        <v>2.4506000000000001</v>
      </c>
      <c r="L53" s="37">
        <v>52.121200000000002</v>
      </c>
      <c r="M53" s="37">
        <v>6.5317999999999996</v>
      </c>
      <c r="N53" s="37">
        <v>6.5201000000000002</v>
      </c>
      <c r="O53" s="37">
        <v>8.0299999999999996E-2</v>
      </c>
      <c r="P53" s="37">
        <v>97.786199999999994</v>
      </c>
      <c r="Q53" s="37">
        <v>0.25021877946718502</v>
      </c>
      <c r="R53" s="46">
        <v>56.863120604697897</v>
      </c>
      <c r="S53" s="31">
        <v>27.8</v>
      </c>
      <c r="T53" s="32">
        <v>2.1739999999999999</v>
      </c>
      <c r="U53" s="32">
        <v>11.52</v>
      </c>
      <c r="V53" s="32">
        <v>0.218</v>
      </c>
      <c r="W53" s="32">
        <v>9.4369999999999994</v>
      </c>
      <c r="X53" s="32">
        <v>0.307</v>
      </c>
      <c r="Y53" s="32">
        <v>1.915</v>
      </c>
      <c r="Z53" s="32">
        <v>49.445999999999998</v>
      </c>
      <c r="AA53" s="32">
        <v>13.147</v>
      </c>
      <c r="AB53" s="32">
        <v>11.335000000000001</v>
      </c>
      <c r="AC53" s="32">
        <v>0.13500000000000001</v>
      </c>
      <c r="AD53" s="32">
        <v>0.19578934230609099</v>
      </c>
      <c r="AE53" s="47">
        <v>44.493834588965498</v>
      </c>
      <c r="AF53" s="41">
        <v>0.8841741634493</v>
      </c>
      <c r="AG53" s="37">
        <v>47.058349999999997</v>
      </c>
      <c r="AH53" s="37">
        <v>40.036949999999997</v>
      </c>
      <c r="AI53" s="37">
        <v>10.9886</v>
      </c>
      <c r="AJ53" s="37">
        <v>5.6149999999999999E-2</v>
      </c>
      <c r="AK53" s="37">
        <v>0.2291</v>
      </c>
      <c r="AL53" s="37">
        <v>0.1492</v>
      </c>
      <c r="AM53" s="42">
        <v>0.38834999999999997</v>
      </c>
      <c r="AN53" s="43">
        <v>2.7116883781102699</v>
      </c>
      <c r="AO53" s="43">
        <v>5.0616042430743002</v>
      </c>
      <c r="AP53" s="32">
        <v>102.71466466466499</v>
      </c>
      <c r="AQ53" s="32">
        <v>1.0001012499999999</v>
      </c>
      <c r="AR53" s="32">
        <v>1.82540777955498E-2</v>
      </c>
      <c r="AS53" s="32">
        <v>5.11482412413784E-2</v>
      </c>
      <c r="AT53" s="49">
        <v>954.72679303056998</v>
      </c>
      <c r="AU53" s="49">
        <v>1458.1596415691499</v>
      </c>
      <c r="AV53" s="49">
        <v>439.453811017585</v>
      </c>
      <c r="AW53" s="49">
        <v>1011.58991363527</v>
      </c>
      <c r="AX53" s="49">
        <v>791.54140347047598</v>
      </c>
      <c r="AY53" s="52">
        <v>128</v>
      </c>
      <c r="AZ53" s="41">
        <v>0.96231249641946803</v>
      </c>
      <c r="BA53" s="45">
        <v>6.6043064830502499E-2</v>
      </c>
      <c r="BB53" s="45">
        <v>5.99175859005169E-2</v>
      </c>
      <c r="BC53" s="45">
        <v>6.9255667550304004E-2</v>
      </c>
      <c r="BD53" s="51">
        <v>1186.29240625284</v>
      </c>
      <c r="BE53" s="30">
        <v>960</v>
      </c>
      <c r="BF53" s="32">
        <v>0.98315462485549832</v>
      </c>
      <c r="BG53" s="49">
        <v>1111.10554213619</v>
      </c>
      <c r="BH53" s="49">
        <v>1448.9708591786721</v>
      </c>
      <c r="BI53" s="49">
        <v>1635</v>
      </c>
      <c r="BJ53" s="49">
        <v>1634</v>
      </c>
      <c r="BK53" s="38">
        <v>0.9966010334134664</v>
      </c>
      <c r="BL53" s="29">
        <v>970</v>
      </c>
      <c r="BM53" s="37">
        <v>0.93871275229242901</v>
      </c>
      <c r="BN53" s="51">
        <v>1111.10554213619</v>
      </c>
      <c r="BO53" s="51">
        <v>1414.97090188882</v>
      </c>
      <c r="BP53" s="51">
        <v>1668.6592902728401</v>
      </c>
      <c r="BQ53" s="51">
        <v>1650</v>
      </c>
      <c r="BR53" s="42">
        <v>0.98441019047218603</v>
      </c>
      <c r="BS53" s="43">
        <v>0.98969072164948457</v>
      </c>
      <c r="BT53" s="43">
        <v>1</v>
      </c>
      <c r="BU53" s="43">
        <v>1.0240287324951107</v>
      </c>
      <c r="BV53" s="38">
        <v>0.97982854230995442</v>
      </c>
      <c r="BW53" s="29">
        <v>1440</v>
      </c>
      <c r="BX53" s="29">
        <v>490</v>
      </c>
      <c r="BY53" s="29">
        <v>90</v>
      </c>
      <c r="BZ53" s="29">
        <v>1180</v>
      </c>
      <c r="CA53" s="29">
        <v>1590</v>
      </c>
      <c r="CB53" s="29">
        <v>650</v>
      </c>
      <c r="CC53" s="32">
        <v>1578.6643702967419</v>
      </c>
      <c r="CD53" s="32">
        <v>598.19981038515368</v>
      </c>
      <c r="CE53" s="43">
        <v>90.91753681490367</v>
      </c>
      <c r="CF53" s="38">
        <v>1329.228485398947</v>
      </c>
      <c r="CG53" s="68">
        <f>100*Wieser_et_al_2021!AT53/Wieser_et_al_2021!AW53</f>
        <v>94.378836736286189</v>
      </c>
    </row>
    <row r="54" spans="1:85">
      <c r="A54" s="27">
        <v>53</v>
      </c>
      <c r="B54" s="27" t="s">
        <v>116</v>
      </c>
      <c r="C54" s="27" t="s">
        <v>92</v>
      </c>
      <c r="D54" s="27">
        <v>1</v>
      </c>
      <c r="E54" s="27"/>
      <c r="F54" s="36">
        <v>2.7155</v>
      </c>
      <c r="G54" s="37">
        <v>13.900399999999999</v>
      </c>
      <c r="H54" s="37">
        <v>0.16869999999999999</v>
      </c>
      <c r="I54" s="37">
        <v>10.561</v>
      </c>
      <c r="J54" s="37">
        <v>0.5081</v>
      </c>
      <c r="K54" s="37">
        <v>3.0447000000000002</v>
      </c>
      <c r="L54" s="37">
        <v>49.582500000000003</v>
      </c>
      <c r="M54" s="37">
        <v>5.9863</v>
      </c>
      <c r="N54" s="37">
        <v>10.821199999999999</v>
      </c>
      <c r="O54" s="37">
        <v>0.2026</v>
      </c>
      <c r="P54" s="37">
        <v>97.491000000000014</v>
      </c>
      <c r="Q54" s="37">
        <v>0.28462596492535902</v>
      </c>
      <c r="R54" s="46">
        <v>192.76644083513099</v>
      </c>
      <c r="S54" s="31">
        <v>4.7699999999999996</v>
      </c>
      <c r="T54" s="32">
        <v>2.6459999999999999</v>
      </c>
      <c r="U54" s="32">
        <v>13.542999999999999</v>
      </c>
      <c r="V54" s="32">
        <v>0.16400000000000001</v>
      </c>
      <c r="W54" s="32">
        <v>10.32</v>
      </c>
      <c r="X54" s="32">
        <v>0.495</v>
      </c>
      <c r="Y54" s="32">
        <v>2.9660000000000002</v>
      </c>
      <c r="Z54" s="32">
        <v>50.100999999999999</v>
      </c>
      <c r="AA54" s="32">
        <v>7.7539999999999996</v>
      </c>
      <c r="AB54" s="32">
        <v>11.340999999999999</v>
      </c>
      <c r="AC54" s="32">
        <v>0.222</v>
      </c>
      <c r="AD54" s="32">
        <v>0.27166742858199799</v>
      </c>
      <c r="AE54" s="47">
        <v>183.99011247029799</v>
      </c>
      <c r="AF54" s="41">
        <v>0.81626784158183896</v>
      </c>
      <c r="AG54" s="37">
        <v>42.571249999999999</v>
      </c>
      <c r="AH54" s="37">
        <v>39.257800000000003</v>
      </c>
      <c r="AI54" s="37">
        <v>17.080749999999998</v>
      </c>
      <c r="AJ54" s="37">
        <v>2.9899999999999999E-2</v>
      </c>
      <c r="AK54" s="37">
        <v>0.24475</v>
      </c>
      <c r="AL54" s="37">
        <v>0.22555</v>
      </c>
      <c r="AM54" s="42">
        <v>0.25445000000000001</v>
      </c>
      <c r="AN54" s="43">
        <v>2.77896408011074</v>
      </c>
      <c r="AO54" s="43">
        <v>3.9015610689372902</v>
      </c>
      <c r="AP54" s="32">
        <v>102.849289289289</v>
      </c>
      <c r="AQ54" s="32">
        <v>1</v>
      </c>
      <c r="AR54" s="32">
        <v>1.1070220277810201E-2</v>
      </c>
      <c r="AS54" s="32">
        <v>9.1111309306910498E-2</v>
      </c>
      <c r="AT54" s="49">
        <v>1279.1685213778701</v>
      </c>
      <c r="AU54" s="49">
        <v>1820.9596714059501</v>
      </c>
      <c r="AV54" s="49">
        <v>639.16808768473697</v>
      </c>
      <c r="AW54" s="49">
        <v>1471.9349622130001</v>
      </c>
      <c r="AX54" s="49">
        <v>1404.9202655464301</v>
      </c>
      <c r="AY54" s="52">
        <v>421</v>
      </c>
      <c r="AZ54" s="41">
        <v>0.98383894847642395</v>
      </c>
      <c r="BA54" s="45">
        <v>0.20169664334683901</v>
      </c>
      <c r="BB54" s="45">
        <v>0.18314234692015899</v>
      </c>
      <c r="BC54" s="45">
        <v>0.21150070760481601</v>
      </c>
      <c r="BD54" s="51">
        <v>2785.9810497553699</v>
      </c>
      <c r="BE54" s="30">
        <v>2110</v>
      </c>
      <c r="BF54" s="32">
        <v>0.99009416433204345</v>
      </c>
      <c r="BG54" s="49">
        <v>2305.1700798541542</v>
      </c>
      <c r="BH54" s="49">
        <v>2600.742183317941</v>
      </c>
      <c r="BI54" s="49">
        <v>2762.5</v>
      </c>
      <c r="BJ54" s="49">
        <v>2762</v>
      </c>
      <c r="BK54" s="38">
        <v>0.99692578276678034</v>
      </c>
      <c r="BL54" s="29">
        <v>2070</v>
      </c>
      <c r="BM54" s="37">
        <v>0.97096787783355198</v>
      </c>
      <c r="BN54" s="51">
        <v>2305.1700798541501</v>
      </c>
      <c r="BO54" s="51">
        <v>2563.0441169031301</v>
      </c>
      <c r="BP54" s="51">
        <v>2741.78581603985</v>
      </c>
      <c r="BQ54" s="51">
        <v>2774</v>
      </c>
      <c r="BR54" s="42">
        <v>0.99008274349961178</v>
      </c>
      <c r="BS54" s="43">
        <v>1.0193236714975846</v>
      </c>
      <c r="BT54" s="43">
        <v>1.0000000000000018</v>
      </c>
      <c r="BU54" s="43">
        <v>1.0147083174129521</v>
      </c>
      <c r="BV54" s="38">
        <v>1.0075549971259494</v>
      </c>
      <c r="BW54" s="29">
        <v>2790</v>
      </c>
      <c r="BX54" s="29">
        <v>1190</v>
      </c>
      <c r="BY54" s="29">
        <v>300</v>
      </c>
      <c r="BZ54" s="29">
        <v>4000</v>
      </c>
      <c r="CA54" s="29">
        <v>5200</v>
      </c>
      <c r="CB54" s="29">
        <v>2300</v>
      </c>
      <c r="CC54" s="32">
        <v>3027.338918628122</v>
      </c>
      <c r="CD54" s="32">
        <v>1403.5412231210189</v>
      </c>
      <c r="CE54" s="43">
        <v>393.55104298786222</v>
      </c>
      <c r="CF54" s="38">
        <v>4255.1617850464863</v>
      </c>
      <c r="CG54" s="68">
        <f>100*Wieser_et_al_2021!AT54/Wieser_et_al_2021!AW54</f>
        <v>86.903875117871195</v>
      </c>
    </row>
    <row r="55" spans="1:85">
      <c r="A55" s="27">
        <v>54</v>
      </c>
      <c r="B55" s="27" t="s">
        <v>117</v>
      </c>
      <c r="C55" s="27" t="s">
        <v>92</v>
      </c>
      <c r="D55" s="27">
        <v>1</v>
      </c>
      <c r="E55" s="27"/>
      <c r="F55" s="36">
        <v>2.6863000000000001</v>
      </c>
      <c r="G55" s="37">
        <v>13.913500000000001</v>
      </c>
      <c r="H55" s="37">
        <v>0.30059999999999998</v>
      </c>
      <c r="I55" s="37">
        <v>10.492599999999999</v>
      </c>
      <c r="J55" s="37">
        <v>0.35909999999999997</v>
      </c>
      <c r="K55" s="37">
        <v>2.1244999999999998</v>
      </c>
      <c r="L55" s="37">
        <v>51.0379</v>
      </c>
      <c r="M55" s="37">
        <v>5.4886999999999997</v>
      </c>
      <c r="N55" s="37">
        <v>11.401300000000001</v>
      </c>
      <c r="O55" s="37">
        <v>0.14369999999999999</v>
      </c>
      <c r="P55" s="37">
        <v>97.9482</v>
      </c>
      <c r="Q55" s="37">
        <v>0.29032568242263801</v>
      </c>
      <c r="R55" s="46">
        <v>133.23069159808799</v>
      </c>
      <c r="S55" s="31">
        <v>3.17</v>
      </c>
      <c r="T55" s="32">
        <v>2.65</v>
      </c>
      <c r="U55" s="32">
        <v>13.725</v>
      </c>
      <c r="V55" s="32">
        <v>0.29699999999999999</v>
      </c>
      <c r="W55" s="32">
        <v>10.366</v>
      </c>
      <c r="X55" s="32">
        <v>0.35399999999999998</v>
      </c>
      <c r="Y55" s="32">
        <v>2.0960000000000001</v>
      </c>
      <c r="Z55" s="32">
        <v>51.545000000000002</v>
      </c>
      <c r="AA55" s="32">
        <v>6.867</v>
      </c>
      <c r="AB55" s="32">
        <v>11.484999999999999</v>
      </c>
      <c r="AC55" s="32">
        <v>0.16</v>
      </c>
      <c r="AD55" s="32">
        <v>0.28140513950047302</v>
      </c>
      <c r="AE55" s="47">
        <v>129.13704720179101</v>
      </c>
      <c r="AF55" s="41">
        <v>0.78786487965986096</v>
      </c>
      <c r="AG55" s="37">
        <v>40.669800000000002</v>
      </c>
      <c r="AH55" s="37">
        <v>38.522550000000003</v>
      </c>
      <c r="AI55" s="37">
        <v>19.519600000000001</v>
      </c>
      <c r="AJ55" s="37">
        <v>4.19E-2</v>
      </c>
      <c r="AK55" s="37">
        <v>0.25919999999999999</v>
      </c>
      <c r="AL55" s="37">
        <v>0.26305000000000001</v>
      </c>
      <c r="AM55" s="42">
        <v>0.1883</v>
      </c>
      <c r="AN55" s="43">
        <v>2.7649771117925201</v>
      </c>
      <c r="AO55" s="43">
        <v>2.3502112331004299</v>
      </c>
      <c r="AP55" s="32">
        <v>102.563873873874</v>
      </c>
      <c r="AQ55" s="32">
        <v>1</v>
      </c>
      <c r="AR55" s="32">
        <v>2.45065993745909E-2</v>
      </c>
      <c r="AS55" s="32">
        <v>-7.0674073374021895E-4</v>
      </c>
      <c r="AT55" s="49">
        <v>0</v>
      </c>
      <c r="AU55" s="49">
        <v>83.575765121814896</v>
      </c>
      <c r="AV55" s="49">
        <v>-37.969724971010102</v>
      </c>
      <c r="AW55" s="49">
        <v>133.23069159808799</v>
      </c>
      <c r="AX55" s="49">
        <v>129.13704720179101</v>
      </c>
      <c r="AY55" s="52">
        <v>294.5</v>
      </c>
      <c r="AZ55" s="41">
        <v>0.97544013079355996</v>
      </c>
      <c r="BA55" s="45">
        <v>0.145919178709668</v>
      </c>
      <c r="BB55" s="45">
        <v>0.13234851344531201</v>
      </c>
      <c r="BC55" s="45">
        <v>0.153086763466288</v>
      </c>
      <c r="BD55" s="51">
        <v>1209.8411521226899</v>
      </c>
      <c r="BE55" s="30">
        <v>210</v>
      </c>
      <c r="BF55" s="32">
        <v>0.92252085179984156</v>
      </c>
      <c r="BG55" s="49">
        <v>319.53313005994812</v>
      </c>
      <c r="BH55" s="49">
        <v>327.11650568520321</v>
      </c>
      <c r="BI55" s="49">
        <v>285.5</v>
      </c>
      <c r="BJ55" s="49">
        <v>285</v>
      </c>
      <c r="BK55" s="38">
        <v>0.97550853103077051</v>
      </c>
      <c r="BL55" s="29">
        <v>240</v>
      </c>
      <c r="BM55" s="37">
        <v>0.81174585666644306</v>
      </c>
      <c r="BN55" s="51">
        <v>319.53313005994801</v>
      </c>
      <c r="BO55" s="51">
        <v>342.78928890793702</v>
      </c>
      <c r="BP55" s="51">
        <v>297.892377910356</v>
      </c>
      <c r="BQ55" s="51">
        <v>300.5</v>
      </c>
      <c r="BR55" s="42">
        <v>0.92444709504372125</v>
      </c>
      <c r="BS55" s="43">
        <v>0.875</v>
      </c>
      <c r="BT55" s="43">
        <v>1.0000000000000004</v>
      </c>
      <c r="BU55" s="43">
        <v>0.95427866701242503</v>
      </c>
      <c r="BV55" s="38">
        <v>0.95839981540553143</v>
      </c>
      <c r="BW55" s="29">
        <v>360</v>
      </c>
      <c r="BX55" s="29">
        <v>240</v>
      </c>
      <c r="BY55" s="29">
        <v>240</v>
      </c>
      <c r="BZ55" s="29">
        <v>2090</v>
      </c>
      <c r="CA55" s="29">
        <v>2760</v>
      </c>
      <c r="CB55" s="29">
        <v>1200</v>
      </c>
      <c r="CC55" s="32">
        <v>487.97890677347232</v>
      </c>
      <c r="CD55" s="32">
        <v>319.53313005994812</v>
      </c>
      <c r="CE55" s="43">
        <v>319.53313005994812</v>
      </c>
      <c r="CF55" s="38">
        <v>2382.9789646243221</v>
      </c>
      <c r="CG55" s="68">
        <f>100*Wieser_et_al_2021!AT55/Wieser_et_al_2021!AW55</f>
        <v>0</v>
      </c>
    </row>
    <row r="56" spans="1:85">
      <c r="A56" s="27">
        <v>55</v>
      </c>
      <c r="B56" s="27" t="s">
        <v>118</v>
      </c>
      <c r="C56" s="27" t="s">
        <v>105</v>
      </c>
      <c r="D56" s="27">
        <v>1</v>
      </c>
      <c r="E56" s="27"/>
      <c r="F56" s="36">
        <v>2.6423999999999999</v>
      </c>
      <c r="G56" s="37">
        <v>14.275399999999999</v>
      </c>
      <c r="H56" s="37">
        <v>0.32550000000000001</v>
      </c>
      <c r="I56" s="37">
        <v>12.229799999999999</v>
      </c>
      <c r="J56" s="37">
        <v>0.59109999999999996</v>
      </c>
      <c r="K56" s="37">
        <v>2.9973999999999998</v>
      </c>
      <c r="L56" s="37">
        <v>51.629199999999997</v>
      </c>
      <c r="M56" s="37">
        <v>6.2881</v>
      </c>
      <c r="N56" s="37">
        <v>7.1586999999999996</v>
      </c>
      <c r="O56" s="37">
        <v>0.1429</v>
      </c>
      <c r="P56" s="37">
        <v>98.280499999999989</v>
      </c>
      <c r="Q56" s="37">
        <v>0.191784442522621</v>
      </c>
      <c r="R56" s="46">
        <v>49.769371144081397</v>
      </c>
      <c r="S56" s="31">
        <v>21.7</v>
      </c>
      <c r="T56" s="32">
        <v>2.1659999999999999</v>
      </c>
      <c r="U56" s="32">
        <v>11.701000000000001</v>
      </c>
      <c r="V56" s="32">
        <v>0.26700000000000002</v>
      </c>
      <c r="W56" s="32">
        <v>10.148999999999999</v>
      </c>
      <c r="X56" s="32">
        <v>0.48399999999999999</v>
      </c>
      <c r="Y56" s="32">
        <v>2.4569999999999999</v>
      </c>
      <c r="Z56" s="32">
        <v>49.427999999999997</v>
      </c>
      <c r="AA56" s="32">
        <v>11.497999999999999</v>
      </c>
      <c r="AB56" s="32">
        <v>11.334</v>
      </c>
      <c r="AC56" s="32">
        <v>0.186</v>
      </c>
      <c r="AD56" s="32">
        <v>0.15758787388876</v>
      </c>
      <c r="AE56" s="47">
        <v>40.895128302449798</v>
      </c>
      <c r="AF56" s="41">
        <v>0.87041892373569896</v>
      </c>
      <c r="AG56" s="37">
        <v>46.31765</v>
      </c>
      <c r="AH56" s="37">
        <v>39.876100000000001</v>
      </c>
      <c r="AI56" s="37">
        <v>12.2913</v>
      </c>
      <c r="AJ56" s="37">
        <v>4.9450000000000001E-2</v>
      </c>
      <c r="AK56" s="37">
        <v>0.22450000000000001</v>
      </c>
      <c r="AL56" s="37">
        <v>0.15379999999999999</v>
      </c>
      <c r="AM56" s="42">
        <v>0.37714999999999999</v>
      </c>
      <c r="AN56" s="43">
        <v>2.7298817980379702</v>
      </c>
      <c r="AO56" s="43">
        <v>6.4559986538636798</v>
      </c>
      <c r="AP56" s="32">
        <v>102.657964631298</v>
      </c>
      <c r="AQ56" s="32">
        <v>1</v>
      </c>
      <c r="AR56" s="32">
        <v>4.27324598212908E-2</v>
      </c>
      <c r="AS56" s="32">
        <v>2.95622265572177E-2</v>
      </c>
      <c r="AT56" s="49">
        <v>699.12805380724501</v>
      </c>
      <c r="AU56" s="49">
        <v>1403.2038699741499</v>
      </c>
      <c r="AV56" s="49">
        <v>194.490247210223</v>
      </c>
      <c r="AW56" s="49">
        <v>748.89742495132703</v>
      </c>
      <c r="AX56" s="49">
        <v>615.363537347023</v>
      </c>
      <c r="AY56" s="52">
        <v>110.5</v>
      </c>
      <c r="AZ56" s="41">
        <v>0.97664345057587398</v>
      </c>
      <c r="BA56" s="45">
        <v>5.7240354954034699E-2</v>
      </c>
      <c r="BB56" s="45">
        <v>5.1939675547267999E-2</v>
      </c>
      <c r="BC56" s="45">
        <v>6.00169526381528E-2</v>
      </c>
      <c r="BD56" s="51">
        <v>1322.0806489054701</v>
      </c>
      <c r="BE56" s="30">
        <v>780</v>
      </c>
      <c r="BF56" s="32">
        <v>0.98788756605422101</v>
      </c>
      <c r="BG56" s="49">
        <v>903.13461292814179</v>
      </c>
      <c r="BH56" s="49">
        <v>1220.4683794869879</v>
      </c>
      <c r="BI56" s="49">
        <v>1288</v>
      </c>
      <c r="BJ56" s="49">
        <v>1287.5</v>
      </c>
      <c r="BK56" s="38">
        <v>0.99764279502166553</v>
      </c>
      <c r="BL56" s="29">
        <v>790</v>
      </c>
      <c r="BM56" s="37">
        <v>0.92683526204248201</v>
      </c>
      <c r="BN56" s="51">
        <v>903.134612928141</v>
      </c>
      <c r="BO56" s="51">
        <v>1191.1083122943901</v>
      </c>
      <c r="BP56" s="51">
        <v>1313.5262628661401</v>
      </c>
      <c r="BQ56" s="51">
        <v>1305</v>
      </c>
      <c r="BR56" s="42">
        <v>0.98089334680270657</v>
      </c>
      <c r="BS56" s="43">
        <v>0.98734177215189878</v>
      </c>
      <c r="BT56" s="43">
        <v>1.0000000000000009</v>
      </c>
      <c r="BU56" s="43">
        <v>1.024649368062962</v>
      </c>
      <c r="BV56" s="38">
        <v>0.98056661401619694</v>
      </c>
      <c r="BW56" s="29">
        <v>1510</v>
      </c>
      <c r="BX56" s="29">
        <v>280</v>
      </c>
      <c r="BY56" s="29">
        <v>90</v>
      </c>
      <c r="BZ56" s="29">
        <v>1430</v>
      </c>
      <c r="CA56" s="29">
        <v>1920</v>
      </c>
      <c r="CB56" s="29">
        <v>780</v>
      </c>
      <c r="CC56" s="32">
        <v>1607.1041919093659</v>
      </c>
      <c r="CD56" s="32">
        <v>340.91614009268852</v>
      </c>
      <c r="CE56" s="43">
        <v>85.481880234135033</v>
      </c>
      <c r="CF56" s="38">
        <v>1528.788924108916</v>
      </c>
      <c r="CG56" s="68">
        <f>100*Wieser_et_al_2021!AT56/Wieser_et_al_2021!AW56</f>
        <v>93.354314024071229</v>
      </c>
    </row>
    <row r="57" spans="1:85" ht="15" thickBot="1">
      <c r="A57" s="53">
        <v>56</v>
      </c>
      <c r="B57" s="53" t="s">
        <v>119</v>
      </c>
      <c r="C57" s="53" t="s">
        <v>105</v>
      </c>
      <c r="D57" s="53">
        <v>1</v>
      </c>
      <c r="E57" s="53"/>
      <c r="F57" s="54">
        <v>2.6345999999999998</v>
      </c>
      <c r="G57" s="55">
        <v>14.551399999999999</v>
      </c>
      <c r="H57" s="55">
        <v>0.26550000000000001</v>
      </c>
      <c r="I57" s="55">
        <v>12.145300000000001</v>
      </c>
      <c r="J57" s="55">
        <v>0.38200000000000001</v>
      </c>
      <c r="K57" s="55">
        <v>2.5101</v>
      </c>
      <c r="L57" s="55">
        <v>51.938499999999998</v>
      </c>
      <c r="M57" s="55">
        <v>6.4770000000000003</v>
      </c>
      <c r="N57" s="55">
        <v>6.6477000000000004</v>
      </c>
      <c r="O57" s="55">
        <v>0.1033</v>
      </c>
      <c r="P57" s="55">
        <v>97.655400000000014</v>
      </c>
      <c r="Q57" s="55">
        <v>0.220878873522729</v>
      </c>
      <c r="R57" s="56">
        <v>57.085905031179998</v>
      </c>
      <c r="S57" s="57">
        <v>28.17</v>
      </c>
      <c r="T57" s="58">
        <v>2.0579999999999998</v>
      </c>
      <c r="U57" s="58">
        <v>11.364000000000001</v>
      </c>
      <c r="V57" s="58">
        <v>0.20699999999999999</v>
      </c>
      <c r="W57" s="58">
        <v>9.6319999999999997</v>
      </c>
      <c r="X57" s="58">
        <v>0.29799999999999999</v>
      </c>
      <c r="Y57" s="58">
        <v>1.96</v>
      </c>
      <c r="Z57" s="58">
        <v>49.37</v>
      </c>
      <c r="AA57" s="58">
        <v>13.282999999999999</v>
      </c>
      <c r="AB57" s="58">
        <v>11.332000000000001</v>
      </c>
      <c r="AC57" s="58">
        <v>0.153</v>
      </c>
      <c r="AD57" s="58">
        <v>0.17233274051863101</v>
      </c>
      <c r="AE57" s="59">
        <v>44.539209667769398</v>
      </c>
      <c r="AF57" s="55">
        <v>0.88531088352899601</v>
      </c>
      <c r="AG57" s="55">
        <v>47.650599999999997</v>
      </c>
      <c r="AH57" s="55">
        <v>40.507750000000001</v>
      </c>
      <c r="AI57" s="55">
        <v>11.003550000000001</v>
      </c>
      <c r="AJ57" s="55">
        <v>5.1549999999999999E-2</v>
      </c>
      <c r="AK57" s="55">
        <v>0.23469999999999999</v>
      </c>
      <c r="AL57" s="55">
        <v>0.14194999999999999</v>
      </c>
      <c r="AM57" s="60">
        <v>0.38834999999999997</v>
      </c>
      <c r="AN57" s="58">
        <v>2.7182456913066999</v>
      </c>
      <c r="AO57" s="58">
        <v>5.4937762978581004</v>
      </c>
      <c r="AP57" s="58">
        <v>102.713957062373</v>
      </c>
      <c r="AQ57" s="58">
        <v>0.99971469392592605</v>
      </c>
      <c r="AR57" s="58">
        <v>3.5737260580887699E-2</v>
      </c>
      <c r="AS57" s="58">
        <v>3.8147591876459302E-2</v>
      </c>
      <c r="AT57" s="61">
        <v>770.991146022973</v>
      </c>
      <c r="AU57" s="61">
        <v>1374.49496694758</v>
      </c>
      <c r="AV57" s="61">
        <v>280.12467302247501</v>
      </c>
      <c r="AW57" s="61">
        <v>828.077051054153</v>
      </c>
      <c r="AX57" s="61">
        <v>646.07712495447697</v>
      </c>
      <c r="AY57" s="62">
        <v>127.5</v>
      </c>
      <c r="AZ57" s="55">
        <v>0.97017572808639696</v>
      </c>
      <c r="BA57" s="63">
        <v>6.5792596395627206E-2</v>
      </c>
      <c r="BB57" s="63">
        <v>5.9690600233363103E-2</v>
      </c>
      <c r="BC57" s="63">
        <v>6.8992774898469694E-2</v>
      </c>
      <c r="BD57" s="64">
        <v>1290.0593587165199</v>
      </c>
      <c r="BE57" s="65">
        <v>780</v>
      </c>
      <c r="BF57" s="58">
        <v>0.98390030333456713</v>
      </c>
      <c r="BG57" s="61">
        <v>912.12139880117843</v>
      </c>
      <c r="BH57" s="61">
        <v>1232.679390415341</v>
      </c>
      <c r="BI57" s="61">
        <v>1350</v>
      </c>
      <c r="BJ57" s="61">
        <v>1348.5</v>
      </c>
      <c r="BK57" s="66">
        <v>0.99665690018452258</v>
      </c>
      <c r="BL57" s="67">
        <v>790</v>
      </c>
      <c r="BM57" s="55">
        <v>0.92591121061843995</v>
      </c>
      <c r="BN57" s="64">
        <v>912.12139880117797</v>
      </c>
      <c r="BO57" s="64">
        <v>1201.3578311533199</v>
      </c>
      <c r="BP57" s="64">
        <v>1379.44025838477</v>
      </c>
      <c r="BQ57" s="64">
        <v>1366</v>
      </c>
      <c r="BR57" s="60">
        <v>0.98155287165128036</v>
      </c>
      <c r="BS57" s="58">
        <v>0.98734177215189878</v>
      </c>
      <c r="BT57" s="58">
        <v>1.0000000000000004</v>
      </c>
      <c r="BU57" s="58">
        <v>1.0260717984681982</v>
      </c>
      <c r="BV57" s="66">
        <v>0.97865782283370317</v>
      </c>
      <c r="BW57" s="67">
        <v>1350</v>
      </c>
      <c r="BX57" s="67">
        <v>340</v>
      </c>
      <c r="BY57" s="67">
        <v>90</v>
      </c>
      <c r="BZ57" s="67">
        <v>1270</v>
      </c>
      <c r="CA57" s="67">
        <v>1720</v>
      </c>
      <c r="CB57" s="67">
        <v>700</v>
      </c>
      <c r="CC57" s="58">
        <v>1468.2078683317479</v>
      </c>
      <c r="CD57" s="58">
        <v>417.61372836812922</v>
      </c>
      <c r="CE57" s="58">
        <v>89.128427867522888</v>
      </c>
      <c r="CF57" s="66">
        <v>1392.610794846363</v>
      </c>
      <c r="CG57" s="68">
        <f>100*Wieser_et_al_2021!AT57/Wieser_et_al_2021!AW57</f>
        <v>93.106208539590739</v>
      </c>
    </row>
    <row r="58" spans="1:85">
      <c r="A58" s="27">
        <v>57</v>
      </c>
      <c r="B58" s="27" t="s">
        <v>120</v>
      </c>
      <c r="C58" s="27" t="s">
        <v>92</v>
      </c>
      <c r="D58" s="27">
        <v>2</v>
      </c>
      <c r="E58" s="27"/>
      <c r="F58" s="36">
        <v>2.5038999999999998</v>
      </c>
      <c r="G58" s="37">
        <v>13.8177</v>
      </c>
      <c r="H58" s="37">
        <v>0.28349999999999997</v>
      </c>
      <c r="I58" s="37">
        <v>10.4339</v>
      </c>
      <c r="J58" s="37">
        <v>0.39329999999999998</v>
      </c>
      <c r="K58" s="37">
        <v>2.5834999999999999</v>
      </c>
      <c r="L58" s="37">
        <v>50.9619</v>
      </c>
      <c r="M58" s="37">
        <v>5.9413</v>
      </c>
      <c r="N58" s="37">
        <v>11.170500000000001</v>
      </c>
      <c r="O58" s="37">
        <v>0.22220000000000001</v>
      </c>
      <c r="P58" s="37">
        <v>98.311700000000002</v>
      </c>
      <c r="Q58" s="37">
        <v>0.31705279472544101</v>
      </c>
      <c r="R58" s="46">
        <v>237.66454750701999</v>
      </c>
      <c r="S58" s="31">
        <v>4.16</v>
      </c>
      <c r="T58" s="32">
        <v>2.4350000000000001</v>
      </c>
      <c r="U58" s="32">
        <v>13.435</v>
      </c>
      <c r="V58" s="32">
        <v>0.27600000000000002</v>
      </c>
      <c r="W58" s="32">
        <v>10.17</v>
      </c>
      <c r="X58" s="32">
        <v>0.38200000000000001</v>
      </c>
      <c r="Y58" s="32">
        <v>2.512</v>
      </c>
      <c r="Z58" s="32">
        <v>51.116999999999997</v>
      </c>
      <c r="AA58" s="32">
        <v>7.5259999999999998</v>
      </c>
      <c r="AB58" s="32">
        <v>11.433999999999999</v>
      </c>
      <c r="AC58" s="32">
        <v>0.23899999999999999</v>
      </c>
      <c r="AD58" s="32">
        <v>0.30439016390691398</v>
      </c>
      <c r="AE58" s="47">
        <v>228.17256865113299</v>
      </c>
      <c r="AF58" s="41">
        <v>0.80445985480275695</v>
      </c>
      <c r="AG58" s="37">
        <v>41.939300000000003</v>
      </c>
      <c r="AH58" s="37">
        <v>39.273049999999998</v>
      </c>
      <c r="AI58" s="37">
        <v>18.171500000000002</v>
      </c>
      <c r="AJ58" s="37">
        <v>3.3550000000000003E-2</v>
      </c>
      <c r="AK58" s="37">
        <v>0.22475000000000001</v>
      </c>
      <c r="AL58" s="37">
        <v>0.26455000000000001</v>
      </c>
      <c r="AM58" s="42">
        <v>0.24030000000000001</v>
      </c>
      <c r="AN58" s="43">
        <v>2.7709578848951999</v>
      </c>
      <c r="AO58" s="43" t="s">
        <v>121</v>
      </c>
      <c r="AP58" s="32" t="s">
        <v>121</v>
      </c>
      <c r="AQ58" s="32" t="s">
        <v>121</v>
      </c>
      <c r="AR58" s="32" t="s">
        <v>121</v>
      </c>
      <c r="AS58" s="32" t="s">
        <v>121</v>
      </c>
      <c r="AT58" s="32" t="s">
        <v>121</v>
      </c>
      <c r="AU58" s="32" t="s">
        <v>121</v>
      </c>
      <c r="AV58" s="32" t="s">
        <v>121</v>
      </c>
      <c r="AW58" s="49">
        <v>237.66454750701999</v>
      </c>
      <c r="AX58" s="49">
        <v>228.17256865113299</v>
      </c>
      <c r="AY58" s="52">
        <v>517.5</v>
      </c>
      <c r="AZ58" s="41">
        <v>0.98365660106532604</v>
      </c>
      <c r="BA58" s="45">
        <v>0.24132699671864299</v>
      </c>
      <c r="BB58" s="45">
        <v>0.21944413937152499</v>
      </c>
      <c r="BC58" s="45">
        <v>0.25287027205828799</v>
      </c>
      <c r="BD58" s="51"/>
      <c r="BE58" s="30">
        <v>350</v>
      </c>
      <c r="BF58" s="32">
        <v>0.94045156787684991</v>
      </c>
      <c r="BG58" s="49">
        <v>516.91857432400377</v>
      </c>
      <c r="BH58" s="49">
        <v>571.10978623356004</v>
      </c>
      <c r="BI58" s="49">
        <v>497.5</v>
      </c>
      <c r="BJ58" s="49">
        <v>497</v>
      </c>
      <c r="BK58" s="38">
        <v>0.98292787288763483</v>
      </c>
      <c r="BL58" s="29">
        <v>370</v>
      </c>
      <c r="BM58" s="37">
        <v>0.868106999714501</v>
      </c>
      <c r="BN58" s="51">
        <v>516.91857432400298</v>
      </c>
      <c r="BO58" s="51">
        <v>578.76117691918296</v>
      </c>
      <c r="BP58" s="51">
        <v>507.10741285071498</v>
      </c>
      <c r="BQ58" s="51">
        <v>511</v>
      </c>
      <c r="BR58" s="42">
        <v>0.95477468047258351</v>
      </c>
      <c r="BS58" s="43">
        <v>0.94594594594594594</v>
      </c>
      <c r="BT58" s="43">
        <v>1.0000000000000016</v>
      </c>
      <c r="BU58" s="43">
        <v>0.98677970985138941</v>
      </c>
      <c r="BV58" s="38">
        <v>0.98105448154128394</v>
      </c>
      <c r="BW58" s="29">
        <v>370</v>
      </c>
      <c r="BX58" s="29">
        <v>370</v>
      </c>
      <c r="BY58" s="29">
        <v>370</v>
      </c>
      <c r="BZ58" s="29">
        <v>370</v>
      </c>
      <c r="CA58" s="29">
        <v>370</v>
      </c>
      <c r="CB58" s="29">
        <v>370</v>
      </c>
      <c r="CC58" s="32"/>
      <c r="CD58" s="32"/>
      <c r="CE58" s="32">
        <v>516.91857432400377</v>
      </c>
      <c r="CF58" s="38">
        <v>516.91857432400377</v>
      </c>
      <c r="CG58" s="68"/>
    </row>
    <row r="59" spans="1:85">
      <c r="A59" s="27">
        <v>58</v>
      </c>
      <c r="B59" s="27" t="s">
        <v>122</v>
      </c>
      <c r="C59" s="27" t="s">
        <v>92</v>
      </c>
      <c r="D59" s="27">
        <v>2</v>
      </c>
      <c r="E59" s="27"/>
      <c r="F59" s="36">
        <v>2.7544</v>
      </c>
      <c r="G59" s="37">
        <v>13.1508</v>
      </c>
      <c r="H59" s="37">
        <v>0.38929999999999998</v>
      </c>
      <c r="I59" s="37">
        <v>9.4608000000000008</v>
      </c>
      <c r="J59" s="37">
        <v>0.72230000000000005</v>
      </c>
      <c r="K59" s="37">
        <v>3.3875000000000002</v>
      </c>
      <c r="L59" s="37">
        <v>50.401299999999999</v>
      </c>
      <c r="M59" s="37">
        <v>5.8113999999999999</v>
      </c>
      <c r="N59" s="37">
        <v>11.9817</v>
      </c>
      <c r="O59" s="37">
        <v>0.192</v>
      </c>
      <c r="P59" s="37">
        <v>98.251500000000007</v>
      </c>
      <c r="Q59" s="37">
        <v>0.29130206511170997</v>
      </c>
      <c r="R59" s="46">
        <v>268.47359173255199</v>
      </c>
      <c r="S59" s="31">
        <v>1.02</v>
      </c>
      <c r="T59" s="32">
        <v>2.766</v>
      </c>
      <c r="U59" s="32">
        <v>13.206</v>
      </c>
      <c r="V59" s="32">
        <v>0.39100000000000001</v>
      </c>
      <c r="W59" s="32">
        <v>9.5039999999999996</v>
      </c>
      <c r="X59" s="32">
        <v>0.72499999999999998</v>
      </c>
      <c r="Y59" s="32">
        <v>3.4020000000000001</v>
      </c>
      <c r="Z59" s="32">
        <v>51.005000000000003</v>
      </c>
      <c r="AA59" s="32">
        <v>6.4240000000000004</v>
      </c>
      <c r="AB59" s="32">
        <v>11.909000000000001</v>
      </c>
      <c r="AC59" s="32">
        <v>0.19900000000000001</v>
      </c>
      <c r="AD59" s="32">
        <v>0.28836078510365298</v>
      </c>
      <c r="AE59" s="47">
        <v>265.76281105974198</v>
      </c>
      <c r="AF59" s="41">
        <v>0.77308737318474297</v>
      </c>
      <c r="AG59" s="37">
        <v>39.6479</v>
      </c>
      <c r="AH59" s="37">
        <v>39.1355</v>
      </c>
      <c r="AI59" s="37">
        <v>20.7438</v>
      </c>
      <c r="AJ59" s="37">
        <v>2.6700000000000002E-2</v>
      </c>
      <c r="AK59" s="37">
        <v>0.2394</v>
      </c>
      <c r="AL59" s="37">
        <v>0.30509999999999998</v>
      </c>
      <c r="AM59" s="42">
        <v>0.19139999999999999</v>
      </c>
      <c r="AN59" s="43">
        <v>2.7829961310185198</v>
      </c>
      <c r="AO59" s="43" t="s">
        <v>121</v>
      </c>
      <c r="AP59" s="32" t="s">
        <v>121</v>
      </c>
      <c r="AQ59" s="32" t="s">
        <v>121</v>
      </c>
      <c r="AR59" s="32" t="s">
        <v>121</v>
      </c>
      <c r="AS59" s="32" t="s">
        <v>121</v>
      </c>
      <c r="AT59" s="32" t="s">
        <v>121</v>
      </c>
      <c r="AU59" s="32" t="s">
        <v>121</v>
      </c>
      <c r="AV59" s="32" t="s">
        <v>121</v>
      </c>
      <c r="AW59" s="49">
        <v>268.47359173255199</v>
      </c>
      <c r="AX59" s="49">
        <v>265.76281105974198</v>
      </c>
      <c r="AY59" s="52">
        <v>581.5</v>
      </c>
      <c r="AZ59" s="41">
        <v>0.98719384358225604</v>
      </c>
      <c r="BA59" s="45">
        <v>0.26623419216114402</v>
      </c>
      <c r="BB59" s="45">
        <v>0.24237574794637301</v>
      </c>
      <c r="BC59" s="45">
        <v>0.27879760683703497</v>
      </c>
      <c r="BD59" s="51"/>
      <c r="BE59" s="30">
        <v>390</v>
      </c>
      <c r="BF59" s="32">
        <v>0.95320191708934821</v>
      </c>
      <c r="BG59" s="49">
        <v>606.42318015825617</v>
      </c>
      <c r="BH59" s="49">
        <v>620.8504103090529</v>
      </c>
      <c r="BI59" s="49">
        <v>575.5</v>
      </c>
      <c r="BJ59" s="49">
        <v>575.5</v>
      </c>
      <c r="BK59" s="38">
        <v>0.98759876754920906</v>
      </c>
      <c r="BL59" s="29">
        <v>410</v>
      </c>
      <c r="BM59" s="37">
        <v>0.877751614029877</v>
      </c>
      <c r="BN59" s="51">
        <v>606.42318015825595</v>
      </c>
      <c r="BO59" s="51">
        <v>630.073862549041</v>
      </c>
      <c r="BP59" s="51">
        <v>586.74888270440397</v>
      </c>
      <c r="BQ59" s="51">
        <v>590</v>
      </c>
      <c r="BR59" s="42">
        <v>0.96082902774529455</v>
      </c>
      <c r="BS59" s="43">
        <v>0.95121951219512191</v>
      </c>
      <c r="BT59" s="43">
        <v>1.0000000000000004</v>
      </c>
      <c r="BU59" s="43">
        <v>0.98536131588973797</v>
      </c>
      <c r="BV59" s="38">
        <v>0.98082845483649439</v>
      </c>
      <c r="BW59" s="35">
        <v>410</v>
      </c>
      <c r="BX59" s="35">
        <v>410</v>
      </c>
      <c r="BY59" s="35">
        <v>410</v>
      </c>
      <c r="BZ59" s="35">
        <v>410</v>
      </c>
      <c r="CA59" s="35">
        <v>410</v>
      </c>
      <c r="CB59" s="35">
        <v>410</v>
      </c>
      <c r="CC59" s="32"/>
      <c r="CD59" s="32"/>
      <c r="CE59" s="32">
        <v>606.42318015825617</v>
      </c>
      <c r="CF59" s="38">
        <v>606.42318015825617</v>
      </c>
      <c r="CG59" s="68"/>
    </row>
    <row r="60" spans="1:85">
      <c r="A60" s="27">
        <v>59</v>
      </c>
      <c r="B60" s="27" t="s">
        <v>123</v>
      </c>
      <c r="C60" s="27" t="s">
        <v>92</v>
      </c>
      <c r="D60" s="27">
        <v>2</v>
      </c>
      <c r="E60" s="27"/>
      <c r="F60" s="36">
        <v>2.6013999999999999</v>
      </c>
      <c r="G60" s="37">
        <v>12.8954</v>
      </c>
      <c r="H60" s="37">
        <v>0.37380000000000002</v>
      </c>
      <c r="I60" s="37">
        <v>9.4298000000000002</v>
      </c>
      <c r="J60" s="37">
        <v>0.65490000000000004</v>
      </c>
      <c r="K60" s="37">
        <v>3.3725000000000001</v>
      </c>
      <c r="L60" s="37">
        <v>50.617899999999999</v>
      </c>
      <c r="M60" s="37">
        <v>5.8411</v>
      </c>
      <c r="N60" s="37">
        <v>12.6313</v>
      </c>
      <c r="O60" s="37">
        <v>0.21990000000000001</v>
      </c>
      <c r="P60" s="37">
        <v>98.637999999999991</v>
      </c>
      <c r="Q60" s="37">
        <v>0.284634155611591</v>
      </c>
      <c r="R60" s="46">
        <v>259.44388990201497</v>
      </c>
      <c r="S60" s="31">
        <v>0.46</v>
      </c>
      <c r="T60" s="32">
        <v>2.6219999999999999</v>
      </c>
      <c r="U60" s="32">
        <v>12.999000000000001</v>
      </c>
      <c r="V60" s="32">
        <v>0.377</v>
      </c>
      <c r="W60" s="32">
        <v>9.5079999999999991</v>
      </c>
      <c r="X60" s="32">
        <v>0.66</v>
      </c>
      <c r="Y60" s="32">
        <v>3.4</v>
      </c>
      <c r="Z60" s="32">
        <v>51.207000000000001</v>
      </c>
      <c r="AA60" s="32">
        <v>6.5410000000000004</v>
      </c>
      <c r="AB60" s="32">
        <v>12</v>
      </c>
      <c r="AC60" s="32">
        <v>0.223</v>
      </c>
      <c r="AD60" s="32">
        <v>0.28333083377622098</v>
      </c>
      <c r="AE60" s="47">
        <v>258.25591270357899</v>
      </c>
      <c r="AF60" s="41">
        <v>0.77308737318474297</v>
      </c>
      <c r="AG60" s="37">
        <v>39.6479</v>
      </c>
      <c r="AH60" s="37">
        <v>39.1355</v>
      </c>
      <c r="AI60" s="37">
        <v>20.7438</v>
      </c>
      <c r="AJ60" s="37">
        <v>2.6700000000000002E-2</v>
      </c>
      <c r="AK60" s="37">
        <v>0.2394</v>
      </c>
      <c r="AL60" s="37">
        <v>0.30509999999999998</v>
      </c>
      <c r="AM60" s="42">
        <v>0.19139999999999999</v>
      </c>
      <c r="AN60" s="43">
        <v>2.7914349561065799</v>
      </c>
      <c r="AO60" s="43" t="s">
        <v>121</v>
      </c>
      <c r="AP60" s="32" t="s">
        <v>121</v>
      </c>
      <c r="AQ60" s="32" t="s">
        <v>121</v>
      </c>
      <c r="AR60" s="32" t="s">
        <v>121</v>
      </c>
      <c r="AS60" s="32" t="s">
        <v>121</v>
      </c>
      <c r="AT60" s="32" t="s">
        <v>121</v>
      </c>
      <c r="AU60" s="32" t="s">
        <v>121</v>
      </c>
      <c r="AV60" s="32" t="s">
        <v>121</v>
      </c>
      <c r="AW60" s="49">
        <v>259.44388990201497</v>
      </c>
      <c r="AX60" s="49">
        <v>258.25591270357899</v>
      </c>
      <c r="AY60" s="52">
        <v>562</v>
      </c>
      <c r="AZ60" s="41">
        <v>0.98775722004185096</v>
      </c>
      <c r="BA60" s="45">
        <v>0.25875977081689699</v>
      </c>
      <c r="BB60" s="45">
        <v>0.23548393862238401</v>
      </c>
      <c r="BC60" s="45">
        <v>0.27102340366584399</v>
      </c>
      <c r="BD60" s="51"/>
      <c r="BE60" s="30">
        <v>380</v>
      </c>
      <c r="BF60" s="32">
        <v>0.95402499525141549</v>
      </c>
      <c r="BG60" s="49">
        <v>599.2306743778895</v>
      </c>
      <c r="BH60" s="49">
        <v>634.4860004594882</v>
      </c>
      <c r="BI60" s="49">
        <v>559.5</v>
      </c>
      <c r="BJ60" s="49">
        <v>559.5</v>
      </c>
      <c r="BK60" s="38">
        <v>0.98770393689305902</v>
      </c>
      <c r="BL60" s="29">
        <v>400</v>
      </c>
      <c r="BM60" s="37">
        <v>0.874673535108203</v>
      </c>
      <c r="BN60" s="51">
        <v>599.23067437788904</v>
      </c>
      <c r="BO60" s="51">
        <v>642.96980829347604</v>
      </c>
      <c r="BP60" s="51">
        <v>570.84274839494105</v>
      </c>
      <c r="BQ60" s="51">
        <v>574.5</v>
      </c>
      <c r="BR60" s="42">
        <v>0.95934296447782952</v>
      </c>
      <c r="BS60" s="43">
        <v>0.95</v>
      </c>
      <c r="BT60" s="43">
        <v>1.0000000000000007</v>
      </c>
      <c r="BU60" s="43">
        <v>0.98680527806351448</v>
      </c>
      <c r="BV60" s="38">
        <v>0.98012981959246415</v>
      </c>
      <c r="BW60" s="29">
        <v>400</v>
      </c>
      <c r="BX60" s="29">
        <v>400</v>
      </c>
      <c r="BY60" s="29">
        <v>400</v>
      </c>
      <c r="BZ60" s="29">
        <v>400</v>
      </c>
      <c r="CA60" s="29">
        <v>400</v>
      </c>
      <c r="CB60" s="29">
        <v>400</v>
      </c>
      <c r="CC60" s="32"/>
      <c r="CD60" s="32"/>
      <c r="CE60" s="32">
        <v>599.2306743778895</v>
      </c>
      <c r="CF60" s="38">
        <v>599.2306743778895</v>
      </c>
      <c r="CG60" s="68"/>
    </row>
    <row r="61" spans="1:85">
      <c r="A61" s="27">
        <v>60</v>
      </c>
      <c r="B61" s="27" t="s">
        <v>124</v>
      </c>
      <c r="C61" s="27" t="s">
        <v>92</v>
      </c>
      <c r="D61" s="27">
        <v>2</v>
      </c>
      <c r="E61" s="27"/>
      <c r="F61" s="36">
        <v>2.7265000000000001</v>
      </c>
      <c r="G61" s="37">
        <v>12.711499999999999</v>
      </c>
      <c r="H61" s="37">
        <v>0.3846</v>
      </c>
      <c r="I61" s="37">
        <v>9.3020999999999994</v>
      </c>
      <c r="J61" s="37">
        <v>0.71499999999999997</v>
      </c>
      <c r="K61" s="37">
        <v>3.3603000000000001</v>
      </c>
      <c r="L61" s="37">
        <v>49.438000000000002</v>
      </c>
      <c r="M61" s="37">
        <v>5.8464</v>
      </c>
      <c r="N61" s="37">
        <v>12.426399999999999</v>
      </c>
      <c r="O61" s="37">
        <v>0.16819999999999999</v>
      </c>
      <c r="P61" s="37">
        <v>97.079000000000008</v>
      </c>
      <c r="Q61" s="37">
        <v>0.29147505725801798</v>
      </c>
      <c r="R61" s="46">
        <v>265.361398695677</v>
      </c>
      <c r="S61" s="31">
        <v>-0.25</v>
      </c>
      <c r="T61" s="32">
        <v>2.8130000000000002</v>
      </c>
      <c r="U61" s="32">
        <v>13.114000000000001</v>
      </c>
      <c r="V61" s="32">
        <v>0.39700000000000002</v>
      </c>
      <c r="W61" s="32">
        <v>9.5969999999999995</v>
      </c>
      <c r="X61" s="32">
        <v>0.73799999999999999</v>
      </c>
      <c r="Y61" s="32">
        <v>3.4670000000000001</v>
      </c>
      <c r="Z61" s="32">
        <v>50.91</v>
      </c>
      <c r="AA61" s="32">
        <v>6.4340000000000002</v>
      </c>
      <c r="AB61" s="32">
        <v>11.882999999999999</v>
      </c>
      <c r="AC61" s="32">
        <v>0.17100000000000001</v>
      </c>
      <c r="AD61" s="32">
        <v>0.292205571185983</v>
      </c>
      <c r="AE61" s="47">
        <v>266.026464857821</v>
      </c>
      <c r="AF61" s="41">
        <v>0.77481207422707499</v>
      </c>
      <c r="AG61" s="37">
        <v>40.134500000000003</v>
      </c>
      <c r="AH61" s="37">
        <v>39.671999999999997</v>
      </c>
      <c r="AI61" s="37">
        <v>20.792400000000001</v>
      </c>
      <c r="AJ61" s="37">
        <v>2.4400000000000002E-2</v>
      </c>
      <c r="AK61" s="37">
        <v>0.23419999999999999</v>
      </c>
      <c r="AL61" s="37">
        <v>0.2964</v>
      </c>
      <c r="AM61" s="42">
        <v>0.20080000000000001</v>
      </c>
      <c r="AN61" s="43">
        <v>2.7945423458589098</v>
      </c>
      <c r="AO61" s="43" t="s">
        <v>121</v>
      </c>
      <c r="AP61" s="32" t="s">
        <v>121</v>
      </c>
      <c r="AQ61" s="32" t="s">
        <v>121</v>
      </c>
      <c r="AR61" s="32" t="s">
        <v>121</v>
      </c>
      <c r="AS61" s="32" t="s">
        <v>121</v>
      </c>
      <c r="AT61" s="32" t="s">
        <v>121</v>
      </c>
      <c r="AU61" s="32" t="s">
        <v>121</v>
      </c>
      <c r="AV61" s="32" t="s">
        <v>121</v>
      </c>
      <c r="AW61" s="49">
        <v>265.361398695677</v>
      </c>
      <c r="AX61" s="49">
        <v>266.026464857821</v>
      </c>
      <c r="AY61" s="52">
        <v>575</v>
      </c>
      <c r="AZ61" s="41">
        <v>0.98697811524591195</v>
      </c>
      <c r="BA61" s="45">
        <v>0.26375377529607302</v>
      </c>
      <c r="BB61" s="45">
        <v>0.240087674080145</v>
      </c>
      <c r="BC61" s="45">
        <v>0.27621832256547002</v>
      </c>
      <c r="BD61" s="51"/>
      <c r="BE61" s="30">
        <v>390</v>
      </c>
      <c r="BF61" s="32">
        <v>0.95304122799372193</v>
      </c>
      <c r="BG61" s="49">
        <v>594.15986163412958</v>
      </c>
      <c r="BH61" s="49">
        <v>613.14818066175383</v>
      </c>
      <c r="BI61" s="49">
        <v>576</v>
      </c>
      <c r="BJ61" s="49">
        <v>576</v>
      </c>
      <c r="BK61" s="38">
        <v>0.98770328964039389</v>
      </c>
      <c r="BL61" s="29">
        <v>410</v>
      </c>
      <c r="BM61" s="37">
        <v>0.87748191820473798</v>
      </c>
      <c r="BN61" s="51">
        <v>594.15986163412902</v>
      </c>
      <c r="BO61" s="51">
        <v>622.39993809503198</v>
      </c>
      <c r="BP61" s="51">
        <v>587.69910311953004</v>
      </c>
      <c r="BQ61" s="51">
        <v>590.5</v>
      </c>
      <c r="BR61" s="42">
        <v>0.96095283515671015</v>
      </c>
      <c r="BS61" s="43">
        <v>0.95121951219512191</v>
      </c>
      <c r="BT61" s="43">
        <v>1.0000000000000009</v>
      </c>
      <c r="BU61" s="43">
        <v>0.98513534968914873</v>
      </c>
      <c r="BV61" s="38">
        <v>0.98009337932041973</v>
      </c>
      <c r="BW61" s="29">
        <v>410</v>
      </c>
      <c r="BX61" s="29">
        <v>410</v>
      </c>
      <c r="BY61" s="29">
        <v>410</v>
      </c>
      <c r="BZ61" s="29">
        <v>410</v>
      </c>
      <c r="CA61" s="29">
        <v>410</v>
      </c>
      <c r="CB61" s="29">
        <v>410</v>
      </c>
      <c r="CC61" s="32"/>
      <c r="CD61" s="32"/>
      <c r="CE61" s="32">
        <v>594.15986163412913</v>
      </c>
      <c r="CF61" s="38">
        <v>594.15986163412913</v>
      </c>
      <c r="CG61" s="68"/>
    </row>
    <row r="62" spans="1:85">
      <c r="A62" s="27">
        <v>61</v>
      </c>
      <c r="B62" s="27" t="s">
        <v>125</v>
      </c>
      <c r="C62" s="27" t="s">
        <v>92</v>
      </c>
      <c r="D62" s="27">
        <v>2</v>
      </c>
      <c r="E62" s="27"/>
      <c r="F62" s="36">
        <v>2.7988</v>
      </c>
      <c r="G62" s="37">
        <v>12.7531</v>
      </c>
      <c r="H62" s="37">
        <v>0.38169999999999998</v>
      </c>
      <c r="I62" s="37">
        <v>9.2790999999999997</v>
      </c>
      <c r="J62" s="37">
        <v>0.67010000000000003</v>
      </c>
      <c r="K62" s="37">
        <v>3.4022000000000001</v>
      </c>
      <c r="L62" s="37">
        <v>49.668900000000001</v>
      </c>
      <c r="M62" s="37">
        <v>5.8101000000000003</v>
      </c>
      <c r="N62" s="37">
        <v>12.404299999999999</v>
      </c>
      <c r="O62" s="37">
        <v>0.20649999999999999</v>
      </c>
      <c r="P62" s="37">
        <v>97.374800000000022</v>
      </c>
      <c r="Q62" s="37">
        <v>0.29395578391055099</v>
      </c>
      <c r="R62" s="46">
        <v>281.02360296024</v>
      </c>
      <c r="S62" s="31">
        <v>-0.09</v>
      </c>
      <c r="T62" s="32">
        <v>2.8740000000000001</v>
      </c>
      <c r="U62" s="32">
        <v>13.093999999999999</v>
      </c>
      <c r="V62" s="32">
        <v>0.39200000000000002</v>
      </c>
      <c r="W62" s="32">
        <v>9.5280000000000005</v>
      </c>
      <c r="X62" s="32">
        <v>0.68799999999999994</v>
      </c>
      <c r="Y62" s="32">
        <v>3.4929999999999999</v>
      </c>
      <c r="Z62" s="32">
        <v>50.966999999999999</v>
      </c>
      <c r="AA62" s="32">
        <v>6.4189999999999996</v>
      </c>
      <c r="AB62" s="32">
        <v>11.856999999999999</v>
      </c>
      <c r="AC62" s="32">
        <v>0.21</v>
      </c>
      <c r="AD62" s="32">
        <v>0.29422058243474197</v>
      </c>
      <c r="AE62" s="47">
        <v>281.276752037074</v>
      </c>
      <c r="AF62" s="41">
        <v>0.77481207422707499</v>
      </c>
      <c r="AG62" s="37">
        <v>40.134500000000003</v>
      </c>
      <c r="AH62" s="37">
        <v>39.671999999999997</v>
      </c>
      <c r="AI62" s="37">
        <v>20.792400000000001</v>
      </c>
      <c r="AJ62" s="37">
        <v>2.4400000000000002E-2</v>
      </c>
      <c r="AK62" s="37">
        <v>0.23419999999999999</v>
      </c>
      <c r="AL62" s="37">
        <v>0.2964</v>
      </c>
      <c r="AM62" s="42">
        <v>0.20080000000000001</v>
      </c>
      <c r="AN62" s="43">
        <v>2.7927325622882</v>
      </c>
      <c r="AO62" s="43" t="s">
        <v>121</v>
      </c>
      <c r="AP62" s="32" t="s">
        <v>121</v>
      </c>
      <c r="AQ62" s="32" t="s">
        <v>121</v>
      </c>
      <c r="AR62" s="32" t="s">
        <v>121</v>
      </c>
      <c r="AS62" s="32" t="s">
        <v>121</v>
      </c>
      <c r="AT62" s="32" t="s">
        <v>121</v>
      </c>
      <c r="AU62" s="32" t="s">
        <v>121</v>
      </c>
      <c r="AV62" s="32" t="s">
        <v>121</v>
      </c>
      <c r="AW62" s="49">
        <v>281.02360296024</v>
      </c>
      <c r="AX62" s="49">
        <v>281.276752037074</v>
      </c>
      <c r="AY62" s="52">
        <v>608</v>
      </c>
      <c r="AZ62" s="41">
        <v>0.98745537369506697</v>
      </c>
      <c r="BA62" s="45">
        <v>0.27623308770421301</v>
      </c>
      <c r="BB62" s="45">
        <v>0.25160952278777299</v>
      </c>
      <c r="BC62" s="45">
        <v>0.28918876091793599</v>
      </c>
      <c r="BD62" s="51"/>
      <c r="BE62" s="30">
        <v>410</v>
      </c>
      <c r="BF62" s="32">
        <v>0.95453250613121587</v>
      </c>
      <c r="BG62" s="49">
        <v>627.49713542182963</v>
      </c>
      <c r="BH62" s="49">
        <v>644.6593743955915</v>
      </c>
      <c r="BI62" s="49">
        <v>608.5</v>
      </c>
      <c r="BJ62" s="49">
        <v>608.5</v>
      </c>
      <c r="BK62" s="38">
        <v>0.98751721946633719</v>
      </c>
      <c r="BL62" s="29">
        <v>430</v>
      </c>
      <c r="BM62" s="37">
        <v>0.88295799731855396</v>
      </c>
      <c r="BN62" s="51">
        <v>627.49713542182894</v>
      </c>
      <c r="BO62" s="51">
        <v>653.25498331784695</v>
      </c>
      <c r="BP62" s="51">
        <v>619.20704221417895</v>
      </c>
      <c r="BQ62" s="51">
        <v>622.5</v>
      </c>
      <c r="BR62" s="42">
        <v>0.96284021902727868</v>
      </c>
      <c r="BS62" s="43">
        <v>0.95348837209302328</v>
      </c>
      <c r="BT62" s="43">
        <v>1.0000000000000011</v>
      </c>
      <c r="BU62" s="43">
        <v>0.98684187776326049</v>
      </c>
      <c r="BV62" s="38">
        <v>0.98270846181611182</v>
      </c>
      <c r="BW62" s="29">
        <v>430</v>
      </c>
      <c r="BX62" s="29">
        <v>430</v>
      </c>
      <c r="BY62" s="29">
        <v>430</v>
      </c>
      <c r="BZ62" s="29">
        <v>430</v>
      </c>
      <c r="CA62" s="29">
        <v>430</v>
      </c>
      <c r="CB62" s="29">
        <v>430</v>
      </c>
      <c r="CC62" s="32"/>
      <c r="CD62" s="32"/>
      <c r="CE62" s="32">
        <v>627.49713542182997</v>
      </c>
      <c r="CF62" s="38">
        <v>627.49713542182997</v>
      </c>
      <c r="CG62" s="68"/>
    </row>
    <row r="63" spans="1:85">
      <c r="A63" s="27">
        <v>62</v>
      </c>
      <c r="B63" s="27" t="s">
        <v>126</v>
      </c>
      <c r="C63" s="27" t="s">
        <v>92</v>
      </c>
      <c r="D63" s="27">
        <v>2</v>
      </c>
      <c r="E63" s="27"/>
      <c r="F63" s="36">
        <v>2.3264</v>
      </c>
      <c r="G63" s="37">
        <v>13.0451</v>
      </c>
      <c r="H63" s="37">
        <v>0.27300000000000002</v>
      </c>
      <c r="I63" s="37">
        <v>10.479699999999999</v>
      </c>
      <c r="J63" s="37">
        <v>0.47149999999999997</v>
      </c>
      <c r="K63" s="37">
        <v>2.5508999999999999</v>
      </c>
      <c r="L63" s="37">
        <v>50.927799999999998</v>
      </c>
      <c r="M63" s="37">
        <v>5.9013</v>
      </c>
      <c r="N63" s="37">
        <v>11.4156</v>
      </c>
      <c r="O63" s="37">
        <v>9.2100000000000001E-2</v>
      </c>
      <c r="P63" s="37">
        <v>97.483400000000003</v>
      </c>
      <c r="Q63" s="37">
        <v>0.27175660058441697</v>
      </c>
      <c r="R63" s="46">
        <v>82.736854052688997</v>
      </c>
      <c r="S63" s="31">
        <v>1.97</v>
      </c>
      <c r="T63" s="32">
        <v>2.3330000000000002</v>
      </c>
      <c r="U63" s="32">
        <v>13.082000000000001</v>
      </c>
      <c r="V63" s="32">
        <v>0.27400000000000002</v>
      </c>
      <c r="W63" s="32">
        <v>10.519</v>
      </c>
      <c r="X63" s="32">
        <v>0.47299999999999998</v>
      </c>
      <c r="Y63" s="32">
        <v>2.5579999999999998</v>
      </c>
      <c r="Z63" s="32">
        <v>51.825000000000003</v>
      </c>
      <c r="AA63" s="32">
        <v>6.88</v>
      </c>
      <c r="AB63" s="32">
        <v>11.510999999999999</v>
      </c>
      <c r="AC63" s="32">
        <v>0.104</v>
      </c>
      <c r="AD63" s="32">
        <v>0.26650642403100699</v>
      </c>
      <c r="AE63" s="47">
        <v>81.138427040000906</v>
      </c>
      <c r="AF63" s="41">
        <v>0.78682464934555596</v>
      </c>
      <c r="AG63" s="37">
        <v>41.053800000000003</v>
      </c>
      <c r="AH63" s="37">
        <v>39.542499999999997</v>
      </c>
      <c r="AI63" s="37">
        <v>19.826699999999999</v>
      </c>
      <c r="AJ63" s="37">
        <v>2.63E-2</v>
      </c>
      <c r="AK63" s="37">
        <v>0.27729999999999999</v>
      </c>
      <c r="AL63" s="37">
        <v>0.28210000000000002</v>
      </c>
      <c r="AM63" s="42">
        <v>0.1668</v>
      </c>
      <c r="AN63" s="43">
        <v>2.7709956227227299</v>
      </c>
      <c r="AO63" s="43" t="s">
        <v>121</v>
      </c>
      <c r="AP63" s="32" t="s">
        <v>121</v>
      </c>
      <c r="AQ63" s="32" t="s">
        <v>121</v>
      </c>
      <c r="AR63" s="32" t="s">
        <v>121</v>
      </c>
      <c r="AS63" s="32" t="s">
        <v>121</v>
      </c>
      <c r="AT63" s="32" t="s">
        <v>121</v>
      </c>
      <c r="AU63" s="32" t="s">
        <v>121</v>
      </c>
      <c r="AV63" s="32" t="s">
        <v>121</v>
      </c>
      <c r="AW63" s="49">
        <v>82.736854052688997</v>
      </c>
      <c r="AX63" s="49">
        <v>81.138427040000906</v>
      </c>
      <c r="AY63" s="52">
        <v>185</v>
      </c>
      <c r="AZ63" s="41">
        <v>0.967216031162215</v>
      </c>
      <c r="BA63" s="45">
        <v>9.4189173232617898E-2</v>
      </c>
      <c r="BB63" s="45">
        <v>8.5423922624890805E-2</v>
      </c>
      <c r="BC63" s="45">
        <v>9.8801620774788906E-2</v>
      </c>
      <c r="BD63" s="51"/>
      <c r="BE63" s="30">
        <v>130</v>
      </c>
      <c r="BF63" s="32">
        <v>0.89031875057141197</v>
      </c>
      <c r="BG63" s="49">
        <v>212.7853782986152</v>
      </c>
      <c r="BH63" s="49">
        <v>230.564730045565</v>
      </c>
      <c r="BI63" s="49">
        <v>181.5</v>
      </c>
      <c r="BJ63" s="49">
        <v>181</v>
      </c>
      <c r="BK63" s="38">
        <v>0.96690536697020579</v>
      </c>
      <c r="BL63" s="29">
        <v>160</v>
      </c>
      <c r="BM63" s="37">
        <v>0.71951048031245401</v>
      </c>
      <c r="BN63" s="51">
        <v>212.785378298615</v>
      </c>
      <c r="BO63" s="51">
        <v>249.28612933772001</v>
      </c>
      <c r="BP63" s="51">
        <v>195.75668166161401</v>
      </c>
      <c r="BQ63" s="51">
        <v>197.5</v>
      </c>
      <c r="BR63" s="42">
        <v>0.88613743798859124</v>
      </c>
      <c r="BS63" s="43">
        <v>0.8125</v>
      </c>
      <c r="BT63" s="43">
        <v>1.0000000000000009</v>
      </c>
      <c r="BU63" s="43">
        <v>0.9248999559586718</v>
      </c>
      <c r="BV63" s="38">
        <v>0.92717141739121745</v>
      </c>
      <c r="BW63" s="29">
        <v>160</v>
      </c>
      <c r="BX63" s="29">
        <v>160</v>
      </c>
      <c r="BY63" s="29">
        <v>160</v>
      </c>
      <c r="BZ63" s="29">
        <v>160</v>
      </c>
      <c r="CA63" s="29">
        <v>160</v>
      </c>
      <c r="CB63" s="29">
        <v>160</v>
      </c>
      <c r="CC63" s="32"/>
      <c r="CD63" s="32"/>
      <c r="CE63" s="32">
        <v>212.7853782986152</v>
      </c>
      <c r="CF63" s="38">
        <v>212.7853782986152</v>
      </c>
      <c r="CG63" s="68"/>
    </row>
    <row r="64" spans="1:85">
      <c r="A64" s="27">
        <v>63</v>
      </c>
      <c r="B64" s="27" t="s">
        <v>127</v>
      </c>
      <c r="C64" s="27" t="s">
        <v>92</v>
      </c>
      <c r="D64" s="27">
        <v>2</v>
      </c>
      <c r="E64" s="27"/>
      <c r="F64" s="36">
        <v>2.4615</v>
      </c>
      <c r="G64" s="37">
        <v>13.4781</v>
      </c>
      <c r="H64" s="37">
        <v>0.27479999999999999</v>
      </c>
      <c r="I64" s="37">
        <v>10.644</v>
      </c>
      <c r="J64" s="37">
        <v>0.4158</v>
      </c>
      <c r="K64" s="37">
        <v>2.5053000000000001</v>
      </c>
      <c r="L64" s="37">
        <v>50.960900000000002</v>
      </c>
      <c r="M64" s="37">
        <v>6.0494000000000003</v>
      </c>
      <c r="N64" s="37">
        <v>10.7936</v>
      </c>
      <c r="O64" s="37">
        <v>0.1754</v>
      </c>
      <c r="P64" s="37">
        <v>97.758799999999994</v>
      </c>
      <c r="Q64" s="37">
        <v>0.28886468668497201</v>
      </c>
      <c r="R64" s="46">
        <v>120.531617190077</v>
      </c>
      <c r="S64" s="31">
        <v>3.96</v>
      </c>
      <c r="T64" s="32">
        <v>2.4089999999999998</v>
      </c>
      <c r="U64" s="32">
        <v>13.193</v>
      </c>
      <c r="V64" s="32">
        <v>0.26900000000000002</v>
      </c>
      <c r="W64" s="32">
        <v>10.44</v>
      </c>
      <c r="X64" s="32">
        <v>0.40699999999999997</v>
      </c>
      <c r="Y64" s="32">
        <v>2.452</v>
      </c>
      <c r="Z64" s="32">
        <v>51.372999999999998</v>
      </c>
      <c r="AA64" s="32">
        <v>7.4409999999999998</v>
      </c>
      <c r="AB64" s="32">
        <v>11.37</v>
      </c>
      <c r="AC64" s="32">
        <v>0.19400000000000001</v>
      </c>
      <c r="AD64" s="32">
        <v>0.27786137618793</v>
      </c>
      <c r="AE64" s="47">
        <v>115.940378212848</v>
      </c>
      <c r="AF64" s="41">
        <v>0.80356010817135404</v>
      </c>
      <c r="AG64" s="37">
        <v>41.9557</v>
      </c>
      <c r="AH64" s="37">
        <v>39.415900000000001</v>
      </c>
      <c r="AI64" s="37">
        <v>18.282699999999998</v>
      </c>
      <c r="AJ64" s="37">
        <v>3.0349999999999999E-2</v>
      </c>
      <c r="AK64" s="37">
        <v>0.26240000000000002</v>
      </c>
      <c r="AL64" s="37">
        <v>0.26365</v>
      </c>
      <c r="AM64" s="42">
        <v>0.19205</v>
      </c>
      <c r="AN64" s="43">
        <v>2.7648040423185298</v>
      </c>
      <c r="AO64" s="43" t="s">
        <v>121</v>
      </c>
      <c r="AP64" s="32" t="s">
        <v>121</v>
      </c>
      <c r="AQ64" s="32" t="s">
        <v>121</v>
      </c>
      <c r="AR64" s="32" t="s">
        <v>121</v>
      </c>
      <c r="AS64" s="32" t="s">
        <v>121</v>
      </c>
      <c r="AT64" s="32" t="s">
        <v>121</v>
      </c>
      <c r="AU64" s="32" t="s">
        <v>121</v>
      </c>
      <c r="AV64" s="32" t="s">
        <v>121</v>
      </c>
      <c r="AW64" s="49">
        <v>120.531617190077</v>
      </c>
      <c r="AX64" s="49">
        <v>115.940378212848</v>
      </c>
      <c r="AY64" s="52">
        <v>267</v>
      </c>
      <c r="AZ64" s="41">
        <v>0.974082806771149</v>
      </c>
      <c r="BA64" s="45">
        <v>0.133223684211563</v>
      </c>
      <c r="BB64" s="45">
        <v>0.12082153963744199</v>
      </c>
      <c r="BC64" s="45">
        <v>0.13977010040898599</v>
      </c>
      <c r="BD64" s="51"/>
      <c r="BE64" s="30">
        <v>180</v>
      </c>
      <c r="BF64" s="32">
        <v>0.90891326766959279</v>
      </c>
      <c r="BG64" s="49">
        <v>281.44935715100343</v>
      </c>
      <c r="BH64" s="49">
        <v>307.20488417408359</v>
      </c>
      <c r="BI64" s="49">
        <v>257</v>
      </c>
      <c r="BJ64" s="49">
        <v>256.5</v>
      </c>
      <c r="BK64" s="38">
        <v>0.97369282711661953</v>
      </c>
      <c r="BL64" s="29">
        <v>210</v>
      </c>
      <c r="BM64" s="37">
        <v>0.78122564992747501</v>
      </c>
      <c r="BN64" s="51">
        <v>281.44935715100303</v>
      </c>
      <c r="BO64" s="51">
        <v>322.07482010809798</v>
      </c>
      <c r="BP64" s="51">
        <v>270.17981843175698</v>
      </c>
      <c r="BQ64" s="51">
        <v>272</v>
      </c>
      <c r="BR64" s="42">
        <v>0.91763975687260879</v>
      </c>
      <c r="BS64" s="43">
        <v>0.8571428571428571</v>
      </c>
      <c r="BT64" s="43">
        <v>1.0000000000000013</v>
      </c>
      <c r="BU64" s="43">
        <v>0.95383080264075415</v>
      </c>
      <c r="BV64" s="38">
        <v>0.95121834595841215</v>
      </c>
      <c r="BW64" s="29">
        <v>210</v>
      </c>
      <c r="BX64" s="29">
        <v>210</v>
      </c>
      <c r="BY64" s="29">
        <v>210</v>
      </c>
      <c r="BZ64" s="29">
        <v>210</v>
      </c>
      <c r="CA64" s="29">
        <v>210</v>
      </c>
      <c r="CB64" s="29">
        <v>210</v>
      </c>
      <c r="CC64" s="32"/>
      <c r="CD64" s="32"/>
      <c r="CE64" s="32">
        <v>281.44935715100343</v>
      </c>
      <c r="CF64" s="38">
        <v>281.44935715100343</v>
      </c>
      <c r="CG64" s="68"/>
    </row>
    <row r="65" spans="1:85">
      <c r="A65" s="27">
        <v>64</v>
      </c>
      <c r="B65" s="27" t="s">
        <v>128</v>
      </c>
      <c r="C65" s="27" t="s">
        <v>92</v>
      </c>
      <c r="D65" s="27">
        <v>2</v>
      </c>
      <c r="E65" s="27"/>
      <c r="F65" s="36">
        <v>2.4864999999999999</v>
      </c>
      <c r="G65" s="37">
        <v>13.5793</v>
      </c>
      <c r="H65" s="37">
        <v>0.31380000000000002</v>
      </c>
      <c r="I65" s="37">
        <v>10.648099999999999</v>
      </c>
      <c r="J65" s="37">
        <v>0.4143</v>
      </c>
      <c r="K65" s="37">
        <v>2.4182999999999999</v>
      </c>
      <c r="L65" s="37">
        <v>50.905200000000001</v>
      </c>
      <c r="M65" s="37">
        <v>6.1132999999999997</v>
      </c>
      <c r="N65" s="37">
        <v>10.949</v>
      </c>
      <c r="O65" s="37">
        <v>0.16500000000000001</v>
      </c>
      <c r="P65" s="37">
        <v>97.992800000000003</v>
      </c>
      <c r="Q65" s="37">
        <v>0.287303699139146</v>
      </c>
      <c r="R65" s="46">
        <v>123.240838424814</v>
      </c>
      <c r="S65" s="31">
        <v>3.47</v>
      </c>
      <c r="T65" s="32">
        <v>2.4409999999999998</v>
      </c>
      <c r="U65" s="32">
        <v>13.332000000000001</v>
      </c>
      <c r="V65" s="32">
        <v>0.308</v>
      </c>
      <c r="W65" s="32">
        <v>10.474</v>
      </c>
      <c r="X65" s="32">
        <v>0.40699999999999997</v>
      </c>
      <c r="Y65" s="32">
        <v>2.3740000000000001</v>
      </c>
      <c r="Z65" s="32">
        <v>51.29</v>
      </c>
      <c r="AA65" s="32">
        <v>7.41</v>
      </c>
      <c r="AB65" s="32">
        <v>11.333</v>
      </c>
      <c r="AC65" s="32">
        <v>0.182</v>
      </c>
      <c r="AD65" s="32">
        <v>0.27766859876210198</v>
      </c>
      <c r="AE65" s="47">
        <v>119.10779783977399</v>
      </c>
      <c r="AF65" s="41">
        <v>0.80356010817135404</v>
      </c>
      <c r="AG65" s="37">
        <v>41.9557</v>
      </c>
      <c r="AH65" s="37">
        <v>39.415900000000001</v>
      </c>
      <c r="AI65" s="37">
        <v>18.282699999999998</v>
      </c>
      <c r="AJ65" s="37">
        <v>3.0349999999999999E-2</v>
      </c>
      <c r="AK65" s="37">
        <v>0.26240000000000002</v>
      </c>
      <c r="AL65" s="37">
        <v>0.26365</v>
      </c>
      <c r="AM65" s="42">
        <v>0.19205</v>
      </c>
      <c r="AN65" s="43">
        <v>2.76782150442454</v>
      </c>
      <c r="AO65" s="43" t="s">
        <v>121</v>
      </c>
      <c r="AP65" s="32" t="s">
        <v>121</v>
      </c>
      <c r="AQ65" s="32" t="s">
        <v>121</v>
      </c>
      <c r="AR65" s="32" t="s">
        <v>121</v>
      </c>
      <c r="AS65" s="32" t="s">
        <v>121</v>
      </c>
      <c r="AT65" s="32" t="s">
        <v>121</v>
      </c>
      <c r="AU65" s="32" t="s">
        <v>121</v>
      </c>
      <c r="AV65" s="32" t="s">
        <v>121</v>
      </c>
      <c r="AW65" s="49">
        <v>123.240838424814</v>
      </c>
      <c r="AX65" s="49">
        <v>119.10779783977399</v>
      </c>
      <c r="AY65" s="52">
        <v>272.5</v>
      </c>
      <c r="AZ65" s="41">
        <v>0.975749035136944</v>
      </c>
      <c r="BA65" s="45">
        <v>0.135778857437475</v>
      </c>
      <c r="BB65" s="45">
        <v>0.123140788847001</v>
      </c>
      <c r="BC65" s="45">
        <v>0.14245072786462901</v>
      </c>
      <c r="BD65" s="51"/>
      <c r="BE65" s="30">
        <v>190</v>
      </c>
      <c r="BF65" s="32">
        <v>0.91451395472321717</v>
      </c>
      <c r="BG65" s="49">
        <v>287.53134964523628</v>
      </c>
      <c r="BH65" s="49">
        <v>310.50939301287531</v>
      </c>
      <c r="BI65" s="49">
        <v>264</v>
      </c>
      <c r="BJ65" s="49">
        <v>263.5</v>
      </c>
      <c r="BK65" s="38">
        <v>0.97360711474508677</v>
      </c>
      <c r="BL65" s="29">
        <v>210</v>
      </c>
      <c r="BM65" s="37">
        <v>0.78184266792213297</v>
      </c>
      <c r="BN65" s="51">
        <v>287.53134964523599</v>
      </c>
      <c r="BO65" s="51">
        <v>325.47723885543098</v>
      </c>
      <c r="BP65" s="51">
        <v>276.88264234987003</v>
      </c>
      <c r="BQ65" s="51">
        <v>279</v>
      </c>
      <c r="BR65" s="42">
        <v>0.91888619840250663</v>
      </c>
      <c r="BS65" s="43">
        <v>0.90476190476190477</v>
      </c>
      <c r="BT65" s="43">
        <v>1.0000000000000009</v>
      </c>
      <c r="BU65" s="43">
        <v>0.95401261883875077</v>
      </c>
      <c r="BV65" s="38">
        <v>0.95347255342358561</v>
      </c>
      <c r="BW65" s="29">
        <v>210</v>
      </c>
      <c r="BX65" s="29">
        <v>210</v>
      </c>
      <c r="BY65" s="29">
        <v>210</v>
      </c>
      <c r="BZ65" s="29">
        <v>210</v>
      </c>
      <c r="CA65" s="29">
        <v>210</v>
      </c>
      <c r="CB65" s="29">
        <v>210</v>
      </c>
      <c r="CC65" s="32"/>
      <c r="CD65" s="32"/>
      <c r="CE65" s="32">
        <v>287.53134964523628</v>
      </c>
      <c r="CF65" s="38">
        <v>287.53134964523628</v>
      </c>
      <c r="CG65" s="68"/>
    </row>
    <row r="66" spans="1:85">
      <c r="A66" s="27">
        <v>65</v>
      </c>
      <c r="B66" s="27" t="s">
        <v>129</v>
      </c>
      <c r="C66" s="27" t="s">
        <v>92</v>
      </c>
      <c r="D66" s="27">
        <v>2</v>
      </c>
      <c r="E66" s="27"/>
      <c r="F66" s="36">
        <v>2.5990000000000002</v>
      </c>
      <c r="G66" s="37">
        <v>13.2873</v>
      </c>
      <c r="H66" s="37">
        <v>0.31630000000000003</v>
      </c>
      <c r="I66" s="37">
        <v>10.375500000000001</v>
      </c>
      <c r="J66" s="37">
        <v>0.54239999999999999</v>
      </c>
      <c r="K66" s="37">
        <v>2.7871999999999999</v>
      </c>
      <c r="L66" s="37">
        <v>50.849800000000002</v>
      </c>
      <c r="M66" s="37">
        <v>6.0423</v>
      </c>
      <c r="N66" s="37">
        <v>11.3429</v>
      </c>
      <c r="O66" s="37">
        <v>0.22159999999999999</v>
      </c>
      <c r="P66" s="37">
        <v>98.364299999999986</v>
      </c>
      <c r="Q66" s="37">
        <v>0.287710369419587</v>
      </c>
      <c r="R66" s="46">
        <v>225.56057150629701</v>
      </c>
      <c r="S66" s="31">
        <v>2.23</v>
      </c>
      <c r="T66" s="32">
        <v>2.5760000000000001</v>
      </c>
      <c r="U66" s="32">
        <v>13.170999999999999</v>
      </c>
      <c r="V66" s="32">
        <v>0.314</v>
      </c>
      <c r="W66" s="32">
        <v>10.297000000000001</v>
      </c>
      <c r="X66" s="32">
        <v>0.53800000000000003</v>
      </c>
      <c r="Y66" s="32">
        <v>2.7629999999999999</v>
      </c>
      <c r="Z66" s="32">
        <v>51.255000000000003</v>
      </c>
      <c r="AA66" s="32">
        <v>7.0629999999999997</v>
      </c>
      <c r="AB66" s="32">
        <v>11.336</v>
      </c>
      <c r="AC66" s="32">
        <v>0.23300000000000001</v>
      </c>
      <c r="AD66" s="32">
        <v>0.28143438268569598</v>
      </c>
      <c r="AE66" s="47">
        <v>220.64029297299899</v>
      </c>
      <c r="AF66" s="41">
        <v>0.79720162526716898</v>
      </c>
      <c r="AG66" s="37">
        <v>41.598050000000001</v>
      </c>
      <c r="AH66" s="37">
        <v>39.614449999999998</v>
      </c>
      <c r="AI66" s="37">
        <v>18.862850000000002</v>
      </c>
      <c r="AJ66" s="37">
        <v>3.4849999999999999E-2</v>
      </c>
      <c r="AK66" s="37">
        <v>0.27029999999999998</v>
      </c>
      <c r="AL66" s="37">
        <v>0.27105000000000001</v>
      </c>
      <c r="AM66" s="42">
        <v>0.1653</v>
      </c>
      <c r="AN66" s="43">
        <v>2.77591442733259</v>
      </c>
      <c r="AO66" s="43" t="s">
        <v>121</v>
      </c>
      <c r="AP66" s="32" t="s">
        <v>121</v>
      </c>
      <c r="AQ66" s="32" t="s">
        <v>121</v>
      </c>
      <c r="AR66" s="32" t="s">
        <v>121</v>
      </c>
      <c r="AS66" s="32" t="s">
        <v>121</v>
      </c>
      <c r="AT66" s="32" t="s">
        <v>121</v>
      </c>
      <c r="AU66" s="32" t="s">
        <v>121</v>
      </c>
      <c r="AV66" s="32" t="s">
        <v>121</v>
      </c>
      <c r="AW66" s="49">
        <v>225.56057150629701</v>
      </c>
      <c r="AX66" s="49">
        <v>220.64029297299899</v>
      </c>
      <c r="AY66" s="52">
        <v>490.5</v>
      </c>
      <c r="AZ66" s="41">
        <v>0.98604700021519498</v>
      </c>
      <c r="BA66" s="45">
        <v>0.230492196706993</v>
      </c>
      <c r="BB66" s="45">
        <v>0.20949807079796501</v>
      </c>
      <c r="BC66" s="45">
        <v>0.24157340090347601</v>
      </c>
      <c r="BD66" s="51"/>
      <c r="BE66" s="30">
        <v>340</v>
      </c>
      <c r="BF66" s="32">
        <v>0.94963176903189594</v>
      </c>
      <c r="BG66" s="49">
        <v>491.61024200138979</v>
      </c>
      <c r="BH66" s="49">
        <v>540.3852067150857</v>
      </c>
      <c r="BI66" s="49">
        <v>480.5</v>
      </c>
      <c r="BJ66" s="49">
        <v>480</v>
      </c>
      <c r="BK66" s="38">
        <v>0.98490520633326017</v>
      </c>
      <c r="BL66" s="29">
        <v>360</v>
      </c>
      <c r="BM66" s="37">
        <v>0.86615555041600101</v>
      </c>
      <c r="BN66" s="51">
        <v>491.610242001389</v>
      </c>
      <c r="BO66" s="51">
        <v>550.15279942584596</v>
      </c>
      <c r="BP66" s="51">
        <v>491.71024077675997</v>
      </c>
      <c r="BQ66" s="51">
        <v>495</v>
      </c>
      <c r="BR66" s="42">
        <v>0.95355781463230993</v>
      </c>
      <c r="BS66" s="43">
        <v>0.94444444444444442</v>
      </c>
      <c r="BT66" s="43">
        <v>1.0000000000000016</v>
      </c>
      <c r="BU66" s="43">
        <v>0.98224567298220788</v>
      </c>
      <c r="BV66" s="38">
        <v>0.97720153080592542</v>
      </c>
      <c r="BW66" s="29">
        <v>360</v>
      </c>
      <c r="BX66" s="29">
        <v>360</v>
      </c>
      <c r="BY66" s="29">
        <v>360</v>
      </c>
      <c r="BZ66" s="29">
        <v>360</v>
      </c>
      <c r="CA66" s="29">
        <v>360</v>
      </c>
      <c r="CB66" s="29">
        <v>360</v>
      </c>
      <c r="CC66" s="32"/>
      <c r="CD66" s="32"/>
      <c r="CE66" s="32">
        <v>491.61024200138979</v>
      </c>
      <c r="CF66" s="38">
        <v>491.61024200138979</v>
      </c>
      <c r="CG66" s="68"/>
    </row>
    <row r="67" spans="1:85">
      <c r="A67" s="27">
        <v>66</v>
      </c>
      <c r="B67" s="27" t="s">
        <v>130</v>
      </c>
      <c r="C67" s="27" t="s">
        <v>92</v>
      </c>
      <c r="D67" s="27">
        <v>2</v>
      </c>
      <c r="E67" s="27"/>
      <c r="F67" s="36">
        <v>2.4337</v>
      </c>
      <c r="G67" s="37">
        <v>13.276300000000001</v>
      </c>
      <c r="H67" s="37">
        <v>0.27200000000000002</v>
      </c>
      <c r="I67" s="37">
        <v>10.634</v>
      </c>
      <c r="J67" s="37">
        <v>0.40500000000000003</v>
      </c>
      <c r="K67" s="37">
        <v>2.5005999999999999</v>
      </c>
      <c r="L67" s="37">
        <v>50.854799999999997</v>
      </c>
      <c r="M67" s="37">
        <v>6.1134000000000004</v>
      </c>
      <c r="N67" s="37">
        <v>10.744899999999999</v>
      </c>
      <c r="O67" s="37">
        <v>0.17460000000000001</v>
      </c>
      <c r="P67" s="37">
        <v>97.409299999999988</v>
      </c>
      <c r="Q67" s="37">
        <v>0.267217689987019</v>
      </c>
      <c r="R67" s="46">
        <v>118.805080484562</v>
      </c>
      <c r="S67" s="31">
        <v>2.92</v>
      </c>
      <c r="T67" s="32">
        <v>2.415</v>
      </c>
      <c r="U67" s="32">
        <v>13.175000000000001</v>
      </c>
      <c r="V67" s="32">
        <v>0.27</v>
      </c>
      <c r="W67" s="32">
        <v>10.567</v>
      </c>
      <c r="X67" s="32">
        <v>0.40200000000000002</v>
      </c>
      <c r="Y67" s="32">
        <v>2.4809999999999999</v>
      </c>
      <c r="Z67" s="32">
        <v>51.573999999999998</v>
      </c>
      <c r="AA67" s="32">
        <v>7.1550000000000002</v>
      </c>
      <c r="AB67" s="32">
        <v>11.336</v>
      </c>
      <c r="AC67" s="32">
        <v>0.191</v>
      </c>
      <c r="AD67" s="32">
        <v>0.25963630974253699</v>
      </c>
      <c r="AE67" s="47">
        <v>115.43439611791899</v>
      </c>
      <c r="AF67" s="41">
        <v>0.79720162526716898</v>
      </c>
      <c r="AG67" s="37">
        <v>41.598050000000001</v>
      </c>
      <c r="AH67" s="37">
        <v>39.614449999999998</v>
      </c>
      <c r="AI67" s="37">
        <v>18.862850000000002</v>
      </c>
      <c r="AJ67" s="37">
        <v>3.4849999999999999E-2</v>
      </c>
      <c r="AK67" s="37">
        <v>0.27029999999999998</v>
      </c>
      <c r="AL67" s="37">
        <v>0.27105000000000001</v>
      </c>
      <c r="AM67" s="42">
        <v>0.1653</v>
      </c>
      <c r="AN67" s="43">
        <v>2.7663057585308399</v>
      </c>
      <c r="AO67" s="43" t="s">
        <v>121</v>
      </c>
      <c r="AP67" s="32" t="s">
        <v>121</v>
      </c>
      <c r="AQ67" s="32" t="s">
        <v>121</v>
      </c>
      <c r="AR67" s="32" t="s">
        <v>121</v>
      </c>
      <c r="AS67" s="32" t="s">
        <v>121</v>
      </c>
      <c r="AT67" s="32" t="s">
        <v>121</v>
      </c>
      <c r="AU67" s="32" t="s">
        <v>121</v>
      </c>
      <c r="AV67" s="32" t="s">
        <v>121</v>
      </c>
      <c r="AW67" s="49">
        <v>118.805080484562</v>
      </c>
      <c r="AX67" s="49">
        <v>115.43439611791899</v>
      </c>
      <c r="AY67" s="52">
        <v>262.5</v>
      </c>
      <c r="AZ67" s="41">
        <v>0.976922384348204</v>
      </c>
      <c r="BA67" s="45">
        <v>0.13112713285201499</v>
      </c>
      <c r="BB67" s="45">
        <v>0.118918821904898</v>
      </c>
      <c r="BC67" s="45">
        <v>0.13757046573196799</v>
      </c>
      <c r="BD67" s="51"/>
      <c r="BE67" s="30">
        <v>180</v>
      </c>
      <c r="BF67" s="32">
        <v>0.92204707044902856</v>
      </c>
      <c r="BG67" s="49">
        <v>282.87028699121549</v>
      </c>
      <c r="BH67" s="49">
        <v>310.16373256339841</v>
      </c>
      <c r="BI67" s="49">
        <v>255</v>
      </c>
      <c r="BJ67" s="49">
        <v>254.5</v>
      </c>
      <c r="BK67" s="38">
        <v>0.97731575416713734</v>
      </c>
      <c r="BL67" s="29">
        <v>210</v>
      </c>
      <c r="BM67" s="37">
        <v>0.78290316471838595</v>
      </c>
      <c r="BN67" s="51">
        <v>282.87028699121498</v>
      </c>
      <c r="BO67" s="51">
        <v>326.38353262891502</v>
      </c>
      <c r="BP67" s="51">
        <v>268.96419593350299</v>
      </c>
      <c r="BQ67" s="51">
        <v>271</v>
      </c>
      <c r="BR67" s="42">
        <v>0.91703064295975656</v>
      </c>
      <c r="BS67" s="43">
        <v>0.8571428571428571</v>
      </c>
      <c r="BT67" s="43">
        <v>1.0000000000000018</v>
      </c>
      <c r="BU67" s="43">
        <v>0.95030447787953243</v>
      </c>
      <c r="BV67" s="38">
        <v>0.94808158057976089</v>
      </c>
      <c r="BW67" s="29">
        <v>210</v>
      </c>
      <c r="BX67" s="29">
        <v>210</v>
      </c>
      <c r="BY67" s="29">
        <v>210</v>
      </c>
      <c r="BZ67" s="29">
        <v>210</v>
      </c>
      <c r="CA67" s="29">
        <v>210</v>
      </c>
      <c r="CB67" s="29">
        <v>210</v>
      </c>
      <c r="CC67" s="32"/>
      <c r="CD67" s="32"/>
      <c r="CE67" s="32">
        <v>282.87028699121601</v>
      </c>
      <c r="CF67" s="38">
        <v>282.87028699121601</v>
      </c>
      <c r="CG67" s="68"/>
    </row>
    <row r="68" spans="1:85">
      <c r="A68" s="27">
        <v>67</v>
      </c>
      <c r="B68" s="27" t="s">
        <v>131</v>
      </c>
      <c r="C68" s="28" t="s">
        <v>62</v>
      </c>
      <c r="D68" s="27">
        <v>2</v>
      </c>
      <c r="E68" s="27"/>
      <c r="F68" s="36">
        <v>2.4018000000000002</v>
      </c>
      <c r="G68" s="37">
        <v>14.0595</v>
      </c>
      <c r="H68" s="37">
        <v>0.26889999999999997</v>
      </c>
      <c r="I68" s="37">
        <v>12.188499999999999</v>
      </c>
      <c r="J68" s="37">
        <v>0.44130000000000003</v>
      </c>
      <c r="K68" s="37">
        <v>2.6431</v>
      </c>
      <c r="L68" s="37">
        <v>51.650399999999998</v>
      </c>
      <c r="M68" s="37">
        <v>4.1555999999999997</v>
      </c>
      <c r="N68" s="37">
        <v>10.4092</v>
      </c>
      <c r="O68" s="37">
        <v>0.1812</v>
      </c>
      <c r="P68" s="37">
        <v>98.399500000000003</v>
      </c>
      <c r="Q68" s="37">
        <v>0.230438709594569</v>
      </c>
      <c r="R68" s="46">
        <v>10.8662455424362</v>
      </c>
      <c r="S68" s="31">
        <v>10.33</v>
      </c>
      <c r="T68" s="32">
        <v>2.2010000000000001</v>
      </c>
      <c r="U68" s="32">
        <v>12.885</v>
      </c>
      <c r="V68" s="32">
        <v>0.246</v>
      </c>
      <c r="W68" s="32">
        <v>11.233000000000001</v>
      </c>
      <c r="X68" s="32">
        <v>0.40400000000000003</v>
      </c>
      <c r="Y68" s="32">
        <v>2.4220000000000002</v>
      </c>
      <c r="Z68" s="32">
        <v>51.012999999999998</v>
      </c>
      <c r="AA68" s="32">
        <v>7.6660000000000004</v>
      </c>
      <c r="AB68" s="32">
        <v>11.333</v>
      </c>
      <c r="AC68" s="32">
        <v>0.214</v>
      </c>
      <c r="AD68" s="32">
        <v>0.20886314655539601</v>
      </c>
      <c r="AE68" s="47">
        <v>9.8488584631888205</v>
      </c>
      <c r="AF68" s="41">
        <v>0.80987393887403203</v>
      </c>
      <c r="AG68" s="37">
        <v>42.460433333333299</v>
      </c>
      <c r="AH68" s="37">
        <v>39.601866666666702</v>
      </c>
      <c r="AI68" s="37">
        <v>17.768333333333299</v>
      </c>
      <c r="AJ68" s="37">
        <v>2.78333333333333E-2</v>
      </c>
      <c r="AK68" s="37">
        <v>0.28670000000000001</v>
      </c>
      <c r="AL68" s="37">
        <v>0.25650000000000001</v>
      </c>
      <c r="AM68" s="42">
        <v>0.223833333333333</v>
      </c>
      <c r="AN68" s="43">
        <v>2.75049429083922</v>
      </c>
      <c r="AO68" s="43" t="s">
        <v>121</v>
      </c>
      <c r="AP68" s="32" t="s">
        <v>121</v>
      </c>
      <c r="AQ68" s="32" t="s">
        <v>121</v>
      </c>
      <c r="AR68" s="32" t="s">
        <v>121</v>
      </c>
      <c r="AS68" s="32" t="s">
        <v>121</v>
      </c>
      <c r="AT68" s="32" t="s">
        <v>121</v>
      </c>
      <c r="AU68" s="32" t="s">
        <v>121</v>
      </c>
      <c r="AV68" s="32" t="s">
        <v>121</v>
      </c>
      <c r="AW68" s="49">
        <v>10.8662455424362</v>
      </c>
      <c r="AX68" s="49">
        <v>9.8488584631888205</v>
      </c>
      <c r="AY68" s="52">
        <v>27.5</v>
      </c>
      <c r="AZ68" s="41">
        <v>0.85807334276803404</v>
      </c>
      <c r="BA68" s="45">
        <v>1.450254457426E-2</v>
      </c>
      <c r="BB68" s="45">
        <v>1.3174764419458401E-2</v>
      </c>
      <c r="BC68" s="45">
        <v>1.5193008460627299E-2</v>
      </c>
      <c r="BD68" s="51"/>
      <c r="BE68" s="30">
        <v>20</v>
      </c>
      <c r="BF68" s="32">
        <v>0.49410315820822043</v>
      </c>
      <c r="BG68" s="49">
        <v>30.3788616910938</v>
      </c>
      <c r="BH68" s="49">
        <v>33.766244668058206</v>
      </c>
      <c r="BI68" s="49">
        <v>25.5</v>
      </c>
      <c r="BJ68" s="49">
        <v>24.5</v>
      </c>
      <c r="BK68" s="38">
        <v>0.83876853488339898</v>
      </c>
      <c r="BL68" s="29">
        <v>50</v>
      </c>
      <c r="BM68" s="37">
        <v>0.128327715315559</v>
      </c>
      <c r="BN68" s="51">
        <v>30.3788616910938</v>
      </c>
      <c r="BO68" s="51">
        <v>58.521337191742901</v>
      </c>
      <c r="BP68" s="51">
        <v>43.021255504225799</v>
      </c>
      <c r="BQ68" s="51">
        <v>43</v>
      </c>
      <c r="BR68" s="42">
        <v>0.49584323237252848</v>
      </c>
      <c r="BS68" s="43">
        <v>0.4</v>
      </c>
      <c r="BT68" s="43">
        <v>1</v>
      </c>
      <c r="BU68" s="43">
        <v>0.57699031307887605</v>
      </c>
      <c r="BV68" s="38">
        <v>0.59273026091707715</v>
      </c>
      <c r="BW68" s="29">
        <v>50</v>
      </c>
      <c r="BX68" s="29">
        <v>50</v>
      </c>
      <c r="BY68" s="29">
        <v>50</v>
      </c>
      <c r="BZ68" s="29">
        <v>50</v>
      </c>
      <c r="CA68" s="29">
        <v>50</v>
      </c>
      <c r="CB68" s="29">
        <v>50</v>
      </c>
      <c r="CC68" s="32"/>
      <c r="CD68" s="32"/>
      <c r="CE68" s="32">
        <v>30.3788616910938</v>
      </c>
      <c r="CF68" s="38">
        <v>30.3788616910938</v>
      </c>
      <c r="CG68" s="68"/>
    </row>
    <row r="69" spans="1:85">
      <c r="A69" s="27">
        <v>68</v>
      </c>
      <c r="B69" s="27" t="s">
        <v>132</v>
      </c>
      <c r="C69" s="28" t="s">
        <v>62</v>
      </c>
      <c r="D69" s="27">
        <v>2</v>
      </c>
      <c r="E69" s="27"/>
      <c r="F69" s="36">
        <v>2.2786</v>
      </c>
      <c r="G69" s="37">
        <v>13.4834</v>
      </c>
      <c r="H69" s="37">
        <v>0.25580000000000003</v>
      </c>
      <c r="I69" s="37">
        <v>11.5632</v>
      </c>
      <c r="J69" s="37">
        <v>0.42370000000000002</v>
      </c>
      <c r="K69" s="37">
        <v>2.4872999999999998</v>
      </c>
      <c r="L69" s="37">
        <v>51.148499999999999</v>
      </c>
      <c r="M69" s="37">
        <v>5.452</v>
      </c>
      <c r="N69" s="37">
        <v>10.9068</v>
      </c>
      <c r="O69" s="37">
        <v>0.1633</v>
      </c>
      <c r="P69" s="37">
        <v>98.162600000000012</v>
      </c>
      <c r="Q69" s="37">
        <v>0.21865403486068399</v>
      </c>
      <c r="R69" s="46">
        <v>192.37086862181499</v>
      </c>
      <c r="S69" s="31">
        <v>6.26</v>
      </c>
      <c r="T69" s="32">
        <v>2.1760000000000002</v>
      </c>
      <c r="U69" s="32">
        <v>12.879</v>
      </c>
      <c r="V69" s="32">
        <v>0.24399999999999999</v>
      </c>
      <c r="W69" s="32">
        <v>11.084</v>
      </c>
      <c r="X69" s="32">
        <v>0.40500000000000003</v>
      </c>
      <c r="Y69" s="32">
        <v>2.3759999999999999</v>
      </c>
      <c r="Z69" s="32">
        <v>51.167000000000002</v>
      </c>
      <c r="AA69" s="32">
        <v>7.7279999999999998</v>
      </c>
      <c r="AB69" s="32">
        <v>11.374000000000001</v>
      </c>
      <c r="AC69" s="32">
        <v>0.188</v>
      </c>
      <c r="AD69" s="32">
        <v>0.20577266597090499</v>
      </c>
      <c r="AE69" s="47">
        <v>181.03789631264399</v>
      </c>
      <c r="AF69" s="41">
        <v>0.80987393887403203</v>
      </c>
      <c r="AG69" s="37">
        <v>42.460433333333299</v>
      </c>
      <c r="AH69" s="37">
        <v>39.601866666666702</v>
      </c>
      <c r="AI69" s="37">
        <v>17.768333333333299</v>
      </c>
      <c r="AJ69" s="37">
        <v>2.78333333333333E-2</v>
      </c>
      <c r="AK69" s="37">
        <v>0.28670000000000001</v>
      </c>
      <c r="AL69" s="37">
        <v>0.25650000000000001</v>
      </c>
      <c r="AM69" s="42">
        <v>0.223833333333333</v>
      </c>
      <c r="AN69" s="43">
        <v>2.7741953369616299</v>
      </c>
      <c r="AO69" s="43" t="s">
        <v>121</v>
      </c>
      <c r="AP69" s="32" t="s">
        <v>121</v>
      </c>
      <c r="AQ69" s="32" t="s">
        <v>121</v>
      </c>
      <c r="AR69" s="32" t="s">
        <v>121</v>
      </c>
      <c r="AS69" s="32" t="s">
        <v>121</v>
      </c>
      <c r="AT69" s="32" t="s">
        <v>121</v>
      </c>
      <c r="AU69" s="32" t="s">
        <v>121</v>
      </c>
      <c r="AV69" s="32" t="s">
        <v>121</v>
      </c>
      <c r="AW69" s="49">
        <v>192.37086862181499</v>
      </c>
      <c r="AX69" s="49">
        <v>181.03789631264399</v>
      </c>
      <c r="AY69" s="52">
        <v>417.5</v>
      </c>
      <c r="AZ69" s="41">
        <v>0.99082325932898496</v>
      </c>
      <c r="BA69" s="45">
        <v>0.20021181514181999</v>
      </c>
      <c r="BB69" s="45">
        <v>0.18178614881594199</v>
      </c>
      <c r="BC69" s="45">
        <v>0.20994823789300901</v>
      </c>
      <c r="BD69" s="51"/>
      <c r="BE69" s="30">
        <v>280</v>
      </c>
      <c r="BF69" s="32">
        <v>0.96410702217282629</v>
      </c>
      <c r="BG69" s="49">
        <v>388.59913854411309</v>
      </c>
      <c r="BH69" s="49">
        <v>473.8033904500561</v>
      </c>
      <c r="BI69" s="49">
        <v>393.5</v>
      </c>
      <c r="BJ69" s="49">
        <v>393</v>
      </c>
      <c r="BK69" s="38">
        <v>0.99000355767430692</v>
      </c>
      <c r="BL69" s="29">
        <v>310</v>
      </c>
      <c r="BM69" s="37">
        <v>0.84553305300900805</v>
      </c>
      <c r="BN69" s="51">
        <v>388.59913854411298</v>
      </c>
      <c r="BO69" s="51">
        <v>483.75789147356397</v>
      </c>
      <c r="BP69" s="51">
        <v>409.08754905750999</v>
      </c>
      <c r="BQ69" s="51">
        <v>411</v>
      </c>
      <c r="BR69" s="42">
        <v>0.9446396780810824</v>
      </c>
      <c r="BS69" s="43">
        <v>0.90322580645161288</v>
      </c>
      <c r="BT69" s="43">
        <v>1.0000000000000002</v>
      </c>
      <c r="BU69" s="43">
        <v>0.97942255578883541</v>
      </c>
      <c r="BV69" s="38">
        <v>0.96189678934638345</v>
      </c>
      <c r="BW69" s="29">
        <v>310</v>
      </c>
      <c r="BX69" s="29">
        <v>310</v>
      </c>
      <c r="BY69" s="29">
        <v>310</v>
      </c>
      <c r="BZ69" s="29">
        <v>310</v>
      </c>
      <c r="CA69" s="29">
        <v>310</v>
      </c>
      <c r="CB69" s="29">
        <v>310</v>
      </c>
      <c r="CC69" s="32"/>
      <c r="CD69" s="32"/>
      <c r="CE69" s="32">
        <v>388.59913854411309</v>
      </c>
      <c r="CF69" s="38">
        <v>388.59913854411309</v>
      </c>
      <c r="CG69" s="68"/>
    </row>
    <row r="70" spans="1:85">
      <c r="A70" s="27">
        <v>69</v>
      </c>
      <c r="B70" s="27" t="s">
        <v>133</v>
      </c>
      <c r="C70" s="28" t="s">
        <v>62</v>
      </c>
      <c r="D70" s="27">
        <v>2</v>
      </c>
      <c r="E70" s="27"/>
      <c r="F70" s="36">
        <v>2.3849999999999998</v>
      </c>
      <c r="G70" s="37">
        <v>13.5326</v>
      </c>
      <c r="H70" s="37">
        <v>0.2278</v>
      </c>
      <c r="I70" s="37">
        <v>10.9161</v>
      </c>
      <c r="J70" s="37">
        <v>0.52259999999999995</v>
      </c>
      <c r="K70" s="37">
        <v>2.6337000000000002</v>
      </c>
      <c r="L70" s="37">
        <v>51.478299999999997</v>
      </c>
      <c r="M70" s="37">
        <v>5.8178999999999998</v>
      </c>
      <c r="N70" s="37">
        <v>11.0143</v>
      </c>
      <c r="O70" s="37">
        <v>0.13100000000000001</v>
      </c>
      <c r="P70" s="37">
        <v>98.659300000000002</v>
      </c>
      <c r="Q70" s="37">
        <v>9.2799696731565698E-2</v>
      </c>
      <c r="R70" s="46">
        <v>331.17091441315398</v>
      </c>
      <c r="S70" s="31">
        <v>5.04</v>
      </c>
      <c r="T70" s="32">
        <v>2.2959999999999998</v>
      </c>
      <c r="U70" s="32">
        <v>13.028</v>
      </c>
      <c r="V70" s="32">
        <v>0.219</v>
      </c>
      <c r="W70" s="32">
        <v>10.541</v>
      </c>
      <c r="X70" s="32">
        <v>0.503</v>
      </c>
      <c r="Y70" s="32">
        <v>2.536</v>
      </c>
      <c r="Z70" s="32">
        <v>51.445999999999998</v>
      </c>
      <c r="AA70" s="32">
        <v>7.6820000000000004</v>
      </c>
      <c r="AB70" s="32">
        <v>11.337</v>
      </c>
      <c r="AC70" s="32">
        <v>0.152</v>
      </c>
      <c r="AD70" s="32">
        <v>8.8347007550995602E-2</v>
      </c>
      <c r="AE70" s="47">
        <v>315.28076391198903</v>
      </c>
      <c r="AF70" s="41">
        <v>0.80987393887403203</v>
      </c>
      <c r="AG70" s="37">
        <v>42.460433333333299</v>
      </c>
      <c r="AH70" s="37">
        <v>39.601866666666702</v>
      </c>
      <c r="AI70" s="37">
        <v>17.768333333333299</v>
      </c>
      <c r="AJ70" s="37">
        <v>2.78333333333333E-2</v>
      </c>
      <c r="AK70" s="37">
        <v>0.28670000000000001</v>
      </c>
      <c r="AL70" s="37">
        <v>0.25650000000000001</v>
      </c>
      <c r="AM70" s="42">
        <v>0.223833333333333</v>
      </c>
      <c r="AN70" s="43">
        <v>2.7842630240466</v>
      </c>
      <c r="AO70" s="43" t="s">
        <v>121</v>
      </c>
      <c r="AP70" s="32" t="s">
        <v>121</v>
      </c>
      <c r="AQ70" s="32" t="s">
        <v>121</v>
      </c>
      <c r="AR70" s="32" t="s">
        <v>121</v>
      </c>
      <c r="AS70" s="32" t="s">
        <v>121</v>
      </c>
      <c r="AT70" s="32" t="s">
        <v>121</v>
      </c>
      <c r="AU70" s="32" t="s">
        <v>121</v>
      </c>
      <c r="AV70" s="32" t="s">
        <v>121</v>
      </c>
      <c r="AW70" s="49">
        <v>331.17091441315398</v>
      </c>
      <c r="AX70" s="49">
        <v>315.28076391198903</v>
      </c>
      <c r="AY70" s="52">
        <v>707</v>
      </c>
      <c r="AZ70" s="41">
        <v>0.99960843202627603</v>
      </c>
      <c r="BA70" s="45">
        <v>0.31201406825776001</v>
      </c>
      <c r="BB70" s="45">
        <v>0.28479196893023601</v>
      </c>
      <c r="BC70" s="45">
        <v>0.32628890104542102</v>
      </c>
      <c r="BD70" s="51"/>
      <c r="BE70" s="30">
        <v>480</v>
      </c>
      <c r="BF70" s="32">
        <v>0.99585405193659393</v>
      </c>
      <c r="BG70" s="49">
        <v>658.47969651449625</v>
      </c>
      <c r="BH70" s="49">
        <v>796.26215344830268</v>
      </c>
      <c r="BI70" s="49">
        <v>674</v>
      </c>
      <c r="BJ70" s="49">
        <v>674</v>
      </c>
      <c r="BK70" s="38">
        <v>0.99931101161401337</v>
      </c>
      <c r="BL70" s="29">
        <v>500</v>
      </c>
      <c r="BM70" s="37">
        <v>0.89944342123125198</v>
      </c>
      <c r="BN70" s="51">
        <v>658.47969651449603</v>
      </c>
      <c r="BO70" s="51">
        <v>790.82798515269496</v>
      </c>
      <c r="BP70" s="51">
        <v>688.61170378766099</v>
      </c>
      <c r="BQ70" s="51">
        <v>694</v>
      </c>
      <c r="BR70" s="42">
        <v>0.96582916544212227</v>
      </c>
      <c r="BS70" s="43">
        <v>0.96</v>
      </c>
      <c r="BT70" s="43">
        <v>1.0000000000000004</v>
      </c>
      <c r="BU70" s="43">
        <v>1.0068714921545909</v>
      </c>
      <c r="BV70" s="38">
        <v>0.97878092442040943</v>
      </c>
      <c r="BW70" s="29">
        <v>500</v>
      </c>
      <c r="BX70" s="29">
        <v>500</v>
      </c>
      <c r="BY70" s="29">
        <v>500</v>
      </c>
      <c r="BZ70" s="29">
        <v>500</v>
      </c>
      <c r="CA70" s="29">
        <v>500</v>
      </c>
      <c r="CB70" s="29">
        <v>500</v>
      </c>
      <c r="CC70" s="32"/>
      <c r="CD70" s="32"/>
      <c r="CE70" s="32">
        <v>658.47969651449625</v>
      </c>
      <c r="CF70" s="38">
        <v>658.47969651449625</v>
      </c>
      <c r="CG70" s="68"/>
    </row>
    <row r="71" spans="1:85">
      <c r="A71" s="27">
        <v>70</v>
      </c>
      <c r="B71" s="27" t="s">
        <v>134</v>
      </c>
      <c r="C71" s="28" t="s">
        <v>62</v>
      </c>
      <c r="D71" s="27">
        <v>2</v>
      </c>
      <c r="E71" s="27"/>
      <c r="F71" s="36">
        <v>2.3420000000000001</v>
      </c>
      <c r="G71" s="37">
        <v>13.6165</v>
      </c>
      <c r="H71" s="37">
        <v>0.2596</v>
      </c>
      <c r="I71" s="37">
        <v>11.2324</v>
      </c>
      <c r="J71" s="37">
        <v>0.4521</v>
      </c>
      <c r="K71" s="37">
        <v>2.6246</v>
      </c>
      <c r="L71" s="37">
        <v>51.238300000000002</v>
      </c>
      <c r="M71" s="37">
        <v>5.5933000000000002</v>
      </c>
      <c r="N71" s="37">
        <v>11.0611</v>
      </c>
      <c r="O71" s="37">
        <v>0.1353</v>
      </c>
      <c r="P71" s="37">
        <v>98.555199999999999</v>
      </c>
      <c r="Q71" s="37">
        <v>9.0596301986178102E-2</v>
      </c>
      <c r="R71" s="46">
        <v>247.86378903805399</v>
      </c>
      <c r="S71" s="31">
        <v>5.53</v>
      </c>
      <c r="T71" s="32">
        <v>2.2480000000000002</v>
      </c>
      <c r="U71" s="32">
        <v>13.068</v>
      </c>
      <c r="V71" s="32">
        <v>0.249</v>
      </c>
      <c r="W71" s="32">
        <v>10.816000000000001</v>
      </c>
      <c r="X71" s="32">
        <v>0.434</v>
      </c>
      <c r="Y71" s="32">
        <v>2.5190000000000001</v>
      </c>
      <c r="Z71" s="32">
        <v>51.231999999999999</v>
      </c>
      <c r="AA71" s="32">
        <v>7.6829999999999998</v>
      </c>
      <c r="AB71" s="32">
        <v>11.337999999999999</v>
      </c>
      <c r="AC71" s="32">
        <v>0.158</v>
      </c>
      <c r="AD71" s="32">
        <v>8.5848860026701501E-2</v>
      </c>
      <c r="AE71" s="47">
        <v>234.875190977025</v>
      </c>
      <c r="AF71" s="41">
        <v>0.80987393887403203</v>
      </c>
      <c r="AG71" s="37">
        <v>42.460433333333299</v>
      </c>
      <c r="AH71" s="37">
        <v>39.601866666666702</v>
      </c>
      <c r="AI71" s="37">
        <v>17.768333333333299</v>
      </c>
      <c r="AJ71" s="37">
        <v>2.78333333333333E-2</v>
      </c>
      <c r="AK71" s="37">
        <v>0.28670000000000001</v>
      </c>
      <c r="AL71" s="37">
        <v>0.25650000000000001</v>
      </c>
      <c r="AM71" s="42">
        <v>0.223833333333333</v>
      </c>
      <c r="AN71" s="43">
        <v>2.7846545606197801</v>
      </c>
      <c r="AO71" s="43" t="s">
        <v>121</v>
      </c>
      <c r="AP71" s="32" t="s">
        <v>121</v>
      </c>
      <c r="AQ71" s="32" t="s">
        <v>121</v>
      </c>
      <c r="AR71" s="32" t="s">
        <v>121</v>
      </c>
      <c r="AS71" s="32" t="s">
        <v>121</v>
      </c>
      <c r="AT71" s="32" t="s">
        <v>121</v>
      </c>
      <c r="AU71" s="32" t="s">
        <v>121</v>
      </c>
      <c r="AV71" s="32" t="s">
        <v>121</v>
      </c>
      <c r="AW71" s="49">
        <v>247.86378903805399</v>
      </c>
      <c r="AX71" s="49">
        <v>234.875190977025</v>
      </c>
      <c r="AY71" s="52">
        <v>532.5</v>
      </c>
      <c r="AZ71" s="41">
        <v>0.99884335926651002</v>
      </c>
      <c r="BA71" s="45">
        <v>0.24726198029621699</v>
      </c>
      <c r="BB71" s="45">
        <v>0.22489964490541201</v>
      </c>
      <c r="BC71" s="45">
        <v>0.25905376496573301</v>
      </c>
      <c r="BD71" s="51"/>
      <c r="BE71" s="30">
        <v>360</v>
      </c>
      <c r="BF71" s="32">
        <v>0.99485392008505313</v>
      </c>
      <c r="BG71" s="49">
        <v>500.169494281109</v>
      </c>
      <c r="BH71" s="49">
        <v>606.14578218358406</v>
      </c>
      <c r="BI71" s="49">
        <v>505</v>
      </c>
      <c r="BJ71" s="49">
        <v>505</v>
      </c>
      <c r="BK71" s="38">
        <v>0.99887602000255282</v>
      </c>
      <c r="BL71" s="29">
        <v>380</v>
      </c>
      <c r="BM71" s="37">
        <v>0.87108534893001199</v>
      </c>
      <c r="BN71" s="51">
        <v>500.16949428110797</v>
      </c>
      <c r="BO71" s="51">
        <v>609.02282929315402</v>
      </c>
      <c r="BP71" s="51">
        <v>521.85199143668899</v>
      </c>
      <c r="BQ71" s="51">
        <v>525</v>
      </c>
      <c r="BR71" s="42">
        <v>0.95620724205230101</v>
      </c>
      <c r="BS71" s="43">
        <v>0.94736842105263153</v>
      </c>
      <c r="BT71" s="43">
        <v>1.000000000000002</v>
      </c>
      <c r="BU71" s="43">
        <v>0.99527596180112143</v>
      </c>
      <c r="BV71" s="38">
        <v>0.96770733519614538</v>
      </c>
      <c r="BW71" s="29">
        <v>380</v>
      </c>
      <c r="BX71" s="29">
        <v>380</v>
      </c>
      <c r="BY71" s="29">
        <v>380</v>
      </c>
      <c r="BZ71" s="29">
        <v>380</v>
      </c>
      <c r="CA71" s="29">
        <v>380</v>
      </c>
      <c r="CB71" s="29">
        <v>380</v>
      </c>
      <c r="CC71" s="32"/>
      <c r="CD71" s="32"/>
      <c r="CE71" s="32">
        <v>500.1694942811082</v>
      </c>
      <c r="CF71" s="38">
        <v>500.1694942811082</v>
      </c>
      <c r="CG71" s="68"/>
    </row>
    <row r="72" spans="1:85" ht="15" thickBot="1">
      <c r="A72" s="53">
        <v>71</v>
      </c>
      <c r="B72" s="53" t="s">
        <v>135</v>
      </c>
      <c r="C72" s="53" t="s">
        <v>105</v>
      </c>
      <c r="D72" s="53">
        <v>2</v>
      </c>
      <c r="E72" s="53"/>
      <c r="F72" s="54">
        <v>2.4228000000000001</v>
      </c>
      <c r="G72" s="55">
        <v>13.106</v>
      </c>
      <c r="H72" s="55">
        <v>0.28489999999999999</v>
      </c>
      <c r="I72" s="55">
        <v>9.9305000000000003</v>
      </c>
      <c r="J72" s="55">
        <v>0.50680000000000003</v>
      </c>
      <c r="K72" s="55">
        <v>2.8929</v>
      </c>
      <c r="L72" s="55">
        <v>50.838000000000001</v>
      </c>
      <c r="M72" s="55">
        <v>6.0484</v>
      </c>
      <c r="N72" s="55">
        <v>11.6309</v>
      </c>
      <c r="O72" s="55">
        <v>0.1449</v>
      </c>
      <c r="P72" s="55">
        <v>97.806100000000001</v>
      </c>
      <c r="Q72" s="55">
        <v>0.21845746556302001</v>
      </c>
      <c r="R72" s="56">
        <v>124.667563783506</v>
      </c>
      <c r="S72" s="57">
        <v>1.1200000000000001</v>
      </c>
      <c r="T72" s="58">
        <v>2.4449999999999998</v>
      </c>
      <c r="U72" s="58">
        <v>13.226000000000001</v>
      </c>
      <c r="V72" s="58">
        <v>0.28699999999999998</v>
      </c>
      <c r="W72" s="58">
        <v>10.026999999999999</v>
      </c>
      <c r="X72" s="58">
        <v>0.51100000000000001</v>
      </c>
      <c r="Y72" s="58">
        <v>2.919</v>
      </c>
      <c r="Z72" s="58">
        <v>51.732999999999997</v>
      </c>
      <c r="AA72" s="58">
        <v>6.8049999999999997</v>
      </c>
      <c r="AB72" s="58">
        <v>11.505000000000001</v>
      </c>
      <c r="AC72" s="58">
        <v>0.153</v>
      </c>
      <c r="AD72" s="58">
        <v>0.21603784173558099</v>
      </c>
      <c r="AE72" s="59">
        <v>123.28675215932201</v>
      </c>
      <c r="AF72" s="55">
        <v>0.78585798960331299</v>
      </c>
      <c r="AG72" s="55">
        <v>40.871899999999997</v>
      </c>
      <c r="AH72" s="55">
        <v>39.588349999999998</v>
      </c>
      <c r="AI72" s="55">
        <v>19.85275</v>
      </c>
      <c r="AJ72" s="55">
        <v>3.1050000000000001E-2</v>
      </c>
      <c r="AK72" s="55">
        <v>0.24690000000000001</v>
      </c>
      <c r="AL72" s="55">
        <v>0.28255000000000002</v>
      </c>
      <c r="AM72" s="60">
        <v>0.1668</v>
      </c>
      <c r="AN72" s="58">
        <v>2.77798599955287</v>
      </c>
      <c r="AO72" s="58" t="s">
        <v>121</v>
      </c>
      <c r="AP72" s="58" t="s">
        <v>121</v>
      </c>
      <c r="AQ72" s="58" t="s">
        <v>121</v>
      </c>
      <c r="AR72" s="58" t="s">
        <v>121</v>
      </c>
      <c r="AS72" s="58" t="s">
        <v>121</v>
      </c>
      <c r="AT72" s="58" t="s">
        <v>121</v>
      </c>
      <c r="AU72" s="58" t="s">
        <v>121</v>
      </c>
      <c r="AV72" s="58" t="s">
        <v>121</v>
      </c>
      <c r="AW72" s="61">
        <v>124.667563783506</v>
      </c>
      <c r="AX72" s="61">
        <v>123.28675215932201</v>
      </c>
      <c r="AY72" s="62">
        <v>273</v>
      </c>
      <c r="AZ72" s="55">
        <v>0.98592235596715405</v>
      </c>
      <c r="BA72" s="63">
        <v>0.13601074838785299</v>
      </c>
      <c r="BB72" s="63">
        <v>0.12335128628129299</v>
      </c>
      <c r="BC72" s="63">
        <v>0.14269399414675901</v>
      </c>
      <c r="BD72" s="64"/>
      <c r="BE72" s="65">
        <v>190</v>
      </c>
      <c r="BF72" s="58">
        <v>0.94887615454153085</v>
      </c>
      <c r="BG72" s="61">
        <v>317.18426265080382</v>
      </c>
      <c r="BH72" s="61">
        <v>333.97403291339691</v>
      </c>
      <c r="BI72" s="61">
        <v>270</v>
      </c>
      <c r="BJ72" s="61">
        <v>270</v>
      </c>
      <c r="BK72" s="66">
        <v>0.98591396792123365</v>
      </c>
      <c r="BL72" s="67">
        <v>220</v>
      </c>
      <c r="BM72" s="55">
        <v>0.78924716118012295</v>
      </c>
      <c r="BN72" s="64">
        <v>317.18426265080302</v>
      </c>
      <c r="BO72" s="64">
        <v>352.51641581283002</v>
      </c>
      <c r="BP72" s="64">
        <v>285.36243811086098</v>
      </c>
      <c r="BQ72" s="64">
        <v>288</v>
      </c>
      <c r="BR72" s="60">
        <v>0.92118191690836326</v>
      </c>
      <c r="BS72" s="58">
        <v>0.86363636363636365</v>
      </c>
      <c r="BT72" s="58">
        <v>1.0000000000000024</v>
      </c>
      <c r="BU72" s="58">
        <v>0.9473999448885857</v>
      </c>
      <c r="BV72" s="66">
        <v>0.94616517081728602</v>
      </c>
      <c r="BW72" s="67">
        <v>220</v>
      </c>
      <c r="BX72" s="67">
        <v>220</v>
      </c>
      <c r="BY72" s="67">
        <v>220</v>
      </c>
      <c r="BZ72" s="67">
        <v>220</v>
      </c>
      <c r="CA72" s="67">
        <v>220</v>
      </c>
      <c r="CB72" s="67">
        <v>220</v>
      </c>
      <c r="CC72" s="58"/>
      <c r="CD72" s="58"/>
      <c r="CE72" s="58">
        <v>317.18426265080382</v>
      </c>
      <c r="CF72" s="66">
        <v>317.18426265080382</v>
      </c>
      <c r="CG72" s="68"/>
    </row>
    <row r="73" spans="1:85">
      <c r="A73" s="27">
        <v>72</v>
      </c>
      <c r="B73" s="27" t="s">
        <v>136</v>
      </c>
      <c r="C73" s="27" t="s">
        <v>92</v>
      </c>
      <c r="D73" s="27">
        <v>3</v>
      </c>
      <c r="E73" s="27" t="s">
        <v>137</v>
      </c>
      <c r="F73" s="36">
        <v>2.3256000000000001</v>
      </c>
      <c r="G73" s="37">
        <v>13.656499999999999</v>
      </c>
      <c r="H73" s="37">
        <v>0.38129999999999997</v>
      </c>
      <c r="I73" s="37">
        <v>10.678599999999999</v>
      </c>
      <c r="J73" s="37">
        <v>0.43280000000000002</v>
      </c>
      <c r="K73" s="37">
        <v>2.5749</v>
      </c>
      <c r="L73" s="37">
        <v>49.899099999999997</v>
      </c>
      <c r="M73" s="37">
        <v>6.1702000000000004</v>
      </c>
      <c r="N73" s="37">
        <v>10.542400000000001</v>
      </c>
      <c r="O73" s="37">
        <v>0.1593</v>
      </c>
      <c r="P73" s="37">
        <v>96.820699999999988</v>
      </c>
      <c r="Q73" s="37">
        <v>0.32075046739263302</v>
      </c>
      <c r="R73" s="46">
        <v>417.67140263169102</v>
      </c>
      <c r="S73" s="31">
        <v>3.66</v>
      </c>
      <c r="T73" s="32">
        <v>2.3029999999999999</v>
      </c>
      <c r="U73" s="32">
        <v>13.523</v>
      </c>
      <c r="V73" s="32">
        <v>0.378</v>
      </c>
      <c r="W73" s="32">
        <v>10.593999999999999</v>
      </c>
      <c r="X73" s="32">
        <v>0.42899999999999999</v>
      </c>
      <c r="Y73" s="32">
        <v>2.5499999999999998</v>
      </c>
      <c r="Z73" s="32">
        <v>50.792999999999999</v>
      </c>
      <c r="AA73" s="32">
        <v>7.4320000000000004</v>
      </c>
      <c r="AB73" s="32">
        <v>11.337</v>
      </c>
      <c r="AC73" s="32">
        <v>0.17899999999999999</v>
      </c>
      <c r="AD73" s="32">
        <v>0.30942549430120903</v>
      </c>
      <c r="AE73" s="47">
        <v>402.92437066534001</v>
      </c>
      <c r="AF73" s="41">
        <v>0.80408502863101705</v>
      </c>
      <c r="AG73" s="37">
        <v>41.776699999999998</v>
      </c>
      <c r="AH73" s="37">
        <v>39.36</v>
      </c>
      <c r="AI73" s="37">
        <v>18.144200000000001</v>
      </c>
      <c r="AJ73" s="37">
        <v>3.2199999999999999E-2</v>
      </c>
      <c r="AK73" s="37">
        <v>0.23039999999999999</v>
      </c>
      <c r="AL73" s="37">
        <v>0.25459999999999999</v>
      </c>
      <c r="AM73" s="42">
        <v>0.24260000000000001</v>
      </c>
      <c r="AN73" s="43">
        <v>2.77895114839915</v>
      </c>
      <c r="AO73" s="43">
        <v>1.6070311788498299</v>
      </c>
      <c r="AP73" s="32" t="s">
        <v>121</v>
      </c>
      <c r="AQ73" s="32" t="s">
        <v>121</v>
      </c>
      <c r="AR73" s="32" t="s">
        <v>121</v>
      </c>
      <c r="AS73" s="32" t="s">
        <v>121</v>
      </c>
      <c r="AT73" s="32" t="s">
        <v>121</v>
      </c>
      <c r="AU73" s="32" t="s">
        <v>121</v>
      </c>
      <c r="AV73" s="32" t="s">
        <v>121</v>
      </c>
      <c r="AW73" s="49">
        <v>417.67140263169102</v>
      </c>
      <c r="AX73" s="49">
        <v>402.92437066534001</v>
      </c>
      <c r="AY73" s="52">
        <v>893</v>
      </c>
      <c r="AZ73" s="41">
        <v>0.98954378836576795</v>
      </c>
      <c r="BA73" s="45">
        <v>0.37301174730356401</v>
      </c>
      <c r="BB73" s="45">
        <v>0.341881685275567</v>
      </c>
      <c r="BC73" s="45">
        <v>0.38922781659164701</v>
      </c>
      <c r="BD73" s="51">
        <v>2134.5233832766598</v>
      </c>
      <c r="BE73" s="30">
        <v>630</v>
      </c>
      <c r="BF73" s="32">
        <v>0.96347856656259745</v>
      </c>
      <c r="BG73" s="49">
        <v>824.68105101951051</v>
      </c>
      <c r="BH73" s="49">
        <v>972.39870106984517</v>
      </c>
      <c r="BI73" s="49">
        <v>862.5</v>
      </c>
      <c r="BJ73" s="49">
        <v>862</v>
      </c>
      <c r="BK73" s="38">
        <v>0.98940539196631461</v>
      </c>
      <c r="BL73" s="29">
        <v>640</v>
      </c>
      <c r="BM73" s="37">
        <v>0.91776689310347204</v>
      </c>
      <c r="BN73" s="51">
        <v>824.68105101951005</v>
      </c>
      <c r="BO73" s="51">
        <v>971.39763752653403</v>
      </c>
      <c r="BP73" s="51">
        <v>868.10898501161103</v>
      </c>
      <c r="BQ73" s="51">
        <v>875.5</v>
      </c>
      <c r="BR73" s="42">
        <v>0.97248408433619038</v>
      </c>
      <c r="BS73" s="43">
        <v>0.984375</v>
      </c>
      <c r="BT73" s="43">
        <v>1.0000000000000004</v>
      </c>
      <c r="BU73" s="43">
        <v>1.0010305394049137</v>
      </c>
      <c r="BV73" s="38">
        <v>0.99353884695533246</v>
      </c>
      <c r="BW73" s="29">
        <v>640</v>
      </c>
      <c r="BX73" s="29">
        <v>640</v>
      </c>
      <c r="BY73" s="29">
        <v>640</v>
      </c>
      <c r="BZ73" s="29">
        <v>3710</v>
      </c>
      <c r="CA73" s="29">
        <v>4770</v>
      </c>
      <c r="CB73" s="29">
        <v>2270</v>
      </c>
      <c r="CC73" s="32"/>
      <c r="CD73" s="32"/>
      <c r="CE73" s="32">
        <v>824.68105101951051</v>
      </c>
      <c r="CF73" s="38">
        <v>3979.5415055108469</v>
      </c>
      <c r="CG73" s="68"/>
    </row>
    <row r="74" spans="1:85">
      <c r="A74" s="27">
        <v>73</v>
      </c>
      <c r="B74" s="27" t="s">
        <v>138</v>
      </c>
      <c r="C74" s="27" t="s">
        <v>92</v>
      </c>
      <c r="D74" s="27">
        <v>3</v>
      </c>
      <c r="E74" s="27" t="s">
        <v>137</v>
      </c>
      <c r="F74" s="36">
        <v>2.3650000000000002</v>
      </c>
      <c r="G74" s="37">
        <v>13.335599999999999</v>
      </c>
      <c r="H74" s="37">
        <v>0.33689999999999998</v>
      </c>
      <c r="I74" s="37">
        <v>10.098699999999999</v>
      </c>
      <c r="J74" s="37">
        <v>0.48149999999999998</v>
      </c>
      <c r="K74" s="37">
        <v>2.6751</v>
      </c>
      <c r="L74" s="37">
        <v>50.104399999999998</v>
      </c>
      <c r="M74" s="37">
        <v>5.8396999999999997</v>
      </c>
      <c r="N74" s="37">
        <v>11.3306</v>
      </c>
      <c r="O74" s="37">
        <v>0.27339999999999998</v>
      </c>
      <c r="P74" s="37">
        <v>96.840899999999991</v>
      </c>
      <c r="Q74" s="37">
        <v>0.30629953744622002</v>
      </c>
      <c r="R74" s="46">
        <v>247.268516134583</v>
      </c>
      <c r="S74" s="31">
        <v>1.86</v>
      </c>
      <c r="T74" s="32">
        <v>2.39</v>
      </c>
      <c r="U74" s="32">
        <v>13.478</v>
      </c>
      <c r="V74" s="32">
        <v>0.34</v>
      </c>
      <c r="W74" s="32">
        <v>10.215999999999999</v>
      </c>
      <c r="X74" s="32">
        <v>0.48699999999999999</v>
      </c>
      <c r="Y74" s="32">
        <v>2.7040000000000002</v>
      </c>
      <c r="Z74" s="32">
        <v>51.353000000000002</v>
      </c>
      <c r="AA74" s="32">
        <v>6.8840000000000003</v>
      </c>
      <c r="AB74" s="32">
        <v>11.385999999999999</v>
      </c>
      <c r="AC74" s="32">
        <v>0.28699999999999998</v>
      </c>
      <c r="AD74" s="32">
        <v>0.30070639843532299</v>
      </c>
      <c r="AE74" s="47">
        <v>242.753304667762</v>
      </c>
      <c r="AF74" s="41">
        <v>0.78920927563155796</v>
      </c>
      <c r="AG74" s="37">
        <v>40.54345</v>
      </c>
      <c r="AH74" s="37">
        <v>39.106650000000002</v>
      </c>
      <c r="AI74" s="37">
        <v>19.302700000000002</v>
      </c>
      <c r="AJ74" s="37">
        <v>2.98E-2</v>
      </c>
      <c r="AK74" s="37">
        <v>0.25095000000000001</v>
      </c>
      <c r="AL74" s="37">
        <v>0.27350000000000002</v>
      </c>
      <c r="AM74" s="42">
        <v>0.18229999999999999</v>
      </c>
      <c r="AN74" s="43">
        <v>2.7760192212230699</v>
      </c>
      <c r="AO74" s="43">
        <v>1.06155277023428</v>
      </c>
      <c r="AP74" s="32" t="s">
        <v>121</v>
      </c>
      <c r="AQ74" s="32" t="s">
        <v>121</v>
      </c>
      <c r="AR74" s="32" t="s">
        <v>121</v>
      </c>
      <c r="AS74" s="32" t="s">
        <v>121</v>
      </c>
      <c r="AT74" s="32" t="s">
        <v>121</v>
      </c>
      <c r="AU74" s="32" t="s">
        <v>121</v>
      </c>
      <c r="AV74" s="32" t="s">
        <v>121</v>
      </c>
      <c r="AW74" s="49">
        <v>247.268516134583</v>
      </c>
      <c r="AX74" s="49">
        <v>242.753304667762</v>
      </c>
      <c r="AY74" s="52">
        <v>537.5</v>
      </c>
      <c r="AZ74" s="41">
        <v>0.98483524392322797</v>
      </c>
      <c r="BA74" s="45">
        <v>0.24922698691015399</v>
      </c>
      <c r="BB74" s="45">
        <v>0.226707078779085</v>
      </c>
      <c r="BC74" s="45">
        <v>0.26110031557284402</v>
      </c>
      <c r="BD74" s="51">
        <v>938.59398841517304</v>
      </c>
      <c r="BE74" s="30">
        <v>380</v>
      </c>
      <c r="BF74" s="32">
        <v>0.94854020109140413</v>
      </c>
      <c r="BG74" s="49">
        <v>564.63289350362766</v>
      </c>
      <c r="BH74" s="49">
        <v>624.2450961964845</v>
      </c>
      <c r="BI74" s="49">
        <v>528</v>
      </c>
      <c r="BJ74" s="49">
        <v>527.5</v>
      </c>
      <c r="BK74" s="38">
        <v>0.98453299145131956</v>
      </c>
      <c r="BL74" s="29">
        <v>400</v>
      </c>
      <c r="BM74" s="37">
        <v>0.87781033752695503</v>
      </c>
      <c r="BN74" s="51">
        <v>564.63289350362697</v>
      </c>
      <c r="BO74" s="51">
        <v>632.25720808175299</v>
      </c>
      <c r="BP74" s="51">
        <v>537.01495363903803</v>
      </c>
      <c r="BQ74" s="51">
        <v>541.5</v>
      </c>
      <c r="BR74" s="42">
        <v>0.95768415848186017</v>
      </c>
      <c r="BS74" s="43">
        <v>0.95</v>
      </c>
      <c r="BT74" s="43">
        <v>1.0000000000000011</v>
      </c>
      <c r="BU74" s="43">
        <v>0.98732776505691888</v>
      </c>
      <c r="BV74" s="38">
        <v>0.9832128443017295</v>
      </c>
      <c r="BW74" s="35">
        <v>400</v>
      </c>
      <c r="BX74" s="35">
        <v>400</v>
      </c>
      <c r="BY74" s="35">
        <v>400</v>
      </c>
      <c r="BZ74" s="29">
        <v>1810</v>
      </c>
      <c r="CA74" s="29">
        <v>2320</v>
      </c>
      <c r="CB74" s="29">
        <v>1130</v>
      </c>
      <c r="CC74" s="32"/>
      <c r="CD74" s="32"/>
      <c r="CE74" s="32">
        <v>564.63289350362766</v>
      </c>
      <c r="CF74" s="38">
        <v>2207.1057612119721</v>
      </c>
      <c r="CG74" s="68"/>
    </row>
    <row r="75" spans="1:85">
      <c r="A75" s="27">
        <v>74</v>
      </c>
      <c r="B75" s="27" t="s">
        <v>139</v>
      </c>
      <c r="C75" s="27" t="s">
        <v>92</v>
      </c>
      <c r="D75" s="27">
        <v>3</v>
      </c>
      <c r="E75" s="27" t="s">
        <v>137</v>
      </c>
      <c r="F75" s="36">
        <v>2.5333000000000001</v>
      </c>
      <c r="G75" s="37">
        <v>13.541499999999999</v>
      </c>
      <c r="H75" s="37">
        <v>0.34110000000000001</v>
      </c>
      <c r="I75" s="37">
        <v>10.520300000000001</v>
      </c>
      <c r="J75" s="37">
        <v>0.46689999999999998</v>
      </c>
      <c r="K75" s="37">
        <v>2.7063999999999999</v>
      </c>
      <c r="L75" s="37">
        <v>49.797400000000003</v>
      </c>
      <c r="M75" s="37">
        <v>5.8262</v>
      </c>
      <c r="N75" s="37">
        <v>11.4495</v>
      </c>
      <c r="O75" s="37">
        <v>0.16700000000000001</v>
      </c>
      <c r="P75" s="37">
        <v>97.349600000000009</v>
      </c>
      <c r="Q75" s="37">
        <v>0.30181970505053801</v>
      </c>
      <c r="R75" s="46">
        <v>281.44123774776</v>
      </c>
      <c r="S75" s="31">
        <v>1.98</v>
      </c>
      <c r="T75" s="32">
        <v>2.5449999999999999</v>
      </c>
      <c r="U75" s="32">
        <v>13.605</v>
      </c>
      <c r="V75" s="32">
        <v>0.34300000000000003</v>
      </c>
      <c r="W75" s="32">
        <v>10.582000000000001</v>
      </c>
      <c r="X75" s="32">
        <v>0.46899999999999997</v>
      </c>
      <c r="Y75" s="32">
        <v>2.7189999999999999</v>
      </c>
      <c r="Z75" s="32">
        <v>50.792999999999999</v>
      </c>
      <c r="AA75" s="32">
        <v>6.9480000000000004</v>
      </c>
      <c r="AB75" s="32">
        <v>11.343999999999999</v>
      </c>
      <c r="AC75" s="32">
        <v>0.17899999999999999</v>
      </c>
      <c r="AD75" s="32">
        <v>0.29595970293247498</v>
      </c>
      <c r="AE75" s="47">
        <v>275.97689522235697</v>
      </c>
      <c r="AF75" s="41">
        <v>0.79463947271684698</v>
      </c>
      <c r="AG75" s="37">
        <v>40.978400000000001</v>
      </c>
      <c r="AH75" s="37">
        <v>39.15005</v>
      </c>
      <c r="AI75" s="37">
        <v>18.877300000000002</v>
      </c>
      <c r="AJ75" s="37">
        <v>3.175E-2</v>
      </c>
      <c r="AK75" s="37">
        <v>0.25719999999999998</v>
      </c>
      <c r="AL75" s="37">
        <v>0.26240000000000002</v>
      </c>
      <c r="AM75" s="42">
        <v>0.19255</v>
      </c>
      <c r="AN75" s="43">
        <v>2.7850503303143901</v>
      </c>
      <c r="AO75" s="43">
        <v>2.3381565623732801</v>
      </c>
      <c r="AP75" s="32" t="s">
        <v>121</v>
      </c>
      <c r="AQ75" s="32" t="s">
        <v>121</v>
      </c>
      <c r="AR75" s="32" t="s">
        <v>121</v>
      </c>
      <c r="AS75" s="32" t="s">
        <v>121</v>
      </c>
      <c r="AT75" s="32" t="s">
        <v>121</v>
      </c>
      <c r="AU75" s="32" t="s">
        <v>121</v>
      </c>
      <c r="AV75" s="32" t="s">
        <v>121</v>
      </c>
      <c r="AW75" s="49">
        <v>281.44123774776</v>
      </c>
      <c r="AX75" s="49">
        <v>275.97689522235697</v>
      </c>
      <c r="AY75" s="52">
        <v>609</v>
      </c>
      <c r="AZ75" s="41">
        <v>0.98718807189436197</v>
      </c>
      <c r="BA75" s="45">
        <v>0.27660685400113</v>
      </c>
      <c r="BB75" s="45">
        <v>0.251955010176173</v>
      </c>
      <c r="BC75" s="45">
        <v>0.28957699309552598</v>
      </c>
      <c r="BD75" s="51">
        <v>2292.46849779173</v>
      </c>
      <c r="BE75" s="30">
        <v>440</v>
      </c>
      <c r="BF75" s="32">
        <v>0.95568691924098537</v>
      </c>
      <c r="BG75" s="49">
        <v>591.51455114926932</v>
      </c>
      <c r="BH75" s="49">
        <v>659.49111199224114</v>
      </c>
      <c r="BI75" s="49">
        <v>597.5</v>
      </c>
      <c r="BJ75" s="49">
        <v>597.5</v>
      </c>
      <c r="BK75" s="38">
        <v>0.9870093245945154</v>
      </c>
      <c r="BL75" s="29">
        <v>450</v>
      </c>
      <c r="BM75" s="37">
        <v>0.88896049882015704</v>
      </c>
      <c r="BN75" s="51">
        <v>591.51455114926898</v>
      </c>
      <c r="BO75" s="51">
        <v>666.38063745882403</v>
      </c>
      <c r="BP75" s="51">
        <v>607.50219890390201</v>
      </c>
      <c r="BQ75" s="51">
        <v>611.5</v>
      </c>
      <c r="BR75" s="42">
        <v>0.96202641174358416</v>
      </c>
      <c r="BS75" s="43">
        <v>0.97777777777777775</v>
      </c>
      <c r="BT75" s="43">
        <v>1.0000000000000007</v>
      </c>
      <c r="BU75" s="43">
        <v>0.98966127603458676</v>
      </c>
      <c r="BV75" s="38">
        <v>0.9835355346500001</v>
      </c>
      <c r="BW75" s="29">
        <v>450</v>
      </c>
      <c r="BX75" s="29">
        <v>450</v>
      </c>
      <c r="BY75" s="29">
        <v>450</v>
      </c>
      <c r="BZ75" s="29">
        <v>3790</v>
      </c>
      <c r="CA75" s="29">
        <v>4910</v>
      </c>
      <c r="CB75" s="29">
        <v>2240</v>
      </c>
      <c r="CC75" s="32"/>
      <c r="CD75" s="32"/>
      <c r="CE75" s="32">
        <v>591.51455114926932</v>
      </c>
      <c r="CF75" s="38">
        <v>4053.184490834597</v>
      </c>
      <c r="CG75" s="68"/>
    </row>
    <row r="76" spans="1:85">
      <c r="A76" s="27">
        <v>75</v>
      </c>
      <c r="B76" s="27" t="s">
        <v>140</v>
      </c>
      <c r="C76" s="27" t="s">
        <v>92</v>
      </c>
      <c r="D76" s="27">
        <v>3</v>
      </c>
      <c r="E76" s="27" t="s">
        <v>137</v>
      </c>
      <c r="F76" s="36">
        <v>2.6804000000000001</v>
      </c>
      <c r="G76" s="37">
        <v>13.7294</v>
      </c>
      <c r="H76" s="37">
        <v>0.30549999999999999</v>
      </c>
      <c r="I76" s="37">
        <v>10.036</v>
      </c>
      <c r="J76" s="37">
        <v>0.52339999999999998</v>
      </c>
      <c r="K76" s="37">
        <v>2.9809000000000001</v>
      </c>
      <c r="L76" s="37">
        <v>51.347099999999998</v>
      </c>
      <c r="M76" s="37">
        <v>6.2351000000000001</v>
      </c>
      <c r="N76" s="37">
        <v>10.2081</v>
      </c>
      <c r="O76" s="37">
        <v>8.8900000000000007E-2</v>
      </c>
      <c r="P76" s="37">
        <v>98.134799999999998</v>
      </c>
      <c r="Q76" s="37">
        <v>0.30229526262095802</v>
      </c>
      <c r="R76" s="46">
        <v>318.50539478887799</v>
      </c>
      <c r="S76" s="31">
        <v>4.9800000000000004</v>
      </c>
      <c r="T76" s="32">
        <v>2.581</v>
      </c>
      <c r="U76" s="32">
        <v>13.222</v>
      </c>
      <c r="V76" s="32">
        <v>0.29399999999999998</v>
      </c>
      <c r="W76" s="32">
        <v>9.6910000000000007</v>
      </c>
      <c r="X76" s="32">
        <v>0.504</v>
      </c>
      <c r="Y76" s="32">
        <v>2.871</v>
      </c>
      <c r="Z76" s="32">
        <v>51.305</v>
      </c>
      <c r="AA76" s="32">
        <v>7.6050000000000004</v>
      </c>
      <c r="AB76" s="32">
        <v>11.356</v>
      </c>
      <c r="AC76" s="32">
        <v>0.114</v>
      </c>
      <c r="AD76" s="32">
        <v>0.28795509870542801</v>
      </c>
      <c r="AE76" s="47">
        <v>303.396260991502</v>
      </c>
      <c r="AF76" s="41">
        <v>0.80893966376269399</v>
      </c>
      <c r="AG76" s="37">
        <v>42.137</v>
      </c>
      <c r="AH76" s="37">
        <v>39.756549999999997</v>
      </c>
      <c r="AI76" s="37">
        <v>17.740100000000002</v>
      </c>
      <c r="AJ76" s="37">
        <v>4.4150000000000002E-2</v>
      </c>
      <c r="AK76" s="37">
        <v>0.22025</v>
      </c>
      <c r="AL76" s="37">
        <v>0.25130000000000002</v>
      </c>
      <c r="AM76" s="42">
        <v>0.2369</v>
      </c>
      <c r="AN76" s="43">
        <v>2.75903734008077</v>
      </c>
      <c r="AO76" s="43">
        <v>2.1192210402824898</v>
      </c>
      <c r="AP76" s="32" t="s">
        <v>121</v>
      </c>
      <c r="AQ76" s="32" t="s">
        <v>121</v>
      </c>
      <c r="AR76" s="32" t="s">
        <v>121</v>
      </c>
      <c r="AS76" s="32" t="s">
        <v>121</v>
      </c>
      <c r="AT76" s="32" t="s">
        <v>121</v>
      </c>
      <c r="AU76" s="32" t="s">
        <v>121</v>
      </c>
      <c r="AV76" s="32" t="s">
        <v>121</v>
      </c>
      <c r="AW76" s="49">
        <v>318.50539478887799</v>
      </c>
      <c r="AX76" s="49">
        <v>303.396260991502</v>
      </c>
      <c r="AY76" s="52">
        <v>686.5</v>
      </c>
      <c r="AZ76" s="41">
        <v>0.988614222893762</v>
      </c>
      <c r="BA76" s="45">
        <v>0.30480414930424399</v>
      </c>
      <c r="BB76" s="45">
        <v>0.27808772091096901</v>
      </c>
      <c r="BC76" s="45">
        <v>0.31882392965266398</v>
      </c>
      <c r="BD76" s="51">
        <v>2314.54915219235</v>
      </c>
      <c r="BE76" s="30">
        <v>450</v>
      </c>
      <c r="BF76" s="32">
        <v>0.9561698342411844</v>
      </c>
      <c r="BG76" s="49">
        <v>670.66643271655744</v>
      </c>
      <c r="BH76" s="49">
        <v>727.44997177539267</v>
      </c>
      <c r="BI76" s="49">
        <v>655</v>
      </c>
      <c r="BJ76" s="49">
        <v>654.5</v>
      </c>
      <c r="BK76" s="38">
        <v>0.98800935379681532</v>
      </c>
      <c r="BL76" s="29">
        <v>470</v>
      </c>
      <c r="BM76" s="37">
        <v>0.89245647617225299</v>
      </c>
      <c r="BN76" s="51">
        <v>670.66643271655698</v>
      </c>
      <c r="BO76" s="51">
        <v>732.06479545666105</v>
      </c>
      <c r="BP76" s="51">
        <v>662.82361377458199</v>
      </c>
      <c r="BQ76" s="51">
        <v>669</v>
      </c>
      <c r="BR76" s="42">
        <v>0.96493544958083743</v>
      </c>
      <c r="BS76" s="43">
        <v>0.95744680851063835</v>
      </c>
      <c r="BT76" s="43">
        <v>1.0000000000000007</v>
      </c>
      <c r="BU76" s="43">
        <v>0.99369615407009204</v>
      </c>
      <c r="BV76" s="38">
        <v>0.98819653734116553</v>
      </c>
      <c r="BW76" s="29">
        <v>470</v>
      </c>
      <c r="BX76" s="29">
        <v>470</v>
      </c>
      <c r="BY76" s="29">
        <v>470</v>
      </c>
      <c r="BZ76" s="29">
        <v>3610</v>
      </c>
      <c r="CA76" s="29">
        <v>4690</v>
      </c>
      <c r="CB76" s="29">
        <v>2130</v>
      </c>
      <c r="CC76" s="32"/>
      <c r="CD76" s="32"/>
      <c r="CE76" s="32">
        <v>670.66643271655744</v>
      </c>
      <c r="CF76" s="38">
        <v>4209.1673262912454</v>
      </c>
      <c r="CG76" s="68"/>
    </row>
    <row r="77" spans="1:85">
      <c r="A77" s="27">
        <v>76</v>
      </c>
      <c r="B77" s="27" t="s">
        <v>141</v>
      </c>
      <c r="C77" s="27" t="s">
        <v>92</v>
      </c>
      <c r="D77" s="27">
        <v>3</v>
      </c>
      <c r="E77" s="27" t="s">
        <v>142</v>
      </c>
      <c r="F77" s="36">
        <v>2.6341999999999999</v>
      </c>
      <c r="G77" s="37">
        <v>13.597099999999999</v>
      </c>
      <c r="H77" s="37">
        <v>0.36359999999999998</v>
      </c>
      <c r="I77" s="37">
        <v>10.024900000000001</v>
      </c>
      <c r="J77" s="37">
        <v>0.5353</v>
      </c>
      <c r="K77" s="37">
        <v>2.9864000000000002</v>
      </c>
      <c r="L77" s="37">
        <v>50.867100000000001</v>
      </c>
      <c r="M77" s="37">
        <v>5.9127000000000001</v>
      </c>
      <c r="N77" s="37">
        <v>10.365</v>
      </c>
      <c r="O77" s="37">
        <v>0.2253</v>
      </c>
      <c r="P77" s="37">
        <v>97.511600000000001</v>
      </c>
      <c r="Q77" s="37">
        <v>0.310046474894699</v>
      </c>
      <c r="R77" s="46">
        <v>308.89193446785401</v>
      </c>
      <c r="S77" s="31">
        <v>4.7</v>
      </c>
      <c r="T77" s="32">
        <v>2.5609999999999999</v>
      </c>
      <c r="U77" s="32">
        <v>13.221</v>
      </c>
      <c r="V77" s="32">
        <v>0.35399999999999998</v>
      </c>
      <c r="W77" s="32">
        <v>9.7710000000000008</v>
      </c>
      <c r="X77" s="32">
        <v>0.52</v>
      </c>
      <c r="Y77" s="32">
        <v>2.9039999999999999</v>
      </c>
      <c r="Z77" s="32">
        <v>51.210999999999999</v>
      </c>
      <c r="AA77" s="32">
        <v>7.3029999999999999</v>
      </c>
      <c r="AB77" s="32">
        <v>11.44</v>
      </c>
      <c r="AC77" s="32">
        <v>0.247</v>
      </c>
      <c r="AD77" s="32">
        <v>0.29612843829484098</v>
      </c>
      <c r="AE77" s="47">
        <v>295.025725375219</v>
      </c>
      <c r="AF77" s="41">
        <v>0.80045157305003201</v>
      </c>
      <c r="AG77" s="37">
        <v>41.502400000000002</v>
      </c>
      <c r="AH77" s="37">
        <v>39.484900000000003</v>
      </c>
      <c r="AI77" s="37">
        <v>18.442699999999999</v>
      </c>
      <c r="AJ77" s="37">
        <v>3.6400000000000002E-2</v>
      </c>
      <c r="AK77" s="37">
        <v>0.2288</v>
      </c>
      <c r="AL77" s="37">
        <v>0.2707</v>
      </c>
      <c r="AM77" s="42">
        <v>0.2036</v>
      </c>
      <c r="AN77" s="43">
        <v>2.7603884315554699</v>
      </c>
      <c r="AO77" s="43">
        <v>1.0528653696669701</v>
      </c>
      <c r="AP77" s="32" t="s">
        <v>121</v>
      </c>
      <c r="AQ77" s="32" t="s">
        <v>121</v>
      </c>
      <c r="AR77" s="32" t="s">
        <v>121</v>
      </c>
      <c r="AS77" s="32" t="s">
        <v>121</v>
      </c>
      <c r="AT77" s="32" t="s">
        <v>121</v>
      </c>
      <c r="AU77" s="32" t="s">
        <v>121</v>
      </c>
      <c r="AV77" s="32" t="s">
        <v>121</v>
      </c>
      <c r="AW77" s="49">
        <v>308.89193446785401</v>
      </c>
      <c r="AX77" s="49">
        <v>295.025725375219</v>
      </c>
      <c r="AY77" s="52">
        <v>667</v>
      </c>
      <c r="AZ77" s="41">
        <v>0.98734891840849104</v>
      </c>
      <c r="BA77" s="45">
        <v>0.29785064530930599</v>
      </c>
      <c r="BB77" s="45">
        <v>0.27163056640685201</v>
      </c>
      <c r="BC77" s="45">
        <v>0.31161927846203602</v>
      </c>
      <c r="BD77" s="51">
        <v>1121.68740344451</v>
      </c>
      <c r="BE77" s="30">
        <v>440</v>
      </c>
      <c r="BF77" s="32">
        <v>0.95328627288359913</v>
      </c>
      <c r="BG77" s="49">
        <v>657.3985907469538</v>
      </c>
      <c r="BH77" s="49">
        <v>712.94264601043164</v>
      </c>
      <c r="BI77" s="49">
        <v>638</v>
      </c>
      <c r="BJ77" s="49">
        <v>637.5</v>
      </c>
      <c r="BK77" s="38">
        <v>0.98680832317776301</v>
      </c>
      <c r="BL77" s="29">
        <v>460</v>
      </c>
      <c r="BM77" s="37">
        <v>0.89085059835020397</v>
      </c>
      <c r="BN77" s="51">
        <v>657.398590746953</v>
      </c>
      <c r="BO77" s="51">
        <v>718.19180313377296</v>
      </c>
      <c r="BP77" s="51">
        <v>646.04945665949901</v>
      </c>
      <c r="BQ77" s="51">
        <v>651.5</v>
      </c>
      <c r="BR77" s="42">
        <v>0.96405974001734029</v>
      </c>
      <c r="BS77" s="43">
        <v>0.95652173913043481</v>
      </c>
      <c r="BT77" s="43">
        <v>1.0000000000000011</v>
      </c>
      <c r="BU77" s="43">
        <v>0.99269114865912278</v>
      </c>
      <c r="BV77" s="38">
        <v>0.98754049465327309</v>
      </c>
      <c r="BW77" s="29">
        <v>460</v>
      </c>
      <c r="BX77" s="29">
        <v>460</v>
      </c>
      <c r="BY77" s="29">
        <v>460</v>
      </c>
      <c r="BZ77" s="29">
        <v>2020</v>
      </c>
      <c r="CA77" s="29">
        <v>2590</v>
      </c>
      <c r="CB77" s="29">
        <v>1270</v>
      </c>
      <c r="CC77" s="32"/>
      <c r="CD77" s="32"/>
      <c r="CE77" s="32">
        <v>657.3985907469538</v>
      </c>
      <c r="CF77" s="38">
        <v>2492.889405735837</v>
      </c>
      <c r="CG77" s="68"/>
    </row>
    <row r="78" spans="1:85">
      <c r="A78" s="27">
        <v>77</v>
      </c>
      <c r="B78" s="27" t="s">
        <v>143</v>
      </c>
      <c r="C78" s="27" t="s">
        <v>105</v>
      </c>
      <c r="D78" s="27">
        <v>3</v>
      </c>
      <c r="E78" s="27" t="s">
        <v>137</v>
      </c>
      <c r="F78" s="36">
        <v>2.5870000000000002</v>
      </c>
      <c r="G78" s="37">
        <v>14.3276</v>
      </c>
      <c r="H78" s="37">
        <v>0.21840000000000001</v>
      </c>
      <c r="I78" s="37">
        <v>12.0549</v>
      </c>
      <c r="J78" s="37">
        <v>0.40429999999999999</v>
      </c>
      <c r="K78" s="37">
        <v>2.4908999999999999</v>
      </c>
      <c r="L78" s="37">
        <v>52.577500000000001</v>
      </c>
      <c r="M78" s="37">
        <v>6.3262</v>
      </c>
      <c r="N78" s="37">
        <v>6.8334999999999999</v>
      </c>
      <c r="O78" s="37">
        <v>0.1719</v>
      </c>
      <c r="P78" s="37">
        <v>97.992199999999997</v>
      </c>
      <c r="Q78" s="37">
        <v>0.22238149828161299</v>
      </c>
      <c r="R78" s="46">
        <v>37.422471801625498</v>
      </c>
      <c r="S78" s="31">
        <v>26.48</v>
      </c>
      <c r="T78" s="32">
        <v>2.0430000000000001</v>
      </c>
      <c r="U78" s="32">
        <v>11.311999999999999</v>
      </c>
      <c r="V78" s="32">
        <v>0.17199999999999999</v>
      </c>
      <c r="W78" s="32">
        <v>9.66</v>
      </c>
      <c r="X78" s="32">
        <v>0.31900000000000001</v>
      </c>
      <c r="Y78" s="32">
        <v>1.9670000000000001</v>
      </c>
      <c r="Z78" s="32">
        <v>49.884999999999998</v>
      </c>
      <c r="AA78" s="32">
        <v>12.754</v>
      </c>
      <c r="AB78" s="32">
        <v>11.332000000000001</v>
      </c>
      <c r="AC78" s="32">
        <v>0.20899999999999999</v>
      </c>
      <c r="AD78" s="32">
        <v>0.175823448989258</v>
      </c>
      <c r="AE78" s="47">
        <v>29.5876595522023</v>
      </c>
      <c r="AF78" s="41">
        <v>0.88001277961829705</v>
      </c>
      <c r="AG78" s="37">
        <v>47.222200000000001</v>
      </c>
      <c r="AH78" s="37">
        <v>41.0015</v>
      </c>
      <c r="AI78" s="37">
        <v>11.47705</v>
      </c>
      <c r="AJ78" s="37">
        <v>4.3700000000000003E-2</v>
      </c>
      <c r="AK78" s="37">
        <v>0.23860000000000001</v>
      </c>
      <c r="AL78" s="37">
        <v>0.16200000000000001</v>
      </c>
      <c r="AM78" s="42">
        <v>0.42415000000000003</v>
      </c>
      <c r="AN78" s="43">
        <v>2.7136422014025401</v>
      </c>
      <c r="AO78" s="43">
        <v>5.89282939373006</v>
      </c>
      <c r="AP78" s="32" t="s">
        <v>121</v>
      </c>
      <c r="AQ78" s="32" t="s">
        <v>121</v>
      </c>
      <c r="AR78" s="32" t="s">
        <v>121</v>
      </c>
      <c r="AS78" s="32" t="s">
        <v>121</v>
      </c>
      <c r="AT78" s="32" t="s">
        <v>121</v>
      </c>
      <c r="AU78" s="32" t="s">
        <v>121</v>
      </c>
      <c r="AV78" s="32" t="s">
        <v>121</v>
      </c>
      <c r="AW78" s="49">
        <v>37.422471801625498</v>
      </c>
      <c r="AX78" s="49">
        <v>29.5876595522023</v>
      </c>
      <c r="AY78" s="52">
        <v>85</v>
      </c>
      <c r="AZ78" s="41">
        <v>0.95492604190057695</v>
      </c>
      <c r="BA78" s="45">
        <v>4.4281258823443199E-2</v>
      </c>
      <c r="BB78" s="45">
        <v>4.01920454093634E-2</v>
      </c>
      <c r="BC78" s="45">
        <v>4.6419031202138902E-2</v>
      </c>
      <c r="BD78" s="51">
        <v>918.25008849265396</v>
      </c>
      <c r="BE78" s="30">
        <v>40</v>
      </c>
      <c r="BF78" s="32">
        <v>0.74256961309187541</v>
      </c>
      <c r="BG78" s="49">
        <v>65.173257752435816</v>
      </c>
      <c r="BH78" s="49">
        <v>70.446488980916044</v>
      </c>
      <c r="BI78" s="49">
        <v>68</v>
      </c>
      <c r="BJ78" s="49">
        <v>66.5</v>
      </c>
      <c r="BK78" s="38">
        <v>0.94411710250366288</v>
      </c>
      <c r="BL78" s="29">
        <v>80</v>
      </c>
      <c r="BM78" s="37">
        <v>0.40284416695029202</v>
      </c>
      <c r="BN78" s="51">
        <v>65.173257752435802</v>
      </c>
      <c r="BO78" s="51">
        <v>86.506257929863196</v>
      </c>
      <c r="BP78" s="51">
        <v>85.846514920779995</v>
      </c>
      <c r="BQ78" s="51">
        <v>86</v>
      </c>
      <c r="BR78" s="42">
        <v>0.74407886032746262</v>
      </c>
      <c r="BS78" s="43">
        <v>0.5</v>
      </c>
      <c r="BT78" s="43">
        <v>1.0000000000000002</v>
      </c>
      <c r="BU78" s="43">
        <v>0.81435136216424997</v>
      </c>
      <c r="BV78" s="38">
        <v>0.79211136366748336</v>
      </c>
      <c r="BW78" s="29">
        <v>80</v>
      </c>
      <c r="BX78" s="29">
        <v>80</v>
      </c>
      <c r="BY78" s="29">
        <v>80</v>
      </c>
      <c r="BZ78" s="29">
        <v>940</v>
      </c>
      <c r="CA78" s="29">
        <v>1260</v>
      </c>
      <c r="CB78" s="29">
        <v>520</v>
      </c>
      <c r="CC78" s="32"/>
      <c r="CD78" s="32"/>
      <c r="CE78" s="32">
        <v>65.173257752435816</v>
      </c>
      <c r="CF78" s="38">
        <v>1090.689913564622</v>
      </c>
      <c r="CG78" s="68"/>
    </row>
    <row r="79" spans="1:85">
      <c r="A79" s="27">
        <v>78</v>
      </c>
      <c r="B79" s="27" t="s">
        <v>144</v>
      </c>
      <c r="C79" s="27" t="s">
        <v>105</v>
      </c>
      <c r="D79" s="27">
        <v>3</v>
      </c>
      <c r="E79" s="27" t="s">
        <v>142</v>
      </c>
      <c r="F79" s="36">
        <v>2.556</v>
      </c>
      <c r="G79" s="37">
        <v>14.3407</v>
      </c>
      <c r="H79" s="37">
        <v>0.2041</v>
      </c>
      <c r="I79" s="37">
        <v>12.075100000000001</v>
      </c>
      <c r="J79" s="37">
        <v>0.43919999999999998</v>
      </c>
      <c r="K79" s="37">
        <v>2.4851000000000001</v>
      </c>
      <c r="L79" s="37">
        <v>52.433399999999999</v>
      </c>
      <c r="M79" s="37">
        <v>6.5815999999999999</v>
      </c>
      <c r="N79" s="37">
        <v>7.2476000000000003</v>
      </c>
      <c r="O79" s="37">
        <v>0.16370000000000001</v>
      </c>
      <c r="P79" s="37">
        <v>98.526500000000013</v>
      </c>
      <c r="Q79" s="37">
        <v>0.232173158056351</v>
      </c>
      <c r="R79" s="46">
        <v>51.3690072197587</v>
      </c>
      <c r="S79" s="31">
        <v>24.99</v>
      </c>
      <c r="T79" s="32">
        <v>2.0339999999999998</v>
      </c>
      <c r="U79" s="32">
        <v>11.411</v>
      </c>
      <c r="V79" s="32">
        <v>0.16200000000000001</v>
      </c>
      <c r="W79" s="32">
        <v>9.7449999999999992</v>
      </c>
      <c r="X79" s="32">
        <v>0.34899999999999998</v>
      </c>
      <c r="Y79" s="32">
        <v>1.9770000000000001</v>
      </c>
      <c r="Z79" s="32">
        <v>49.722000000000001</v>
      </c>
      <c r="AA79" s="32">
        <v>12.709</v>
      </c>
      <c r="AB79" s="32">
        <v>11.335000000000001</v>
      </c>
      <c r="AC79" s="32">
        <v>0.2</v>
      </c>
      <c r="AD79" s="32">
        <v>0.18575338671601799</v>
      </c>
      <c r="AE79" s="47">
        <v>41.0984936552994</v>
      </c>
      <c r="AF79" s="41">
        <v>0.88001277961829705</v>
      </c>
      <c r="AG79" s="37">
        <v>47.222200000000001</v>
      </c>
      <c r="AH79" s="37">
        <v>41.0015</v>
      </c>
      <c r="AI79" s="37">
        <v>11.47705</v>
      </c>
      <c r="AJ79" s="37">
        <v>4.3700000000000003E-2</v>
      </c>
      <c r="AK79" s="37">
        <v>0.23860000000000001</v>
      </c>
      <c r="AL79" s="37">
        <v>0.16200000000000001</v>
      </c>
      <c r="AM79" s="42">
        <v>0.42415000000000003</v>
      </c>
      <c r="AN79" s="43">
        <v>2.7230787755609001</v>
      </c>
      <c r="AO79" s="43">
        <v>5.6321530343452002</v>
      </c>
      <c r="AP79" s="32" t="s">
        <v>121</v>
      </c>
      <c r="AQ79" s="32" t="s">
        <v>121</v>
      </c>
      <c r="AR79" s="32" t="s">
        <v>121</v>
      </c>
      <c r="AS79" s="32" t="s">
        <v>121</v>
      </c>
      <c r="AT79" s="32" t="s">
        <v>121</v>
      </c>
      <c r="AU79" s="32" t="s">
        <v>121</v>
      </c>
      <c r="AV79" s="32" t="s">
        <v>121</v>
      </c>
      <c r="AW79" s="49">
        <v>51.3690072197587</v>
      </c>
      <c r="AX79" s="49">
        <v>41.0984936552994</v>
      </c>
      <c r="AY79" s="52">
        <v>115.5</v>
      </c>
      <c r="AZ79" s="41">
        <v>0.96388177411540199</v>
      </c>
      <c r="BA79" s="45">
        <v>5.9763020013181498E-2</v>
      </c>
      <c r="BB79" s="45">
        <v>5.4226090826978698E-2</v>
      </c>
      <c r="BC79" s="45">
        <v>6.2664421690474495E-2</v>
      </c>
      <c r="BD79" s="51">
        <v>1191.43552569546</v>
      </c>
      <c r="BE79" s="30">
        <v>50</v>
      </c>
      <c r="BF79" s="32">
        <v>0.77453207228460441</v>
      </c>
      <c r="BG79" s="49">
        <v>85.922470554832543</v>
      </c>
      <c r="BH79" s="49">
        <v>94.882056422872381</v>
      </c>
      <c r="BI79" s="49">
        <v>93.5</v>
      </c>
      <c r="BJ79" s="49">
        <v>91.5</v>
      </c>
      <c r="BK79" s="38">
        <v>0.95310720267470783</v>
      </c>
      <c r="BL79" s="29">
        <v>90</v>
      </c>
      <c r="BM79" s="37">
        <v>0.46546755451230298</v>
      </c>
      <c r="BN79" s="51">
        <v>85.922470554832501</v>
      </c>
      <c r="BO79" s="51">
        <v>109.60831725723</v>
      </c>
      <c r="BP79" s="51">
        <v>110.8317376613</v>
      </c>
      <c r="BQ79" s="51">
        <v>111</v>
      </c>
      <c r="BR79" s="42">
        <v>0.80030913748260202</v>
      </c>
      <c r="BS79" s="43">
        <v>0.55555555555555558</v>
      </c>
      <c r="BT79" s="43">
        <v>1.0000000000000004</v>
      </c>
      <c r="BU79" s="43">
        <v>0.86564650199128712</v>
      </c>
      <c r="BV79" s="38">
        <v>0.84362116820485566</v>
      </c>
      <c r="BW79" s="29">
        <v>90</v>
      </c>
      <c r="BX79" s="29">
        <v>90</v>
      </c>
      <c r="BY79" s="29">
        <v>90</v>
      </c>
      <c r="BZ79" s="29">
        <v>1230</v>
      </c>
      <c r="CA79" s="29">
        <v>1660</v>
      </c>
      <c r="CB79" s="29">
        <v>680</v>
      </c>
      <c r="CC79" s="32"/>
      <c r="CD79" s="32"/>
      <c r="CE79" s="32">
        <v>85.922470554832586</v>
      </c>
      <c r="CF79" s="38">
        <v>1371.909891491606</v>
      </c>
      <c r="CG79" s="68"/>
    </row>
    <row r="80" spans="1:85">
      <c r="A80" s="27">
        <v>79</v>
      </c>
      <c r="B80" s="27" t="s">
        <v>145</v>
      </c>
      <c r="C80" s="27" t="s">
        <v>105</v>
      </c>
      <c r="D80" s="27">
        <v>3</v>
      </c>
      <c r="E80" s="27" t="s">
        <v>137</v>
      </c>
      <c r="F80" s="36">
        <v>2.7126000000000001</v>
      </c>
      <c r="G80" s="37">
        <v>14.6036</v>
      </c>
      <c r="H80" s="37">
        <v>0.42709999999999998</v>
      </c>
      <c r="I80" s="37">
        <v>11.9857</v>
      </c>
      <c r="J80" s="37">
        <v>0.5373</v>
      </c>
      <c r="K80" s="37">
        <v>2.6478999999999999</v>
      </c>
      <c r="L80" s="37">
        <v>51.554200000000002</v>
      </c>
      <c r="M80" s="37">
        <v>6.61</v>
      </c>
      <c r="N80" s="37">
        <v>6.6712999999999996</v>
      </c>
      <c r="O80" s="37">
        <v>0.1187</v>
      </c>
      <c r="P80" s="37">
        <v>97.868400000000008</v>
      </c>
      <c r="Q80" s="37">
        <v>0.22265448209254199</v>
      </c>
      <c r="R80" s="46">
        <v>37.352495075790003</v>
      </c>
      <c r="S80" s="31">
        <v>27.1</v>
      </c>
      <c r="T80" s="32">
        <v>2.1320000000000001</v>
      </c>
      <c r="U80" s="32">
        <v>11.475</v>
      </c>
      <c r="V80" s="32">
        <v>0.33600000000000002</v>
      </c>
      <c r="W80" s="32">
        <v>9.5609999999999999</v>
      </c>
      <c r="X80" s="32">
        <v>0.42199999999999999</v>
      </c>
      <c r="Y80" s="32">
        <v>2.081</v>
      </c>
      <c r="Z80" s="32">
        <v>49.052999999999997</v>
      </c>
      <c r="AA80" s="32">
        <v>13.090999999999999</v>
      </c>
      <c r="AB80" s="32">
        <v>11.339</v>
      </c>
      <c r="AC80" s="32">
        <v>0.16400000000000001</v>
      </c>
      <c r="AD80" s="32">
        <v>0.175180552393817</v>
      </c>
      <c r="AE80" s="47">
        <v>29.3882730730055</v>
      </c>
      <c r="AF80" s="41">
        <v>0.88443579219998902</v>
      </c>
      <c r="AG80" s="37">
        <v>47.361600000000003</v>
      </c>
      <c r="AH80" s="37">
        <v>40.841000000000001</v>
      </c>
      <c r="AI80" s="37">
        <v>11.031166666666699</v>
      </c>
      <c r="AJ80" s="37">
        <v>4.9366666666666698E-2</v>
      </c>
      <c r="AK80" s="37">
        <v>0.22969999999999999</v>
      </c>
      <c r="AL80" s="37">
        <v>0.1603</v>
      </c>
      <c r="AM80" s="42">
        <v>0.38993333333333302</v>
      </c>
      <c r="AN80" s="43">
        <v>2.7204679444408302</v>
      </c>
      <c r="AO80" s="43">
        <v>3.08523722485329</v>
      </c>
      <c r="AP80" s="32" t="s">
        <v>121</v>
      </c>
      <c r="AQ80" s="32" t="s">
        <v>121</v>
      </c>
      <c r="AR80" s="32" t="s">
        <v>121</v>
      </c>
      <c r="AS80" s="32" t="s">
        <v>121</v>
      </c>
      <c r="AT80" s="32" t="s">
        <v>121</v>
      </c>
      <c r="AU80" s="32" t="s">
        <v>121</v>
      </c>
      <c r="AV80" s="32" t="s">
        <v>121</v>
      </c>
      <c r="AW80" s="49">
        <v>37.352495075790003</v>
      </c>
      <c r="AX80" s="49">
        <v>29.3882730730055</v>
      </c>
      <c r="AY80" s="52">
        <v>85</v>
      </c>
      <c r="AZ80" s="41">
        <v>0.95313772585954903</v>
      </c>
      <c r="BA80" s="45">
        <v>4.4281258823443199E-2</v>
      </c>
      <c r="BB80" s="45">
        <v>4.01920454093634E-2</v>
      </c>
      <c r="BC80" s="45">
        <v>4.6419031202138902E-2</v>
      </c>
      <c r="BD80" s="51">
        <v>478.65276034187201</v>
      </c>
      <c r="BE80" s="30">
        <v>40</v>
      </c>
      <c r="BF80" s="32">
        <v>0.7355651805963993</v>
      </c>
      <c r="BG80" s="49">
        <v>61.446114471028181</v>
      </c>
      <c r="BH80" s="49">
        <v>63.98061161226034</v>
      </c>
      <c r="BI80" s="49">
        <v>67.5</v>
      </c>
      <c r="BJ80" s="49">
        <v>66</v>
      </c>
      <c r="BK80" s="38">
        <v>0.94470919272743581</v>
      </c>
      <c r="BL80" s="29">
        <v>80</v>
      </c>
      <c r="BM80" s="37">
        <v>0.38868678824567898</v>
      </c>
      <c r="BN80" s="51">
        <v>61.446114471028103</v>
      </c>
      <c r="BO80" s="51">
        <v>79.734239462252901</v>
      </c>
      <c r="BP80" s="51">
        <v>85.644787910080098</v>
      </c>
      <c r="BQ80" s="51">
        <v>85.5</v>
      </c>
      <c r="BR80" s="42">
        <v>0.74339517998649118</v>
      </c>
      <c r="BS80" s="43">
        <v>0.5</v>
      </c>
      <c r="BT80" s="43">
        <v>1.0000000000000013</v>
      </c>
      <c r="BU80" s="43">
        <v>0.80242330075211277</v>
      </c>
      <c r="BV80" s="38">
        <v>0.78813902920594991</v>
      </c>
      <c r="BW80" s="29">
        <v>80</v>
      </c>
      <c r="BX80" s="29">
        <v>80</v>
      </c>
      <c r="BY80" s="29">
        <v>80</v>
      </c>
      <c r="BZ80" s="29">
        <v>510</v>
      </c>
      <c r="CA80" s="29">
        <v>670</v>
      </c>
      <c r="CB80" s="29">
        <v>300</v>
      </c>
      <c r="CC80" s="32"/>
      <c r="CD80" s="32"/>
      <c r="CE80" s="32">
        <v>61.446114471028203</v>
      </c>
      <c r="CF80" s="38">
        <v>602.68398287695391</v>
      </c>
      <c r="CG80" s="68"/>
    </row>
    <row r="81" spans="1:85">
      <c r="A81" s="27">
        <v>80</v>
      </c>
      <c r="B81" s="27" t="s">
        <v>146</v>
      </c>
      <c r="C81" s="27" t="s">
        <v>105</v>
      </c>
      <c r="D81" s="27">
        <v>3</v>
      </c>
      <c r="E81" s="27" t="s">
        <v>137</v>
      </c>
      <c r="F81" s="36">
        <v>2.6457999999999999</v>
      </c>
      <c r="G81" s="37">
        <v>14.317299999999999</v>
      </c>
      <c r="H81" s="37">
        <v>0.2732</v>
      </c>
      <c r="I81" s="37">
        <v>12.021000000000001</v>
      </c>
      <c r="J81" s="37">
        <v>0.4536</v>
      </c>
      <c r="K81" s="37">
        <v>2.5667</v>
      </c>
      <c r="L81" s="37">
        <v>52.515099999999997</v>
      </c>
      <c r="M81" s="37">
        <v>6.3380999999999998</v>
      </c>
      <c r="N81" s="37">
        <v>6.5946999999999996</v>
      </c>
      <c r="O81" s="37">
        <v>0.16489999999999999</v>
      </c>
      <c r="P81" s="37">
        <v>97.8904</v>
      </c>
      <c r="Q81" s="37">
        <v>0.22481178201910801</v>
      </c>
      <c r="R81" s="46">
        <v>31.233229686857101</v>
      </c>
      <c r="S81" s="31">
        <v>28.64</v>
      </c>
      <c r="T81" s="32">
        <v>2.0529999999999999</v>
      </c>
      <c r="U81" s="32">
        <v>11.111000000000001</v>
      </c>
      <c r="V81" s="32">
        <v>0.21199999999999999</v>
      </c>
      <c r="W81" s="32">
        <v>9.4779999999999998</v>
      </c>
      <c r="X81" s="32">
        <v>0.35199999999999998</v>
      </c>
      <c r="Y81" s="32">
        <v>1.992</v>
      </c>
      <c r="Z81" s="32">
        <v>49.673000000000002</v>
      </c>
      <c r="AA81" s="32">
        <v>13.246</v>
      </c>
      <c r="AB81" s="32">
        <v>11.336</v>
      </c>
      <c r="AC81" s="32">
        <v>0.20200000000000001</v>
      </c>
      <c r="AD81" s="32">
        <v>0.17476040268898399</v>
      </c>
      <c r="AE81" s="47">
        <v>24.279562878464802</v>
      </c>
      <c r="AF81" s="41">
        <v>0.88443579219998902</v>
      </c>
      <c r="AG81" s="37">
        <v>47.361600000000003</v>
      </c>
      <c r="AH81" s="37">
        <v>40.841000000000001</v>
      </c>
      <c r="AI81" s="37">
        <v>11.031166666666699</v>
      </c>
      <c r="AJ81" s="37">
        <v>4.9366666666666698E-2</v>
      </c>
      <c r="AK81" s="37">
        <v>0.22969999999999999</v>
      </c>
      <c r="AL81" s="37">
        <v>0.1603</v>
      </c>
      <c r="AM81" s="42">
        <v>0.38993333333333302</v>
      </c>
      <c r="AN81" s="43">
        <v>2.7102803098672901</v>
      </c>
      <c r="AO81" s="43">
        <v>5.3890147831893902</v>
      </c>
      <c r="AP81" s="32" t="s">
        <v>121</v>
      </c>
      <c r="AQ81" s="32" t="s">
        <v>121</v>
      </c>
      <c r="AR81" s="32" t="s">
        <v>121</v>
      </c>
      <c r="AS81" s="32" t="s">
        <v>121</v>
      </c>
      <c r="AT81" s="32" t="s">
        <v>121</v>
      </c>
      <c r="AU81" s="32" t="s">
        <v>121</v>
      </c>
      <c r="AV81" s="32" t="s">
        <v>121</v>
      </c>
      <c r="AW81" s="49">
        <v>31.233229686857101</v>
      </c>
      <c r="AX81" s="49">
        <v>24.279562878464802</v>
      </c>
      <c r="AY81" s="52">
        <v>71.5</v>
      </c>
      <c r="AZ81" s="41">
        <v>0.94774126967958106</v>
      </c>
      <c r="BA81" s="45">
        <v>3.7358112394659297E-2</v>
      </c>
      <c r="BB81" s="45">
        <v>3.3914157020600598E-2</v>
      </c>
      <c r="BC81" s="45">
        <v>3.9156505870051102E-2</v>
      </c>
      <c r="BD81" s="51">
        <v>703.99549803385196</v>
      </c>
      <c r="BE81" s="30">
        <v>30</v>
      </c>
      <c r="BF81" s="32">
        <v>0.64749183746175132</v>
      </c>
      <c r="BG81" s="49">
        <v>53.274065776553293</v>
      </c>
      <c r="BH81" s="49">
        <v>56.854582879555657</v>
      </c>
      <c r="BI81" s="49">
        <v>56.5</v>
      </c>
      <c r="BJ81" s="49">
        <v>55</v>
      </c>
      <c r="BK81" s="38">
        <v>0.93264818858144172</v>
      </c>
      <c r="BL81" s="29">
        <v>70</v>
      </c>
      <c r="BM81" s="37">
        <v>0.31345155342270797</v>
      </c>
      <c r="BN81" s="51">
        <v>53.274065776553201</v>
      </c>
      <c r="BO81" s="51">
        <v>72.712068953539003</v>
      </c>
      <c r="BP81" s="51">
        <v>74.415783673914305</v>
      </c>
      <c r="BQ81" s="51">
        <v>74.5</v>
      </c>
      <c r="BR81" s="42">
        <v>0.70502645733945934</v>
      </c>
      <c r="BS81" s="43">
        <v>0.42857142857142855</v>
      </c>
      <c r="BT81" s="43">
        <v>1.0000000000000018</v>
      </c>
      <c r="BU81" s="43">
        <v>0.78191397518731254</v>
      </c>
      <c r="BV81" s="38">
        <v>0.75924753070638562</v>
      </c>
      <c r="BW81" s="29">
        <v>70</v>
      </c>
      <c r="BX81" s="29">
        <v>70</v>
      </c>
      <c r="BY81" s="29">
        <v>70</v>
      </c>
      <c r="BZ81" s="29">
        <v>690</v>
      </c>
      <c r="CA81" s="29">
        <v>930</v>
      </c>
      <c r="CB81" s="29">
        <v>390</v>
      </c>
      <c r="CC81" s="32"/>
      <c r="CD81" s="32"/>
      <c r="CE81" s="32">
        <v>53.274065776553293</v>
      </c>
      <c r="CF81" s="38">
        <v>830.59680056792365</v>
      </c>
      <c r="CG81" s="68"/>
    </row>
    <row r="82" spans="1:85">
      <c r="A82" s="27">
        <v>81</v>
      </c>
      <c r="B82" s="27" t="s">
        <v>147</v>
      </c>
      <c r="C82" s="27" t="s">
        <v>105</v>
      </c>
      <c r="D82" s="27">
        <v>3</v>
      </c>
      <c r="E82" s="27" t="s">
        <v>142</v>
      </c>
      <c r="F82" s="36">
        <v>2.4933999999999998</v>
      </c>
      <c r="G82" s="37">
        <v>14.017799999999999</v>
      </c>
      <c r="H82" s="37">
        <v>0.2384</v>
      </c>
      <c r="I82" s="37">
        <v>11.843299999999999</v>
      </c>
      <c r="J82" s="37">
        <v>0.48930000000000001</v>
      </c>
      <c r="K82" s="37">
        <v>2.6030000000000002</v>
      </c>
      <c r="L82" s="37">
        <v>51.427599999999998</v>
      </c>
      <c r="M82" s="37">
        <v>6.6779000000000002</v>
      </c>
      <c r="N82" s="37">
        <v>8.0428999999999995</v>
      </c>
      <c r="O82" s="37">
        <v>0.1057</v>
      </c>
      <c r="P82" s="37">
        <v>97.939299999999989</v>
      </c>
      <c r="Q82" s="37">
        <v>0.210207928956469</v>
      </c>
      <c r="R82" s="46">
        <v>147.00406263172499</v>
      </c>
      <c r="S82" s="31">
        <v>21.18</v>
      </c>
      <c r="T82" s="32">
        <v>2.0659999999999998</v>
      </c>
      <c r="U82" s="32">
        <v>11.618</v>
      </c>
      <c r="V82" s="32">
        <v>0.19800000000000001</v>
      </c>
      <c r="W82" s="32">
        <v>9.9359999999999999</v>
      </c>
      <c r="X82" s="32">
        <v>0.40600000000000003</v>
      </c>
      <c r="Y82" s="32">
        <v>2.157</v>
      </c>
      <c r="Z82" s="32">
        <v>49.613999999999997</v>
      </c>
      <c r="AA82" s="32">
        <v>12.170999999999999</v>
      </c>
      <c r="AB82" s="32">
        <v>11.337999999999999</v>
      </c>
      <c r="AC82" s="32">
        <v>0.151</v>
      </c>
      <c r="AD82" s="32">
        <v>0.17346751027931101</v>
      </c>
      <c r="AE82" s="47">
        <v>121.31049895339601</v>
      </c>
      <c r="AF82" s="41">
        <v>0.87579710850802905</v>
      </c>
      <c r="AG82" s="37">
        <v>46.716749999999998</v>
      </c>
      <c r="AH82" s="37">
        <v>40.331049999999998</v>
      </c>
      <c r="AI82" s="37">
        <v>11.809699999999999</v>
      </c>
      <c r="AJ82" s="37">
        <v>5.5100000000000003E-2</v>
      </c>
      <c r="AK82" s="37">
        <v>0.23415</v>
      </c>
      <c r="AL82" s="37">
        <v>0.15920000000000001</v>
      </c>
      <c r="AM82" s="42">
        <v>0.39040000000000002</v>
      </c>
      <c r="AN82" s="43">
        <v>2.74449710172496</v>
      </c>
      <c r="AO82" s="43">
        <v>3.15830207546575</v>
      </c>
      <c r="AP82" s="32" t="s">
        <v>121</v>
      </c>
      <c r="AQ82" s="32" t="s">
        <v>121</v>
      </c>
      <c r="AR82" s="32" t="s">
        <v>121</v>
      </c>
      <c r="AS82" s="32" t="s">
        <v>121</v>
      </c>
      <c r="AT82" s="32" t="s">
        <v>121</v>
      </c>
      <c r="AU82" s="32" t="s">
        <v>121</v>
      </c>
      <c r="AV82" s="32" t="s">
        <v>121</v>
      </c>
      <c r="AW82" s="49">
        <v>147.00406263172499</v>
      </c>
      <c r="AX82" s="49">
        <v>121.31049895339601</v>
      </c>
      <c r="AY82" s="52">
        <v>320.5</v>
      </c>
      <c r="AZ82" s="41">
        <v>0.98908863432725602</v>
      </c>
      <c r="BA82" s="45">
        <v>0.15773643605274501</v>
      </c>
      <c r="BB82" s="45">
        <v>0.14308740677971901</v>
      </c>
      <c r="BC82" s="45">
        <v>0.165476628206295</v>
      </c>
      <c r="BD82" s="51">
        <v>1795.3872000577901</v>
      </c>
      <c r="BE82" s="30">
        <v>150</v>
      </c>
      <c r="BF82" s="32">
        <v>0.93527638751822362</v>
      </c>
      <c r="BG82" s="49">
        <v>221.57086864105079</v>
      </c>
      <c r="BH82" s="49">
        <v>266.49249388693249</v>
      </c>
      <c r="BI82" s="49">
        <v>265.5</v>
      </c>
      <c r="BJ82" s="49">
        <v>264.5</v>
      </c>
      <c r="BK82" s="38">
        <v>0.98675357372344763</v>
      </c>
      <c r="BL82" s="29">
        <v>190</v>
      </c>
      <c r="BM82" s="37">
        <v>0.73688385405461398</v>
      </c>
      <c r="BN82" s="51">
        <v>221.57086864105</v>
      </c>
      <c r="BO82" s="51">
        <v>275.19032545222399</v>
      </c>
      <c r="BP82" s="51">
        <v>283.83547330291498</v>
      </c>
      <c r="BQ82" s="51">
        <v>283.5</v>
      </c>
      <c r="BR82" s="42">
        <v>0.92091387805877944</v>
      </c>
      <c r="BS82" s="43">
        <v>0.78947368421052633</v>
      </c>
      <c r="BT82" s="43">
        <v>1.0000000000000036</v>
      </c>
      <c r="BU82" s="43">
        <v>0.96839339627583843</v>
      </c>
      <c r="BV82" s="38">
        <v>0.93540105086390313</v>
      </c>
      <c r="BW82" s="29">
        <v>190</v>
      </c>
      <c r="BX82" s="29">
        <v>190</v>
      </c>
      <c r="BY82" s="29">
        <v>190</v>
      </c>
      <c r="BZ82" s="29">
        <v>2000</v>
      </c>
      <c r="CA82" s="29">
        <v>2670</v>
      </c>
      <c r="CB82" s="29">
        <v>1120</v>
      </c>
      <c r="CC82" s="32"/>
      <c r="CD82" s="32"/>
      <c r="CE82" s="32">
        <v>221.5708686410504</v>
      </c>
      <c r="CF82" s="38">
        <v>2090.74797704307</v>
      </c>
      <c r="CG82" s="68"/>
    </row>
    <row r="83" spans="1:85">
      <c r="A83" s="27">
        <v>82</v>
      </c>
      <c r="B83" s="27" t="s">
        <v>148</v>
      </c>
      <c r="C83" s="28" t="s">
        <v>62</v>
      </c>
      <c r="D83" s="27">
        <v>3</v>
      </c>
      <c r="E83" s="27" t="s">
        <v>137</v>
      </c>
      <c r="F83" s="36">
        <v>2.7376</v>
      </c>
      <c r="G83" s="37">
        <v>14.677300000000001</v>
      </c>
      <c r="H83" s="37">
        <v>0.31929999999999997</v>
      </c>
      <c r="I83" s="37">
        <v>12.316700000000001</v>
      </c>
      <c r="J83" s="37">
        <v>0.41549999999999998</v>
      </c>
      <c r="K83" s="37">
        <v>2.6457000000000002</v>
      </c>
      <c r="L83" s="37">
        <v>51.921799999999998</v>
      </c>
      <c r="M83" s="37">
        <v>5.3482000000000003</v>
      </c>
      <c r="N83" s="37">
        <v>7.6314000000000002</v>
      </c>
      <c r="O83" s="37">
        <v>0.222</v>
      </c>
      <c r="P83" s="37">
        <v>98.235499999999988</v>
      </c>
      <c r="Q83" s="37">
        <v>0.240728985311083</v>
      </c>
      <c r="R83" s="46">
        <v>35.510111833561702</v>
      </c>
      <c r="S83" s="31">
        <v>22.14</v>
      </c>
      <c r="T83" s="32">
        <v>2.242</v>
      </c>
      <c r="U83" s="32">
        <v>12.019</v>
      </c>
      <c r="V83" s="32">
        <v>0.26100000000000001</v>
      </c>
      <c r="W83" s="32">
        <v>10.214</v>
      </c>
      <c r="X83" s="32">
        <v>0.34</v>
      </c>
      <c r="Y83" s="32">
        <v>2.1659999999999999</v>
      </c>
      <c r="Z83" s="32">
        <v>49.73</v>
      </c>
      <c r="AA83" s="32">
        <v>11.073</v>
      </c>
      <c r="AB83" s="32">
        <v>11.331</v>
      </c>
      <c r="AC83" s="32">
        <v>0.254</v>
      </c>
      <c r="AD83" s="32">
        <v>0.19709266850424301</v>
      </c>
      <c r="AE83" s="47">
        <v>29.073286256395701</v>
      </c>
      <c r="AF83" s="41">
        <v>0.86472942873125003</v>
      </c>
      <c r="AG83" s="37">
        <v>45.678366666666697</v>
      </c>
      <c r="AH83" s="37">
        <v>40.026899999999998</v>
      </c>
      <c r="AI83" s="37">
        <v>12.737133333333301</v>
      </c>
      <c r="AJ83" s="37">
        <v>4.9599999999999998E-2</v>
      </c>
      <c r="AK83" s="37">
        <v>0.23073333333333301</v>
      </c>
      <c r="AL83" s="37">
        <v>0.1789</v>
      </c>
      <c r="AM83" s="42">
        <v>0.375966666666667</v>
      </c>
      <c r="AN83" s="43">
        <v>2.7219782293852299</v>
      </c>
      <c r="AO83" s="43">
        <v>5.7564894582364801</v>
      </c>
      <c r="AP83" s="32" t="s">
        <v>121</v>
      </c>
      <c r="AQ83" s="32" t="s">
        <v>121</v>
      </c>
      <c r="AR83" s="32" t="s">
        <v>121</v>
      </c>
      <c r="AS83" s="32" t="s">
        <v>121</v>
      </c>
      <c r="AT83" s="32" t="s">
        <v>121</v>
      </c>
      <c r="AU83" s="32" t="s">
        <v>121</v>
      </c>
      <c r="AV83" s="32" t="s">
        <v>121</v>
      </c>
      <c r="AW83" s="49">
        <v>35.510111833561702</v>
      </c>
      <c r="AX83" s="49">
        <v>29.073286256395701</v>
      </c>
      <c r="AY83" s="52">
        <v>81.5</v>
      </c>
      <c r="AZ83" s="41">
        <v>0.94493822477275102</v>
      </c>
      <c r="BA83" s="45">
        <v>4.2490481277492199E-2</v>
      </c>
      <c r="BB83" s="45">
        <v>3.85683238042627E-2</v>
      </c>
      <c r="BC83" s="45">
        <v>4.4540326992223697E-2</v>
      </c>
      <c r="BD83" s="51">
        <v>849.11816951717003</v>
      </c>
      <c r="BE83" s="30">
        <v>40</v>
      </c>
      <c r="BF83" s="32">
        <v>0.7059710313439902</v>
      </c>
      <c r="BG83" s="49">
        <v>66.441335910516869</v>
      </c>
      <c r="BH83" s="49">
        <v>70.809775027184841</v>
      </c>
      <c r="BI83" s="49">
        <v>67.5</v>
      </c>
      <c r="BJ83" s="49">
        <v>66</v>
      </c>
      <c r="BK83" s="38">
        <v>0.93440986461533448</v>
      </c>
      <c r="BL83" s="29">
        <v>80</v>
      </c>
      <c r="BM83" s="37">
        <v>0.41401059664557699</v>
      </c>
      <c r="BN83" s="51">
        <v>66.441335910516898</v>
      </c>
      <c r="BO83" s="51">
        <v>88.279731136406397</v>
      </c>
      <c r="BP83" s="51">
        <v>84.868108414303606</v>
      </c>
      <c r="BQ83" s="51">
        <v>85</v>
      </c>
      <c r="BR83" s="42">
        <v>0.73976190244738826</v>
      </c>
      <c r="BS83" s="43">
        <v>0.5</v>
      </c>
      <c r="BT83" s="43">
        <v>0.99999999999999956</v>
      </c>
      <c r="BU83" s="43">
        <v>0.80210682696543711</v>
      </c>
      <c r="BV83" s="38">
        <v>0.79535176712650291</v>
      </c>
      <c r="BW83" s="29">
        <v>80</v>
      </c>
      <c r="BX83" s="29">
        <v>80</v>
      </c>
      <c r="BY83" s="29">
        <v>80</v>
      </c>
      <c r="BZ83" s="29">
        <v>960</v>
      </c>
      <c r="CA83" s="29">
        <v>1300</v>
      </c>
      <c r="CB83" s="29">
        <v>530</v>
      </c>
      <c r="CC83" s="32"/>
      <c r="CD83" s="32"/>
      <c r="CE83" s="32">
        <v>66.441335910516869</v>
      </c>
      <c r="CF83" s="38">
        <v>1088.195335452381</v>
      </c>
      <c r="CG83" s="68"/>
    </row>
    <row r="84" spans="1:85">
      <c r="A84" s="27">
        <v>83</v>
      </c>
      <c r="B84" s="27" t="s">
        <v>149</v>
      </c>
      <c r="C84" s="28" t="s">
        <v>62</v>
      </c>
      <c r="D84" s="27">
        <v>3</v>
      </c>
      <c r="E84" s="27" t="s">
        <v>137</v>
      </c>
      <c r="F84" s="36">
        <v>2.8612000000000002</v>
      </c>
      <c r="G84" s="37">
        <v>14.430400000000001</v>
      </c>
      <c r="H84" s="37">
        <v>0.24210000000000001</v>
      </c>
      <c r="I84" s="37">
        <v>12.5215</v>
      </c>
      <c r="J84" s="37">
        <v>0.47099999999999997</v>
      </c>
      <c r="K84" s="37">
        <v>2.6173000000000002</v>
      </c>
      <c r="L84" s="37">
        <v>52.904000000000003</v>
      </c>
      <c r="M84" s="37">
        <v>6.1115000000000004</v>
      </c>
      <c r="N84" s="37">
        <v>7.0792999999999999</v>
      </c>
      <c r="O84" s="37">
        <v>0.1201</v>
      </c>
      <c r="P84" s="37">
        <v>99.358400000000017</v>
      </c>
      <c r="Q84" s="37">
        <v>0.23760010715996699</v>
      </c>
      <c r="R84" s="46">
        <v>44.101693979313303</v>
      </c>
      <c r="S84" s="31">
        <v>21.09</v>
      </c>
      <c r="T84" s="32">
        <v>2.3290000000000002</v>
      </c>
      <c r="U84" s="32">
        <v>11.749000000000001</v>
      </c>
      <c r="V84" s="32">
        <v>0.19700000000000001</v>
      </c>
      <c r="W84" s="32">
        <v>10.317</v>
      </c>
      <c r="X84" s="32">
        <v>0.38300000000000001</v>
      </c>
      <c r="Y84" s="32">
        <v>2.1309999999999998</v>
      </c>
      <c r="Z84" s="32">
        <v>50.000999999999998</v>
      </c>
      <c r="AA84" s="32">
        <v>11.016999999999999</v>
      </c>
      <c r="AB84" s="32">
        <v>11.337999999999999</v>
      </c>
      <c r="AC84" s="32">
        <v>0.16800000000000001</v>
      </c>
      <c r="AD84" s="32">
        <v>0.196217777818124</v>
      </c>
      <c r="AE84" s="47">
        <v>36.420591278646697</v>
      </c>
      <c r="AF84" s="41">
        <v>0.86472942873125003</v>
      </c>
      <c r="AG84" s="37">
        <v>45.678366666666697</v>
      </c>
      <c r="AH84" s="37">
        <v>40.026899999999998</v>
      </c>
      <c r="AI84" s="37">
        <v>12.737133333333301</v>
      </c>
      <c r="AJ84" s="37">
        <v>4.9599999999999998E-2</v>
      </c>
      <c r="AK84" s="37">
        <v>0.23073333333333301</v>
      </c>
      <c r="AL84" s="37">
        <v>0.1789</v>
      </c>
      <c r="AM84" s="42">
        <v>0.375966666666667</v>
      </c>
      <c r="AN84" s="43">
        <v>2.7171851190243101</v>
      </c>
      <c r="AO84" s="43" t="s">
        <v>121</v>
      </c>
      <c r="AP84" s="32" t="s">
        <v>121</v>
      </c>
      <c r="AQ84" s="32" t="s">
        <v>121</v>
      </c>
      <c r="AR84" s="32" t="s">
        <v>121</v>
      </c>
      <c r="AS84" s="32" t="s">
        <v>121</v>
      </c>
      <c r="AT84" s="32" t="s">
        <v>121</v>
      </c>
      <c r="AU84" s="32" t="s">
        <v>121</v>
      </c>
      <c r="AV84" s="32" t="s">
        <v>121</v>
      </c>
      <c r="AW84" s="49">
        <v>44.101693979313303</v>
      </c>
      <c r="AX84" s="49">
        <v>36.420591278646697</v>
      </c>
      <c r="AY84" s="52">
        <v>100</v>
      </c>
      <c r="AZ84" s="41">
        <v>0.95607744775641201</v>
      </c>
      <c r="BA84" s="45">
        <v>5.1923105961113401E-2</v>
      </c>
      <c r="BB84" s="45">
        <v>4.7119989058931E-2</v>
      </c>
      <c r="BC84" s="45">
        <v>5.4437087780721302E-2</v>
      </c>
      <c r="BD84" s="51">
        <v>0</v>
      </c>
      <c r="BE84" s="30">
        <v>50</v>
      </c>
      <c r="BF84" s="32">
        <v>0.77212353292452063</v>
      </c>
      <c r="BG84" s="49">
        <v>78.932837140575515</v>
      </c>
      <c r="BH84" s="49">
        <v>85.664569679885602</v>
      </c>
      <c r="BI84" s="49">
        <v>83.5</v>
      </c>
      <c r="BJ84" s="49">
        <v>82</v>
      </c>
      <c r="BK84" s="38">
        <v>0.94594004583524338</v>
      </c>
      <c r="BL84" s="29">
        <v>90</v>
      </c>
      <c r="BM84" s="37">
        <v>0.48272814395091301</v>
      </c>
      <c r="BN84" s="51">
        <v>78.932837140575401</v>
      </c>
      <c r="BO84" s="51">
        <v>102.47926185074</v>
      </c>
      <c r="BP84" s="51">
        <v>100.814433857618</v>
      </c>
      <c r="BQ84" s="51">
        <v>100.5</v>
      </c>
      <c r="BR84" s="42">
        <v>0.78350593096950927</v>
      </c>
      <c r="BS84" s="43">
        <v>0.55555555555555558</v>
      </c>
      <c r="BT84" s="43">
        <v>1.0000000000000013</v>
      </c>
      <c r="BU84" s="43">
        <v>0.83592102570620752</v>
      </c>
      <c r="BV84" s="38">
        <v>0.8282544156120395</v>
      </c>
      <c r="BW84" s="29">
        <v>90</v>
      </c>
      <c r="BX84" s="29">
        <v>90</v>
      </c>
      <c r="BY84" s="29">
        <v>90</v>
      </c>
      <c r="BZ84" s="29">
        <v>90</v>
      </c>
      <c r="CA84" s="29">
        <v>40</v>
      </c>
      <c r="CB84" s="29">
        <v>40</v>
      </c>
      <c r="CC84" s="32"/>
      <c r="CD84" s="32"/>
      <c r="CE84" s="32">
        <v>78.932837140575458</v>
      </c>
      <c r="CF84" s="38">
        <v>78.932837140575458</v>
      </c>
      <c r="CG84" s="68"/>
    </row>
    <row r="85" spans="1:85">
      <c r="A85" s="27">
        <v>84</v>
      </c>
      <c r="B85" s="27" t="s">
        <v>150</v>
      </c>
      <c r="C85" s="28" t="s">
        <v>62</v>
      </c>
      <c r="D85" s="27">
        <v>3</v>
      </c>
      <c r="E85" s="27" t="s">
        <v>137</v>
      </c>
      <c r="F85" s="36">
        <v>2.5363000000000002</v>
      </c>
      <c r="G85" s="37">
        <v>15.086499999999999</v>
      </c>
      <c r="H85" s="37">
        <v>0.51459999999999995</v>
      </c>
      <c r="I85" s="37">
        <v>12.4358</v>
      </c>
      <c r="J85" s="37">
        <v>0.38190000000000002</v>
      </c>
      <c r="K85" s="37">
        <v>3.2917000000000001</v>
      </c>
      <c r="L85" s="37">
        <v>51.241999999999997</v>
      </c>
      <c r="M85" s="37">
        <v>4.5411999999999999</v>
      </c>
      <c r="N85" s="37">
        <v>7.62</v>
      </c>
      <c r="O85" s="37">
        <v>0.1021</v>
      </c>
      <c r="P85" s="37">
        <v>97.752099999999999</v>
      </c>
      <c r="Q85" s="37">
        <v>0.240661123509332</v>
      </c>
      <c r="R85" s="46">
        <v>75.450249335541002</v>
      </c>
      <c r="S85" s="31">
        <v>24.65</v>
      </c>
      <c r="T85" s="32">
        <v>2.0459999999999998</v>
      </c>
      <c r="U85" s="32">
        <v>12.17</v>
      </c>
      <c r="V85" s="32">
        <v>0.41499999999999998</v>
      </c>
      <c r="W85" s="32">
        <v>10.173</v>
      </c>
      <c r="X85" s="32">
        <v>0.308</v>
      </c>
      <c r="Y85" s="32">
        <v>2.6549999999999998</v>
      </c>
      <c r="Z85" s="32">
        <v>49.206000000000003</v>
      </c>
      <c r="AA85" s="32">
        <v>11.163</v>
      </c>
      <c r="AB85" s="32">
        <v>11.342000000000001</v>
      </c>
      <c r="AC85" s="32">
        <v>0.158</v>
      </c>
      <c r="AD85" s="32">
        <v>0.19306949338895499</v>
      </c>
      <c r="AE85" s="47">
        <v>60.529682579655798</v>
      </c>
      <c r="AF85" s="41">
        <v>0.86542145946453997</v>
      </c>
      <c r="AG85" s="37">
        <v>46.2181</v>
      </c>
      <c r="AH85" s="37">
        <v>40.742849999999997</v>
      </c>
      <c r="AI85" s="37">
        <v>12.811450000000001</v>
      </c>
      <c r="AJ85" s="37">
        <v>4.6949999999999999E-2</v>
      </c>
      <c r="AK85" s="37">
        <v>0.2361</v>
      </c>
      <c r="AL85" s="37">
        <v>0.17695</v>
      </c>
      <c r="AM85" s="42">
        <v>0.33110000000000001</v>
      </c>
      <c r="AN85" s="43">
        <v>2.7253550801625201</v>
      </c>
      <c r="AO85" s="43">
        <v>4.9922635180405299</v>
      </c>
      <c r="AP85" s="32" t="s">
        <v>121</v>
      </c>
      <c r="AQ85" s="32" t="s">
        <v>121</v>
      </c>
      <c r="AR85" s="32" t="s">
        <v>121</v>
      </c>
      <c r="AS85" s="32" t="s">
        <v>121</v>
      </c>
      <c r="AT85" s="32" t="s">
        <v>121</v>
      </c>
      <c r="AU85" s="32" t="s">
        <v>121</v>
      </c>
      <c r="AV85" s="32" t="s">
        <v>121</v>
      </c>
      <c r="AW85" s="49">
        <v>75.450249335541002</v>
      </c>
      <c r="AX85" s="49">
        <v>60.529682579655798</v>
      </c>
      <c r="AY85" s="52">
        <v>168</v>
      </c>
      <c r="AZ85" s="41">
        <v>0.97200664113161495</v>
      </c>
      <c r="BA85" s="45">
        <v>8.5879986517608101E-2</v>
      </c>
      <c r="BB85" s="45">
        <v>7.7893731315752598E-2</v>
      </c>
      <c r="BC85" s="45">
        <v>9.0078774062150493E-2</v>
      </c>
      <c r="BD85" s="51">
        <v>1529.0990127585501</v>
      </c>
      <c r="BE85" s="30">
        <v>80</v>
      </c>
      <c r="BF85" s="32">
        <v>0.84358697261981785</v>
      </c>
      <c r="BG85" s="49">
        <v>127.5122340560057</v>
      </c>
      <c r="BH85" s="49">
        <v>145.06157000168639</v>
      </c>
      <c r="BI85" s="49">
        <v>135.5</v>
      </c>
      <c r="BJ85" s="49">
        <v>134</v>
      </c>
      <c r="BK85" s="38">
        <v>0.96758573168785866</v>
      </c>
      <c r="BL85" s="29">
        <v>120</v>
      </c>
      <c r="BM85" s="37">
        <v>0.58558389011973599</v>
      </c>
      <c r="BN85" s="51">
        <v>127.512234056005</v>
      </c>
      <c r="BO85" s="51">
        <v>159.798214700437</v>
      </c>
      <c r="BP85" s="51">
        <v>152.811027073335</v>
      </c>
      <c r="BQ85" s="51">
        <v>153</v>
      </c>
      <c r="BR85" s="42">
        <v>0.85427216957693908</v>
      </c>
      <c r="BS85" s="43">
        <v>0.66666666666666663</v>
      </c>
      <c r="BT85" s="43">
        <v>1.0000000000000056</v>
      </c>
      <c r="BU85" s="43">
        <v>0.90777966620981088</v>
      </c>
      <c r="BV85" s="38">
        <v>0.88671611332716638</v>
      </c>
      <c r="BW85" s="29">
        <v>120</v>
      </c>
      <c r="BX85" s="29">
        <v>120</v>
      </c>
      <c r="BY85" s="29">
        <v>120</v>
      </c>
      <c r="BZ85" s="29">
        <v>1670</v>
      </c>
      <c r="CA85" s="29">
        <v>2250</v>
      </c>
      <c r="CB85" s="29">
        <v>920</v>
      </c>
      <c r="CC85" s="32"/>
      <c r="CD85" s="32"/>
      <c r="CE85" s="32">
        <v>127.51223405600579</v>
      </c>
      <c r="CF85" s="38">
        <v>1819.981461389121</v>
      </c>
      <c r="CG85" s="68"/>
    </row>
    <row r="86" spans="1:85">
      <c r="A86" s="27">
        <v>85</v>
      </c>
      <c r="B86" s="27" t="s">
        <v>151</v>
      </c>
      <c r="C86" s="27" t="s">
        <v>92</v>
      </c>
      <c r="D86" s="27">
        <v>3</v>
      </c>
      <c r="E86" s="27" t="s">
        <v>137</v>
      </c>
      <c r="F86" s="36">
        <v>2.9260000000000002</v>
      </c>
      <c r="G86" s="37">
        <v>13.8912</v>
      </c>
      <c r="H86" s="37">
        <v>0.45550000000000002</v>
      </c>
      <c r="I86" s="37">
        <v>9.5589999999999993</v>
      </c>
      <c r="J86" s="37">
        <v>0.73509999999999998</v>
      </c>
      <c r="K86" s="37">
        <v>3.5489000000000002</v>
      </c>
      <c r="L86" s="37">
        <v>51.425699999999999</v>
      </c>
      <c r="M86" s="37">
        <v>5.7447999999999997</v>
      </c>
      <c r="N86" s="37">
        <v>10.253500000000001</v>
      </c>
      <c r="O86" s="37">
        <v>0.18010000000000001</v>
      </c>
      <c r="P86" s="37">
        <v>98.719799999999992</v>
      </c>
      <c r="Q86" s="37">
        <v>0.30228208166717202</v>
      </c>
      <c r="R86" s="46">
        <v>247.89949423474201</v>
      </c>
      <c r="S86" s="31">
        <v>5.73</v>
      </c>
      <c r="T86" s="32">
        <v>2.782</v>
      </c>
      <c r="U86" s="32">
        <v>13.208</v>
      </c>
      <c r="V86" s="32">
        <v>0.433</v>
      </c>
      <c r="W86" s="32">
        <v>9.1189999999999998</v>
      </c>
      <c r="X86" s="32">
        <v>0.69899999999999995</v>
      </c>
      <c r="Y86" s="32">
        <v>3.3740000000000001</v>
      </c>
      <c r="Z86" s="32">
        <v>51.015000000000001</v>
      </c>
      <c r="AA86" s="32">
        <v>7.3730000000000002</v>
      </c>
      <c r="AB86" s="32">
        <v>11.339</v>
      </c>
      <c r="AC86" s="32">
        <v>0.20399999999999999</v>
      </c>
      <c r="AD86" s="32">
        <v>0.285900011034874</v>
      </c>
      <c r="AE86" s="47">
        <v>234.464668717243</v>
      </c>
      <c r="AF86" s="41">
        <v>0.80628384293255595</v>
      </c>
      <c r="AG86" s="37">
        <v>41.284050000000001</v>
      </c>
      <c r="AH86" s="37">
        <v>39.074300000000001</v>
      </c>
      <c r="AI86" s="37">
        <v>17.68065</v>
      </c>
      <c r="AJ86" s="37">
        <v>2.8799999999999999E-2</v>
      </c>
      <c r="AK86" s="37">
        <v>0.20745</v>
      </c>
      <c r="AL86" s="37">
        <v>0.25374999999999998</v>
      </c>
      <c r="AM86" s="42">
        <v>0.25159999999999999</v>
      </c>
      <c r="AN86" s="43">
        <v>2.7505576807049699</v>
      </c>
      <c r="AO86" s="43">
        <v>1.95292062472795</v>
      </c>
      <c r="AP86" s="32" t="s">
        <v>121</v>
      </c>
      <c r="AQ86" s="32" t="s">
        <v>121</v>
      </c>
      <c r="AR86" s="32" t="s">
        <v>121</v>
      </c>
      <c r="AS86" s="32" t="s">
        <v>121</v>
      </c>
      <c r="AT86" s="32" t="s">
        <v>121</v>
      </c>
      <c r="AU86" s="32" t="s">
        <v>121</v>
      </c>
      <c r="AV86" s="32" t="s">
        <v>121</v>
      </c>
      <c r="AW86" s="49">
        <v>247.89949423474201</v>
      </c>
      <c r="AX86" s="49">
        <v>234.464668717243</v>
      </c>
      <c r="AY86" s="52">
        <v>538.5</v>
      </c>
      <c r="AZ86" s="41">
        <v>0.98552543142101101</v>
      </c>
      <c r="BA86" s="45">
        <v>0.24961919095208299</v>
      </c>
      <c r="BB86" s="45">
        <v>0.22706790310408101</v>
      </c>
      <c r="BC86" s="45">
        <v>0.26150875115382899</v>
      </c>
      <c r="BD86" s="51">
        <v>1746.6650978457201</v>
      </c>
      <c r="BE86" s="30">
        <v>330</v>
      </c>
      <c r="BF86" s="32">
        <v>0.9414938212223436</v>
      </c>
      <c r="BG86" s="49">
        <v>544.66055408865543</v>
      </c>
      <c r="BH86" s="49">
        <v>540.08790121402603</v>
      </c>
      <c r="BI86" s="49">
        <v>510</v>
      </c>
      <c r="BJ86" s="49">
        <v>509.5</v>
      </c>
      <c r="BK86" s="38">
        <v>0.98505650892500995</v>
      </c>
      <c r="BL86" s="29">
        <v>360</v>
      </c>
      <c r="BM86" s="37">
        <v>0.86224154097408301</v>
      </c>
      <c r="BN86" s="51">
        <v>544.66055408865498</v>
      </c>
      <c r="BO86" s="51">
        <v>549.94194015979804</v>
      </c>
      <c r="BP86" s="51">
        <v>520.00409609386895</v>
      </c>
      <c r="BQ86" s="51">
        <v>524</v>
      </c>
      <c r="BR86" s="42">
        <v>0.95638665341644957</v>
      </c>
      <c r="BS86" s="43">
        <v>0.91666666666666663</v>
      </c>
      <c r="BT86" s="43">
        <v>1.0000000000000009</v>
      </c>
      <c r="BU86" s="43">
        <v>0.98208167403470137</v>
      </c>
      <c r="BV86" s="38">
        <v>0.98076150520925309</v>
      </c>
      <c r="BW86" s="29">
        <v>360</v>
      </c>
      <c r="BX86" s="29">
        <v>360</v>
      </c>
      <c r="BY86" s="29">
        <v>360</v>
      </c>
      <c r="BZ86" s="29">
        <v>2640</v>
      </c>
      <c r="CA86" s="29">
        <v>3450</v>
      </c>
      <c r="CB86" s="29">
        <v>1550</v>
      </c>
      <c r="CC86" s="32"/>
      <c r="CD86" s="32"/>
      <c r="CE86" s="32">
        <v>544.66055408865543</v>
      </c>
      <c r="CF86" s="38">
        <v>3338.7218579121659</v>
      </c>
      <c r="CG86" s="68"/>
    </row>
    <row r="87" spans="1:85">
      <c r="A87" s="27">
        <v>86</v>
      </c>
      <c r="B87" s="27" t="s">
        <v>152</v>
      </c>
      <c r="C87" s="27" t="s">
        <v>92</v>
      </c>
      <c r="D87" s="27">
        <v>3</v>
      </c>
      <c r="E87" s="27" t="s">
        <v>137</v>
      </c>
      <c r="F87" s="36">
        <v>3.0002</v>
      </c>
      <c r="G87" s="37">
        <v>14.042299999999999</v>
      </c>
      <c r="H87" s="37">
        <v>0.31480000000000002</v>
      </c>
      <c r="I87" s="37">
        <v>9.5920000000000005</v>
      </c>
      <c r="J87" s="37">
        <v>0.47089999999999999</v>
      </c>
      <c r="K87" s="37">
        <v>2.8650000000000002</v>
      </c>
      <c r="L87" s="37">
        <v>52.060299999999998</v>
      </c>
      <c r="M87" s="37">
        <v>5.6883999999999997</v>
      </c>
      <c r="N87" s="37">
        <v>9.7780000000000005</v>
      </c>
      <c r="O87" s="37">
        <v>0.15160000000000001</v>
      </c>
      <c r="P87" s="37">
        <v>97.96350000000001</v>
      </c>
      <c r="Q87" s="37">
        <v>0.32563094386958302</v>
      </c>
      <c r="R87" s="46">
        <v>221.36482304024301</v>
      </c>
      <c r="S87" s="31">
        <v>6.44</v>
      </c>
      <c r="T87" s="32">
        <v>2.85</v>
      </c>
      <c r="U87" s="32">
        <v>13.340999999999999</v>
      </c>
      <c r="V87" s="32">
        <v>0.29899999999999999</v>
      </c>
      <c r="W87" s="32">
        <v>9.1449999999999996</v>
      </c>
      <c r="X87" s="32">
        <v>0.44700000000000001</v>
      </c>
      <c r="Y87" s="32">
        <v>2.722</v>
      </c>
      <c r="Z87" s="32">
        <v>51.822000000000003</v>
      </c>
      <c r="AA87" s="32">
        <v>7.3760000000000003</v>
      </c>
      <c r="AB87" s="32">
        <v>11.340999999999999</v>
      </c>
      <c r="AC87" s="32">
        <v>0.18099999999999999</v>
      </c>
      <c r="AD87" s="32">
        <v>0.305929109234858</v>
      </c>
      <c r="AE87" s="47">
        <v>207.971460954756</v>
      </c>
      <c r="AF87" s="41">
        <v>0.80361989802398104</v>
      </c>
      <c r="AG87" s="37">
        <v>41.387799999999999</v>
      </c>
      <c r="AH87" s="37">
        <v>38.724299999999999</v>
      </c>
      <c r="AI87" s="37">
        <v>18.028400000000001</v>
      </c>
      <c r="AJ87" s="37">
        <v>2.63E-2</v>
      </c>
      <c r="AK87" s="37">
        <v>0.2051</v>
      </c>
      <c r="AL87" s="37">
        <v>0.25480000000000003</v>
      </c>
      <c r="AM87" s="42">
        <v>0.2525</v>
      </c>
      <c r="AN87" s="43">
        <v>2.7336814070991</v>
      </c>
      <c r="AO87" s="43">
        <v>0.88407465744260405</v>
      </c>
      <c r="AP87" s="32" t="s">
        <v>121</v>
      </c>
      <c r="AQ87" s="32" t="s">
        <v>121</v>
      </c>
      <c r="AR87" s="32" t="s">
        <v>121</v>
      </c>
      <c r="AS87" s="32" t="s">
        <v>121</v>
      </c>
      <c r="AT87" s="32" t="s">
        <v>121</v>
      </c>
      <c r="AU87" s="32" t="s">
        <v>121</v>
      </c>
      <c r="AV87" s="32" t="s">
        <v>121</v>
      </c>
      <c r="AW87" s="49">
        <v>221.36482304024301</v>
      </c>
      <c r="AX87" s="49">
        <v>207.971460954756</v>
      </c>
      <c r="AY87" s="52">
        <v>483.5</v>
      </c>
      <c r="AZ87" s="41">
        <v>0.98153764097454699</v>
      </c>
      <c r="BA87" s="45">
        <v>0.227651160631127</v>
      </c>
      <c r="BB87" s="45">
        <v>0.20689285113724101</v>
      </c>
      <c r="BC87" s="45">
        <v>0.238609456730175</v>
      </c>
      <c r="BD87" s="51">
        <v>722.63313303468703</v>
      </c>
      <c r="BE87" s="30">
        <v>310</v>
      </c>
      <c r="BF87" s="32">
        <v>0.93145112279020315</v>
      </c>
      <c r="BG87" s="49">
        <v>510.24542721838981</v>
      </c>
      <c r="BH87" s="49">
        <v>498.13847230025198</v>
      </c>
      <c r="BI87" s="49">
        <v>455.5</v>
      </c>
      <c r="BJ87" s="49">
        <v>454.5</v>
      </c>
      <c r="BK87" s="38">
        <v>0.97964827766173024</v>
      </c>
      <c r="BL87" s="29">
        <v>330</v>
      </c>
      <c r="BM87" s="37">
        <v>0.85653923656203501</v>
      </c>
      <c r="BN87" s="51">
        <v>510.24542721838998</v>
      </c>
      <c r="BO87" s="51">
        <v>508.47510038170998</v>
      </c>
      <c r="BP87" s="51">
        <v>462.95654717930302</v>
      </c>
      <c r="BQ87" s="51">
        <v>468</v>
      </c>
      <c r="BR87" s="42">
        <v>0.95142480890864345</v>
      </c>
      <c r="BS87" s="43">
        <v>0.93939393939393945</v>
      </c>
      <c r="BT87" s="43">
        <v>0.99999999999999967</v>
      </c>
      <c r="BU87" s="43">
        <v>0.97967131906026794</v>
      </c>
      <c r="BV87" s="38">
        <v>0.98389363488920467</v>
      </c>
      <c r="BW87" s="29">
        <v>330</v>
      </c>
      <c r="BX87" s="29">
        <v>330</v>
      </c>
      <c r="BY87" s="29">
        <v>330</v>
      </c>
      <c r="BZ87" s="29">
        <v>1320</v>
      </c>
      <c r="CA87" s="29">
        <v>1690</v>
      </c>
      <c r="CB87" s="29">
        <v>840</v>
      </c>
      <c r="CC87" s="32"/>
      <c r="CD87" s="32"/>
      <c r="CE87" s="32">
        <v>510.24542721838981</v>
      </c>
      <c r="CF87" s="38">
        <v>1800.883402853475</v>
      </c>
      <c r="CG87" s="68"/>
    </row>
    <row r="88" spans="1:85">
      <c r="A88" s="27">
        <v>87</v>
      </c>
      <c r="B88" s="27" t="s">
        <v>153</v>
      </c>
      <c r="C88" s="27" t="s">
        <v>92</v>
      </c>
      <c r="D88" s="27">
        <v>3</v>
      </c>
      <c r="E88" s="27" t="s">
        <v>137</v>
      </c>
      <c r="F88" s="36">
        <v>2.8411</v>
      </c>
      <c r="G88" s="37">
        <v>13.515700000000001</v>
      </c>
      <c r="H88" s="37">
        <v>0.26690000000000003</v>
      </c>
      <c r="I88" s="37">
        <v>9.6199999999999992</v>
      </c>
      <c r="J88" s="37">
        <v>0.496</v>
      </c>
      <c r="K88" s="37">
        <v>2.8872</v>
      </c>
      <c r="L88" s="37">
        <v>51.623699999999999</v>
      </c>
      <c r="M88" s="37">
        <v>5.8719999999999999</v>
      </c>
      <c r="N88" s="37">
        <v>9.9955999999999996</v>
      </c>
      <c r="O88" s="37">
        <v>0.11459999999999999</v>
      </c>
      <c r="P88" s="37">
        <v>97.232799999999983</v>
      </c>
      <c r="Q88" s="37">
        <v>0.293610725633977</v>
      </c>
      <c r="R88" s="46">
        <v>213.24693890562</v>
      </c>
      <c r="S88" s="31">
        <v>5.35</v>
      </c>
      <c r="T88" s="32">
        <v>2.7509999999999999</v>
      </c>
      <c r="U88" s="32">
        <v>13.087999999999999</v>
      </c>
      <c r="V88" s="32">
        <v>0.25800000000000001</v>
      </c>
      <c r="W88" s="32">
        <v>9.343</v>
      </c>
      <c r="X88" s="32">
        <v>0.48</v>
      </c>
      <c r="Y88" s="32">
        <v>2.7959999999999998</v>
      </c>
      <c r="Z88" s="32">
        <v>51.973999999999997</v>
      </c>
      <c r="AA88" s="32">
        <v>7.3780000000000001</v>
      </c>
      <c r="AB88" s="32">
        <v>11.337999999999999</v>
      </c>
      <c r="AC88" s="32">
        <v>0.14199999999999999</v>
      </c>
      <c r="AD88" s="32">
        <v>0.27870026163642803</v>
      </c>
      <c r="AE88" s="47">
        <v>202.41759744244899</v>
      </c>
      <c r="AF88" s="41">
        <v>0.80361989802398104</v>
      </c>
      <c r="AG88" s="37">
        <v>41.387799999999999</v>
      </c>
      <c r="AH88" s="37">
        <v>38.724299999999999</v>
      </c>
      <c r="AI88" s="37">
        <v>18.028400000000001</v>
      </c>
      <c r="AJ88" s="37">
        <v>2.63E-2</v>
      </c>
      <c r="AK88" s="37">
        <v>0.2051</v>
      </c>
      <c r="AL88" s="37">
        <v>0.25480000000000003</v>
      </c>
      <c r="AM88" s="42">
        <v>0.2525</v>
      </c>
      <c r="AN88" s="43">
        <v>2.74265750872248</v>
      </c>
      <c r="AO88" s="43">
        <v>0.88407465744260405</v>
      </c>
      <c r="AP88" s="32" t="s">
        <v>121</v>
      </c>
      <c r="AQ88" s="32" t="s">
        <v>121</v>
      </c>
      <c r="AR88" s="32" t="s">
        <v>121</v>
      </c>
      <c r="AS88" s="32" t="s">
        <v>121</v>
      </c>
      <c r="AT88" s="32" t="s">
        <v>121</v>
      </c>
      <c r="AU88" s="32" t="s">
        <v>121</v>
      </c>
      <c r="AV88" s="32" t="s">
        <v>121</v>
      </c>
      <c r="AW88" s="49">
        <v>213.24693890562</v>
      </c>
      <c r="AX88" s="49">
        <v>202.41759744244899</v>
      </c>
      <c r="AY88" s="52">
        <v>465</v>
      </c>
      <c r="AZ88" s="41">
        <v>0.98402493308148198</v>
      </c>
      <c r="BA88" s="45">
        <v>0.220078989843077</v>
      </c>
      <c r="BB88" s="45">
        <v>0.19995463219333201</v>
      </c>
      <c r="BC88" s="45">
        <v>0.23070627423321</v>
      </c>
      <c r="BD88" s="51">
        <v>698.07494359903899</v>
      </c>
      <c r="BE88" s="30">
        <v>300</v>
      </c>
      <c r="BF88" s="32">
        <v>0.94179898587353728</v>
      </c>
      <c r="BG88" s="49">
        <v>491.56855402892529</v>
      </c>
      <c r="BH88" s="49">
        <v>500.83775430351972</v>
      </c>
      <c r="BI88" s="49">
        <v>442</v>
      </c>
      <c r="BJ88" s="49">
        <v>441</v>
      </c>
      <c r="BK88" s="38">
        <v>0.98332172482533409</v>
      </c>
      <c r="BL88" s="29">
        <v>320</v>
      </c>
      <c r="BM88" s="37">
        <v>0.85220683464253799</v>
      </c>
      <c r="BN88" s="51">
        <v>491.56855402892501</v>
      </c>
      <c r="BO88" s="51">
        <v>511.89425474606799</v>
      </c>
      <c r="BP88" s="51">
        <v>451.488953153571</v>
      </c>
      <c r="BQ88" s="51">
        <v>456.5</v>
      </c>
      <c r="BR88" s="42">
        <v>0.94966709681775474</v>
      </c>
      <c r="BS88" s="43">
        <v>0.9375</v>
      </c>
      <c r="BT88" s="43">
        <v>1.0000000000000007</v>
      </c>
      <c r="BU88" s="43">
        <v>0.97840081161287307</v>
      </c>
      <c r="BV88" s="38">
        <v>0.97898297823835478</v>
      </c>
      <c r="BW88" s="29">
        <v>320</v>
      </c>
      <c r="BX88" s="29">
        <v>320</v>
      </c>
      <c r="BY88" s="29">
        <v>320</v>
      </c>
      <c r="BZ88" s="29">
        <v>1280</v>
      </c>
      <c r="CA88" s="29">
        <v>1640</v>
      </c>
      <c r="CB88" s="29">
        <v>820</v>
      </c>
      <c r="CC88" s="32"/>
      <c r="CD88" s="32"/>
      <c r="CE88" s="32">
        <v>491.56855402892501</v>
      </c>
      <c r="CF88" s="38">
        <v>1738.1860523738051</v>
      </c>
      <c r="CG88" s="68"/>
    </row>
    <row r="89" spans="1:85">
      <c r="A89" s="27">
        <v>88</v>
      </c>
      <c r="B89" s="27" t="s">
        <v>154</v>
      </c>
      <c r="C89" s="27" t="s">
        <v>92</v>
      </c>
      <c r="D89" s="27">
        <v>3</v>
      </c>
      <c r="E89" s="27" t="s">
        <v>137</v>
      </c>
      <c r="F89" s="36">
        <v>2.3519000000000001</v>
      </c>
      <c r="G89" s="37">
        <v>13.7318</v>
      </c>
      <c r="H89" s="37">
        <v>0.28560000000000002</v>
      </c>
      <c r="I89" s="37">
        <v>10.867699999999999</v>
      </c>
      <c r="J89" s="37">
        <v>0.505</v>
      </c>
      <c r="K89" s="37">
        <v>2.6307</v>
      </c>
      <c r="L89" s="37">
        <v>49.598799999999997</v>
      </c>
      <c r="M89" s="37">
        <v>5.9783999999999997</v>
      </c>
      <c r="N89" s="37">
        <v>11.068899999999999</v>
      </c>
      <c r="O89" s="37">
        <v>0.20119999999999999</v>
      </c>
      <c r="P89" s="37">
        <v>97.219999999999985</v>
      </c>
      <c r="Q89" s="37">
        <v>0.30958116963035498</v>
      </c>
      <c r="R89" s="46">
        <v>255.28440552651401</v>
      </c>
      <c r="S89" s="31">
        <v>2.2999999999999998</v>
      </c>
      <c r="T89" s="32">
        <v>2.3540000000000001</v>
      </c>
      <c r="U89" s="32">
        <v>13.747</v>
      </c>
      <c r="V89" s="32">
        <v>0.28599999999999998</v>
      </c>
      <c r="W89" s="32">
        <v>10.891</v>
      </c>
      <c r="X89" s="32">
        <v>0.50600000000000001</v>
      </c>
      <c r="Y89" s="32">
        <v>2.6339999999999999</v>
      </c>
      <c r="Z89" s="32">
        <v>50.529000000000003</v>
      </c>
      <c r="AA89" s="32">
        <v>6.9740000000000002</v>
      </c>
      <c r="AB89" s="32">
        <v>11.385999999999999</v>
      </c>
      <c r="AC89" s="32">
        <v>0.215</v>
      </c>
      <c r="AD89" s="32">
        <v>0.30262088917923302</v>
      </c>
      <c r="AE89" s="47">
        <v>249.54487343745299</v>
      </c>
      <c r="AF89" s="41">
        <v>0.79424402405635497</v>
      </c>
      <c r="AG89" s="37">
        <v>40.520533333333297</v>
      </c>
      <c r="AH89" s="37">
        <v>38.6995</v>
      </c>
      <c r="AI89" s="37">
        <v>18.7116333333333</v>
      </c>
      <c r="AJ89" s="37">
        <v>3.8466666666666698E-2</v>
      </c>
      <c r="AK89" s="37">
        <v>0.26973333333333299</v>
      </c>
      <c r="AL89" s="37">
        <v>0.25459999999999999</v>
      </c>
      <c r="AM89" s="42">
        <v>0.21440000000000001</v>
      </c>
      <c r="AN89" s="43">
        <v>2.7838465905799201</v>
      </c>
      <c r="AO89" s="43">
        <v>1.45212983149963</v>
      </c>
      <c r="AP89" s="32" t="s">
        <v>121</v>
      </c>
      <c r="AQ89" s="32" t="s">
        <v>121</v>
      </c>
      <c r="AR89" s="32" t="s">
        <v>121</v>
      </c>
      <c r="AS89" s="32" t="s">
        <v>121</v>
      </c>
      <c r="AT89" s="32" t="s">
        <v>121</v>
      </c>
      <c r="AU89" s="32" t="s">
        <v>121</v>
      </c>
      <c r="AV89" s="32" t="s">
        <v>121</v>
      </c>
      <c r="AW89" s="49">
        <v>255.28440552651401</v>
      </c>
      <c r="AX89" s="49">
        <v>249.54487343745299</v>
      </c>
      <c r="AY89" s="52">
        <v>554.5</v>
      </c>
      <c r="AZ89" s="41">
        <v>0.98504218247054598</v>
      </c>
      <c r="BA89" s="45">
        <v>0.25585841334512099</v>
      </c>
      <c r="BB89" s="45">
        <v>0.232811142093444</v>
      </c>
      <c r="BC89" s="45">
        <v>0.26800419129005998</v>
      </c>
      <c r="BD89" s="51">
        <v>1314.6637240602699</v>
      </c>
      <c r="BE89" s="30">
        <v>400</v>
      </c>
      <c r="BF89" s="32">
        <v>0.94897314435068703</v>
      </c>
      <c r="BG89" s="49">
        <v>533.94480862483817</v>
      </c>
      <c r="BH89" s="49">
        <v>609.91040195513574</v>
      </c>
      <c r="BI89" s="49">
        <v>542.5</v>
      </c>
      <c r="BJ89" s="49">
        <v>542</v>
      </c>
      <c r="BK89" s="38">
        <v>0.98455740672373393</v>
      </c>
      <c r="BL89" s="29">
        <v>420</v>
      </c>
      <c r="BM89" s="37">
        <v>0.88102917161096395</v>
      </c>
      <c r="BN89" s="51">
        <v>533.94480862483795</v>
      </c>
      <c r="BO89" s="51">
        <v>617.43830208933105</v>
      </c>
      <c r="BP89" s="51">
        <v>553.31488707010703</v>
      </c>
      <c r="BQ89" s="51">
        <v>556</v>
      </c>
      <c r="BR89" s="42">
        <v>0.95837628690355048</v>
      </c>
      <c r="BS89" s="43">
        <v>0.95238095238095233</v>
      </c>
      <c r="BT89" s="43">
        <v>1.0000000000000004</v>
      </c>
      <c r="BU89" s="43">
        <v>0.98780785042210395</v>
      </c>
      <c r="BV89" s="38">
        <v>0.98045437178209027</v>
      </c>
      <c r="BW89" s="29">
        <v>420</v>
      </c>
      <c r="BX89" s="29">
        <v>420</v>
      </c>
      <c r="BY89" s="29">
        <v>420</v>
      </c>
      <c r="BZ89" s="29">
        <v>2410</v>
      </c>
      <c r="CA89" s="29">
        <v>3120</v>
      </c>
      <c r="CB89" s="29">
        <v>1460</v>
      </c>
      <c r="CC89" s="32"/>
      <c r="CD89" s="32"/>
      <c r="CE89" s="32">
        <v>533.94480862483886</v>
      </c>
      <c r="CF89" s="38">
        <v>2590.970514712677</v>
      </c>
      <c r="CG89" s="68"/>
    </row>
    <row r="90" spans="1:85">
      <c r="A90" s="27">
        <v>89</v>
      </c>
      <c r="B90" s="27" t="s">
        <v>155</v>
      </c>
      <c r="C90" s="27" t="s">
        <v>92</v>
      </c>
      <c r="D90" s="27">
        <v>3</v>
      </c>
      <c r="E90" s="27" t="s">
        <v>137</v>
      </c>
      <c r="F90" s="36">
        <v>2.4537</v>
      </c>
      <c r="G90" s="37">
        <v>13.9811</v>
      </c>
      <c r="H90" s="37">
        <v>0.30059999999999998</v>
      </c>
      <c r="I90" s="37">
        <v>10.914</v>
      </c>
      <c r="J90" s="37">
        <v>0.49109999999999998</v>
      </c>
      <c r="K90" s="37">
        <v>2.6337000000000002</v>
      </c>
      <c r="L90" s="37">
        <v>49.577800000000003</v>
      </c>
      <c r="M90" s="37">
        <v>6.0007000000000001</v>
      </c>
      <c r="N90" s="37">
        <v>11.2972</v>
      </c>
      <c r="O90" s="37">
        <v>0.23080000000000001</v>
      </c>
      <c r="P90" s="37">
        <v>97.880700000000004</v>
      </c>
      <c r="Q90" s="37">
        <v>0.30678118052909098</v>
      </c>
      <c r="R90" s="46">
        <v>328.61202216223302</v>
      </c>
      <c r="S90" s="31">
        <v>2.13</v>
      </c>
      <c r="T90" s="32">
        <v>2.4449999999999998</v>
      </c>
      <c r="U90" s="32">
        <v>13.930999999999999</v>
      </c>
      <c r="V90" s="32">
        <v>0.3</v>
      </c>
      <c r="W90" s="32">
        <v>10.885999999999999</v>
      </c>
      <c r="X90" s="32">
        <v>0.48899999999999999</v>
      </c>
      <c r="Y90" s="32">
        <v>2.6240000000000001</v>
      </c>
      <c r="Z90" s="32">
        <v>50.216000000000001</v>
      </c>
      <c r="AA90" s="32">
        <v>6.9610000000000003</v>
      </c>
      <c r="AB90" s="32">
        <v>11.43</v>
      </c>
      <c r="AC90" s="32">
        <v>0.24299999999999999</v>
      </c>
      <c r="AD90" s="32">
        <v>0.30038302215714402</v>
      </c>
      <c r="AE90" s="47">
        <v>321.75856473341099</v>
      </c>
      <c r="AF90" s="41">
        <v>0.79424402405635497</v>
      </c>
      <c r="AG90" s="37">
        <v>40.520533333333297</v>
      </c>
      <c r="AH90" s="37">
        <v>38.6995</v>
      </c>
      <c r="AI90" s="37">
        <v>18.7116333333333</v>
      </c>
      <c r="AJ90" s="37">
        <v>3.8466666666666698E-2</v>
      </c>
      <c r="AK90" s="37">
        <v>0.26973333333333299</v>
      </c>
      <c r="AL90" s="37">
        <v>0.25459999999999999</v>
      </c>
      <c r="AM90" s="42">
        <v>0.21440000000000001</v>
      </c>
      <c r="AN90" s="43">
        <v>2.7909635051769701</v>
      </c>
      <c r="AO90" s="43">
        <v>1.1969471103490401</v>
      </c>
      <c r="AP90" s="32" t="s">
        <v>121</v>
      </c>
      <c r="AQ90" s="32" t="s">
        <v>121</v>
      </c>
      <c r="AR90" s="32" t="s">
        <v>121</v>
      </c>
      <c r="AS90" s="32" t="s">
        <v>121</v>
      </c>
      <c r="AT90" s="32" t="s">
        <v>121</v>
      </c>
      <c r="AU90" s="32" t="s">
        <v>121</v>
      </c>
      <c r="AV90" s="32" t="s">
        <v>121</v>
      </c>
      <c r="AW90" s="49">
        <v>328.61202216223302</v>
      </c>
      <c r="AX90" s="49">
        <v>321.75856473341099</v>
      </c>
      <c r="AY90" s="52">
        <v>708</v>
      </c>
      <c r="AZ90" s="41">
        <v>0.98827181846168499</v>
      </c>
      <c r="BA90" s="45">
        <v>0.31236317129297098</v>
      </c>
      <c r="BB90" s="45">
        <v>0.285116820704644</v>
      </c>
      <c r="BC90" s="45">
        <v>0.32665021514376102</v>
      </c>
      <c r="BD90" s="51">
        <v>1323.90565592587</v>
      </c>
      <c r="BE90" s="30">
        <v>520</v>
      </c>
      <c r="BF90" s="32">
        <v>0.96015502714229906</v>
      </c>
      <c r="BG90" s="49">
        <v>657.98818319235454</v>
      </c>
      <c r="BH90" s="49">
        <v>745.78388909612704</v>
      </c>
      <c r="BI90" s="49">
        <v>693.5</v>
      </c>
      <c r="BJ90" s="49">
        <v>693.5</v>
      </c>
      <c r="BK90" s="38">
        <v>0.98836052551459053</v>
      </c>
      <c r="BL90" s="29">
        <v>530</v>
      </c>
      <c r="BM90" s="37">
        <v>0.90284065204431596</v>
      </c>
      <c r="BN90" s="51">
        <v>657.98818319235397</v>
      </c>
      <c r="BO90" s="51">
        <v>750.31476604100806</v>
      </c>
      <c r="BP90" s="51">
        <v>704.05002001674495</v>
      </c>
      <c r="BQ90" s="51">
        <v>707.5</v>
      </c>
      <c r="BR90" s="42">
        <v>0.96643943712291192</v>
      </c>
      <c r="BS90" s="43">
        <v>0.98113207547169812</v>
      </c>
      <c r="BT90" s="43">
        <v>1.0000000000000009</v>
      </c>
      <c r="BU90" s="43">
        <v>0.99396136508309985</v>
      </c>
      <c r="BV90" s="38">
        <v>0.98501524079710412</v>
      </c>
      <c r="BW90" s="29">
        <v>530</v>
      </c>
      <c r="BX90" s="29">
        <v>530</v>
      </c>
      <c r="BY90" s="29">
        <v>530</v>
      </c>
      <c r="BZ90" s="29">
        <v>2530</v>
      </c>
      <c r="CA90" s="29">
        <v>3240</v>
      </c>
      <c r="CB90" s="29">
        <v>1590</v>
      </c>
      <c r="CC90" s="32"/>
      <c r="CD90" s="32"/>
      <c r="CE90" s="32">
        <v>657.98818319235352</v>
      </c>
      <c r="CF90" s="38">
        <v>2680.313723648158</v>
      </c>
      <c r="CG90" s="68"/>
    </row>
    <row r="91" spans="1:85">
      <c r="A91" s="27">
        <v>90</v>
      </c>
      <c r="B91" s="27" t="s">
        <v>156</v>
      </c>
      <c r="C91" s="27" t="s">
        <v>105</v>
      </c>
      <c r="D91" s="27">
        <v>3</v>
      </c>
      <c r="E91" s="27" t="s">
        <v>137</v>
      </c>
      <c r="F91" s="36">
        <v>2.6191</v>
      </c>
      <c r="G91" s="37">
        <v>14.4755</v>
      </c>
      <c r="H91" s="37">
        <v>0.23130000000000001</v>
      </c>
      <c r="I91" s="37">
        <v>11.3157</v>
      </c>
      <c r="J91" s="37">
        <v>0.49380000000000002</v>
      </c>
      <c r="K91" s="37">
        <v>2.4411999999999998</v>
      </c>
      <c r="L91" s="37">
        <v>51.764699999999998</v>
      </c>
      <c r="M91" s="37">
        <v>6.1014999999999997</v>
      </c>
      <c r="N91" s="37">
        <v>8.6159999999999997</v>
      </c>
      <c r="O91" s="37">
        <v>0.11849999999999999</v>
      </c>
      <c r="P91" s="37">
        <v>98.177299999999988</v>
      </c>
      <c r="Q91" s="37">
        <v>0.20872888382676</v>
      </c>
      <c r="R91" s="46">
        <v>37.298120687250197</v>
      </c>
      <c r="S91" s="31">
        <v>13.45</v>
      </c>
      <c r="T91" s="32">
        <v>2.3210000000000002</v>
      </c>
      <c r="U91" s="32">
        <v>12.827</v>
      </c>
      <c r="V91" s="32">
        <v>0.20499999999999999</v>
      </c>
      <c r="W91" s="32">
        <v>10.109</v>
      </c>
      <c r="X91" s="32">
        <v>0.438</v>
      </c>
      <c r="Y91" s="32">
        <v>2.1629999999999998</v>
      </c>
      <c r="Z91" s="32">
        <v>50.557000000000002</v>
      </c>
      <c r="AA91" s="32">
        <v>9.5269999999999992</v>
      </c>
      <c r="AB91" s="32">
        <v>11.337999999999999</v>
      </c>
      <c r="AC91" s="32">
        <v>0.16200000000000001</v>
      </c>
      <c r="AD91" s="32">
        <v>0.18398315013376801</v>
      </c>
      <c r="AE91" s="47">
        <v>32.876263276553701</v>
      </c>
      <c r="AF91" s="41">
        <v>0.84357456063016301</v>
      </c>
      <c r="AG91" s="37">
        <v>44.0563</v>
      </c>
      <c r="AH91" s="37">
        <v>39.583599999999997</v>
      </c>
      <c r="AI91" s="37">
        <v>14.5623</v>
      </c>
      <c r="AJ91" s="37">
        <v>4.9000000000000002E-2</v>
      </c>
      <c r="AK91" s="37">
        <v>0.21920000000000001</v>
      </c>
      <c r="AL91" s="37">
        <v>0.17460000000000001</v>
      </c>
      <c r="AM91" s="42">
        <v>0.3458</v>
      </c>
      <c r="AN91" s="43">
        <v>2.7361598155164901</v>
      </c>
      <c r="AO91" s="43">
        <v>4.41611216139367</v>
      </c>
      <c r="AP91" s="32" t="s">
        <v>121</v>
      </c>
      <c r="AQ91" s="32" t="s">
        <v>121</v>
      </c>
      <c r="AR91" s="32" t="s">
        <v>121</v>
      </c>
      <c r="AS91" s="32" t="s">
        <v>121</v>
      </c>
      <c r="AT91" s="32" t="s">
        <v>121</v>
      </c>
      <c r="AU91" s="32" t="s">
        <v>121</v>
      </c>
      <c r="AV91" s="32" t="s">
        <v>121</v>
      </c>
      <c r="AW91" s="49">
        <v>37.298120687250197</v>
      </c>
      <c r="AX91" s="49">
        <v>32.876263276553701</v>
      </c>
      <c r="AY91" s="52">
        <v>84</v>
      </c>
      <c r="AZ91" s="41">
        <v>0.96324075220802496</v>
      </c>
      <c r="BA91" s="45">
        <v>4.3769903081757801E-2</v>
      </c>
      <c r="BB91" s="45">
        <v>3.9728402471983101E-2</v>
      </c>
      <c r="BC91" s="45">
        <v>4.5882558433911598E-2</v>
      </c>
      <c r="BD91" s="51">
        <v>680.47013287397499</v>
      </c>
      <c r="BE91" s="30">
        <v>50</v>
      </c>
      <c r="BF91" s="32">
        <v>0.82643827168290473</v>
      </c>
      <c r="BG91" s="49">
        <v>84.461468873163142</v>
      </c>
      <c r="BH91" s="49">
        <v>83.716152839909284</v>
      </c>
      <c r="BI91" s="49">
        <v>74.5</v>
      </c>
      <c r="BJ91" s="49">
        <v>74</v>
      </c>
      <c r="BK91" s="38">
        <v>0.95751913563833402</v>
      </c>
      <c r="BL91" s="29">
        <v>80</v>
      </c>
      <c r="BM91" s="37">
        <v>0.434313144221397</v>
      </c>
      <c r="BN91" s="51">
        <v>84.461468873163099</v>
      </c>
      <c r="BO91" s="51">
        <v>105.41203660960601</v>
      </c>
      <c r="BP91" s="51">
        <v>92.687424099330499</v>
      </c>
      <c r="BQ91" s="51">
        <v>93</v>
      </c>
      <c r="BR91" s="42">
        <v>0.76442753768014282</v>
      </c>
      <c r="BS91" s="43">
        <v>0.625</v>
      </c>
      <c r="BT91" s="43">
        <v>1.0000000000000004</v>
      </c>
      <c r="BU91" s="43">
        <v>0.79418020496039243</v>
      </c>
      <c r="BV91" s="38">
        <v>0.80377678767035809</v>
      </c>
      <c r="BW91" s="29">
        <v>80</v>
      </c>
      <c r="BX91" s="29">
        <v>80</v>
      </c>
      <c r="BY91" s="29">
        <v>80</v>
      </c>
      <c r="BZ91" s="29">
        <v>910</v>
      </c>
      <c r="CA91" s="29">
        <v>1220</v>
      </c>
      <c r="CB91" s="29">
        <v>510</v>
      </c>
      <c r="CC91" s="32"/>
      <c r="CD91" s="32"/>
      <c r="CE91" s="32">
        <v>84.461468873163142</v>
      </c>
      <c r="CF91" s="38">
        <v>1105.194938637193</v>
      </c>
      <c r="CG91" s="68"/>
    </row>
    <row r="92" spans="1:85">
      <c r="A92" s="27">
        <v>91</v>
      </c>
      <c r="B92" s="27" t="s">
        <v>157</v>
      </c>
      <c r="C92" s="27" t="s">
        <v>105</v>
      </c>
      <c r="D92" s="27">
        <v>3</v>
      </c>
      <c r="E92" s="27" t="s">
        <v>137</v>
      </c>
      <c r="F92" s="36">
        <v>2.3376999999999999</v>
      </c>
      <c r="G92" s="37">
        <v>14.0518</v>
      </c>
      <c r="H92" s="37">
        <v>0.28720000000000001</v>
      </c>
      <c r="I92" s="37">
        <v>12.159599999999999</v>
      </c>
      <c r="J92" s="37">
        <v>0.51029999999999998</v>
      </c>
      <c r="K92" s="37">
        <v>2.6360000000000001</v>
      </c>
      <c r="L92" s="37">
        <v>51.052300000000002</v>
      </c>
      <c r="M92" s="37">
        <v>5.7846000000000002</v>
      </c>
      <c r="N92" s="37">
        <v>9.0357000000000003</v>
      </c>
      <c r="O92" s="37">
        <v>0.22539999999999999</v>
      </c>
      <c r="P92" s="37">
        <v>98.08059999999999</v>
      </c>
      <c r="Q92" s="37">
        <v>0.24259526532136899</v>
      </c>
      <c r="R92" s="46">
        <v>107.22571915701</v>
      </c>
      <c r="S92" s="31">
        <v>12.02</v>
      </c>
      <c r="T92" s="32">
        <v>2.1030000000000002</v>
      </c>
      <c r="U92" s="32">
        <v>12.643000000000001</v>
      </c>
      <c r="V92" s="32">
        <v>0.25800000000000001</v>
      </c>
      <c r="W92" s="32">
        <v>11.013999999999999</v>
      </c>
      <c r="X92" s="32">
        <v>0.45900000000000002</v>
      </c>
      <c r="Y92" s="32">
        <v>2.3719999999999999</v>
      </c>
      <c r="Z92" s="32">
        <v>50.167999999999999</v>
      </c>
      <c r="AA92" s="32">
        <v>9.0039999999999996</v>
      </c>
      <c r="AB92" s="32">
        <v>11.332000000000001</v>
      </c>
      <c r="AC92" s="32">
        <v>0.25600000000000001</v>
      </c>
      <c r="AD92" s="32">
        <v>0.21656424327920801</v>
      </c>
      <c r="AE92" s="47">
        <v>95.7201563622653</v>
      </c>
      <c r="AF92" s="41">
        <v>0.83619740074732596</v>
      </c>
      <c r="AG92" s="37">
        <v>43.433549999999997</v>
      </c>
      <c r="AH92" s="37">
        <v>39.597000000000001</v>
      </c>
      <c r="AI92" s="37">
        <v>15.16615</v>
      </c>
      <c r="AJ92" s="37">
        <v>4.8099999999999997E-2</v>
      </c>
      <c r="AK92" s="37">
        <v>0.2351</v>
      </c>
      <c r="AL92" s="37">
        <v>0.20695</v>
      </c>
      <c r="AM92" s="42">
        <v>0.32190000000000002</v>
      </c>
      <c r="AN92" s="43">
        <v>2.7525353509991799</v>
      </c>
      <c r="AO92" s="43">
        <v>4.3013846188946498</v>
      </c>
      <c r="AP92" s="32" t="s">
        <v>121</v>
      </c>
      <c r="AQ92" s="32" t="s">
        <v>121</v>
      </c>
      <c r="AR92" s="32" t="s">
        <v>121</v>
      </c>
      <c r="AS92" s="32" t="s">
        <v>121</v>
      </c>
      <c r="AT92" s="32" t="s">
        <v>121</v>
      </c>
      <c r="AU92" s="32" t="s">
        <v>121</v>
      </c>
      <c r="AV92" s="32" t="s">
        <v>121</v>
      </c>
      <c r="AW92" s="49">
        <v>107.22571915701</v>
      </c>
      <c r="AX92" s="49">
        <v>95.7201563622653</v>
      </c>
      <c r="AY92" s="52">
        <v>236.5</v>
      </c>
      <c r="AZ92" s="41">
        <v>0.97955019627722495</v>
      </c>
      <c r="BA92" s="45">
        <v>0.11890927842072301</v>
      </c>
      <c r="BB92" s="45">
        <v>0.107834644632764</v>
      </c>
      <c r="BC92" s="45">
        <v>0.124749598578888</v>
      </c>
      <c r="BD92" s="51">
        <v>1820.1945602016599</v>
      </c>
      <c r="BE92" s="30">
        <v>140</v>
      </c>
      <c r="BF92" s="32">
        <v>0.91338404188570788</v>
      </c>
      <c r="BG92" s="49">
        <v>202.7664593362359</v>
      </c>
      <c r="BH92" s="49">
        <v>238.43544254692549</v>
      </c>
      <c r="BI92" s="49">
        <v>211.5</v>
      </c>
      <c r="BJ92" s="49">
        <v>210.5</v>
      </c>
      <c r="BK92" s="38">
        <v>0.97843078153176632</v>
      </c>
      <c r="BL92" s="29">
        <v>170</v>
      </c>
      <c r="BM92" s="37">
        <v>0.72174941765705203</v>
      </c>
      <c r="BN92" s="51">
        <v>202.76645933623499</v>
      </c>
      <c r="BO92" s="51">
        <v>252.979701266832</v>
      </c>
      <c r="BP92" s="51">
        <v>228.57843646556699</v>
      </c>
      <c r="BQ92" s="51">
        <v>228.5</v>
      </c>
      <c r="BR92" s="42">
        <v>0.90285195774242333</v>
      </c>
      <c r="BS92" s="43">
        <v>0.82352941176470584</v>
      </c>
      <c r="BT92" s="43">
        <v>1.0000000000000044</v>
      </c>
      <c r="BU92" s="43">
        <v>0.94250819869312019</v>
      </c>
      <c r="BV92" s="38">
        <v>0.92528413121707709</v>
      </c>
      <c r="BW92" s="29">
        <v>170</v>
      </c>
      <c r="BX92" s="29">
        <v>170</v>
      </c>
      <c r="BY92" s="29">
        <v>170</v>
      </c>
      <c r="BZ92" s="29">
        <v>2480</v>
      </c>
      <c r="CA92" s="29">
        <v>3290</v>
      </c>
      <c r="CB92" s="29">
        <v>1370</v>
      </c>
      <c r="CC92" s="32"/>
      <c r="CD92" s="32"/>
      <c r="CE92" s="32">
        <v>202.7664593362359</v>
      </c>
      <c r="CF92" s="38">
        <v>2500.46046803933</v>
      </c>
      <c r="CG92" s="68"/>
    </row>
    <row r="93" spans="1:85">
      <c r="A93" s="27">
        <v>92</v>
      </c>
      <c r="B93" s="27" t="s">
        <v>158</v>
      </c>
      <c r="C93" s="27" t="s">
        <v>105</v>
      </c>
      <c r="D93" s="27">
        <v>3</v>
      </c>
      <c r="E93" s="27" t="s">
        <v>142</v>
      </c>
      <c r="F93" s="36">
        <v>2.8153000000000001</v>
      </c>
      <c r="G93" s="37">
        <v>13.799899999999999</v>
      </c>
      <c r="H93" s="37">
        <v>0.30030000000000001</v>
      </c>
      <c r="I93" s="37">
        <v>10.844799999999999</v>
      </c>
      <c r="J93" s="37">
        <v>0.41889999999999999</v>
      </c>
      <c r="K93" s="37">
        <v>2.6404000000000001</v>
      </c>
      <c r="L93" s="37">
        <v>51.143900000000002</v>
      </c>
      <c r="M93" s="37">
        <v>6.0808</v>
      </c>
      <c r="N93" s="37">
        <v>9.7848000000000006</v>
      </c>
      <c r="O93" s="37">
        <v>9.4600000000000004E-2</v>
      </c>
      <c r="P93" s="37">
        <v>97.923699999999997</v>
      </c>
      <c r="Q93" s="37">
        <v>0.23221179536881001</v>
      </c>
      <c r="R93" s="46">
        <v>136.213829435609</v>
      </c>
      <c r="S93" s="31">
        <v>8.26</v>
      </c>
      <c r="T93" s="32">
        <v>2.633</v>
      </c>
      <c r="U93" s="32">
        <v>12.907</v>
      </c>
      <c r="V93" s="32">
        <v>0.28100000000000003</v>
      </c>
      <c r="W93" s="32">
        <v>10.193</v>
      </c>
      <c r="X93" s="32">
        <v>0.39200000000000002</v>
      </c>
      <c r="Y93" s="32">
        <v>2.4700000000000002</v>
      </c>
      <c r="Z93" s="32">
        <v>50.838000000000001</v>
      </c>
      <c r="AA93" s="32">
        <v>8.4309999999999992</v>
      </c>
      <c r="AB93" s="32">
        <v>11.337999999999999</v>
      </c>
      <c r="AC93" s="32">
        <v>0.129</v>
      </c>
      <c r="AD93" s="32">
        <v>0.21449454587918901</v>
      </c>
      <c r="AE93" s="47">
        <v>125.821013703685</v>
      </c>
      <c r="AF93" s="41">
        <v>0.82695982390239098</v>
      </c>
      <c r="AG93" s="37">
        <v>43.262349999999998</v>
      </c>
      <c r="AH93" s="37">
        <v>39.555549999999997</v>
      </c>
      <c r="AI93" s="37">
        <v>16.13655</v>
      </c>
      <c r="AJ93" s="37">
        <v>3.0550000000000001E-2</v>
      </c>
      <c r="AK93" s="37">
        <v>0.24024999999999999</v>
      </c>
      <c r="AL93" s="37">
        <v>0.2324</v>
      </c>
      <c r="AM93" s="42">
        <v>0.32479999999999998</v>
      </c>
      <c r="AN93" s="43">
        <v>2.7553062833544502</v>
      </c>
      <c r="AO93" s="43">
        <v>2.6036354152399399</v>
      </c>
      <c r="AP93" s="32" t="s">
        <v>121</v>
      </c>
      <c r="AQ93" s="32" t="s">
        <v>121</v>
      </c>
      <c r="AR93" s="32" t="s">
        <v>121</v>
      </c>
      <c r="AS93" s="32" t="s">
        <v>121</v>
      </c>
      <c r="AT93" s="32" t="s">
        <v>121</v>
      </c>
      <c r="AU93" s="32" t="s">
        <v>121</v>
      </c>
      <c r="AV93" s="32" t="s">
        <v>121</v>
      </c>
      <c r="AW93" s="49">
        <v>136.213829435609</v>
      </c>
      <c r="AX93" s="49">
        <v>125.821013703685</v>
      </c>
      <c r="AY93" s="52">
        <v>298</v>
      </c>
      <c r="AZ93" s="41">
        <v>0.98606465557773404</v>
      </c>
      <c r="BA93" s="45">
        <v>0.14752051347317699</v>
      </c>
      <c r="BB93" s="45">
        <v>0.13380315620581801</v>
      </c>
      <c r="BC93" s="45">
        <v>0.154766034001456</v>
      </c>
      <c r="BD93" s="51">
        <v>1374.57390603505</v>
      </c>
      <c r="BE93" s="30">
        <v>180</v>
      </c>
      <c r="BF93" s="32">
        <v>0.93895516387645828</v>
      </c>
      <c r="BG93" s="49">
        <v>279.12216334538442</v>
      </c>
      <c r="BH93" s="49">
        <v>298.07762548391281</v>
      </c>
      <c r="BI93" s="49">
        <v>276</v>
      </c>
      <c r="BJ93" s="49">
        <v>275</v>
      </c>
      <c r="BK93" s="38">
        <v>0.98401100654587503</v>
      </c>
      <c r="BL93" s="29">
        <v>210</v>
      </c>
      <c r="BM93" s="37">
        <v>0.77786958875455503</v>
      </c>
      <c r="BN93" s="51">
        <v>279.12216334538402</v>
      </c>
      <c r="BO93" s="51">
        <v>313.08990118919797</v>
      </c>
      <c r="BP93" s="51">
        <v>291.84757106739301</v>
      </c>
      <c r="BQ93" s="51">
        <v>293</v>
      </c>
      <c r="BR93" s="42">
        <v>0.9239508613315417</v>
      </c>
      <c r="BS93" s="43">
        <v>0.8571428571428571</v>
      </c>
      <c r="BT93" s="43">
        <v>1.0000000000000013</v>
      </c>
      <c r="BU93" s="43">
        <v>0.95205122985997126</v>
      </c>
      <c r="BV93" s="38">
        <v>0.94569915038376828</v>
      </c>
      <c r="BW93" s="29">
        <v>210</v>
      </c>
      <c r="BX93" s="29">
        <v>210</v>
      </c>
      <c r="BY93" s="29">
        <v>210</v>
      </c>
      <c r="BZ93" s="29">
        <v>2020</v>
      </c>
      <c r="CA93" s="29">
        <v>2680</v>
      </c>
      <c r="CB93" s="29">
        <v>1150</v>
      </c>
      <c r="CC93" s="32"/>
      <c r="CD93" s="32"/>
      <c r="CE93" s="32">
        <v>279.12216334538459</v>
      </c>
      <c r="CF93" s="38">
        <v>2261.9059244201148</v>
      </c>
      <c r="CG93" s="68"/>
    </row>
    <row r="94" spans="1:85">
      <c r="A94" s="27">
        <v>93</v>
      </c>
      <c r="B94" s="27" t="s">
        <v>159</v>
      </c>
      <c r="C94" s="28" t="s">
        <v>62</v>
      </c>
      <c r="D94" s="27">
        <v>3</v>
      </c>
      <c r="E94" s="27" t="s">
        <v>137</v>
      </c>
      <c r="F94" s="36">
        <v>2.4308999999999998</v>
      </c>
      <c r="G94" s="37">
        <v>14.586399999999999</v>
      </c>
      <c r="H94" s="37">
        <v>0.45679999999999998</v>
      </c>
      <c r="I94" s="37">
        <v>12.0678</v>
      </c>
      <c r="J94" s="37">
        <v>0.53449999999999998</v>
      </c>
      <c r="K94" s="37">
        <v>2.415</v>
      </c>
      <c r="L94" s="37">
        <v>49.853900000000003</v>
      </c>
      <c r="M94" s="37">
        <v>6.1348000000000003</v>
      </c>
      <c r="N94" s="37">
        <v>9.5128000000000004</v>
      </c>
      <c r="O94" s="37">
        <v>0.15140000000000001</v>
      </c>
      <c r="P94" s="37">
        <v>98.144300000000001</v>
      </c>
      <c r="Q94" s="37">
        <v>0.23855677748326601</v>
      </c>
      <c r="R94" s="46">
        <v>173.226937044604</v>
      </c>
      <c r="S94" s="31">
        <v>9.8699999999999992</v>
      </c>
      <c r="T94" s="32">
        <v>2.2320000000000002</v>
      </c>
      <c r="U94" s="32">
        <v>13.395</v>
      </c>
      <c r="V94" s="32">
        <v>0.41899999999999998</v>
      </c>
      <c r="W94" s="32">
        <v>11.143000000000001</v>
      </c>
      <c r="X94" s="32">
        <v>0.49099999999999999</v>
      </c>
      <c r="Y94" s="32">
        <v>2.218</v>
      </c>
      <c r="Z94" s="32">
        <v>49.329000000000001</v>
      </c>
      <c r="AA94" s="32">
        <v>8.8659999999999997</v>
      </c>
      <c r="AB94" s="32">
        <v>11.332000000000001</v>
      </c>
      <c r="AC94" s="32">
        <v>0.184</v>
      </c>
      <c r="AD94" s="32">
        <v>0.217126401641272</v>
      </c>
      <c r="AE94" s="47">
        <v>157.665365472471</v>
      </c>
      <c r="AF94" s="41">
        <v>0.83569968819454998</v>
      </c>
      <c r="AG94" s="37">
        <v>43.501199999999997</v>
      </c>
      <c r="AH94" s="37">
        <v>39.705449999999999</v>
      </c>
      <c r="AI94" s="37">
        <v>15.244999999999999</v>
      </c>
      <c r="AJ94" s="37">
        <v>4.725E-2</v>
      </c>
      <c r="AK94" s="37">
        <v>0.28625</v>
      </c>
      <c r="AL94" s="37">
        <v>0.20924999999999999</v>
      </c>
      <c r="AM94" s="42">
        <v>0.32640000000000002</v>
      </c>
      <c r="AN94" s="43">
        <v>2.7716506590057399</v>
      </c>
      <c r="AO94" s="43">
        <v>1.36301079905889</v>
      </c>
      <c r="AP94" s="32" t="s">
        <v>121</v>
      </c>
      <c r="AQ94" s="32" t="s">
        <v>121</v>
      </c>
      <c r="AR94" s="32" t="s">
        <v>121</v>
      </c>
      <c r="AS94" s="32" t="s">
        <v>121</v>
      </c>
      <c r="AT94" s="32" t="s">
        <v>121</v>
      </c>
      <c r="AU94" s="32" t="s">
        <v>121</v>
      </c>
      <c r="AV94" s="32" t="s">
        <v>121</v>
      </c>
      <c r="AW94" s="49">
        <v>173.226937044604</v>
      </c>
      <c r="AX94" s="49">
        <v>157.665365472471</v>
      </c>
      <c r="AY94" s="52">
        <v>377.5</v>
      </c>
      <c r="AZ94" s="41">
        <v>0.98768498422083895</v>
      </c>
      <c r="BA94" s="45">
        <v>0.18300563040926901</v>
      </c>
      <c r="BB94" s="45">
        <v>0.166088501147341</v>
      </c>
      <c r="BC94" s="45">
        <v>0.19194683877218699</v>
      </c>
      <c r="BD94" s="51">
        <v>888.88117562226705</v>
      </c>
      <c r="BE94" s="30">
        <v>240</v>
      </c>
      <c r="BF94" s="32">
        <v>0.94887622466767452</v>
      </c>
      <c r="BG94" s="49">
        <v>306.10421606677568</v>
      </c>
      <c r="BH94" s="49">
        <v>352.79528660659417</v>
      </c>
      <c r="BI94" s="49">
        <v>344.5</v>
      </c>
      <c r="BJ94" s="49">
        <v>343.5</v>
      </c>
      <c r="BK94" s="38">
        <v>0.98597905343810266</v>
      </c>
      <c r="BL94" s="29">
        <v>260</v>
      </c>
      <c r="BM94" s="37">
        <v>0.81072839581079703</v>
      </c>
      <c r="BN94" s="51">
        <v>306.104216066775</v>
      </c>
      <c r="BO94" s="51">
        <v>363.89057580164399</v>
      </c>
      <c r="BP94" s="51">
        <v>361.61532443406901</v>
      </c>
      <c r="BQ94" s="51">
        <v>361.5</v>
      </c>
      <c r="BR94" s="42">
        <v>0.93664714851427799</v>
      </c>
      <c r="BS94" s="43">
        <v>0.92307692307692313</v>
      </c>
      <c r="BT94" s="43">
        <v>1.0000000000000022</v>
      </c>
      <c r="BU94" s="43">
        <v>0.96950927027827771</v>
      </c>
      <c r="BV94" s="38">
        <v>0.95266980330312434</v>
      </c>
      <c r="BW94" s="29">
        <v>260</v>
      </c>
      <c r="BX94" s="29">
        <v>260</v>
      </c>
      <c r="BY94" s="29">
        <v>260</v>
      </c>
      <c r="BZ94" s="29">
        <v>1440</v>
      </c>
      <c r="CA94" s="29">
        <v>1870</v>
      </c>
      <c r="CB94" s="29">
        <v>870</v>
      </c>
      <c r="CC94" s="32"/>
      <c r="CD94" s="32"/>
      <c r="CE94" s="32">
        <v>306.10421606677551</v>
      </c>
      <c r="CF94" s="38">
        <v>1481.488441918458</v>
      </c>
      <c r="CG94" s="68"/>
    </row>
    <row r="95" spans="1:85">
      <c r="A95" s="27">
        <v>94</v>
      </c>
      <c r="B95" s="27" t="s">
        <v>160</v>
      </c>
      <c r="C95" s="28" t="s">
        <v>62</v>
      </c>
      <c r="D95" s="27">
        <v>3</v>
      </c>
      <c r="E95" s="27" t="s">
        <v>137</v>
      </c>
      <c r="F95" s="36">
        <v>2.7997999999999998</v>
      </c>
      <c r="G95" s="37">
        <v>15.545199999999999</v>
      </c>
      <c r="H95" s="37">
        <v>0.30359999999999998</v>
      </c>
      <c r="I95" s="37">
        <v>11.996600000000001</v>
      </c>
      <c r="J95" s="37">
        <v>0.61439999999999995</v>
      </c>
      <c r="K95" s="37">
        <v>3.1846000000000001</v>
      </c>
      <c r="L95" s="37">
        <v>51.714799999999997</v>
      </c>
      <c r="M95" s="37">
        <v>3.6663000000000001</v>
      </c>
      <c r="N95" s="37">
        <v>8.9608000000000008</v>
      </c>
      <c r="O95" s="37">
        <v>0.2145</v>
      </c>
      <c r="P95" s="37">
        <v>99.000600000000006</v>
      </c>
      <c r="Q95" s="37">
        <v>0.23640328909092501</v>
      </c>
      <c r="R95" s="46">
        <v>237.93042207124699</v>
      </c>
      <c r="S95" s="31">
        <v>18.649999999999999</v>
      </c>
      <c r="T95" s="32">
        <v>2.3570000000000002</v>
      </c>
      <c r="U95" s="32">
        <v>13.085000000000001</v>
      </c>
      <c r="V95" s="32">
        <v>0.25600000000000001</v>
      </c>
      <c r="W95" s="32">
        <v>10.218</v>
      </c>
      <c r="X95" s="32">
        <v>0.51700000000000002</v>
      </c>
      <c r="Y95" s="32">
        <v>2.681</v>
      </c>
      <c r="Z95" s="32">
        <v>49.753999999999998</v>
      </c>
      <c r="AA95" s="32">
        <v>9.1839999999999993</v>
      </c>
      <c r="AB95" s="32">
        <v>11.332000000000001</v>
      </c>
      <c r="AC95" s="32">
        <v>0.249</v>
      </c>
      <c r="AD95" s="32">
        <v>0.199244238593279</v>
      </c>
      <c r="AE95" s="47">
        <v>200.531329179306</v>
      </c>
      <c r="AF95" s="41">
        <v>0.84068562755137299</v>
      </c>
      <c r="AG95" s="37">
        <v>44.505800000000001</v>
      </c>
      <c r="AH95" s="37">
        <v>40.027500000000003</v>
      </c>
      <c r="AI95" s="37">
        <v>15.034050000000001</v>
      </c>
      <c r="AJ95" s="37">
        <v>3.3950000000000001E-2</v>
      </c>
      <c r="AK95" s="37">
        <v>0.25559999999999999</v>
      </c>
      <c r="AL95" s="37">
        <v>0.2084</v>
      </c>
      <c r="AM95" s="42">
        <v>0.27700000000000002</v>
      </c>
      <c r="AN95" s="43">
        <v>2.7347099309663299</v>
      </c>
      <c r="AO95" s="43">
        <v>2.0727650940360598</v>
      </c>
      <c r="AP95" s="32" t="s">
        <v>121</v>
      </c>
      <c r="AQ95" s="32" t="s">
        <v>121</v>
      </c>
      <c r="AR95" s="32" t="s">
        <v>121</v>
      </c>
      <c r="AS95" s="32" t="s">
        <v>121</v>
      </c>
      <c r="AT95" s="32" t="s">
        <v>121</v>
      </c>
      <c r="AU95" s="32" t="s">
        <v>121</v>
      </c>
      <c r="AV95" s="32" t="s">
        <v>121</v>
      </c>
      <c r="AW95" s="49">
        <v>237.93042207124699</v>
      </c>
      <c r="AX95" s="49">
        <v>200.531329179306</v>
      </c>
      <c r="AY95" s="52">
        <v>514.5</v>
      </c>
      <c r="AZ95" s="41">
        <v>0.99141119966802405</v>
      </c>
      <c r="BA95" s="45">
        <v>0.24013278776100999</v>
      </c>
      <c r="BB95" s="45">
        <v>0.218347045983946</v>
      </c>
      <c r="BC95" s="45">
        <v>0.25162566074648102</v>
      </c>
      <c r="BD95" s="51">
        <v>1804.4468816505901</v>
      </c>
      <c r="BE95" s="30">
        <v>280</v>
      </c>
      <c r="BF95" s="32">
        <v>0.95604081551279652</v>
      </c>
      <c r="BG95" s="49">
        <v>399.09780041652641</v>
      </c>
      <c r="BH95" s="49">
        <v>450.78849868786409</v>
      </c>
      <c r="BI95" s="49">
        <v>435.5</v>
      </c>
      <c r="BJ95" s="49">
        <v>434</v>
      </c>
      <c r="BK95" s="38">
        <v>0.98946772545868256</v>
      </c>
      <c r="BL95" s="29">
        <v>310</v>
      </c>
      <c r="BM95" s="37">
        <v>0.83738287392130195</v>
      </c>
      <c r="BN95" s="51">
        <v>399.09780041652601</v>
      </c>
      <c r="BO95" s="51">
        <v>458.76534087702697</v>
      </c>
      <c r="BP95" s="51">
        <v>452.054970397734</v>
      </c>
      <c r="BQ95" s="51">
        <v>452.5</v>
      </c>
      <c r="BR95" s="42">
        <v>0.94924562964816561</v>
      </c>
      <c r="BS95" s="43">
        <v>0.90322580645161288</v>
      </c>
      <c r="BT95" s="43">
        <v>1.0000000000000009</v>
      </c>
      <c r="BU95" s="43">
        <v>0.98261236959637477</v>
      </c>
      <c r="BV95" s="38">
        <v>0.96337841306518912</v>
      </c>
      <c r="BW95" s="29">
        <v>310</v>
      </c>
      <c r="BX95" s="29">
        <v>310</v>
      </c>
      <c r="BY95" s="29">
        <v>310</v>
      </c>
      <c r="BZ95" s="29">
        <v>2400</v>
      </c>
      <c r="CA95" s="29">
        <v>3140</v>
      </c>
      <c r="CB95" s="29">
        <v>1400</v>
      </c>
      <c r="CC95" s="32"/>
      <c r="CD95" s="32"/>
      <c r="CE95" s="32">
        <v>399.09780041652641</v>
      </c>
      <c r="CF95" s="38">
        <v>2588.0949440717468</v>
      </c>
      <c r="CG95" s="68"/>
    </row>
    <row r="96" spans="1:85">
      <c r="A96" s="27">
        <v>95</v>
      </c>
      <c r="B96" s="27" t="s">
        <v>161</v>
      </c>
      <c r="C96" s="28" t="s">
        <v>62</v>
      </c>
      <c r="D96" s="27">
        <v>3</v>
      </c>
      <c r="E96" s="27" t="s">
        <v>137</v>
      </c>
      <c r="F96" s="36">
        <v>2.6595</v>
      </c>
      <c r="G96" s="37">
        <v>14.4436</v>
      </c>
      <c r="H96" s="37">
        <v>0.34350000000000003</v>
      </c>
      <c r="I96" s="37">
        <v>12.101699999999999</v>
      </c>
      <c r="J96" s="37">
        <v>0.51449999999999996</v>
      </c>
      <c r="K96" s="37">
        <v>3.0895999999999999</v>
      </c>
      <c r="L96" s="37">
        <v>51.156399999999998</v>
      </c>
      <c r="M96" s="37">
        <v>5.7560000000000002</v>
      </c>
      <c r="N96" s="37">
        <v>8.0381</v>
      </c>
      <c r="O96" s="37">
        <v>0.13519999999999999</v>
      </c>
      <c r="P96" s="37">
        <v>98.238099999999989</v>
      </c>
      <c r="Q96" s="37">
        <v>0.252483496052611</v>
      </c>
      <c r="R96" s="46">
        <v>334.64528132359601</v>
      </c>
      <c r="S96" s="31">
        <v>16.75</v>
      </c>
      <c r="T96" s="32">
        <v>2.282</v>
      </c>
      <c r="U96" s="32">
        <v>12.393000000000001</v>
      </c>
      <c r="V96" s="32">
        <v>0.29499999999999998</v>
      </c>
      <c r="W96" s="32">
        <v>10.484</v>
      </c>
      <c r="X96" s="32">
        <v>0.441</v>
      </c>
      <c r="Y96" s="32">
        <v>2.6509999999999998</v>
      </c>
      <c r="Z96" s="32">
        <v>49.58</v>
      </c>
      <c r="AA96" s="32">
        <v>9.9710000000000001</v>
      </c>
      <c r="AB96" s="32">
        <v>11.333</v>
      </c>
      <c r="AC96" s="32">
        <v>0.18</v>
      </c>
      <c r="AD96" s="32">
        <v>0.21625995379238599</v>
      </c>
      <c r="AE96" s="47">
        <v>286.63407393884</v>
      </c>
      <c r="AF96" s="41">
        <v>0.85250958953089395</v>
      </c>
      <c r="AG96" s="37">
        <v>45.407850000000003</v>
      </c>
      <c r="AH96" s="37">
        <v>40.0871</v>
      </c>
      <c r="AI96" s="37">
        <v>14.003399999999999</v>
      </c>
      <c r="AJ96" s="37">
        <v>0.05</v>
      </c>
      <c r="AK96" s="37">
        <v>0.24575</v>
      </c>
      <c r="AL96" s="37">
        <v>0.18265000000000001</v>
      </c>
      <c r="AM96" s="42">
        <v>0.33400000000000002</v>
      </c>
      <c r="AN96" s="43">
        <v>2.7467478831759999</v>
      </c>
      <c r="AO96" s="43">
        <v>4.8845333837712204</v>
      </c>
      <c r="AP96" s="32" t="s">
        <v>121</v>
      </c>
      <c r="AQ96" s="32" t="s">
        <v>121</v>
      </c>
      <c r="AR96" s="32" t="s">
        <v>121</v>
      </c>
      <c r="AS96" s="32" t="s">
        <v>121</v>
      </c>
      <c r="AT96" s="32" t="s">
        <v>121</v>
      </c>
      <c r="AU96" s="32" t="s">
        <v>121</v>
      </c>
      <c r="AV96" s="32" t="s">
        <v>121</v>
      </c>
      <c r="AW96" s="49">
        <v>334.64528132359601</v>
      </c>
      <c r="AX96" s="49">
        <v>286.63407393884</v>
      </c>
      <c r="AY96" s="52">
        <v>718</v>
      </c>
      <c r="AZ96" s="41">
        <v>0.99262845615039197</v>
      </c>
      <c r="BA96" s="45">
        <v>0.31584100291328898</v>
      </c>
      <c r="BB96" s="45">
        <v>0.28835423653961501</v>
      </c>
      <c r="BC96" s="45">
        <v>0.33024899699045002</v>
      </c>
      <c r="BD96" s="51">
        <v>5575.1879761915397</v>
      </c>
      <c r="BE96" s="30">
        <v>390</v>
      </c>
      <c r="BF96" s="32">
        <v>0.96251385198124773</v>
      </c>
      <c r="BG96" s="49">
        <v>500.3439022863455</v>
      </c>
      <c r="BH96" s="49">
        <v>624.42529145339449</v>
      </c>
      <c r="BI96" s="49">
        <v>618</v>
      </c>
      <c r="BJ96" s="49">
        <v>616.5</v>
      </c>
      <c r="BK96" s="38">
        <v>0.99098219749014227</v>
      </c>
      <c r="BL96" s="29">
        <v>410</v>
      </c>
      <c r="BM96" s="37">
        <v>0.87158447370560899</v>
      </c>
      <c r="BN96" s="51">
        <v>500.34390228634498</v>
      </c>
      <c r="BO96" s="51">
        <v>624.44073903869105</v>
      </c>
      <c r="BP96" s="51">
        <v>634.66027143134795</v>
      </c>
      <c r="BQ96" s="51">
        <v>634</v>
      </c>
      <c r="BR96" s="42">
        <v>0.96302978295047625</v>
      </c>
      <c r="BS96" s="43">
        <v>0.95121951219512191</v>
      </c>
      <c r="BT96" s="43">
        <v>1.0000000000000011</v>
      </c>
      <c r="BU96" s="43">
        <v>0.99997526172728524</v>
      </c>
      <c r="BV96" s="38">
        <v>0.97374930780876823</v>
      </c>
      <c r="BW96" s="29">
        <v>410</v>
      </c>
      <c r="BX96" s="29">
        <v>410</v>
      </c>
      <c r="BY96" s="29">
        <v>410</v>
      </c>
      <c r="BZ96" s="29">
        <v>6220</v>
      </c>
      <c r="CA96" s="29">
        <v>7920</v>
      </c>
      <c r="CB96" s="29">
        <v>3630</v>
      </c>
      <c r="CC96" s="32"/>
      <c r="CD96" s="32"/>
      <c r="CE96" s="32">
        <v>500.3439022863455</v>
      </c>
      <c r="CF96" s="38">
        <v>6075.866121025585</v>
      </c>
      <c r="CG96" s="68"/>
    </row>
    <row r="97" spans="1:85">
      <c r="A97" s="27">
        <v>96</v>
      </c>
      <c r="B97" s="27" t="s">
        <v>162</v>
      </c>
      <c r="C97" s="28" t="s">
        <v>62</v>
      </c>
      <c r="D97" s="27">
        <v>3</v>
      </c>
      <c r="E97" s="27" t="s">
        <v>137</v>
      </c>
      <c r="F97" s="36">
        <v>2.8071000000000002</v>
      </c>
      <c r="G97" s="37">
        <v>13.560700000000001</v>
      </c>
      <c r="H97" s="37">
        <v>0.30149999999999999</v>
      </c>
      <c r="I97" s="37">
        <v>10.4564</v>
      </c>
      <c r="J97" s="37">
        <v>0.60880000000000001</v>
      </c>
      <c r="K97" s="37">
        <v>3.6894</v>
      </c>
      <c r="L97" s="37">
        <v>51.447899999999997</v>
      </c>
      <c r="M97" s="37">
        <v>3.9998</v>
      </c>
      <c r="N97" s="37">
        <v>10.7166</v>
      </c>
      <c r="O97" s="37">
        <v>0.1772</v>
      </c>
      <c r="P97" s="37">
        <v>97.765399999999985</v>
      </c>
      <c r="Q97" s="37">
        <v>0.22922360625423299</v>
      </c>
      <c r="R97" s="46">
        <v>265.90588010687702</v>
      </c>
      <c r="S97" s="31">
        <v>10.029999999999999</v>
      </c>
      <c r="T97" s="32">
        <v>2.6</v>
      </c>
      <c r="U97" s="32">
        <v>12.558</v>
      </c>
      <c r="V97" s="32">
        <v>0.27900000000000003</v>
      </c>
      <c r="W97" s="32">
        <v>9.7490000000000006</v>
      </c>
      <c r="X97" s="32">
        <v>0.56399999999999995</v>
      </c>
      <c r="Y97" s="32">
        <v>3.4169999999999998</v>
      </c>
      <c r="Z97" s="32">
        <v>51.241</v>
      </c>
      <c r="AA97" s="32">
        <v>7.665</v>
      </c>
      <c r="AB97" s="32">
        <v>11.337</v>
      </c>
      <c r="AC97" s="32">
        <v>0.20799999999999999</v>
      </c>
      <c r="AD97" s="32">
        <v>0.20832827979117799</v>
      </c>
      <c r="AE97" s="47">
        <v>241.66670917647599</v>
      </c>
      <c r="AF97" s="41">
        <v>0.812176750096266</v>
      </c>
      <c r="AG97" s="37">
        <v>42.539749999999998</v>
      </c>
      <c r="AH97" s="37">
        <v>39.404600000000002</v>
      </c>
      <c r="AI97" s="37">
        <v>17.536049999999999</v>
      </c>
      <c r="AJ97" s="37">
        <v>3.065E-2</v>
      </c>
      <c r="AK97" s="37">
        <v>0.25785000000000002</v>
      </c>
      <c r="AL97" s="37">
        <v>0.22470000000000001</v>
      </c>
      <c r="AM97" s="42">
        <v>0.22425</v>
      </c>
      <c r="AN97" s="43">
        <v>2.7536656086248801</v>
      </c>
      <c r="AO97" s="43">
        <v>2.1281915090637402</v>
      </c>
      <c r="AP97" s="32" t="s">
        <v>121</v>
      </c>
      <c r="AQ97" s="32" t="s">
        <v>121</v>
      </c>
      <c r="AR97" s="32" t="s">
        <v>121</v>
      </c>
      <c r="AS97" s="32" t="s">
        <v>121</v>
      </c>
      <c r="AT97" s="32" t="s">
        <v>121</v>
      </c>
      <c r="AU97" s="32" t="s">
        <v>121</v>
      </c>
      <c r="AV97" s="32" t="s">
        <v>121</v>
      </c>
      <c r="AW97" s="49">
        <v>265.90588010687702</v>
      </c>
      <c r="AX97" s="49">
        <v>241.66670917647599</v>
      </c>
      <c r="AY97" s="52">
        <v>573.5</v>
      </c>
      <c r="AZ97" s="41">
        <v>0.99227156148381102</v>
      </c>
      <c r="BA97" s="45">
        <v>0.26317980400844998</v>
      </c>
      <c r="BB97" s="45">
        <v>0.239558353243218</v>
      </c>
      <c r="BC97" s="45">
        <v>0.275621385701255</v>
      </c>
      <c r="BD97" s="51">
        <v>2018.2855430670199</v>
      </c>
      <c r="BE97" s="30">
        <v>340</v>
      </c>
      <c r="BF97" s="32">
        <v>0.96629083599083743</v>
      </c>
      <c r="BG97" s="49">
        <v>528.38003759661296</v>
      </c>
      <c r="BH97" s="49">
        <v>595.01067940430812</v>
      </c>
      <c r="BI97" s="49">
        <v>522.5</v>
      </c>
      <c r="BJ97" s="49">
        <v>521.5</v>
      </c>
      <c r="BK97" s="38">
        <v>0.99139463789036464</v>
      </c>
      <c r="BL97" s="29">
        <v>370</v>
      </c>
      <c r="BM97" s="37">
        <v>0.86524937974772598</v>
      </c>
      <c r="BN97" s="51">
        <v>528.38003759661206</v>
      </c>
      <c r="BO97" s="51">
        <v>602.48034552894103</v>
      </c>
      <c r="BP97" s="51">
        <v>535.93146371058401</v>
      </c>
      <c r="BQ97" s="51">
        <v>539.5</v>
      </c>
      <c r="BR97" s="42">
        <v>0.95699035994622372</v>
      </c>
      <c r="BS97" s="43">
        <v>0.91891891891891897</v>
      </c>
      <c r="BT97" s="43">
        <v>1.0000000000000018</v>
      </c>
      <c r="BU97" s="43">
        <v>0.98760180945309506</v>
      </c>
      <c r="BV97" s="38">
        <v>0.97493809447650315</v>
      </c>
      <c r="BW97" s="29">
        <v>370</v>
      </c>
      <c r="BX97" s="29">
        <v>370</v>
      </c>
      <c r="BY97" s="29">
        <v>370</v>
      </c>
      <c r="BZ97" s="29">
        <v>2880</v>
      </c>
      <c r="CA97" s="29">
        <v>3760</v>
      </c>
      <c r="CB97" s="29">
        <v>1690</v>
      </c>
      <c r="CC97" s="32"/>
      <c r="CD97" s="32"/>
      <c r="CE97" s="32">
        <v>528.38003759661296</v>
      </c>
      <c r="CF97" s="38">
        <v>3428.6588534283101</v>
      </c>
      <c r="CG97" s="68"/>
    </row>
    <row r="98" spans="1:85">
      <c r="A98" s="27">
        <v>97</v>
      </c>
      <c r="B98" s="27" t="s">
        <v>163</v>
      </c>
      <c r="C98" s="28" t="s">
        <v>62</v>
      </c>
      <c r="D98" s="27">
        <v>3</v>
      </c>
      <c r="E98" s="27" t="s">
        <v>142</v>
      </c>
      <c r="F98" s="36">
        <v>2.7172999999999998</v>
      </c>
      <c r="G98" s="37">
        <v>13.933299999999999</v>
      </c>
      <c r="H98" s="37">
        <v>0.29099999999999998</v>
      </c>
      <c r="I98" s="37">
        <v>12.0472</v>
      </c>
      <c r="J98" s="37">
        <v>0.40479999999999999</v>
      </c>
      <c r="K98" s="37">
        <v>2.5726</v>
      </c>
      <c r="L98" s="37">
        <v>51.610199999999999</v>
      </c>
      <c r="M98" s="37">
        <v>6.7115999999999998</v>
      </c>
      <c r="N98" s="37">
        <v>6.6658999999999997</v>
      </c>
      <c r="O98" s="37">
        <v>0.1246</v>
      </c>
      <c r="P98" s="37">
        <v>97.078500000000005</v>
      </c>
      <c r="Q98" s="37">
        <v>0.223037288825811</v>
      </c>
      <c r="R98" s="46">
        <v>43.742923502399499</v>
      </c>
      <c r="S98" s="31">
        <v>26.15</v>
      </c>
      <c r="T98" s="32">
        <v>2.169</v>
      </c>
      <c r="U98" s="32">
        <v>11.122</v>
      </c>
      <c r="V98" s="32">
        <v>0.23200000000000001</v>
      </c>
      <c r="W98" s="32">
        <v>9.7560000000000002</v>
      </c>
      <c r="X98" s="32">
        <v>0.32300000000000001</v>
      </c>
      <c r="Y98" s="32">
        <v>2.0539999999999998</v>
      </c>
      <c r="Z98" s="32">
        <v>49.502000000000002</v>
      </c>
      <c r="AA98" s="32">
        <v>12.983000000000001</v>
      </c>
      <c r="AB98" s="32">
        <v>11.337</v>
      </c>
      <c r="AC98" s="32">
        <v>0.16900000000000001</v>
      </c>
      <c r="AD98" s="32">
        <v>0.17680324124123001</v>
      </c>
      <c r="AE98" s="47">
        <v>34.675325804518003</v>
      </c>
      <c r="AF98" s="41">
        <v>0.88336073610286503</v>
      </c>
      <c r="AG98" s="37">
        <v>47.556249999999999</v>
      </c>
      <c r="AH98" s="37">
        <v>40.443950000000001</v>
      </c>
      <c r="AI98" s="37">
        <v>11.193149999999999</v>
      </c>
      <c r="AJ98" s="37">
        <v>5.3949999999999998E-2</v>
      </c>
      <c r="AK98" s="37">
        <v>0.2356</v>
      </c>
      <c r="AL98" s="37">
        <v>0.15384999999999999</v>
      </c>
      <c r="AM98" s="42">
        <v>0.37664999999999998</v>
      </c>
      <c r="AN98" s="43">
        <v>2.7206247037268598</v>
      </c>
      <c r="AO98" s="43">
        <v>4.1777754204673396</v>
      </c>
      <c r="AP98" s="32" t="s">
        <v>121</v>
      </c>
      <c r="AQ98" s="32" t="s">
        <v>121</v>
      </c>
      <c r="AR98" s="32" t="s">
        <v>121</v>
      </c>
      <c r="AS98" s="32" t="s">
        <v>121</v>
      </c>
      <c r="AT98" s="32" t="s">
        <v>121</v>
      </c>
      <c r="AU98" s="32" t="s">
        <v>121</v>
      </c>
      <c r="AV98" s="32" t="s">
        <v>121</v>
      </c>
      <c r="AW98" s="49">
        <v>43.742923502399499</v>
      </c>
      <c r="AX98" s="49">
        <v>34.675325804518003</v>
      </c>
      <c r="AY98" s="52">
        <v>98.5</v>
      </c>
      <c r="AZ98" s="41">
        <v>0.96291865498400797</v>
      </c>
      <c r="BA98" s="45">
        <v>5.1161335991185199E-2</v>
      </c>
      <c r="BB98" s="45">
        <v>4.6429451230214698E-2</v>
      </c>
      <c r="BC98" s="45">
        <v>5.3637748008600702E-2</v>
      </c>
      <c r="BD98" s="51">
        <v>756.49825500268003</v>
      </c>
      <c r="BE98" s="30">
        <v>50</v>
      </c>
      <c r="BF98" s="32">
        <v>0.78982023412573998</v>
      </c>
      <c r="BG98" s="49">
        <v>70.424613016780498</v>
      </c>
      <c r="BH98" s="49">
        <v>77.143028293861192</v>
      </c>
      <c r="BI98" s="49">
        <v>79</v>
      </c>
      <c r="BJ98" s="49">
        <v>77.5</v>
      </c>
      <c r="BK98" s="38">
        <v>0.95215204874667425</v>
      </c>
      <c r="BL98" s="29">
        <v>80</v>
      </c>
      <c r="BM98" s="37">
        <v>0.39761867479834101</v>
      </c>
      <c r="BN98" s="51">
        <v>70.424613016780398</v>
      </c>
      <c r="BO98" s="51">
        <v>92.196504841677594</v>
      </c>
      <c r="BP98" s="51">
        <v>97.070036660701703</v>
      </c>
      <c r="BQ98" s="51">
        <v>97</v>
      </c>
      <c r="BR98" s="42">
        <v>0.77293940132961969</v>
      </c>
      <c r="BS98" s="43">
        <v>0.625</v>
      </c>
      <c r="BT98" s="43">
        <v>1.0000000000000013</v>
      </c>
      <c r="BU98" s="43">
        <v>0.83672399974742373</v>
      </c>
      <c r="BV98" s="38">
        <v>0.81384537100914411</v>
      </c>
      <c r="BW98" s="29">
        <v>80</v>
      </c>
      <c r="BX98" s="29">
        <v>80</v>
      </c>
      <c r="BY98" s="29">
        <v>80</v>
      </c>
      <c r="BZ98" s="29">
        <v>780</v>
      </c>
      <c r="CA98" s="29">
        <v>1040</v>
      </c>
      <c r="CB98" s="29">
        <v>440</v>
      </c>
      <c r="CC98" s="32"/>
      <c r="CD98" s="32"/>
      <c r="CE98" s="32">
        <v>70.42461301678054</v>
      </c>
      <c r="CF98" s="38">
        <v>881.83640904162212</v>
      </c>
      <c r="CG98" s="68"/>
    </row>
    <row r="99" spans="1:85">
      <c r="A99" s="27">
        <v>98</v>
      </c>
      <c r="B99" s="27" t="s">
        <v>164</v>
      </c>
      <c r="C99" s="28" t="s">
        <v>62</v>
      </c>
      <c r="D99" s="27">
        <v>3</v>
      </c>
      <c r="E99" s="27" t="s">
        <v>142</v>
      </c>
      <c r="F99" s="36">
        <v>2.7585999999999999</v>
      </c>
      <c r="G99" s="37">
        <v>14.672000000000001</v>
      </c>
      <c r="H99" s="37">
        <v>0.27539999999999998</v>
      </c>
      <c r="I99" s="37">
        <v>12.8687</v>
      </c>
      <c r="J99" s="37">
        <v>0.41310000000000002</v>
      </c>
      <c r="K99" s="37">
        <v>2.5270999999999999</v>
      </c>
      <c r="L99" s="37">
        <v>52.942100000000003</v>
      </c>
      <c r="M99" s="37">
        <v>5.3296000000000001</v>
      </c>
      <c r="N99" s="37">
        <v>6.7916999999999996</v>
      </c>
      <c r="O99" s="37">
        <v>0.11219999999999999</v>
      </c>
      <c r="P99" s="37">
        <v>98.690500000000014</v>
      </c>
      <c r="Q99" s="37">
        <v>0.234525368973826</v>
      </c>
      <c r="R99" s="46">
        <v>19.1490163210524</v>
      </c>
      <c r="S99" s="31">
        <v>29.58</v>
      </c>
      <c r="T99" s="32">
        <v>2.11</v>
      </c>
      <c r="U99" s="32">
        <v>11.224</v>
      </c>
      <c r="V99" s="32">
        <v>0.21099999999999999</v>
      </c>
      <c r="W99" s="32">
        <v>9.9990000000000006</v>
      </c>
      <c r="X99" s="32">
        <v>0.316</v>
      </c>
      <c r="Y99" s="32">
        <v>1.9330000000000001</v>
      </c>
      <c r="Z99" s="32">
        <v>49.628999999999998</v>
      </c>
      <c r="AA99" s="32">
        <v>12.722</v>
      </c>
      <c r="AB99" s="32">
        <v>11.339</v>
      </c>
      <c r="AC99" s="32">
        <v>0.16400000000000001</v>
      </c>
      <c r="AD99" s="32">
        <v>0.180988863230302</v>
      </c>
      <c r="AE99" s="47">
        <v>14.777756074280299</v>
      </c>
      <c r="AF99" s="41">
        <v>0.88083838958681904</v>
      </c>
      <c r="AG99" s="37">
        <v>47.319049999999997</v>
      </c>
      <c r="AH99" s="37">
        <v>40.549100000000003</v>
      </c>
      <c r="AI99" s="37">
        <v>11.41075</v>
      </c>
      <c r="AJ99" s="37">
        <v>4.7899999999999998E-2</v>
      </c>
      <c r="AK99" s="37">
        <v>0.23680000000000001</v>
      </c>
      <c r="AL99" s="37">
        <v>0.15145</v>
      </c>
      <c r="AM99" s="42">
        <v>0.37314999999999998</v>
      </c>
      <c r="AN99" s="43">
        <v>2.7075551791182502</v>
      </c>
      <c r="AO99" s="43">
        <v>1.2216984256350201</v>
      </c>
      <c r="AP99" s="32" t="s">
        <v>121</v>
      </c>
      <c r="AQ99" s="32" t="s">
        <v>121</v>
      </c>
      <c r="AR99" s="32" t="s">
        <v>121</v>
      </c>
      <c r="AS99" s="32" t="s">
        <v>121</v>
      </c>
      <c r="AT99" s="32" t="s">
        <v>121</v>
      </c>
      <c r="AU99" s="32" t="s">
        <v>121</v>
      </c>
      <c r="AV99" s="32" t="s">
        <v>121</v>
      </c>
      <c r="AW99" s="49">
        <v>19.1490163210524</v>
      </c>
      <c r="AX99" s="49">
        <v>14.777756074280299</v>
      </c>
      <c r="AY99" s="52">
        <v>46</v>
      </c>
      <c r="AZ99" s="41">
        <v>0.90359113295898796</v>
      </c>
      <c r="BA99" s="45">
        <v>2.4165716203123001E-2</v>
      </c>
      <c r="BB99" s="45">
        <v>2.19462588654326E-2</v>
      </c>
      <c r="BC99" s="45">
        <v>2.5321994340048799E-2</v>
      </c>
      <c r="BD99" s="51">
        <v>98.527696501532006</v>
      </c>
      <c r="BE99" s="30">
        <v>20</v>
      </c>
      <c r="BF99" s="32">
        <v>0.43456548085422447</v>
      </c>
      <c r="BG99" s="49">
        <v>33.793146973468183</v>
      </c>
      <c r="BH99" s="49">
        <v>37.124782633861543</v>
      </c>
      <c r="BI99" s="49">
        <v>36.5</v>
      </c>
      <c r="BJ99" s="49">
        <v>34.5</v>
      </c>
      <c r="BK99" s="38">
        <v>0.87900172746433902</v>
      </c>
      <c r="BL99" s="29">
        <v>60</v>
      </c>
      <c r="BM99" s="37">
        <v>0.20876903423010801</v>
      </c>
      <c r="BN99" s="51">
        <v>33.793146973468097</v>
      </c>
      <c r="BO99" s="51">
        <v>53.688635058273903</v>
      </c>
      <c r="BP99" s="51">
        <v>53.9195151756497</v>
      </c>
      <c r="BQ99" s="51">
        <v>54</v>
      </c>
      <c r="BR99" s="42">
        <v>0.59229193190303753</v>
      </c>
      <c r="BS99" s="43">
        <v>0.33333333333333331</v>
      </c>
      <c r="BT99" s="43">
        <v>1.0000000000000024</v>
      </c>
      <c r="BU99" s="43">
        <v>0.69148307818900823</v>
      </c>
      <c r="BV99" s="38">
        <v>0.67693487007619768</v>
      </c>
      <c r="BW99" s="29">
        <v>60</v>
      </c>
      <c r="BX99" s="29">
        <v>60</v>
      </c>
      <c r="BY99" s="29">
        <v>60</v>
      </c>
      <c r="BZ99" s="29">
        <v>150</v>
      </c>
      <c r="CA99" s="29">
        <v>180</v>
      </c>
      <c r="CB99" s="29">
        <v>110</v>
      </c>
      <c r="CC99" s="32"/>
      <c r="CD99" s="32"/>
      <c r="CE99" s="32">
        <v>33.793146973468183</v>
      </c>
      <c r="CF99" s="38">
        <v>163.8774219731574</v>
      </c>
      <c r="CG99" s="68"/>
    </row>
    <row r="100" spans="1:85">
      <c r="A100" s="27">
        <v>99</v>
      </c>
      <c r="B100" s="27" t="s">
        <v>165</v>
      </c>
      <c r="C100" s="28" t="s">
        <v>62</v>
      </c>
      <c r="D100" s="27">
        <v>3</v>
      </c>
      <c r="E100" s="27" t="s">
        <v>142</v>
      </c>
      <c r="F100" s="36">
        <v>2.5920000000000001</v>
      </c>
      <c r="G100" s="37">
        <v>13.4239</v>
      </c>
      <c r="H100" s="37">
        <v>0.32140000000000002</v>
      </c>
      <c r="I100" s="37">
        <v>12.146000000000001</v>
      </c>
      <c r="J100" s="37">
        <v>0.42009999999999997</v>
      </c>
      <c r="K100" s="37">
        <v>2.6158999999999999</v>
      </c>
      <c r="L100" s="37">
        <v>51.302300000000002</v>
      </c>
      <c r="M100" s="37">
        <v>6.3560999999999996</v>
      </c>
      <c r="N100" s="37">
        <v>7.5515999999999996</v>
      </c>
      <c r="O100" s="37">
        <v>0.1492</v>
      </c>
      <c r="P100" s="37">
        <v>96.878499999999988</v>
      </c>
      <c r="Q100" s="37">
        <v>0.21842073345274901</v>
      </c>
      <c r="R100" s="46">
        <v>34.8262591495142</v>
      </c>
      <c r="S100" s="31">
        <v>26.22</v>
      </c>
      <c r="T100" s="32">
        <v>2.08</v>
      </c>
      <c r="U100" s="32">
        <v>10.773999999999999</v>
      </c>
      <c r="V100" s="32">
        <v>0.25800000000000001</v>
      </c>
      <c r="W100" s="32">
        <v>9.8870000000000005</v>
      </c>
      <c r="X100" s="32">
        <v>0.33700000000000002</v>
      </c>
      <c r="Y100" s="32">
        <v>2.1</v>
      </c>
      <c r="Z100" s="32">
        <v>49.508000000000003</v>
      </c>
      <c r="AA100" s="32">
        <v>13.183</v>
      </c>
      <c r="AB100" s="32">
        <v>11.335000000000001</v>
      </c>
      <c r="AC100" s="32">
        <v>0.187</v>
      </c>
      <c r="AD100" s="32">
        <v>0.17304764177844201</v>
      </c>
      <c r="AE100" s="47">
        <v>27.591712208456801</v>
      </c>
      <c r="AF100" s="41">
        <v>0.88497642265472498</v>
      </c>
      <c r="AG100" s="37">
        <v>47.7958</v>
      </c>
      <c r="AH100" s="37">
        <v>40.444850000000002</v>
      </c>
      <c r="AI100" s="37">
        <v>11.073449999999999</v>
      </c>
      <c r="AJ100" s="37">
        <v>5.0999999999999997E-2</v>
      </c>
      <c r="AK100" s="37">
        <v>0.23019999999999999</v>
      </c>
      <c r="AL100" s="37">
        <v>0.14144999999999999</v>
      </c>
      <c r="AM100" s="42">
        <v>0.36845</v>
      </c>
      <c r="AN100" s="43">
        <v>2.7324328620251199</v>
      </c>
      <c r="AO100" s="43" t="s">
        <v>121</v>
      </c>
      <c r="AP100" s="32" t="s">
        <v>121</v>
      </c>
      <c r="AQ100" s="32" t="s">
        <v>121</v>
      </c>
      <c r="AR100" s="32" t="s">
        <v>121</v>
      </c>
      <c r="AS100" s="32" t="s">
        <v>121</v>
      </c>
      <c r="AT100" s="32" t="s">
        <v>121</v>
      </c>
      <c r="AU100" s="32" t="s">
        <v>121</v>
      </c>
      <c r="AV100" s="32" t="s">
        <v>121</v>
      </c>
      <c r="AW100" s="49">
        <v>34.8262591495142</v>
      </c>
      <c r="AX100" s="49">
        <v>27.591712208456801</v>
      </c>
      <c r="AY100" s="52">
        <v>79</v>
      </c>
      <c r="AZ100" s="41">
        <v>0.95634198969078998</v>
      </c>
      <c r="BA100" s="45">
        <v>4.12095875147305E-2</v>
      </c>
      <c r="BB100" s="45">
        <v>3.7406858573149203E-2</v>
      </c>
      <c r="BC100" s="45">
        <v>4.3196600538403698E-2</v>
      </c>
      <c r="BD100" s="51">
        <v>0</v>
      </c>
      <c r="BE100" s="30">
        <v>40</v>
      </c>
      <c r="BF100" s="32">
        <v>0.7472956012770765</v>
      </c>
      <c r="BG100" s="49">
        <v>56.068670831615869</v>
      </c>
      <c r="BH100" s="49">
        <v>62.906992750881088</v>
      </c>
      <c r="BI100" s="49">
        <v>63.5</v>
      </c>
      <c r="BJ100" s="49">
        <v>62</v>
      </c>
      <c r="BK100" s="38">
        <v>0.94295467643322006</v>
      </c>
      <c r="BL100" s="29">
        <v>70</v>
      </c>
      <c r="BM100" s="37">
        <v>0.31102666190566403</v>
      </c>
      <c r="BN100" s="51">
        <v>56.068670831615798</v>
      </c>
      <c r="BO100" s="51">
        <v>78.157067869089602</v>
      </c>
      <c r="BP100" s="51">
        <v>81.787916163248696</v>
      </c>
      <c r="BQ100" s="51">
        <v>81.5</v>
      </c>
      <c r="BR100" s="42">
        <v>0.7322723096657654</v>
      </c>
      <c r="BS100" s="43">
        <v>0.5714285714285714</v>
      </c>
      <c r="BT100" s="43">
        <v>1.0000000000000013</v>
      </c>
      <c r="BU100" s="43">
        <v>0.8048791295017379</v>
      </c>
      <c r="BV100" s="38">
        <v>0.77639831137467774</v>
      </c>
      <c r="BW100" s="29">
        <v>70</v>
      </c>
      <c r="BX100" s="29">
        <v>70</v>
      </c>
      <c r="BY100" s="29">
        <v>70</v>
      </c>
      <c r="BZ100" s="29">
        <v>70</v>
      </c>
      <c r="CA100" s="29">
        <v>40</v>
      </c>
      <c r="CB100" s="29">
        <v>40</v>
      </c>
      <c r="CC100" s="32"/>
      <c r="CD100" s="32"/>
      <c r="CE100" s="32">
        <v>56.068670831615869</v>
      </c>
      <c r="CF100" s="38">
        <v>56.068670831615869</v>
      </c>
      <c r="CG100" s="68"/>
    </row>
    <row r="101" spans="1:85">
      <c r="A101" s="27">
        <v>100</v>
      </c>
      <c r="B101" s="27" t="s">
        <v>166</v>
      </c>
      <c r="C101" s="28" t="s">
        <v>62</v>
      </c>
      <c r="D101" s="27">
        <v>3</v>
      </c>
      <c r="E101" s="27" t="s">
        <v>142</v>
      </c>
      <c r="F101" s="36">
        <v>2.7776000000000001</v>
      </c>
      <c r="G101" s="37">
        <v>13.977600000000001</v>
      </c>
      <c r="H101" s="37">
        <v>0.25180000000000002</v>
      </c>
      <c r="I101" s="37">
        <v>11.928699999999999</v>
      </c>
      <c r="J101" s="37">
        <v>0.32290000000000002</v>
      </c>
      <c r="K101" s="37">
        <v>2.4291</v>
      </c>
      <c r="L101" s="37">
        <v>50.872900000000001</v>
      </c>
      <c r="M101" s="37">
        <v>6.3898999999999999</v>
      </c>
      <c r="N101" s="37">
        <v>7.5713999999999997</v>
      </c>
      <c r="O101" s="37">
        <v>0.1241</v>
      </c>
      <c r="P101" s="37">
        <v>96.645999999999987</v>
      </c>
      <c r="Q101" s="37">
        <v>0.22717303684342499</v>
      </c>
      <c r="R101" s="46">
        <v>64.044276969357298</v>
      </c>
      <c r="S101" s="31">
        <v>23.41</v>
      </c>
      <c r="T101" s="32">
        <v>2.286</v>
      </c>
      <c r="U101" s="32">
        <v>11.505000000000001</v>
      </c>
      <c r="V101" s="32">
        <v>0.20699999999999999</v>
      </c>
      <c r="W101" s="32">
        <v>9.9480000000000004</v>
      </c>
      <c r="X101" s="32">
        <v>0.26600000000000001</v>
      </c>
      <c r="Y101" s="32">
        <v>1.9990000000000001</v>
      </c>
      <c r="Z101" s="32">
        <v>49.468000000000004</v>
      </c>
      <c r="AA101" s="32">
        <v>12.452999999999999</v>
      </c>
      <c r="AB101" s="32">
        <v>11.337999999999999</v>
      </c>
      <c r="AC101" s="32">
        <v>0.16800000000000001</v>
      </c>
      <c r="AD101" s="32">
        <v>0.18407992613517901</v>
      </c>
      <c r="AE101" s="47">
        <v>51.8955327520925</v>
      </c>
      <c r="AF101" s="41">
        <v>0.879220174502653</v>
      </c>
      <c r="AG101" s="37">
        <v>46.562750000000001</v>
      </c>
      <c r="AH101" s="37">
        <v>39.860900000000001</v>
      </c>
      <c r="AI101" s="37">
        <v>11.4018</v>
      </c>
      <c r="AJ101" s="37">
        <v>4.1050000000000003E-2</v>
      </c>
      <c r="AK101" s="37">
        <v>0.23569999999999999</v>
      </c>
      <c r="AL101" s="37">
        <v>0.15215000000000001</v>
      </c>
      <c r="AM101" s="42">
        <v>0.37745000000000001</v>
      </c>
      <c r="AN101" s="43">
        <v>2.7339862429726201</v>
      </c>
      <c r="AO101" s="43">
        <v>4.8376489878868503</v>
      </c>
      <c r="AP101" s="32" t="s">
        <v>121</v>
      </c>
      <c r="AQ101" s="32" t="s">
        <v>121</v>
      </c>
      <c r="AR101" s="32" t="s">
        <v>121</v>
      </c>
      <c r="AS101" s="32" t="s">
        <v>121</v>
      </c>
      <c r="AT101" s="32" t="s">
        <v>121</v>
      </c>
      <c r="AU101" s="32" t="s">
        <v>121</v>
      </c>
      <c r="AV101" s="32" t="s">
        <v>121</v>
      </c>
      <c r="AW101" s="49">
        <v>64.044276969357298</v>
      </c>
      <c r="AX101" s="49">
        <v>51.8955327520925</v>
      </c>
      <c r="AY101" s="52">
        <v>142.5</v>
      </c>
      <c r="AZ101" s="41">
        <v>0.97344874139938697</v>
      </c>
      <c r="BA101" s="45">
        <v>7.3279884245883706E-2</v>
      </c>
      <c r="BB101" s="45">
        <v>6.6475682168927103E-2</v>
      </c>
      <c r="BC101" s="45">
        <v>7.6851833152275006E-2</v>
      </c>
      <c r="BD101" s="51">
        <v>1262.22242326073</v>
      </c>
      <c r="BE101" s="30">
        <v>70</v>
      </c>
      <c r="BF101" s="32">
        <v>0.84491259485882297</v>
      </c>
      <c r="BG101" s="49">
        <v>101.622599340584</v>
      </c>
      <c r="BH101" s="49">
        <v>112.0121859760728</v>
      </c>
      <c r="BI101" s="49">
        <v>116.5</v>
      </c>
      <c r="BJ101" s="49">
        <v>115</v>
      </c>
      <c r="BK101" s="38">
        <v>0.96542989814853941</v>
      </c>
      <c r="BL101" s="29">
        <v>100</v>
      </c>
      <c r="BM101" s="37">
        <v>0.51955948808887198</v>
      </c>
      <c r="BN101" s="51">
        <v>101.622599340584</v>
      </c>
      <c r="BO101" s="51">
        <v>126.237014035464</v>
      </c>
      <c r="BP101" s="51">
        <v>134.36603309705299</v>
      </c>
      <c r="BQ101" s="51">
        <v>134</v>
      </c>
      <c r="BR101" s="42">
        <v>0.83664919179506847</v>
      </c>
      <c r="BS101" s="43">
        <v>0.7</v>
      </c>
      <c r="BT101" s="43">
        <v>1</v>
      </c>
      <c r="BU101" s="43">
        <v>0.88731650405328033</v>
      </c>
      <c r="BV101" s="38">
        <v>0.86703460178698366</v>
      </c>
      <c r="BW101" s="29">
        <v>100</v>
      </c>
      <c r="BX101" s="29">
        <v>100</v>
      </c>
      <c r="BY101" s="29">
        <v>100</v>
      </c>
      <c r="BZ101" s="29">
        <v>1340</v>
      </c>
      <c r="CA101" s="29">
        <v>1800</v>
      </c>
      <c r="CB101" s="29">
        <v>740</v>
      </c>
      <c r="CC101" s="32"/>
      <c r="CD101" s="32"/>
      <c r="CE101" s="32">
        <v>101.6225993405841</v>
      </c>
      <c r="CF101" s="38">
        <v>1417.3236317744461</v>
      </c>
      <c r="CG101" s="68"/>
    </row>
    <row r="102" spans="1:85">
      <c r="A102" s="27">
        <v>101</v>
      </c>
      <c r="B102" s="27" t="s">
        <v>167</v>
      </c>
      <c r="C102" s="27" t="s">
        <v>92</v>
      </c>
      <c r="D102" s="27">
        <v>3</v>
      </c>
      <c r="E102" s="27" t="s">
        <v>137</v>
      </c>
      <c r="F102" s="36">
        <v>2.6956000000000002</v>
      </c>
      <c r="G102" s="37">
        <v>13.4321</v>
      </c>
      <c r="H102" s="37">
        <v>0.2545</v>
      </c>
      <c r="I102" s="37">
        <v>10.3878</v>
      </c>
      <c r="J102" s="37">
        <v>0.37740000000000001</v>
      </c>
      <c r="K102" s="37">
        <v>2.1293000000000002</v>
      </c>
      <c r="L102" s="37">
        <v>50.396099999999997</v>
      </c>
      <c r="M102" s="37">
        <v>5.7527999999999997</v>
      </c>
      <c r="N102" s="37">
        <v>11.468500000000001</v>
      </c>
      <c r="O102" s="37">
        <v>0.15279999999999999</v>
      </c>
      <c r="P102" s="37">
        <v>97.046899999999994</v>
      </c>
      <c r="Q102" s="37">
        <v>0.29273225126278402</v>
      </c>
      <c r="R102" s="46">
        <v>260.403875566767</v>
      </c>
      <c r="S102" s="31">
        <v>1.75</v>
      </c>
      <c r="T102" s="32">
        <v>2.7229999999999999</v>
      </c>
      <c r="U102" s="32">
        <v>13.568</v>
      </c>
      <c r="V102" s="32">
        <v>0.25700000000000001</v>
      </c>
      <c r="W102" s="32">
        <v>10.503</v>
      </c>
      <c r="X102" s="32">
        <v>0.38100000000000001</v>
      </c>
      <c r="Y102" s="32">
        <v>2.1509999999999998</v>
      </c>
      <c r="Z102" s="32">
        <v>51.579000000000001</v>
      </c>
      <c r="AA102" s="32">
        <v>6.7990000000000004</v>
      </c>
      <c r="AB102" s="32">
        <v>11.409000000000001</v>
      </c>
      <c r="AC102" s="32">
        <v>0.16400000000000001</v>
      </c>
      <c r="AD102" s="32">
        <v>0.28769754423860799</v>
      </c>
      <c r="AE102" s="47">
        <v>255.925184832203</v>
      </c>
      <c r="AF102" s="41">
        <v>0.78845657348864995</v>
      </c>
      <c r="AG102" s="37">
        <v>40.662799999999997</v>
      </c>
      <c r="AH102" s="37">
        <v>38.569800000000001</v>
      </c>
      <c r="AI102" s="37">
        <v>19.447199999999999</v>
      </c>
      <c r="AJ102" s="37">
        <v>4.36E-2</v>
      </c>
      <c r="AK102" s="37">
        <v>0.26955000000000001</v>
      </c>
      <c r="AL102" s="37">
        <v>0.24795</v>
      </c>
      <c r="AM102" s="42">
        <v>0.1757</v>
      </c>
      <c r="AN102" s="43">
        <v>2.7756218947223901</v>
      </c>
      <c r="AO102" s="43">
        <v>1.34681664072721</v>
      </c>
      <c r="AP102" s="32" t="s">
        <v>121</v>
      </c>
      <c r="AQ102" s="32" t="s">
        <v>121</v>
      </c>
      <c r="AR102" s="32" t="s">
        <v>121</v>
      </c>
      <c r="AS102" s="32" t="s">
        <v>121</v>
      </c>
      <c r="AT102" s="32" t="s">
        <v>121</v>
      </c>
      <c r="AU102" s="32" t="s">
        <v>121</v>
      </c>
      <c r="AV102" s="32" t="s">
        <v>121</v>
      </c>
      <c r="AW102" s="49">
        <v>260.403875566767</v>
      </c>
      <c r="AX102" s="49">
        <v>255.925184832203</v>
      </c>
      <c r="AY102" s="52">
        <v>564.5</v>
      </c>
      <c r="AZ102" s="41">
        <v>0.98686293975591599</v>
      </c>
      <c r="BA102" s="45">
        <v>0.25972360014062701</v>
      </c>
      <c r="BB102" s="45">
        <v>0.236372135931808</v>
      </c>
      <c r="BC102" s="45">
        <v>0.272026201193448</v>
      </c>
      <c r="BD102" s="51">
        <v>1243.7022591811599</v>
      </c>
      <c r="BE102" s="30">
        <v>420</v>
      </c>
      <c r="BF102" s="32">
        <v>0.95833602564924825</v>
      </c>
      <c r="BG102" s="49">
        <v>566.28157230274064</v>
      </c>
      <c r="BH102" s="49">
        <v>609.94033722698248</v>
      </c>
      <c r="BI102" s="49">
        <v>555</v>
      </c>
      <c r="BJ102" s="49">
        <v>555</v>
      </c>
      <c r="BK102" s="38">
        <v>0.98678084981981884</v>
      </c>
      <c r="BL102" s="29">
        <v>430</v>
      </c>
      <c r="BM102" s="37">
        <v>0.88937223797345899</v>
      </c>
      <c r="BN102" s="51">
        <v>566.28157230274098</v>
      </c>
      <c r="BO102" s="51">
        <v>618.61564993888101</v>
      </c>
      <c r="BP102" s="51">
        <v>564.60781116252099</v>
      </c>
      <c r="BQ102" s="51">
        <v>569.5</v>
      </c>
      <c r="BR102" s="42">
        <v>0.9591804588669044</v>
      </c>
      <c r="BS102" s="43">
        <v>0.97674418604651159</v>
      </c>
      <c r="BT102" s="43">
        <v>0.99999999999999944</v>
      </c>
      <c r="BU102" s="43">
        <v>0.98597624758966951</v>
      </c>
      <c r="BV102" s="38">
        <v>0.98298321246612119</v>
      </c>
      <c r="BW102" s="29">
        <v>430</v>
      </c>
      <c r="BX102" s="29">
        <v>430</v>
      </c>
      <c r="BY102" s="29">
        <v>430</v>
      </c>
      <c r="BZ102" s="29">
        <v>2360</v>
      </c>
      <c r="CA102" s="29">
        <v>3040</v>
      </c>
      <c r="CB102" s="29">
        <v>1440</v>
      </c>
      <c r="CC102" s="32"/>
      <c r="CD102" s="32"/>
      <c r="CE102" s="32">
        <v>566.28157230274053</v>
      </c>
      <c r="CF102" s="38">
        <v>2602.077870947192</v>
      </c>
      <c r="CG102" s="68"/>
    </row>
    <row r="103" spans="1:85">
      <c r="A103" s="27">
        <v>102</v>
      </c>
      <c r="B103" s="27" t="s">
        <v>168</v>
      </c>
      <c r="C103" s="27" t="s">
        <v>105</v>
      </c>
      <c r="D103" s="27">
        <v>3</v>
      </c>
      <c r="E103" s="27" t="s">
        <v>142</v>
      </c>
      <c r="F103" s="36">
        <v>2.6949000000000001</v>
      </c>
      <c r="G103" s="37">
        <v>14.0204</v>
      </c>
      <c r="H103" s="37">
        <v>0.22009999999999999</v>
      </c>
      <c r="I103" s="37">
        <v>11.700900000000001</v>
      </c>
      <c r="J103" s="37">
        <v>0.45550000000000002</v>
      </c>
      <c r="K103" s="37">
        <v>2.4379</v>
      </c>
      <c r="L103" s="37">
        <v>51.4176</v>
      </c>
      <c r="M103" s="37">
        <v>6.4165000000000001</v>
      </c>
      <c r="N103" s="37">
        <v>7.625</v>
      </c>
      <c r="O103" s="37">
        <v>0.1283</v>
      </c>
      <c r="P103" s="37">
        <v>97.117099999999994</v>
      </c>
      <c r="Q103" s="37">
        <v>0.21517690580766</v>
      </c>
      <c r="R103" s="46">
        <v>34.010063003083097</v>
      </c>
      <c r="S103" s="31">
        <v>19.77</v>
      </c>
      <c r="T103" s="32">
        <v>2.2759999999999998</v>
      </c>
      <c r="U103" s="32">
        <v>11.842000000000001</v>
      </c>
      <c r="V103" s="32">
        <v>0.186</v>
      </c>
      <c r="W103" s="32">
        <v>9.9990000000000006</v>
      </c>
      <c r="X103" s="32">
        <v>0.38500000000000001</v>
      </c>
      <c r="Y103" s="32">
        <v>2.0590000000000002</v>
      </c>
      <c r="Z103" s="32">
        <v>50.008000000000003</v>
      </c>
      <c r="AA103" s="32">
        <v>11.378</v>
      </c>
      <c r="AB103" s="32">
        <v>11.337999999999999</v>
      </c>
      <c r="AC103" s="32">
        <v>0.17299999999999999</v>
      </c>
      <c r="AD103" s="32">
        <v>0.17965843350393201</v>
      </c>
      <c r="AE103" s="47">
        <v>28.3961451140378</v>
      </c>
      <c r="AF103" s="41">
        <v>0.86792443086706905</v>
      </c>
      <c r="AG103" s="37">
        <v>46.185600000000001</v>
      </c>
      <c r="AH103" s="37">
        <v>39.965649999999997</v>
      </c>
      <c r="AI103" s="37">
        <v>12.5281</v>
      </c>
      <c r="AJ103" s="37">
        <v>4.7699999999999999E-2</v>
      </c>
      <c r="AK103" s="37">
        <v>0.23630000000000001</v>
      </c>
      <c r="AL103" s="37">
        <v>0.15040000000000001</v>
      </c>
      <c r="AM103" s="42">
        <v>0.34515000000000001</v>
      </c>
      <c r="AN103" s="43">
        <v>2.7291534666205801</v>
      </c>
      <c r="AO103" s="43">
        <v>3.3177646108286099</v>
      </c>
      <c r="AP103" s="32" t="s">
        <v>121</v>
      </c>
      <c r="AQ103" s="32" t="s">
        <v>121</v>
      </c>
      <c r="AR103" s="32" t="s">
        <v>121</v>
      </c>
      <c r="AS103" s="32" t="s">
        <v>121</v>
      </c>
      <c r="AT103" s="32" t="s">
        <v>121</v>
      </c>
      <c r="AU103" s="32" t="s">
        <v>121</v>
      </c>
      <c r="AV103" s="32" t="s">
        <v>121</v>
      </c>
      <c r="AW103" s="49">
        <v>34.010063003083097</v>
      </c>
      <c r="AX103" s="49">
        <v>28.3961451140378</v>
      </c>
      <c r="AY103" s="52">
        <v>77.5</v>
      </c>
      <c r="AZ103" s="41">
        <v>0.95206928567514904</v>
      </c>
      <c r="BA103" s="45">
        <v>4.0440346279535598E-2</v>
      </c>
      <c r="BB103" s="45">
        <v>3.6709314437360398E-2</v>
      </c>
      <c r="BC103" s="45">
        <v>4.2389649320333199E-2</v>
      </c>
      <c r="BD103" s="51">
        <v>468.05946634126502</v>
      </c>
      <c r="BE103" s="30">
        <v>40</v>
      </c>
      <c r="BF103" s="32">
        <v>0.76420518221880773</v>
      </c>
      <c r="BG103" s="49">
        <v>64.978947873858345</v>
      </c>
      <c r="BH103" s="49">
        <v>67.609408063508923</v>
      </c>
      <c r="BI103" s="49">
        <v>65</v>
      </c>
      <c r="BJ103" s="49">
        <v>64</v>
      </c>
      <c r="BK103" s="38">
        <v>0.94805116001638223</v>
      </c>
      <c r="BL103" s="29">
        <v>80</v>
      </c>
      <c r="BM103" s="37">
        <v>0.41720069391727499</v>
      </c>
      <c r="BN103" s="51">
        <v>64.978947873858303</v>
      </c>
      <c r="BO103" s="51">
        <v>85.881713339689398</v>
      </c>
      <c r="BP103" s="51">
        <v>83.320277394130201</v>
      </c>
      <c r="BQ103" s="51">
        <v>83.5</v>
      </c>
      <c r="BR103" s="42">
        <v>0.73553713140093835</v>
      </c>
      <c r="BS103" s="43">
        <v>0.5</v>
      </c>
      <c r="BT103" s="43">
        <v>1.0000000000000007</v>
      </c>
      <c r="BU103" s="43">
        <v>0.78723869650914258</v>
      </c>
      <c r="BV103" s="38">
        <v>0.7801222227397332</v>
      </c>
      <c r="BW103" s="29">
        <v>80</v>
      </c>
      <c r="BX103" s="29">
        <v>80</v>
      </c>
      <c r="BY103" s="29">
        <v>80</v>
      </c>
      <c r="BZ103" s="29">
        <v>560</v>
      </c>
      <c r="CA103" s="29">
        <v>750</v>
      </c>
      <c r="CB103" s="29">
        <v>330</v>
      </c>
      <c r="CC103" s="32"/>
      <c r="CD103" s="32"/>
      <c r="CE103" s="32">
        <v>64.978947873858345</v>
      </c>
      <c r="CF103" s="38">
        <v>675.19689869613319</v>
      </c>
      <c r="CG103" s="68"/>
    </row>
    <row r="104" spans="1:85">
      <c r="A104" s="28">
        <v>103</v>
      </c>
      <c r="B104" s="28" t="s">
        <v>169</v>
      </c>
      <c r="C104" s="27" t="s">
        <v>105</v>
      </c>
      <c r="D104" s="28">
        <v>3</v>
      </c>
      <c r="E104" s="28" t="s">
        <v>142</v>
      </c>
      <c r="F104" s="36">
        <v>2.7431000000000001</v>
      </c>
      <c r="G104" s="37">
        <v>14.782999999999999</v>
      </c>
      <c r="H104" s="37">
        <v>0.2467</v>
      </c>
      <c r="I104" s="37">
        <v>11.7799</v>
      </c>
      <c r="J104" s="37">
        <v>0.46379999999999999</v>
      </c>
      <c r="K104" s="37">
        <v>2.4460000000000002</v>
      </c>
      <c r="L104" s="37">
        <v>52.232399999999998</v>
      </c>
      <c r="M104" s="37">
        <v>6.3422999999999998</v>
      </c>
      <c r="N104" s="37">
        <v>7.6285999999999996</v>
      </c>
      <c r="O104" s="37">
        <v>0.14249999999999999</v>
      </c>
      <c r="P104" s="37">
        <v>98.808299999999988</v>
      </c>
      <c r="Q104" s="37">
        <v>0.212369776521732</v>
      </c>
      <c r="R104" s="46">
        <v>50.725951195766797</v>
      </c>
      <c r="S104" s="39">
        <v>18.86</v>
      </c>
      <c r="T104" s="33">
        <v>2.294</v>
      </c>
      <c r="U104" s="33">
        <v>12.364000000000001</v>
      </c>
      <c r="V104" s="33">
        <v>0.20599999999999999</v>
      </c>
      <c r="W104" s="33">
        <v>9.9640000000000004</v>
      </c>
      <c r="X104" s="33">
        <v>0.38800000000000001</v>
      </c>
      <c r="Y104" s="33">
        <v>2.0459999999999998</v>
      </c>
      <c r="Z104" s="33">
        <v>49.996000000000002</v>
      </c>
      <c r="AA104" s="33">
        <v>10.871</v>
      </c>
      <c r="AB104" s="33">
        <v>11.337999999999999</v>
      </c>
      <c r="AC104" s="33">
        <v>0.185</v>
      </c>
      <c r="AD104" s="33">
        <v>0.17867219966492701</v>
      </c>
      <c r="AE104" s="48">
        <v>42.677058047927602</v>
      </c>
      <c r="AF104" s="41">
        <v>0.86193146569670798</v>
      </c>
      <c r="AG104" s="37">
        <v>45.890099999999997</v>
      </c>
      <c r="AH104" s="37">
        <v>39.873849999999997</v>
      </c>
      <c r="AI104" s="37">
        <v>13.103249999999999</v>
      </c>
      <c r="AJ104" s="37">
        <v>5.8400000000000001E-2</v>
      </c>
      <c r="AK104" s="37">
        <v>0.2311</v>
      </c>
      <c r="AL104" s="37">
        <v>0.16855000000000001</v>
      </c>
      <c r="AM104" s="42">
        <v>0.34110000000000001</v>
      </c>
      <c r="AN104" s="44">
        <v>2.7260949513361799</v>
      </c>
      <c r="AO104" s="44">
        <v>2.9509024326332298</v>
      </c>
      <c r="AP104" s="33" t="s">
        <v>121</v>
      </c>
      <c r="AQ104" s="33" t="s">
        <v>121</v>
      </c>
      <c r="AR104" s="33" t="s">
        <v>121</v>
      </c>
      <c r="AS104" s="33" t="s">
        <v>121</v>
      </c>
      <c r="AT104" s="33" t="s">
        <v>121</v>
      </c>
      <c r="AU104" s="33" t="s">
        <v>121</v>
      </c>
      <c r="AV104" s="33" t="s">
        <v>121</v>
      </c>
      <c r="AW104" s="50">
        <v>50.725951195766797</v>
      </c>
      <c r="AX104" s="50">
        <v>42.677058047927602</v>
      </c>
      <c r="AY104" s="52">
        <v>113.5</v>
      </c>
      <c r="AZ104" s="41">
        <v>0.96883065627675202</v>
      </c>
      <c r="BA104" s="45">
        <v>5.87546812408851E-2</v>
      </c>
      <c r="BB104" s="45">
        <v>5.3312197055958299E-2</v>
      </c>
      <c r="BC104" s="45">
        <v>6.1606182101089202E-2</v>
      </c>
      <c r="BD104" s="51">
        <v>616.17520597560895</v>
      </c>
      <c r="BE104" s="30">
        <v>60</v>
      </c>
      <c r="BF104" s="32">
        <v>0.84629139762318228</v>
      </c>
      <c r="BG104" s="49">
        <v>97.240031081384515</v>
      </c>
      <c r="BH104" s="49">
        <v>99.77459406540406</v>
      </c>
      <c r="BI104" s="50">
        <v>96</v>
      </c>
      <c r="BJ104" s="50">
        <v>95</v>
      </c>
      <c r="BK104" s="40">
        <v>0.96408230720758492</v>
      </c>
      <c r="BL104" s="29">
        <v>90</v>
      </c>
      <c r="BM104" s="37">
        <v>0.48351920632585599</v>
      </c>
      <c r="BN104" s="51">
        <v>97.240031081384501</v>
      </c>
      <c r="BO104" s="51">
        <v>118.02813296528799</v>
      </c>
      <c r="BP104" s="51">
        <v>114.084836639854</v>
      </c>
      <c r="BQ104" s="51">
        <v>114.5</v>
      </c>
      <c r="BR104" s="42">
        <v>0.80557896961750863</v>
      </c>
      <c r="BS104" s="43">
        <v>0.66666666666666663</v>
      </c>
      <c r="BT104" s="43">
        <v>1.0000000000000002</v>
      </c>
      <c r="BU104" s="43">
        <v>0.84534586423346803</v>
      </c>
      <c r="BV104" s="38">
        <v>0.84147905039348314</v>
      </c>
      <c r="BW104" s="29">
        <v>90</v>
      </c>
      <c r="BX104" s="29">
        <v>90</v>
      </c>
      <c r="BY104" s="29">
        <v>90</v>
      </c>
      <c r="BZ104" s="29">
        <v>770</v>
      </c>
      <c r="CA104" s="29">
        <v>1020</v>
      </c>
      <c r="CB104" s="29">
        <v>440</v>
      </c>
      <c r="CC104" s="33"/>
      <c r="CD104" s="33"/>
      <c r="CE104" s="33">
        <v>97.240031081384572</v>
      </c>
      <c r="CF104" s="40">
        <v>913.57003595933622</v>
      </c>
      <c r="CG104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5002-6342-404B-AB05-2E9828EA19A6}">
  <dimension ref="A1:CH31"/>
  <sheetViews>
    <sheetView topLeftCell="AK8" workbookViewId="0">
      <selection activeCell="AN5" sqref="AN5"/>
    </sheetView>
  </sheetViews>
  <sheetFormatPr defaultColWidth="14.88671875" defaultRowHeight="12"/>
  <cols>
    <col min="1" max="1" width="41.77734375" style="178" customWidth="1"/>
    <col min="2" max="2" width="5.77734375" style="179" customWidth="1"/>
    <col min="3" max="3" width="12" style="179" customWidth="1"/>
    <col min="4" max="4" width="9.88671875" style="180" bestFit="1" customWidth="1"/>
    <col min="5" max="5" width="9.88671875" style="180" customWidth="1"/>
    <col min="6" max="6" width="10.6640625" style="179" customWidth="1"/>
    <col min="7" max="7" width="12.21875" style="181" customWidth="1"/>
    <col min="8" max="8" width="11.77734375" style="179" customWidth="1"/>
    <col min="9" max="10" width="12.77734375" style="182" customWidth="1"/>
    <col min="11" max="11" width="12.77734375" style="183" customWidth="1"/>
    <col min="12" max="12" width="21.44140625" style="181" customWidth="1"/>
    <col min="13" max="14" width="5.5546875" style="184" customWidth="1"/>
    <col min="15" max="15" width="14.21875" style="184" customWidth="1"/>
    <col min="16" max="16" width="9.77734375" style="185" customWidth="1"/>
    <col min="17" max="17" width="6.44140625" style="186" customWidth="1"/>
    <col min="18" max="18" width="9.77734375" style="185" customWidth="1"/>
    <col min="19" max="19" width="6.5546875" style="186" customWidth="1"/>
    <col min="20" max="20" width="9.77734375" style="185" customWidth="1"/>
    <col min="21" max="21" width="8.33203125" style="186" customWidth="1"/>
    <col min="22" max="22" width="9.77734375" style="185" customWidth="1"/>
    <col min="23" max="23" width="7.33203125" style="186" customWidth="1"/>
    <col min="24" max="24" width="9.77734375" style="185" customWidth="1"/>
    <col min="25" max="25" width="6.6640625" style="186" customWidth="1"/>
    <col min="26" max="26" width="9.77734375" style="185" customWidth="1"/>
    <col min="27" max="27" width="6" style="186" customWidth="1"/>
    <col min="28" max="28" width="9.77734375" style="185" customWidth="1"/>
    <col min="29" max="29" width="6.44140625" style="186" customWidth="1"/>
    <col min="30" max="30" width="9.77734375" style="185" customWidth="1"/>
    <col min="31" max="31" width="7.33203125" style="186" customWidth="1"/>
    <col min="32" max="32" width="9.77734375" style="185" customWidth="1"/>
    <col min="33" max="33" width="6.44140625" style="186" customWidth="1"/>
    <col min="34" max="34" width="9.77734375" style="185" customWidth="1"/>
    <col min="35" max="35" width="8" style="186" customWidth="1"/>
    <col min="36" max="36" width="9.77734375" style="182" customWidth="1"/>
    <col min="37" max="37" width="6.109375" style="187" customWidth="1"/>
    <col min="38" max="38" width="9.77734375" style="182" customWidth="1"/>
    <col min="39" max="39" width="8.21875" style="187" customWidth="1"/>
    <col min="40" max="40" width="8.5546875" style="187" customWidth="1"/>
    <col min="41" max="42" width="9.77734375" style="182" customWidth="1"/>
    <col min="43" max="43" width="7.33203125" style="187" customWidth="1"/>
    <col min="44" max="45" width="9.77734375" style="185" customWidth="1"/>
    <col min="46" max="46" width="9.77734375" style="182" customWidth="1"/>
    <col min="47" max="48" width="10" style="185" customWidth="1"/>
    <col min="49" max="51" width="11" style="188" customWidth="1"/>
    <col min="52" max="52" width="11.77734375" style="182" customWidth="1"/>
    <col min="53" max="53" width="11.77734375" style="187" customWidth="1"/>
    <col min="54" max="54" width="16.33203125" style="182" customWidth="1"/>
    <col min="55" max="55" width="12.21875" style="187" customWidth="1"/>
    <col min="56" max="56" width="13.5546875" style="184" customWidth="1"/>
    <col min="57" max="57" width="10.5546875" style="189" customWidth="1"/>
    <col min="58" max="58" width="5.5546875" style="184" customWidth="1"/>
    <col min="59" max="59" width="15.33203125" style="182" customWidth="1"/>
    <col min="60" max="60" width="14.109375" style="182" customWidth="1"/>
    <col min="61" max="61" width="14.109375" style="185" customWidth="1"/>
    <col min="62" max="62" width="11.5546875" style="190" customWidth="1"/>
    <col min="63" max="63" width="10.5546875" style="184" customWidth="1"/>
    <col min="64" max="64" width="8.6640625" style="186" customWidth="1"/>
    <col min="65" max="65" width="13.109375" style="191" customWidth="1"/>
    <col min="66" max="66" width="13.109375" style="192" customWidth="1"/>
    <col min="67" max="67" width="16" style="191" customWidth="1"/>
    <col min="68" max="68" width="15.44140625" style="192" customWidth="1"/>
    <col min="69" max="70" width="11.5546875" style="184" customWidth="1"/>
    <col min="71" max="71" width="7.33203125" style="186" customWidth="1"/>
    <col min="72" max="73" width="9.77734375" style="185" customWidth="1"/>
    <col min="74" max="74" width="7.33203125" style="186" customWidth="1"/>
    <col min="75" max="77" width="9.77734375" style="185" customWidth="1"/>
    <col min="78" max="78" width="8.33203125" style="186" customWidth="1"/>
    <col min="79" max="80" width="7.33203125" style="186" customWidth="1"/>
    <col min="81" max="81" width="9.77734375" style="182" customWidth="1"/>
    <col min="82" max="82" width="11.44140625" style="186" customWidth="1"/>
    <col min="83" max="83" width="9.77734375" style="185" customWidth="1"/>
    <col min="84" max="84" width="8.33203125" style="186" customWidth="1"/>
    <col min="85" max="85" width="9.77734375" style="185" customWidth="1"/>
    <col min="86" max="86" width="14.88671875" style="179"/>
    <col min="87" max="16384" width="14.88671875" style="141"/>
  </cols>
  <sheetData>
    <row r="1" spans="1:86" s="169" customFormat="1" ht="61.2" customHeight="1" thickBot="1">
      <c r="A1" s="142" t="s">
        <v>254</v>
      </c>
      <c r="B1" s="143" t="s">
        <v>255</v>
      </c>
      <c r="C1" s="143" t="s">
        <v>256</v>
      </c>
      <c r="D1" s="144" t="s">
        <v>257</v>
      </c>
      <c r="E1" s="144" t="s">
        <v>258</v>
      </c>
      <c r="F1" s="143" t="s">
        <v>259</v>
      </c>
      <c r="G1" s="143" t="s">
        <v>260</v>
      </c>
      <c r="H1" s="143" t="s">
        <v>261</v>
      </c>
      <c r="I1" s="145" t="s">
        <v>262</v>
      </c>
      <c r="J1" s="146" t="s">
        <v>263</v>
      </c>
      <c r="K1" s="147" t="s">
        <v>264</v>
      </c>
      <c r="L1" s="143" t="s">
        <v>265</v>
      </c>
      <c r="M1" s="148" t="s">
        <v>266</v>
      </c>
      <c r="N1" s="149" t="s">
        <v>267</v>
      </c>
      <c r="O1" s="149" t="s">
        <v>268</v>
      </c>
      <c r="P1" s="150" t="s">
        <v>326</v>
      </c>
      <c r="Q1" s="151" t="s">
        <v>269</v>
      </c>
      <c r="R1" s="152" t="s">
        <v>327</v>
      </c>
      <c r="S1" s="151" t="s">
        <v>270</v>
      </c>
      <c r="T1" s="152" t="s">
        <v>328</v>
      </c>
      <c r="U1" s="151" t="s">
        <v>271</v>
      </c>
      <c r="V1" s="152" t="s">
        <v>329</v>
      </c>
      <c r="W1" s="151" t="s">
        <v>272</v>
      </c>
      <c r="X1" s="152" t="s">
        <v>330</v>
      </c>
      <c r="Y1" s="151" t="s">
        <v>273</v>
      </c>
      <c r="Z1" s="152" t="s">
        <v>331</v>
      </c>
      <c r="AA1" s="151" t="s">
        <v>274</v>
      </c>
      <c r="AB1" s="152" t="s">
        <v>332</v>
      </c>
      <c r="AC1" s="151" t="s">
        <v>275</v>
      </c>
      <c r="AD1" s="152" t="s">
        <v>333</v>
      </c>
      <c r="AE1" s="151" t="s">
        <v>276</v>
      </c>
      <c r="AF1" s="152" t="s">
        <v>334</v>
      </c>
      <c r="AG1" s="151" t="s">
        <v>277</v>
      </c>
      <c r="AH1" s="152" t="s">
        <v>335</v>
      </c>
      <c r="AI1" s="151" t="s">
        <v>278</v>
      </c>
      <c r="AJ1" s="146" t="s">
        <v>336</v>
      </c>
      <c r="AK1" s="153" t="s">
        <v>279</v>
      </c>
      <c r="AL1" s="146" t="s">
        <v>337</v>
      </c>
      <c r="AM1" s="153" t="s">
        <v>280</v>
      </c>
      <c r="AN1" s="154" t="s">
        <v>281</v>
      </c>
      <c r="AO1" s="146" t="s">
        <v>282</v>
      </c>
      <c r="AP1" s="146" t="s">
        <v>283</v>
      </c>
      <c r="AQ1" s="153" t="s">
        <v>284</v>
      </c>
      <c r="AR1" s="152" t="s">
        <v>285</v>
      </c>
      <c r="AS1" s="152" t="s">
        <v>286</v>
      </c>
      <c r="AT1" s="155" t="s">
        <v>287</v>
      </c>
      <c r="AU1" s="150" t="s">
        <v>288</v>
      </c>
      <c r="AV1" s="151" t="s">
        <v>289</v>
      </c>
      <c r="AW1" s="156" t="s">
        <v>290</v>
      </c>
      <c r="AX1" s="156" t="s">
        <v>366</v>
      </c>
      <c r="AY1" s="156" t="s">
        <v>60</v>
      </c>
      <c r="AZ1" s="146" t="s">
        <v>291</v>
      </c>
      <c r="BA1" s="153" t="s">
        <v>292</v>
      </c>
      <c r="BB1" s="146" t="s">
        <v>293</v>
      </c>
      <c r="BC1" s="153" t="s">
        <v>294</v>
      </c>
      <c r="BD1" s="149" t="s">
        <v>295</v>
      </c>
      <c r="BE1" s="157" t="s">
        <v>296</v>
      </c>
      <c r="BF1" s="148" t="s">
        <v>297</v>
      </c>
      <c r="BG1" s="155" t="s">
        <v>298</v>
      </c>
      <c r="BH1" s="146" t="s">
        <v>299</v>
      </c>
      <c r="BI1" s="152" t="s">
        <v>300</v>
      </c>
      <c r="BJ1" s="158" t="s">
        <v>301</v>
      </c>
      <c r="BK1" s="148" t="s">
        <v>302</v>
      </c>
      <c r="BL1" s="159" t="s">
        <v>303</v>
      </c>
      <c r="BM1" s="160" t="s">
        <v>304</v>
      </c>
      <c r="BN1" s="161" t="s">
        <v>305</v>
      </c>
      <c r="BO1" s="160" t="s">
        <v>306</v>
      </c>
      <c r="BP1" s="161" t="s">
        <v>307</v>
      </c>
      <c r="BQ1" s="162" t="s">
        <v>308</v>
      </c>
      <c r="BR1" s="163" t="s">
        <v>309</v>
      </c>
      <c r="BS1" s="164" t="s">
        <v>326</v>
      </c>
      <c r="BT1" s="165" t="s">
        <v>327</v>
      </c>
      <c r="BU1" s="165" t="s">
        <v>328</v>
      </c>
      <c r="BV1" s="165" t="s">
        <v>329</v>
      </c>
      <c r="BW1" s="165" t="s">
        <v>330</v>
      </c>
      <c r="BX1" s="165" t="s">
        <v>331</v>
      </c>
      <c r="BY1" s="165" t="s">
        <v>332</v>
      </c>
      <c r="BZ1" s="165" t="s">
        <v>333</v>
      </c>
      <c r="CA1" s="165" t="s">
        <v>334</v>
      </c>
      <c r="CB1" s="165" t="s">
        <v>335</v>
      </c>
      <c r="CC1" s="166" t="s">
        <v>336</v>
      </c>
      <c r="CD1" s="166" t="s">
        <v>337</v>
      </c>
      <c r="CE1" s="166" t="s">
        <v>282</v>
      </c>
      <c r="CF1" s="166" t="s">
        <v>283</v>
      </c>
      <c r="CG1" s="167" t="s">
        <v>285</v>
      </c>
      <c r="CH1" s="168" t="s">
        <v>310</v>
      </c>
    </row>
    <row r="2" spans="1:86" s="135" customFormat="1" ht="13.05" customHeight="1">
      <c r="A2" s="118" t="s">
        <v>340</v>
      </c>
      <c r="B2" s="119">
        <v>8</v>
      </c>
      <c r="C2" s="119" t="s">
        <v>311</v>
      </c>
      <c r="D2" s="120">
        <v>43250</v>
      </c>
      <c r="E2" s="121">
        <v>27</v>
      </c>
      <c r="F2" s="122">
        <v>0.05</v>
      </c>
      <c r="G2" s="169" t="s">
        <v>338</v>
      </c>
      <c r="H2" s="123" t="s">
        <v>314</v>
      </c>
      <c r="I2" s="82" t="s">
        <v>314</v>
      </c>
      <c r="J2" s="124" t="s">
        <v>314</v>
      </c>
      <c r="K2" s="83" t="s">
        <v>314</v>
      </c>
      <c r="L2" s="136" t="s">
        <v>314</v>
      </c>
      <c r="M2" s="89" t="s">
        <v>314</v>
      </c>
      <c r="N2" s="125" t="s">
        <v>314</v>
      </c>
      <c r="O2" s="125">
        <v>78.767333940207493</v>
      </c>
      <c r="P2" s="90">
        <v>50.788829811442959</v>
      </c>
      <c r="Q2" s="87">
        <v>0.19362479533165455</v>
      </c>
      <c r="R2" s="122">
        <v>2.7315412615620298</v>
      </c>
      <c r="S2" s="87">
        <v>3.0294977823732163E-2</v>
      </c>
      <c r="T2" s="122">
        <v>14.24879037773518</v>
      </c>
      <c r="U2" s="87">
        <v>8.8599833496180017E-2</v>
      </c>
      <c r="V2" s="122">
        <v>11.636833660521997</v>
      </c>
      <c r="W2" s="87">
        <v>0.18236896607760258</v>
      </c>
      <c r="X2" s="122">
        <v>6.3544650634560034</v>
      </c>
      <c r="Y2" s="87">
        <v>1.7249195414751322E-2</v>
      </c>
      <c r="Z2" s="122">
        <v>0.18228477458788014</v>
      </c>
      <c r="AA2" s="87">
        <v>6.0356311713793001E-3</v>
      </c>
      <c r="AB2" s="122">
        <v>10.543772133181786</v>
      </c>
      <c r="AC2" s="87">
        <v>2.1889819887977374E-2</v>
      </c>
      <c r="AD2" s="122">
        <v>2.6673804177777312</v>
      </c>
      <c r="AE2" s="87">
        <v>4.8400684632744037E-2</v>
      </c>
      <c r="AF2" s="122">
        <v>0.54307265137705407</v>
      </c>
      <c r="AG2" s="87">
        <v>1.7848734374688535E-2</v>
      </c>
      <c r="AH2" s="122">
        <v>0.27992235006860655</v>
      </c>
      <c r="AI2" s="87">
        <v>6.9105550250837169E-3</v>
      </c>
      <c r="AJ2" s="121">
        <v>131.61853016203207</v>
      </c>
      <c r="AK2" s="126">
        <v>17.049996015719799</v>
      </c>
      <c r="AL2" s="121">
        <v>99.45645272577282</v>
      </c>
      <c r="AM2" s="126">
        <v>17.253904331772521</v>
      </c>
      <c r="AN2" s="126" t="s">
        <v>314</v>
      </c>
      <c r="AO2" s="121" t="s">
        <v>314</v>
      </c>
      <c r="AP2" s="121" t="s">
        <v>314</v>
      </c>
      <c r="AQ2" s="126" t="s">
        <v>314</v>
      </c>
      <c r="AR2" s="122">
        <v>97.972526999999985</v>
      </c>
      <c r="AS2" s="122">
        <v>0.75564172159751841</v>
      </c>
      <c r="AT2" s="121">
        <v>921.32971113422445</v>
      </c>
      <c r="AU2" s="91">
        <v>0.11430006011035841</v>
      </c>
      <c r="AV2" s="88">
        <v>8.5725045082768805E-3</v>
      </c>
      <c r="AW2" s="170" t="s">
        <v>317</v>
      </c>
      <c r="AX2" s="170">
        <f>IF(AW2="bdl",30,AW2)</f>
        <v>30</v>
      </c>
      <c r="AY2" s="170"/>
      <c r="AZ2" s="124" t="s">
        <v>314</v>
      </c>
      <c r="BA2" s="127" t="s">
        <v>317</v>
      </c>
      <c r="BB2" s="124" t="s">
        <v>314</v>
      </c>
      <c r="BC2" s="127" t="s">
        <v>314</v>
      </c>
      <c r="BD2" s="125" t="s">
        <v>314</v>
      </c>
      <c r="BE2" s="128" t="s">
        <v>314</v>
      </c>
      <c r="BF2" s="92">
        <v>49.330327196543301</v>
      </c>
      <c r="BG2" s="121">
        <v>1141.7247477754656</v>
      </c>
      <c r="BH2" s="121" t="s">
        <v>314</v>
      </c>
      <c r="BI2" s="122" t="s">
        <v>314</v>
      </c>
      <c r="BJ2" s="86" t="s">
        <v>314</v>
      </c>
      <c r="BK2" s="89">
        <v>-2.546365001287354</v>
      </c>
      <c r="BL2" s="88">
        <v>0.76758149803750009</v>
      </c>
      <c r="BM2" s="129">
        <v>4.4234000000000002E-2</v>
      </c>
      <c r="BN2" s="130">
        <v>3.1272553320000002E-5</v>
      </c>
      <c r="BO2" s="129">
        <v>4.4051292972674398E-2</v>
      </c>
      <c r="BP2" s="130">
        <v>3.3812957450454214E-5</v>
      </c>
      <c r="BQ2" s="91">
        <v>2.712645091742544</v>
      </c>
      <c r="BR2" s="131">
        <v>2.972881519438368</v>
      </c>
      <c r="BS2" s="110">
        <v>49.759099999999997</v>
      </c>
      <c r="BT2" s="132">
        <v>2.6761599999999999</v>
      </c>
      <c r="BU2" s="132">
        <v>13.959899999999999</v>
      </c>
      <c r="BV2" s="132">
        <v>11.4009</v>
      </c>
      <c r="BW2" s="132">
        <v>6.2256299999999998</v>
      </c>
      <c r="BX2" s="132">
        <v>0.178589</v>
      </c>
      <c r="BY2" s="132">
        <v>10.33</v>
      </c>
      <c r="BZ2" s="132">
        <v>2.6133000000000002</v>
      </c>
      <c r="CA2" s="132">
        <v>0.53206200000000003</v>
      </c>
      <c r="CB2" s="132">
        <v>0.27424700000000002</v>
      </c>
      <c r="CC2" s="133">
        <v>128.94999999999999</v>
      </c>
      <c r="CD2" s="133">
        <v>97.44</v>
      </c>
      <c r="CE2" s="133" t="s">
        <v>314</v>
      </c>
      <c r="CF2" s="133" t="s">
        <v>314</v>
      </c>
      <c r="CG2" s="111">
        <v>97.972499999999997</v>
      </c>
      <c r="CH2" s="134">
        <v>4</v>
      </c>
    </row>
    <row r="3" spans="1:86" s="135" customFormat="1" ht="13.05" customHeight="1">
      <c r="A3" s="118" t="s">
        <v>341</v>
      </c>
      <c r="B3" s="119">
        <v>8</v>
      </c>
      <c r="C3" s="119" t="s">
        <v>311</v>
      </c>
      <c r="D3" s="120">
        <v>43250</v>
      </c>
      <c r="E3" s="121">
        <v>27</v>
      </c>
      <c r="F3" s="122">
        <v>0.02</v>
      </c>
      <c r="G3" s="169" t="s">
        <v>338</v>
      </c>
      <c r="H3" s="123" t="s">
        <v>314</v>
      </c>
      <c r="I3" s="82" t="s">
        <v>314</v>
      </c>
      <c r="J3" s="124" t="s">
        <v>314</v>
      </c>
      <c r="K3" s="83" t="s">
        <v>314</v>
      </c>
      <c r="L3" s="136" t="s">
        <v>314</v>
      </c>
      <c r="M3" s="89" t="s">
        <v>314</v>
      </c>
      <c r="N3" s="125" t="s">
        <v>314</v>
      </c>
      <c r="O3" s="125">
        <v>79.031560485577799</v>
      </c>
      <c r="P3" s="90">
        <v>51.350219047070311</v>
      </c>
      <c r="Q3" s="87">
        <v>0.18745705564447299</v>
      </c>
      <c r="R3" s="122">
        <v>2.7432313663736529</v>
      </c>
      <c r="S3" s="87">
        <v>3.0026587566916094E-2</v>
      </c>
      <c r="T3" s="122">
        <v>14.747416231381081</v>
      </c>
      <c r="U3" s="87">
        <v>8.6447584258408136E-2</v>
      </c>
      <c r="V3" s="122">
        <v>11.158675709645891</v>
      </c>
      <c r="W3" s="87">
        <v>0.17156687077094751</v>
      </c>
      <c r="X3" s="122">
        <v>6.1908410785519816</v>
      </c>
      <c r="Y3" s="87">
        <v>1.6845216666329155E-2</v>
      </c>
      <c r="Z3" s="122">
        <v>0.1722609513289359</v>
      </c>
      <c r="AA3" s="87">
        <v>5.9364913568880542E-3</v>
      </c>
      <c r="AB3" s="122">
        <v>10.228417754267896</v>
      </c>
      <c r="AC3" s="87">
        <v>2.139140603874325E-2</v>
      </c>
      <c r="AD3" s="122">
        <v>2.5581440854558801</v>
      </c>
      <c r="AE3" s="87">
        <v>4.5517057712516476E-2</v>
      </c>
      <c r="AF3" s="122">
        <v>0.5522935755487588</v>
      </c>
      <c r="AG3" s="87">
        <v>1.7162743777607899E-2</v>
      </c>
      <c r="AH3" s="122">
        <v>0.28653070054159679</v>
      </c>
      <c r="AI3" s="87">
        <v>6.8355336982604403E-3</v>
      </c>
      <c r="AJ3" s="121">
        <v>119.69499834018113</v>
      </c>
      <c r="AK3" s="126">
        <v>16.808289836918274</v>
      </c>
      <c r="AL3" s="121">
        <v>187.87459361335451</v>
      </c>
      <c r="AM3" s="126">
        <v>16.90003361897697</v>
      </c>
      <c r="AN3" s="126" t="s">
        <v>314</v>
      </c>
      <c r="AO3" s="121" t="s">
        <v>314</v>
      </c>
      <c r="AP3" s="121" t="s">
        <v>314</v>
      </c>
      <c r="AQ3" s="126" t="s">
        <v>314</v>
      </c>
      <c r="AR3" s="122">
        <v>99.553032000000002</v>
      </c>
      <c r="AS3" s="122">
        <v>1.5696110632743603</v>
      </c>
      <c r="AT3" s="121">
        <v>837.86498838126795</v>
      </c>
      <c r="AU3" s="91">
        <v>4.8606675142430611E-2</v>
      </c>
      <c r="AV3" s="88">
        <v>3.6455006356822957E-3</v>
      </c>
      <c r="AW3" s="170" t="s">
        <v>317</v>
      </c>
      <c r="AX3" s="170">
        <f t="shared" ref="AX3:AX31" si="0">IF(AW3="bdl",30,AW3)</f>
        <v>30</v>
      </c>
      <c r="AY3" s="170"/>
      <c r="AZ3" s="124" t="s">
        <v>314</v>
      </c>
      <c r="BA3" s="127" t="s">
        <v>317</v>
      </c>
      <c r="BB3" s="124" t="s">
        <v>314</v>
      </c>
      <c r="BC3" s="127" t="s">
        <v>314</v>
      </c>
      <c r="BD3" s="125" t="s">
        <v>314</v>
      </c>
      <c r="BE3" s="128" t="s">
        <v>314</v>
      </c>
      <c r="BF3" s="92">
        <v>49.727073013829141</v>
      </c>
      <c r="BG3" s="121">
        <v>1138.4359056788949</v>
      </c>
      <c r="BH3" s="121" t="s">
        <v>314</v>
      </c>
      <c r="BI3" s="122" t="s">
        <v>314</v>
      </c>
      <c r="BJ3" s="86" t="s">
        <v>314</v>
      </c>
      <c r="BK3" s="89">
        <v>-0.58456036582843485</v>
      </c>
      <c r="BL3" s="88">
        <v>0.72394051643038515</v>
      </c>
      <c r="BM3" s="129">
        <v>4.4320999999999999E-2</v>
      </c>
      <c r="BN3" s="130">
        <v>2.922260814E-5</v>
      </c>
      <c r="BO3" s="129">
        <v>4.4137933622143646E-2</v>
      </c>
      <c r="BP3" s="130">
        <v>3.1953238460584731E-5</v>
      </c>
      <c r="BQ3" s="91">
        <v>2.6996845429428209</v>
      </c>
      <c r="BR3" s="131">
        <v>2.9516797262764478</v>
      </c>
      <c r="BS3" s="110">
        <v>51.120699999999999</v>
      </c>
      <c r="BT3" s="132">
        <v>2.7309700000000001</v>
      </c>
      <c r="BU3" s="132">
        <v>14.6815</v>
      </c>
      <c r="BV3" s="132">
        <v>11.1088</v>
      </c>
      <c r="BW3" s="132">
        <v>6.16317</v>
      </c>
      <c r="BX3" s="132">
        <v>0.171491</v>
      </c>
      <c r="BY3" s="132">
        <v>10.182700000000001</v>
      </c>
      <c r="BZ3" s="132">
        <v>2.54671</v>
      </c>
      <c r="CA3" s="132">
        <v>0.54982500000000001</v>
      </c>
      <c r="CB3" s="132">
        <v>0.28525</v>
      </c>
      <c r="CC3" s="133">
        <v>119.16</v>
      </c>
      <c r="CD3" s="133">
        <v>187.07000000000002</v>
      </c>
      <c r="CE3" s="133" t="s">
        <v>314</v>
      </c>
      <c r="CF3" s="133" t="s">
        <v>314</v>
      </c>
      <c r="CG3" s="111">
        <v>99.571799999999996</v>
      </c>
      <c r="CH3" s="134">
        <v>4</v>
      </c>
    </row>
    <row r="4" spans="1:86" s="135" customFormat="1" ht="13.05" customHeight="1">
      <c r="A4" s="118" t="s">
        <v>342</v>
      </c>
      <c r="B4" s="119">
        <v>8</v>
      </c>
      <c r="C4" s="119" t="s">
        <v>311</v>
      </c>
      <c r="D4" s="120">
        <v>43250</v>
      </c>
      <c r="E4" s="121">
        <v>27</v>
      </c>
      <c r="F4" s="122">
        <v>0.02</v>
      </c>
      <c r="G4" s="169" t="s">
        <v>338</v>
      </c>
      <c r="H4" s="123" t="s">
        <v>314</v>
      </c>
      <c r="I4" s="82" t="s">
        <v>314</v>
      </c>
      <c r="J4" s="124" t="s">
        <v>314</v>
      </c>
      <c r="K4" s="83" t="s">
        <v>314</v>
      </c>
      <c r="L4" s="136" t="s">
        <v>314</v>
      </c>
      <c r="M4" s="89" t="s">
        <v>314</v>
      </c>
      <c r="N4" s="125" t="s">
        <v>314</v>
      </c>
      <c r="O4" s="125">
        <v>77.185686602211405</v>
      </c>
      <c r="P4" s="90">
        <v>50.27470034267396</v>
      </c>
      <c r="Q4" s="87">
        <v>0.1854115866227713</v>
      </c>
      <c r="R4" s="122">
        <v>2.5911299539937809</v>
      </c>
      <c r="S4" s="87">
        <v>3.0017463178031757E-2</v>
      </c>
      <c r="T4" s="122">
        <v>14.239589776773506</v>
      </c>
      <c r="U4" s="87">
        <v>8.5124837269143105E-2</v>
      </c>
      <c r="V4" s="122">
        <v>12.562358252638745</v>
      </c>
      <c r="W4" s="87">
        <v>0.18118814931363389</v>
      </c>
      <c r="X4" s="122">
        <v>6.2560915617806883</v>
      </c>
      <c r="Y4" s="87">
        <v>1.7521811002572878E-2</v>
      </c>
      <c r="Z4" s="122">
        <v>0.17762634867006794</v>
      </c>
      <c r="AA4" s="87">
        <v>6.0727606588717505E-3</v>
      </c>
      <c r="AB4" s="122">
        <v>10.210199335381279</v>
      </c>
      <c r="AC4" s="87">
        <v>2.1988787390670474E-2</v>
      </c>
      <c r="AD4" s="122">
        <v>2.8477082265110263</v>
      </c>
      <c r="AE4" s="87">
        <v>4.8006095740877573E-2</v>
      </c>
      <c r="AF4" s="122">
        <v>0.5523239059452425</v>
      </c>
      <c r="AG4" s="87">
        <v>1.7357496765406974E-2</v>
      </c>
      <c r="AH4" s="122">
        <v>0.27684606848651444</v>
      </c>
      <c r="AI4" s="87">
        <v>6.9990561958349663E-3</v>
      </c>
      <c r="AJ4" s="121">
        <v>114.26227145186259</v>
      </c>
      <c r="AK4" s="126">
        <v>17.653977988398577</v>
      </c>
      <c r="AL4" s="121">
        <v>650.65460042654456</v>
      </c>
      <c r="AM4" s="126">
        <v>19.617171137400277</v>
      </c>
      <c r="AN4" s="126" t="s">
        <v>314</v>
      </c>
      <c r="AO4" s="121" t="s">
        <v>314</v>
      </c>
      <c r="AP4" s="121" t="s">
        <v>314</v>
      </c>
      <c r="AQ4" s="126" t="s">
        <v>314</v>
      </c>
      <c r="AR4" s="122">
        <v>100.129289</v>
      </c>
      <c r="AS4" s="122">
        <v>5.6943958155134169</v>
      </c>
      <c r="AT4" s="121">
        <v>799.8359001630381</v>
      </c>
      <c r="AU4" s="91">
        <v>6.2153760047062044E-2</v>
      </c>
      <c r="AV4" s="88">
        <v>4.6615320035296535E-3</v>
      </c>
      <c r="AW4" s="170" t="s">
        <v>317</v>
      </c>
      <c r="AX4" s="170">
        <f t="shared" si="0"/>
        <v>30</v>
      </c>
      <c r="AY4" s="170"/>
      <c r="AZ4" s="124" t="s">
        <v>314</v>
      </c>
      <c r="BA4" s="127" t="s">
        <v>317</v>
      </c>
      <c r="BB4" s="124" t="s">
        <v>314</v>
      </c>
      <c r="BC4" s="127" t="s">
        <v>314</v>
      </c>
      <c r="BD4" s="125" t="s">
        <v>314</v>
      </c>
      <c r="BE4" s="128" t="s">
        <v>314</v>
      </c>
      <c r="BF4" s="92">
        <v>47.030495738922539</v>
      </c>
      <c r="BG4" s="121">
        <v>1139.7474403917918</v>
      </c>
      <c r="BH4" s="121" t="s">
        <v>314</v>
      </c>
      <c r="BI4" s="122" t="s">
        <v>314</v>
      </c>
      <c r="BJ4" s="86" t="s">
        <v>314</v>
      </c>
      <c r="BK4" s="89">
        <v>0.31741877691127129</v>
      </c>
      <c r="BL4" s="88">
        <v>0.45018543715839232</v>
      </c>
      <c r="BM4" s="129">
        <v>4.4360999999999998E-2</v>
      </c>
      <c r="BN4" s="130">
        <v>1.4932356209999999E-5</v>
      </c>
      <c r="BO4" s="129">
        <v>4.4177768403508816E-2</v>
      </c>
      <c r="BP4" s="130">
        <v>1.9888187981415827E-5</v>
      </c>
      <c r="BQ4" s="91">
        <v>2.725509286449705</v>
      </c>
      <c r="BR4" s="131">
        <v>2.991074422422499</v>
      </c>
      <c r="BS4" s="110">
        <v>50.339700000000001</v>
      </c>
      <c r="BT4" s="132">
        <v>2.5944799999999999</v>
      </c>
      <c r="BU4" s="132">
        <v>14.257999999999999</v>
      </c>
      <c r="BV4" s="132">
        <v>12.5786</v>
      </c>
      <c r="BW4" s="132">
        <v>6.2641799999999996</v>
      </c>
      <c r="BX4" s="132">
        <v>0.17785599999999999</v>
      </c>
      <c r="BY4" s="132">
        <v>10.2234</v>
      </c>
      <c r="BZ4" s="132">
        <v>2.8513899999999999</v>
      </c>
      <c r="CA4" s="132">
        <v>0.55303800000000003</v>
      </c>
      <c r="CB4" s="132">
        <v>0.27720400000000001</v>
      </c>
      <c r="CC4" s="133">
        <v>114.41</v>
      </c>
      <c r="CD4" s="133">
        <v>651.91999999999996</v>
      </c>
      <c r="CE4" s="133" t="s">
        <v>314</v>
      </c>
      <c r="CF4" s="133" t="s">
        <v>314</v>
      </c>
      <c r="CG4" s="111">
        <v>100.194</v>
      </c>
      <c r="CH4" s="134">
        <v>4</v>
      </c>
    </row>
    <row r="5" spans="1:86" ht="13.05" customHeight="1">
      <c r="A5" s="118" t="s">
        <v>343</v>
      </c>
      <c r="B5" s="119">
        <v>8</v>
      </c>
      <c r="C5" s="119" t="s">
        <v>311</v>
      </c>
      <c r="D5" s="120">
        <v>43250</v>
      </c>
      <c r="E5" s="121">
        <v>27</v>
      </c>
      <c r="F5" s="122">
        <v>0.02</v>
      </c>
      <c r="G5" s="169" t="s">
        <v>338</v>
      </c>
      <c r="H5" s="123" t="s">
        <v>314</v>
      </c>
      <c r="I5" s="82" t="s">
        <v>314</v>
      </c>
      <c r="J5" s="124" t="s">
        <v>314</v>
      </c>
      <c r="K5" s="85" t="s">
        <v>314</v>
      </c>
      <c r="L5" s="136" t="s">
        <v>314</v>
      </c>
      <c r="M5" s="89" t="s">
        <v>314</v>
      </c>
      <c r="N5" s="125" t="s">
        <v>314</v>
      </c>
      <c r="O5" s="125" t="s">
        <v>314</v>
      </c>
      <c r="P5" s="90" t="s">
        <v>314</v>
      </c>
      <c r="Q5" s="87" t="s">
        <v>314</v>
      </c>
      <c r="R5" s="122" t="s">
        <v>314</v>
      </c>
      <c r="S5" s="87" t="s">
        <v>314</v>
      </c>
      <c r="T5" s="122" t="s">
        <v>314</v>
      </c>
      <c r="U5" s="87" t="s">
        <v>314</v>
      </c>
      <c r="V5" s="122" t="s">
        <v>314</v>
      </c>
      <c r="W5" s="87" t="s">
        <v>314</v>
      </c>
      <c r="X5" s="122" t="s">
        <v>314</v>
      </c>
      <c r="Y5" s="87" t="s">
        <v>314</v>
      </c>
      <c r="Z5" s="122" t="s">
        <v>314</v>
      </c>
      <c r="AA5" s="87" t="s">
        <v>314</v>
      </c>
      <c r="AB5" s="122" t="s">
        <v>314</v>
      </c>
      <c r="AC5" s="87" t="s">
        <v>314</v>
      </c>
      <c r="AD5" s="122" t="s">
        <v>314</v>
      </c>
      <c r="AE5" s="87" t="s">
        <v>314</v>
      </c>
      <c r="AF5" s="122" t="s">
        <v>314</v>
      </c>
      <c r="AG5" s="87" t="s">
        <v>314</v>
      </c>
      <c r="AH5" s="122" t="s">
        <v>314</v>
      </c>
      <c r="AI5" s="87" t="s">
        <v>314</v>
      </c>
      <c r="AJ5" s="121" t="s">
        <v>314</v>
      </c>
      <c r="AK5" s="126" t="s">
        <v>314</v>
      </c>
      <c r="AL5" s="121" t="s">
        <v>314</v>
      </c>
      <c r="AM5" s="126" t="s">
        <v>314</v>
      </c>
      <c r="AN5" s="126" t="s">
        <v>314</v>
      </c>
      <c r="AO5" s="121" t="s">
        <v>314</v>
      </c>
      <c r="AP5" s="121" t="s">
        <v>314</v>
      </c>
      <c r="AQ5" s="126" t="s">
        <v>314</v>
      </c>
      <c r="AR5" s="122" t="s">
        <v>314</v>
      </c>
      <c r="AS5" s="122" t="s">
        <v>314</v>
      </c>
      <c r="AT5" s="121" t="s">
        <v>314</v>
      </c>
      <c r="AU5" s="91">
        <v>0.12774513700175077</v>
      </c>
      <c r="AV5" s="88">
        <v>9.5808852751313074E-3</v>
      </c>
      <c r="AW5" s="170" t="s">
        <v>317</v>
      </c>
      <c r="AX5" s="170">
        <f t="shared" si="0"/>
        <v>30</v>
      </c>
      <c r="AY5" s="170"/>
      <c r="AZ5" s="124" t="s">
        <v>314</v>
      </c>
      <c r="BA5" s="127" t="s">
        <v>317</v>
      </c>
      <c r="BB5" s="124" t="s">
        <v>314</v>
      </c>
      <c r="BC5" s="127" t="s">
        <v>314</v>
      </c>
      <c r="BD5" s="125" t="s">
        <v>314</v>
      </c>
      <c r="BE5" s="173" t="s">
        <v>314</v>
      </c>
      <c r="BF5" s="92" t="s">
        <v>314</v>
      </c>
      <c r="BG5" s="121" t="s">
        <v>314</v>
      </c>
      <c r="BH5" s="121" t="s">
        <v>314</v>
      </c>
      <c r="BI5" s="122" t="s">
        <v>314</v>
      </c>
      <c r="BJ5" s="174" t="s">
        <v>314</v>
      </c>
      <c r="BK5" s="89" t="s">
        <v>314</v>
      </c>
      <c r="BL5" s="88" t="s">
        <v>314</v>
      </c>
      <c r="BM5" s="129" t="s">
        <v>314</v>
      </c>
      <c r="BN5" s="130" t="s">
        <v>314</v>
      </c>
      <c r="BO5" s="129" t="s">
        <v>314</v>
      </c>
      <c r="BP5" s="130" t="s">
        <v>314</v>
      </c>
      <c r="BQ5" s="91" t="s">
        <v>314</v>
      </c>
      <c r="BR5" s="131" t="s">
        <v>314</v>
      </c>
      <c r="BS5" s="116" t="s">
        <v>314</v>
      </c>
      <c r="BT5" s="132" t="s">
        <v>314</v>
      </c>
      <c r="BU5" s="132" t="s">
        <v>314</v>
      </c>
      <c r="BV5" s="132" t="s">
        <v>314</v>
      </c>
      <c r="BW5" s="132" t="s">
        <v>314</v>
      </c>
      <c r="BX5" s="132" t="s">
        <v>314</v>
      </c>
      <c r="BY5" s="132" t="s">
        <v>314</v>
      </c>
      <c r="BZ5" s="132" t="s">
        <v>314</v>
      </c>
      <c r="CA5" s="132" t="s">
        <v>314</v>
      </c>
      <c r="CB5" s="132" t="s">
        <v>314</v>
      </c>
      <c r="CC5" s="133" t="s">
        <v>314</v>
      </c>
      <c r="CD5" s="133" t="s">
        <v>314</v>
      </c>
      <c r="CE5" s="133" t="s">
        <v>314</v>
      </c>
      <c r="CF5" s="133" t="s">
        <v>314</v>
      </c>
      <c r="CG5" s="111" t="s">
        <v>314</v>
      </c>
      <c r="CH5" s="175" t="s">
        <v>314</v>
      </c>
    </row>
    <row r="6" spans="1:86" ht="13.05" customHeight="1">
      <c r="A6" s="118" t="s">
        <v>344</v>
      </c>
      <c r="B6" s="119">
        <v>8</v>
      </c>
      <c r="C6" s="119" t="s">
        <v>311</v>
      </c>
      <c r="D6" s="120">
        <v>43250</v>
      </c>
      <c r="E6" s="121">
        <v>27</v>
      </c>
      <c r="F6" s="122">
        <v>0.02</v>
      </c>
      <c r="G6" s="169" t="s">
        <v>338</v>
      </c>
      <c r="H6" s="123" t="s">
        <v>314</v>
      </c>
      <c r="I6" s="82" t="s">
        <v>314</v>
      </c>
      <c r="J6" s="124" t="s">
        <v>314</v>
      </c>
      <c r="K6" s="85" t="s">
        <v>314</v>
      </c>
      <c r="L6" s="136" t="s">
        <v>314</v>
      </c>
      <c r="M6" s="89" t="s">
        <v>314</v>
      </c>
      <c r="N6" s="125" t="s">
        <v>314</v>
      </c>
      <c r="O6" s="125" t="s">
        <v>314</v>
      </c>
      <c r="P6" s="90" t="s">
        <v>314</v>
      </c>
      <c r="Q6" s="87" t="s">
        <v>314</v>
      </c>
      <c r="R6" s="122" t="s">
        <v>314</v>
      </c>
      <c r="S6" s="87" t="s">
        <v>314</v>
      </c>
      <c r="T6" s="122" t="s">
        <v>314</v>
      </c>
      <c r="U6" s="87" t="s">
        <v>314</v>
      </c>
      <c r="V6" s="122" t="s">
        <v>314</v>
      </c>
      <c r="W6" s="87" t="s">
        <v>314</v>
      </c>
      <c r="X6" s="122" t="s">
        <v>314</v>
      </c>
      <c r="Y6" s="87" t="s">
        <v>314</v>
      </c>
      <c r="Z6" s="122" t="s">
        <v>314</v>
      </c>
      <c r="AA6" s="87" t="s">
        <v>314</v>
      </c>
      <c r="AB6" s="122" t="s">
        <v>314</v>
      </c>
      <c r="AC6" s="87" t="s">
        <v>314</v>
      </c>
      <c r="AD6" s="122" t="s">
        <v>314</v>
      </c>
      <c r="AE6" s="87" t="s">
        <v>314</v>
      </c>
      <c r="AF6" s="122" t="s">
        <v>314</v>
      </c>
      <c r="AG6" s="87" t="s">
        <v>314</v>
      </c>
      <c r="AH6" s="122" t="s">
        <v>314</v>
      </c>
      <c r="AI6" s="87" t="s">
        <v>314</v>
      </c>
      <c r="AJ6" s="121" t="s">
        <v>314</v>
      </c>
      <c r="AK6" s="126" t="s">
        <v>314</v>
      </c>
      <c r="AL6" s="121" t="s">
        <v>314</v>
      </c>
      <c r="AM6" s="126" t="s">
        <v>314</v>
      </c>
      <c r="AN6" s="126" t="s">
        <v>314</v>
      </c>
      <c r="AO6" s="121" t="s">
        <v>314</v>
      </c>
      <c r="AP6" s="121" t="s">
        <v>314</v>
      </c>
      <c r="AQ6" s="126" t="s">
        <v>314</v>
      </c>
      <c r="AR6" s="122" t="s">
        <v>314</v>
      </c>
      <c r="AS6" s="122" t="s">
        <v>314</v>
      </c>
      <c r="AT6" s="121" t="s">
        <v>314</v>
      </c>
      <c r="AU6" s="91">
        <v>0.33107790690246414</v>
      </c>
      <c r="AV6" s="88">
        <v>2.483084301768481E-2</v>
      </c>
      <c r="AW6" s="170" t="s">
        <v>317</v>
      </c>
      <c r="AX6" s="170">
        <f t="shared" si="0"/>
        <v>30</v>
      </c>
      <c r="AY6" s="170"/>
      <c r="AZ6" s="124" t="s">
        <v>314</v>
      </c>
      <c r="BA6" s="127" t="s">
        <v>317</v>
      </c>
      <c r="BB6" s="124" t="s">
        <v>314</v>
      </c>
      <c r="BC6" s="127" t="s">
        <v>314</v>
      </c>
      <c r="BD6" s="125" t="s">
        <v>314</v>
      </c>
      <c r="BE6" s="173" t="s">
        <v>314</v>
      </c>
      <c r="BF6" s="92" t="s">
        <v>314</v>
      </c>
      <c r="BG6" s="121" t="s">
        <v>314</v>
      </c>
      <c r="BH6" s="121" t="s">
        <v>314</v>
      </c>
      <c r="BI6" s="122" t="s">
        <v>314</v>
      </c>
      <c r="BJ6" s="174" t="s">
        <v>314</v>
      </c>
      <c r="BK6" s="89" t="s">
        <v>314</v>
      </c>
      <c r="BL6" s="88" t="s">
        <v>314</v>
      </c>
      <c r="BM6" s="129" t="s">
        <v>314</v>
      </c>
      <c r="BN6" s="130" t="s">
        <v>314</v>
      </c>
      <c r="BO6" s="129" t="s">
        <v>314</v>
      </c>
      <c r="BP6" s="130" t="s">
        <v>314</v>
      </c>
      <c r="BQ6" s="91" t="s">
        <v>314</v>
      </c>
      <c r="BR6" s="131" t="s">
        <v>314</v>
      </c>
      <c r="BS6" s="110" t="s">
        <v>314</v>
      </c>
      <c r="BT6" s="132" t="s">
        <v>314</v>
      </c>
      <c r="BU6" s="132" t="s">
        <v>314</v>
      </c>
      <c r="BV6" s="132" t="s">
        <v>314</v>
      </c>
      <c r="BW6" s="132" t="s">
        <v>314</v>
      </c>
      <c r="BX6" s="132" t="s">
        <v>314</v>
      </c>
      <c r="BY6" s="132" t="s">
        <v>314</v>
      </c>
      <c r="BZ6" s="132" t="s">
        <v>314</v>
      </c>
      <c r="CA6" s="132" t="s">
        <v>314</v>
      </c>
      <c r="CB6" s="132" t="s">
        <v>314</v>
      </c>
      <c r="CC6" s="133" t="s">
        <v>314</v>
      </c>
      <c r="CD6" s="133" t="s">
        <v>314</v>
      </c>
      <c r="CE6" s="133" t="s">
        <v>314</v>
      </c>
      <c r="CF6" s="133" t="s">
        <v>314</v>
      </c>
      <c r="CG6" s="111" t="s">
        <v>314</v>
      </c>
      <c r="CH6" s="134" t="s">
        <v>314</v>
      </c>
    </row>
    <row r="7" spans="1:86" ht="13.05" customHeight="1">
      <c r="A7" s="118" t="s">
        <v>345</v>
      </c>
      <c r="B7" s="119">
        <v>8</v>
      </c>
      <c r="C7" s="119" t="s">
        <v>311</v>
      </c>
      <c r="D7" s="120">
        <v>43250</v>
      </c>
      <c r="E7" s="121">
        <v>27</v>
      </c>
      <c r="F7" s="122">
        <v>0.02</v>
      </c>
      <c r="G7" s="169" t="s">
        <v>338</v>
      </c>
      <c r="H7" s="123" t="s">
        <v>314</v>
      </c>
      <c r="I7" s="82" t="s">
        <v>314</v>
      </c>
      <c r="J7" s="124" t="s">
        <v>314</v>
      </c>
      <c r="K7" s="85" t="s">
        <v>314</v>
      </c>
      <c r="L7" s="136" t="s">
        <v>314</v>
      </c>
      <c r="M7" s="89" t="s">
        <v>314</v>
      </c>
      <c r="N7" s="125" t="s">
        <v>314</v>
      </c>
      <c r="O7" s="125" t="s">
        <v>314</v>
      </c>
      <c r="P7" s="90" t="s">
        <v>314</v>
      </c>
      <c r="Q7" s="87" t="s">
        <v>314</v>
      </c>
      <c r="R7" s="122" t="s">
        <v>314</v>
      </c>
      <c r="S7" s="87" t="s">
        <v>314</v>
      </c>
      <c r="T7" s="122" t="s">
        <v>314</v>
      </c>
      <c r="U7" s="87" t="s">
        <v>314</v>
      </c>
      <c r="V7" s="122" t="s">
        <v>314</v>
      </c>
      <c r="W7" s="87" t="s">
        <v>314</v>
      </c>
      <c r="X7" s="122" t="s">
        <v>314</v>
      </c>
      <c r="Y7" s="87" t="s">
        <v>314</v>
      </c>
      <c r="Z7" s="122" t="s">
        <v>314</v>
      </c>
      <c r="AA7" s="87" t="s">
        <v>314</v>
      </c>
      <c r="AB7" s="122" t="s">
        <v>314</v>
      </c>
      <c r="AC7" s="87" t="s">
        <v>314</v>
      </c>
      <c r="AD7" s="122" t="s">
        <v>314</v>
      </c>
      <c r="AE7" s="87" t="s">
        <v>314</v>
      </c>
      <c r="AF7" s="122" t="s">
        <v>314</v>
      </c>
      <c r="AG7" s="87" t="s">
        <v>314</v>
      </c>
      <c r="AH7" s="122" t="s">
        <v>314</v>
      </c>
      <c r="AI7" s="87" t="s">
        <v>314</v>
      </c>
      <c r="AJ7" s="121" t="s">
        <v>314</v>
      </c>
      <c r="AK7" s="126" t="s">
        <v>314</v>
      </c>
      <c r="AL7" s="121" t="s">
        <v>314</v>
      </c>
      <c r="AM7" s="126" t="s">
        <v>314</v>
      </c>
      <c r="AN7" s="126" t="s">
        <v>314</v>
      </c>
      <c r="AO7" s="121" t="s">
        <v>314</v>
      </c>
      <c r="AP7" s="121" t="s">
        <v>314</v>
      </c>
      <c r="AQ7" s="126" t="s">
        <v>314</v>
      </c>
      <c r="AR7" s="122" t="s">
        <v>314</v>
      </c>
      <c r="AS7" s="122" t="s">
        <v>314</v>
      </c>
      <c r="AT7" s="121" t="s">
        <v>314</v>
      </c>
      <c r="AU7" s="91">
        <v>4.8642073080309427E-2</v>
      </c>
      <c r="AV7" s="88">
        <v>3.6481554810232067E-3</v>
      </c>
      <c r="AW7" s="170" t="s">
        <v>317</v>
      </c>
      <c r="AX7" s="170">
        <f t="shared" si="0"/>
        <v>30</v>
      </c>
      <c r="AY7" s="170"/>
      <c r="AZ7" s="124" t="s">
        <v>314</v>
      </c>
      <c r="BA7" s="127" t="s">
        <v>317</v>
      </c>
      <c r="BB7" s="124" t="s">
        <v>314</v>
      </c>
      <c r="BC7" s="127" t="s">
        <v>314</v>
      </c>
      <c r="BD7" s="125" t="s">
        <v>314</v>
      </c>
      <c r="BE7" s="173" t="s">
        <v>314</v>
      </c>
      <c r="BF7" s="92" t="s">
        <v>314</v>
      </c>
      <c r="BG7" s="121" t="s">
        <v>314</v>
      </c>
      <c r="BH7" s="121" t="s">
        <v>314</v>
      </c>
      <c r="BI7" s="122" t="s">
        <v>314</v>
      </c>
      <c r="BJ7" s="174" t="s">
        <v>314</v>
      </c>
      <c r="BK7" s="89" t="s">
        <v>314</v>
      </c>
      <c r="BL7" s="88" t="s">
        <v>314</v>
      </c>
      <c r="BM7" s="129" t="s">
        <v>314</v>
      </c>
      <c r="BN7" s="130" t="s">
        <v>314</v>
      </c>
      <c r="BO7" s="129" t="s">
        <v>314</v>
      </c>
      <c r="BP7" s="130" t="s">
        <v>314</v>
      </c>
      <c r="BQ7" s="91" t="s">
        <v>314</v>
      </c>
      <c r="BR7" s="131" t="s">
        <v>314</v>
      </c>
      <c r="BS7" s="110" t="s">
        <v>314</v>
      </c>
      <c r="BT7" s="132" t="s">
        <v>314</v>
      </c>
      <c r="BU7" s="132" t="s">
        <v>314</v>
      </c>
      <c r="BV7" s="132" t="s">
        <v>314</v>
      </c>
      <c r="BW7" s="132" t="s">
        <v>314</v>
      </c>
      <c r="BX7" s="132" t="s">
        <v>314</v>
      </c>
      <c r="BY7" s="132" t="s">
        <v>314</v>
      </c>
      <c r="BZ7" s="132" t="s">
        <v>314</v>
      </c>
      <c r="CA7" s="132" t="s">
        <v>314</v>
      </c>
      <c r="CB7" s="132" t="s">
        <v>314</v>
      </c>
      <c r="CC7" s="133" t="s">
        <v>314</v>
      </c>
      <c r="CD7" s="133" t="s">
        <v>314</v>
      </c>
      <c r="CE7" s="133" t="s">
        <v>314</v>
      </c>
      <c r="CF7" s="133" t="s">
        <v>314</v>
      </c>
      <c r="CG7" s="111" t="s">
        <v>314</v>
      </c>
      <c r="CH7" s="134" t="s">
        <v>314</v>
      </c>
    </row>
    <row r="8" spans="1:86" ht="13.05" customHeight="1">
      <c r="A8" s="118" t="s">
        <v>346</v>
      </c>
      <c r="B8" s="119">
        <v>8</v>
      </c>
      <c r="C8" s="119" t="s">
        <v>311</v>
      </c>
      <c r="D8" s="120">
        <v>43250</v>
      </c>
      <c r="E8" s="121">
        <v>27</v>
      </c>
      <c r="F8" s="122">
        <v>0.02</v>
      </c>
      <c r="G8" s="169" t="s">
        <v>338</v>
      </c>
      <c r="H8" s="123" t="s">
        <v>314</v>
      </c>
      <c r="I8" s="82" t="s">
        <v>314</v>
      </c>
      <c r="J8" s="124" t="s">
        <v>314</v>
      </c>
      <c r="K8" s="85" t="s">
        <v>314</v>
      </c>
      <c r="L8" s="136" t="s">
        <v>314</v>
      </c>
      <c r="M8" s="89" t="s">
        <v>314</v>
      </c>
      <c r="N8" s="125" t="s">
        <v>314</v>
      </c>
      <c r="O8" s="125" t="s">
        <v>314</v>
      </c>
      <c r="P8" s="90" t="s">
        <v>314</v>
      </c>
      <c r="Q8" s="87" t="s">
        <v>314</v>
      </c>
      <c r="R8" s="122" t="s">
        <v>314</v>
      </c>
      <c r="S8" s="87" t="s">
        <v>314</v>
      </c>
      <c r="T8" s="122" t="s">
        <v>314</v>
      </c>
      <c r="U8" s="87" t="s">
        <v>314</v>
      </c>
      <c r="V8" s="122" t="s">
        <v>314</v>
      </c>
      <c r="W8" s="87" t="s">
        <v>314</v>
      </c>
      <c r="X8" s="122" t="s">
        <v>314</v>
      </c>
      <c r="Y8" s="87" t="s">
        <v>314</v>
      </c>
      <c r="Z8" s="122" t="s">
        <v>314</v>
      </c>
      <c r="AA8" s="87" t="s">
        <v>314</v>
      </c>
      <c r="AB8" s="122" t="s">
        <v>314</v>
      </c>
      <c r="AC8" s="87" t="s">
        <v>314</v>
      </c>
      <c r="AD8" s="122" t="s">
        <v>314</v>
      </c>
      <c r="AE8" s="87" t="s">
        <v>314</v>
      </c>
      <c r="AF8" s="122" t="s">
        <v>314</v>
      </c>
      <c r="AG8" s="87" t="s">
        <v>314</v>
      </c>
      <c r="AH8" s="122" t="s">
        <v>314</v>
      </c>
      <c r="AI8" s="87" t="s">
        <v>314</v>
      </c>
      <c r="AJ8" s="121" t="s">
        <v>314</v>
      </c>
      <c r="AK8" s="126" t="s">
        <v>314</v>
      </c>
      <c r="AL8" s="121" t="s">
        <v>314</v>
      </c>
      <c r="AM8" s="126" t="s">
        <v>314</v>
      </c>
      <c r="AN8" s="126" t="s">
        <v>314</v>
      </c>
      <c r="AO8" s="121" t="s">
        <v>314</v>
      </c>
      <c r="AP8" s="121" t="s">
        <v>314</v>
      </c>
      <c r="AQ8" s="126" t="s">
        <v>314</v>
      </c>
      <c r="AR8" s="122" t="s">
        <v>314</v>
      </c>
      <c r="AS8" s="122" t="s">
        <v>314</v>
      </c>
      <c r="AT8" s="121" t="s">
        <v>314</v>
      </c>
      <c r="AU8" s="91">
        <v>0.15806847760317647</v>
      </c>
      <c r="AV8" s="88">
        <v>1.1855135820238234E-2</v>
      </c>
      <c r="AW8" s="170" t="s">
        <v>317</v>
      </c>
      <c r="AX8" s="170">
        <f t="shared" si="0"/>
        <v>30</v>
      </c>
      <c r="AY8" s="170"/>
      <c r="AZ8" s="124" t="s">
        <v>314</v>
      </c>
      <c r="BA8" s="127" t="s">
        <v>317</v>
      </c>
      <c r="BB8" s="124" t="s">
        <v>314</v>
      </c>
      <c r="BC8" s="127" t="s">
        <v>314</v>
      </c>
      <c r="BD8" s="125" t="s">
        <v>314</v>
      </c>
      <c r="BE8" s="173" t="s">
        <v>314</v>
      </c>
      <c r="BF8" s="92" t="s">
        <v>314</v>
      </c>
      <c r="BG8" s="121" t="s">
        <v>314</v>
      </c>
      <c r="BH8" s="121" t="s">
        <v>314</v>
      </c>
      <c r="BI8" s="122" t="s">
        <v>314</v>
      </c>
      <c r="BJ8" s="174" t="s">
        <v>314</v>
      </c>
      <c r="BK8" s="89" t="s">
        <v>314</v>
      </c>
      <c r="BL8" s="88" t="s">
        <v>314</v>
      </c>
      <c r="BM8" s="129" t="s">
        <v>314</v>
      </c>
      <c r="BN8" s="130" t="s">
        <v>314</v>
      </c>
      <c r="BO8" s="129" t="s">
        <v>314</v>
      </c>
      <c r="BP8" s="130" t="s">
        <v>314</v>
      </c>
      <c r="BQ8" s="91" t="s">
        <v>314</v>
      </c>
      <c r="BR8" s="131" t="s">
        <v>314</v>
      </c>
      <c r="BS8" s="110" t="s">
        <v>314</v>
      </c>
      <c r="BT8" s="132" t="s">
        <v>314</v>
      </c>
      <c r="BU8" s="132" t="s">
        <v>314</v>
      </c>
      <c r="BV8" s="132" t="s">
        <v>314</v>
      </c>
      <c r="BW8" s="132" t="s">
        <v>314</v>
      </c>
      <c r="BX8" s="132" t="s">
        <v>314</v>
      </c>
      <c r="BY8" s="132" t="s">
        <v>314</v>
      </c>
      <c r="BZ8" s="132" t="s">
        <v>314</v>
      </c>
      <c r="CA8" s="132" t="s">
        <v>314</v>
      </c>
      <c r="CB8" s="132" t="s">
        <v>314</v>
      </c>
      <c r="CC8" s="133" t="s">
        <v>314</v>
      </c>
      <c r="CD8" s="133" t="s">
        <v>314</v>
      </c>
      <c r="CE8" s="133" t="s">
        <v>314</v>
      </c>
      <c r="CF8" s="133" t="s">
        <v>314</v>
      </c>
      <c r="CG8" s="111" t="s">
        <v>314</v>
      </c>
      <c r="CH8" s="134" t="s">
        <v>314</v>
      </c>
    </row>
    <row r="9" spans="1:86" ht="13.05" customHeight="1">
      <c r="A9" s="138" t="s">
        <v>347</v>
      </c>
      <c r="B9" s="93">
        <v>8</v>
      </c>
      <c r="C9" s="93" t="s">
        <v>311</v>
      </c>
      <c r="D9" s="94">
        <v>43250</v>
      </c>
      <c r="E9" s="95">
        <v>27</v>
      </c>
      <c r="F9" s="96">
        <v>0.02</v>
      </c>
      <c r="G9" s="171" t="s">
        <v>338</v>
      </c>
      <c r="H9" s="97" t="s">
        <v>314</v>
      </c>
      <c r="I9" s="84" t="s">
        <v>314</v>
      </c>
      <c r="J9" s="104" t="s">
        <v>314</v>
      </c>
      <c r="K9" s="117" t="s">
        <v>314</v>
      </c>
      <c r="L9" s="81" t="s">
        <v>314</v>
      </c>
      <c r="M9" s="106" t="s">
        <v>314</v>
      </c>
      <c r="N9" s="103" t="s">
        <v>314</v>
      </c>
      <c r="O9" s="103" t="s">
        <v>314</v>
      </c>
      <c r="P9" s="98" t="s">
        <v>314</v>
      </c>
      <c r="Q9" s="99" t="s">
        <v>314</v>
      </c>
      <c r="R9" s="96" t="s">
        <v>314</v>
      </c>
      <c r="S9" s="99" t="s">
        <v>314</v>
      </c>
      <c r="T9" s="96" t="s">
        <v>314</v>
      </c>
      <c r="U9" s="99" t="s">
        <v>314</v>
      </c>
      <c r="V9" s="96" t="s">
        <v>314</v>
      </c>
      <c r="W9" s="99" t="s">
        <v>314</v>
      </c>
      <c r="X9" s="96" t="s">
        <v>314</v>
      </c>
      <c r="Y9" s="99" t="s">
        <v>314</v>
      </c>
      <c r="Z9" s="96" t="s">
        <v>314</v>
      </c>
      <c r="AA9" s="99" t="s">
        <v>314</v>
      </c>
      <c r="AB9" s="96" t="s">
        <v>314</v>
      </c>
      <c r="AC9" s="99" t="s">
        <v>314</v>
      </c>
      <c r="AD9" s="96" t="s">
        <v>314</v>
      </c>
      <c r="AE9" s="99" t="s">
        <v>314</v>
      </c>
      <c r="AF9" s="96" t="s">
        <v>314</v>
      </c>
      <c r="AG9" s="99" t="s">
        <v>314</v>
      </c>
      <c r="AH9" s="96" t="s">
        <v>314</v>
      </c>
      <c r="AI9" s="99" t="s">
        <v>314</v>
      </c>
      <c r="AJ9" s="95" t="s">
        <v>314</v>
      </c>
      <c r="AK9" s="100" t="s">
        <v>314</v>
      </c>
      <c r="AL9" s="95" t="s">
        <v>314</v>
      </c>
      <c r="AM9" s="100" t="s">
        <v>314</v>
      </c>
      <c r="AN9" s="100" t="s">
        <v>314</v>
      </c>
      <c r="AO9" s="95" t="s">
        <v>314</v>
      </c>
      <c r="AP9" s="95" t="s">
        <v>314</v>
      </c>
      <c r="AQ9" s="100" t="s">
        <v>314</v>
      </c>
      <c r="AR9" s="96" t="s">
        <v>314</v>
      </c>
      <c r="AS9" s="96" t="s">
        <v>314</v>
      </c>
      <c r="AT9" s="95" t="s">
        <v>314</v>
      </c>
      <c r="AU9" s="101">
        <v>8.933226363758795E-2</v>
      </c>
      <c r="AV9" s="107">
        <v>6.6999197728190964E-3</v>
      </c>
      <c r="AW9" s="172" t="s">
        <v>317</v>
      </c>
      <c r="AX9" s="170">
        <f t="shared" si="0"/>
        <v>30</v>
      </c>
      <c r="AY9" s="170"/>
      <c r="AZ9" s="104" t="s">
        <v>314</v>
      </c>
      <c r="BA9" s="105" t="s">
        <v>317</v>
      </c>
      <c r="BB9" s="104" t="s">
        <v>314</v>
      </c>
      <c r="BC9" s="105" t="s">
        <v>314</v>
      </c>
      <c r="BD9" s="103" t="s">
        <v>314</v>
      </c>
      <c r="BE9" s="176" t="s">
        <v>314</v>
      </c>
      <c r="BF9" s="137" t="s">
        <v>314</v>
      </c>
      <c r="BG9" s="95" t="s">
        <v>314</v>
      </c>
      <c r="BH9" s="95" t="s">
        <v>314</v>
      </c>
      <c r="BI9" s="96" t="s">
        <v>314</v>
      </c>
      <c r="BJ9" s="177" t="s">
        <v>314</v>
      </c>
      <c r="BK9" s="106" t="s">
        <v>314</v>
      </c>
      <c r="BL9" s="107" t="s">
        <v>314</v>
      </c>
      <c r="BM9" s="108" t="s">
        <v>314</v>
      </c>
      <c r="BN9" s="109" t="s">
        <v>314</v>
      </c>
      <c r="BO9" s="108" t="s">
        <v>314</v>
      </c>
      <c r="BP9" s="109" t="s">
        <v>314</v>
      </c>
      <c r="BQ9" s="101" t="s">
        <v>314</v>
      </c>
      <c r="BR9" s="102" t="s">
        <v>314</v>
      </c>
      <c r="BS9" s="112" t="s">
        <v>314</v>
      </c>
      <c r="BT9" s="113" t="s">
        <v>314</v>
      </c>
      <c r="BU9" s="113" t="s">
        <v>314</v>
      </c>
      <c r="BV9" s="113" t="s">
        <v>314</v>
      </c>
      <c r="BW9" s="113" t="s">
        <v>314</v>
      </c>
      <c r="BX9" s="113" t="s">
        <v>314</v>
      </c>
      <c r="BY9" s="113" t="s">
        <v>314</v>
      </c>
      <c r="BZ9" s="113" t="s">
        <v>314</v>
      </c>
      <c r="CA9" s="113" t="s">
        <v>314</v>
      </c>
      <c r="CB9" s="113" t="s">
        <v>314</v>
      </c>
      <c r="CC9" s="114" t="s">
        <v>314</v>
      </c>
      <c r="CD9" s="114" t="s">
        <v>314</v>
      </c>
      <c r="CE9" s="114" t="s">
        <v>314</v>
      </c>
      <c r="CF9" s="114" t="s">
        <v>314</v>
      </c>
      <c r="CG9" s="115" t="s">
        <v>314</v>
      </c>
      <c r="CH9" s="140" t="s">
        <v>314</v>
      </c>
    </row>
    <row r="10" spans="1:86" s="135" customFormat="1" ht="13.05" customHeight="1">
      <c r="A10" s="118" t="s">
        <v>348</v>
      </c>
      <c r="B10" s="119">
        <v>8</v>
      </c>
      <c r="C10" s="119" t="s">
        <v>311</v>
      </c>
      <c r="D10" s="120">
        <v>43250</v>
      </c>
      <c r="E10" s="121">
        <v>27</v>
      </c>
      <c r="F10" s="122">
        <v>0.02</v>
      </c>
      <c r="G10" s="169" t="s">
        <v>339</v>
      </c>
      <c r="H10" s="123" t="s">
        <v>314</v>
      </c>
      <c r="I10" s="82" t="s">
        <v>314</v>
      </c>
      <c r="J10" s="124" t="s">
        <v>314</v>
      </c>
      <c r="K10" s="83" t="s">
        <v>314</v>
      </c>
      <c r="L10" s="136" t="s">
        <v>314</v>
      </c>
      <c r="M10" s="89" t="s">
        <v>314</v>
      </c>
      <c r="N10" s="125" t="s">
        <v>314</v>
      </c>
      <c r="O10" s="125">
        <v>78.024030960444037</v>
      </c>
      <c r="P10" s="90">
        <v>50.805612901546063</v>
      </c>
      <c r="Q10" s="87">
        <v>0.19332501015683407</v>
      </c>
      <c r="R10" s="122">
        <v>2.6957962099160739</v>
      </c>
      <c r="S10" s="87">
        <v>3.0925634960915219E-2</v>
      </c>
      <c r="T10" s="122">
        <v>14.417125163028139</v>
      </c>
      <c r="U10" s="87">
        <v>8.8876963150016308E-2</v>
      </c>
      <c r="V10" s="122">
        <v>11.898571779116963</v>
      </c>
      <c r="W10" s="87">
        <v>0.18379247884330807</v>
      </c>
      <c r="X10" s="122">
        <v>6.2183868604093391</v>
      </c>
      <c r="Y10" s="87">
        <v>1.7552764958614651E-2</v>
      </c>
      <c r="Z10" s="122">
        <v>0.18480468523489113</v>
      </c>
      <c r="AA10" s="87">
        <v>6.2421663336474408E-3</v>
      </c>
      <c r="AB10" s="122">
        <v>10.325123768662351</v>
      </c>
      <c r="AC10" s="87">
        <v>2.2274905762323726E-2</v>
      </c>
      <c r="AD10" s="122">
        <v>2.5944870113355534</v>
      </c>
      <c r="AE10" s="87">
        <v>4.7703794882622282E-2</v>
      </c>
      <c r="AF10" s="122">
        <v>0.56237123320377524</v>
      </c>
      <c r="AG10" s="87">
        <v>1.8065388546944797E-2</v>
      </c>
      <c r="AH10" s="122">
        <v>0.28565149355205416</v>
      </c>
      <c r="AI10" s="87">
        <v>7.0833286507596422E-3</v>
      </c>
      <c r="AJ10" s="121">
        <v>120.68893994806554</v>
      </c>
      <c r="AK10" s="126">
        <v>17.881997476345077</v>
      </c>
      <c r="AL10" s="121">
        <v>806.92564315300285</v>
      </c>
      <c r="AM10" s="126">
        <v>20.290952222725412</v>
      </c>
      <c r="AN10" s="126" t="s">
        <v>314</v>
      </c>
      <c r="AO10" s="121" t="s">
        <v>314</v>
      </c>
      <c r="AP10" s="121" t="s">
        <v>314</v>
      </c>
      <c r="AQ10" s="126" t="s">
        <v>314</v>
      </c>
      <c r="AR10" s="122">
        <v>98.401725999999996</v>
      </c>
      <c r="AS10" s="122">
        <v>6.6859949511548971</v>
      </c>
      <c r="AT10" s="121">
        <v>844.82257963645873</v>
      </c>
      <c r="AU10" s="91">
        <v>0.20488908196963151</v>
      </c>
      <c r="AV10" s="88">
        <v>1.5366681147722362E-2</v>
      </c>
      <c r="AW10" s="170" t="s">
        <v>317</v>
      </c>
      <c r="AX10" s="170">
        <f t="shared" si="0"/>
        <v>30</v>
      </c>
      <c r="AY10" s="170"/>
      <c r="AZ10" s="124" t="s">
        <v>314</v>
      </c>
      <c r="BA10" s="127" t="s">
        <v>317</v>
      </c>
      <c r="BB10" s="124" t="s">
        <v>314</v>
      </c>
      <c r="BC10" s="127" t="s">
        <v>314</v>
      </c>
      <c r="BD10" s="125" t="s">
        <v>314</v>
      </c>
      <c r="BE10" s="128" t="s">
        <v>314</v>
      </c>
      <c r="BF10" s="92">
        <v>48.233767581909909</v>
      </c>
      <c r="BG10" s="121">
        <v>1138.9895758942278</v>
      </c>
      <c r="BH10" s="121" t="s">
        <v>314</v>
      </c>
      <c r="BI10" s="122" t="s">
        <v>314</v>
      </c>
      <c r="BJ10" s="86" t="s">
        <v>314</v>
      </c>
      <c r="BK10" s="89">
        <v>-0.15612027302724929</v>
      </c>
      <c r="BL10" s="88">
        <v>0.494806149648014</v>
      </c>
      <c r="BM10" s="129">
        <v>4.4339999999999997E-2</v>
      </c>
      <c r="BN10" s="130">
        <v>1.7483261999999998E-5</v>
      </c>
      <c r="BO10" s="129">
        <v>4.4156855143292095E-2</v>
      </c>
      <c r="BP10" s="130">
        <v>2.1849083474017466E-5</v>
      </c>
      <c r="BQ10" s="91">
        <v>2.699982937272849</v>
      </c>
      <c r="BR10" s="131">
        <v>2.9657183597121839</v>
      </c>
      <c r="BS10" s="110">
        <v>49.993600000000001</v>
      </c>
      <c r="BT10" s="132">
        <v>2.6527099999999999</v>
      </c>
      <c r="BU10" s="132">
        <v>14.1867</v>
      </c>
      <c r="BV10" s="132">
        <v>11.708399999999999</v>
      </c>
      <c r="BW10" s="132">
        <v>6.1189999999999998</v>
      </c>
      <c r="BX10" s="132">
        <v>0.18185100000000001</v>
      </c>
      <c r="BY10" s="132">
        <v>10.1601</v>
      </c>
      <c r="BZ10" s="132">
        <v>2.5530200000000001</v>
      </c>
      <c r="CA10" s="132">
        <v>0.55338299999999996</v>
      </c>
      <c r="CB10" s="132">
        <v>0.281086</v>
      </c>
      <c r="CC10" s="133">
        <v>118.75999999999999</v>
      </c>
      <c r="CD10" s="133">
        <v>794.67</v>
      </c>
      <c r="CE10" s="133" t="s">
        <v>314</v>
      </c>
      <c r="CF10" s="133" t="s">
        <v>314</v>
      </c>
      <c r="CG10" s="111">
        <v>98.481200000000001</v>
      </c>
      <c r="CH10" s="134">
        <v>4</v>
      </c>
    </row>
    <row r="11" spans="1:86" s="135" customFormat="1" ht="13.05" customHeight="1">
      <c r="A11" s="118" t="s">
        <v>349</v>
      </c>
      <c r="B11" s="119">
        <v>8</v>
      </c>
      <c r="C11" s="119" t="s">
        <v>311</v>
      </c>
      <c r="D11" s="120">
        <v>43250</v>
      </c>
      <c r="E11" s="121">
        <v>27</v>
      </c>
      <c r="F11" s="122">
        <v>0.02</v>
      </c>
      <c r="G11" s="169" t="s">
        <v>339</v>
      </c>
      <c r="H11" s="123" t="s">
        <v>314</v>
      </c>
      <c r="I11" s="82" t="s">
        <v>314</v>
      </c>
      <c r="J11" s="124" t="s">
        <v>314</v>
      </c>
      <c r="K11" s="83" t="s">
        <v>314</v>
      </c>
      <c r="L11" s="136" t="s">
        <v>314</v>
      </c>
      <c r="M11" s="89" t="s">
        <v>314</v>
      </c>
      <c r="N11" s="125" t="s">
        <v>314</v>
      </c>
      <c r="O11" s="125">
        <v>76.810515413182785</v>
      </c>
      <c r="P11" s="90">
        <v>50.469776756350463</v>
      </c>
      <c r="Q11" s="87">
        <v>0.18326635805542738</v>
      </c>
      <c r="R11" s="122">
        <v>2.6843207968414977</v>
      </c>
      <c r="S11" s="87">
        <v>3.0613604959658546E-2</v>
      </c>
      <c r="T11" s="122">
        <v>14.381547111323451</v>
      </c>
      <c r="U11" s="87">
        <v>8.44504580542869E-2</v>
      </c>
      <c r="V11" s="122">
        <v>12.519287615796342</v>
      </c>
      <c r="W11" s="87">
        <v>0.17896572032533187</v>
      </c>
      <c r="X11" s="122">
        <v>6.103961046161607</v>
      </c>
      <c r="Y11" s="87">
        <v>1.7331953232134035E-2</v>
      </c>
      <c r="Z11" s="122">
        <v>0.18464397937046514</v>
      </c>
      <c r="AA11" s="87">
        <v>6.1351839669403817E-3</v>
      </c>
      <c r="AB11" s="122">
        <v>10.225078855631933</v>
      </c>
      <c r="AC11" s="87">
        <v>2.2041486733565863E-2</v>
      </c>
      <c r="AD11" s="122">
        <v>2.5697511571966052</v>
      </c>
      <c r="AE11" s="87">
        <v>4.5246893500339232E-2</v>
      </c>
      <c r="AF11" s="122">
        <v>0.57853645210290094</v>
      </c>
      <c r="AG11" s="87">
        <v>1.7856238325929988E-2</v>
      </c>
      <c r="AH11" s="122">
        <v>0.26993962787435077</v>
      </c>
      <c r="AI11" s="87">
        <v>7.038162911530736E-3</v>
      </c>
      <c r="AJ11" s="121">
        <v>131.56601350372964</v>
      </c>
      <c r="AK11" s="126">
        <v>17.410656831002559</v>
      </c>
      <c r="AL11" s="121">
        <v>755.51597510290446</v>
      </c>
      <c r="AM11" s="126">
        <v>20.577081994707687</v>
      </c>
      <c r="AN11" s="126" t="s">
        <v>314</v>
      </c>
      <c r="AO11" s="121" t="s">
        <v>314</v>
      </c>
      <c r="AP11" s="121" t="s">
        <v>314</v>
      </c>
      <c r="AQ11" s="126" t="s">
        <v>314</v>
      </c>
      <c r="AR11" s="122">
        <v>99.432974000000016</v>
      </c>
      <c r="AS11" s="122">
        <v>5.742485882051044</v>
      </c>
      <c r="AT11" s="121">
        <v>920.96209452610742</v>
      </c>
      <c r="AU11" s="91">
        <v>0.24563406842798327</v>
      </c>
      <c r="AV11" s="88">
        <v>1.8422555132098745E-2</v>
      </c>
      <c r="AW11" s="170">
        <v>224.35886007858284</v>
      </c>
      <c r="AX11" s="170">
        <f t="shared" si="0"/>
        <v>224.35886007858284</v>
      </c>
      <c r="AY11" s="170"/>
      <c r="AZ11" s="124" t="s">
        <v>314</v>
      </c>
      <c r="BA11" s="127">
        <v>16.826914505893711</v>
      </c>
      <c r="BB11" s="124">
        <v>52.1</v>
      </c>
      <c r="BC11" s="127">
        <v>14.2</v>
      </c>
      <c r="BD11" s="125">
        <v>2.2033297879</v>
      </c>
      <c r="BE11" s="128">
        <v>0.60849411159999989</v>
      </c>
      <c r="BF11" s="92">
        <v>46.503132906939157</v>
      </c>
      <c r="BG11" s="121">
        <v>1136.6896170278483</v>
      </c>
      <c r="BH11" s="121" t="s">
        <v>314</v>
      </c>
      <c r="BI11" s="122" t="s">
        <v>314</v>
      </c>
      <c r="BJ11" s="86" t="s">
        <v>314</v>
      </c>
      <c r="BK11" s="89" t="s">
        <v>314</v>
      </c>
      <c r="BL11" s="88" t="s">
        <v>314</v>
      </c>
      <c r="BM11" s="129" t="s">
        <v>314</v>
      </c>
      <c r="BN11" s="130" t="s">
        <v>314</v>
      </c>
      <c r="BO11" s="129" t="s">
        <v>314</v>
      </c>
      <c r="BP11" s="130" t="s">
        <v>314</v>
      </c>
      <c r="BQ11" s="91">
        <v>2.7098237745833229</v>
      </c>
      <c r="BR11" s="131">
        <v>2.9788368785276091</v>
      </c>
      <c r="BS11" s="110">
        <v>50.183599999999998</v>
      </c>
      <c r="BT11" s="132">
        <v>2.6690999999999998</v>
      </c>
      <c r="BU11" s="132">
        <v>14.3</v>
      </c>
      <c r="BV11" s="132">
        <v>12.4483</v>
      </c>
      <c r="BW11" s="132">
        <v>6.06935</v>
      </c>
      <c r="BX11" s="132">
        <v>0.18359700000000001</v>
      </c>
      <c r="BY11" s="132">
        <v>10.1671</v>
      </c>
      <c r="BZ11" s="132">
        <v>2.55518</v>
      </c>
      <c r="CA11" s="132">
        <v>0.57525599999999999</v>
      </c>
      <c r="CB11" s="132">
        <v>0.26840900000000001</v>
      </c>
      <c r="CC11" s="133">
        <v>130.82</v>
      </c>
      <c r="CD11" s="133">
        <v>751.8</v>
      </c>
      <c r="CE11" s="133" t="s">
        <v>314</v>
      </c>
      <c r="CF11" s="133" t="s">
        <v>314</v>
      </c>
      <c r="CG11" s="111">
        <v>99.508099999999999</v>
      </c>
      <c r="CH11" s="134">
        <v>4</v>
      </c>
    </row>
    <row r="12" spans="1:86" s="135" customFormat="1" ht="13.05" customHeight="1">
      <c r="A12" s="118" t="s">
        <v>350</v>
      </c>
      <c r="B12" s="119">
        <v>8</v>
      </c>
      <c r="C12" s="119" t="s">
        <v>311</v>
      </c>
      <c r="D12" s="120">
        <v>43250</v>
      </c>
      <c r="E12" s="121">
        <v>27</v>
      </c>
      <c r="F12" s="122">
        <v>0.02</v>
      </c>
      <c r="G12" s="169" t="s">
        <v>339</v>
      </c>
      <c r="H12" s="123" t="s">
        <v>314</v>
      </c>
      <c r="I12" s="82" t="s">
        <v>314</v>
      </c>
      <c r="J12" s="124" t="s">
        <v>314</v>
      </c>
      <c r="K12" s="83" t="s">
        <v>314</v>
      </c>
      <c r="L12" s="136" t="s">
        <v>314</v>
      </c>
      <c r="M12" s="89" t="s">
        <v>314</v>
      </c>
      <c r="N12" s="125" t="s">
        <v>314</v>
      </c>
      <c r="O12" s="125">
        <v>76.972574887135394</v>
      </c>
      <c r="P12" s="90">
        <v>50.761569782466346</v>
      </c>
      <c r="Q12" s="87">
        <v>0.19324320477347551</v>
      </c>
      <c r="R12" s="122">
        <v>2.7524813943723028</v>
      </c>
      <c r="S12" s="87">
        <v>3.1357369037247021E-2</v>
      </c>
      <c r="T12" s="122">
        <v>14.176944643490344</v>
      </c>
      <c r="U12" s="87">
        <v>8.8148839326508521E-2</v>
      </c>
      <c r="V12" s="122">
        <v>12.22987683894857</v>
      </c>
      <c r="W12" s="87">
        <v>0.18605189336324071</v>
      </c>
      <c r="X12" s="122">
        <v>6.0174885542868717</v>
      </c>
      <c r="Y12" s="87">
        <v>1.7331329834514877E-2</v>
      </c>
      <c r="Z12" s="122">
        <v>0.1877615988366623</v>
      </c>
      <c r="AA12" s="87">
        <v>6.2403318419760054E-3</v>
      </c>
      <c r="AB12" s="122">
        <v>10.29976831690607</v>
      </c>
      <c r="AC12" s="87">
        <v>2.2279531843982691E-2</v>
      </c>
      <c r="AD12" s="122">
        <v>2.6804602976748102</v>
      </c>
      <c r="AE12" s="87">
        <v>4.8495959889651732E-2</v>
      </c>
      <c r="AF12" s="122">
        <v>0.57856338364780091</v>
      </c>
      <c r="AG12" s="87">
        <v>1.8703970635581199E-2</v>
      </c>
      <c r="AH12" s="122">
        <v>0.30227331463905877</v>
      </c>
      <c r="AI12" s="87">
        <v>7.1387284171677218E-3</v>
      </c>
      <c r="AJ12" s="121">
        <v>128.11874731183951</v>
      </c>
      <c r="AK12" s="126">
        <v>17.833617150818814</v>
      </c>
      <c r="AL12" s="121">
        <v>592.22872938793694</v>
      </c>
      <c r="AM12" s="126">
        <v>19.359720272199901</v>
      </c>
      <c r="AN12" s="126" t="s">
        <v>314</v>
      </c>
      <c r="AO12" s="121" t="s">
        <v>314</v>
      </c>
      <c r="AP12" s="121" t="s">
        <v>314</v>
      </c>
      <c r="AQ12" s="126" t="s">
        <v>314</v>
      </c>
      <c r="AR12" s="122">
        <v>98.471146999999988</v>
      </c>
      <c r="AS12" s="122">
        <v>4.6224985945769452</v>
      </c>
      <c r="AT12" s="121">
        <v>896.83123118287665</v>
      </c>
      <c r="AU12" s="91">
        <v>6.7615095285768798E-2</v>
      </c>
      <c r="AV12" s="88">
        <v>5.0711321464326593E-3</v>
      </c>
      <c r="AW12" s="170" t="s">
        <v>317</v>
      </c>
      <c r="AX12" s="170">
        <f t="shared" si="0"/>
        <v>30</v>
      </c>
      <c r="AY12" s="170"/>
      <c r="AZ12" s="124" t="s">
        <v>314</v>
      </c>
      <c r="BA12" s="127" t="s">
        <v>317</v>
      </c>
      <c r="BB12" s="124" t="s">
        <v>314</v>
      </c>
      <c r="BC12" s="127" t="s">
        <v>314</v>
      </c>
      <c r="BD12" s="125" t="s">
        <v>314</v>
      </c>
      <c r="BE12" s="128" t="s">
        <v>314</v>
      </c>
      <c r="BF12" s="92">
        <v>46.730104977768818</v>
      </c>
      <c r="BG12" s="121">
        <v>1134.9515199411662</v>
      </c>
      <c r="BH12" s="121" t="s">
        <v>314</v>
      </c>
      <c r="BI12" s="122" t="s">
        <v>314</v>
      </c>
      <c r="BJ12" s="86" t="s">
        <v>314</v>
      </c>
      <c r="BK12" s="89">
        <v>-1.2384952443147412</v>
      </c>
      <c r="BL12" s="88">
        <v>0.58330216023043568</v>
      </c>
      <c r="BM12" s="129">
        <v>4.4291999999999998E-2</v>
      </c>
      <c r="BN12" s="130">
        <v>2.218497696E-5</v>
      </c>
      <c r="BO12" s="129">
        <v>4.4109053405653895E-2</v>
      </c>
      <c r="BP12" s="130">
        <v>2.5728906137237572E-5</v>
      </c>
      <c r="BQ12" s="91">
        <v>2.703136557259862</v>
      </c>
      <c r="BR12" s="131">
        <v>2.9706365385207212</v>
      </c>
      <c r="BS12" s="110">
        <v>49.985500000000002</v>
      </c>
      <c r="BT12" s="132">
        <v>2.7103999999999999</v>
      </c>
      <c r="BU12" s="132">
        <v>13.9602</v>
      </c>
      <c r="BV12" s="132">
        <v>12.042899999999999</v>
      </c>
      <c r="BW12" s="132">
        <v>5.9254899999999999</v>
      </c>
      <c r="BX12" s="132">
        <v>0.184891</v>
      </c>
      <c r="BY12" s="132">
        <v>10.142300000000001</v>
      </c>
      <c r="BZ12" s="132">
        <v>2.6394799999999998</v>
      </c>
      <c r="CA12" s="132">
        <v>0.56971799999999995</v>
      </c>
      <c r="CB12" s="132">
        <v>0.29765200000000003</v>
      </c>
      <c r="CC12" s="133">
        <v>126.16000000000001</v>
      </c>
      <c r="CD12" s="133">
        <v>583.52</v>
      </c>
      <c r="CE12" s="133" t="s">
        <v>314</v>
      </c>
      <c r="CF12" s="133" t="s">
        <v>314</v>
      </c>
      <c r="CG12" s="111">
        <v>98.529399999999995</v>
      </c>
      <c r="CH12" s="134">
        <v>4</v>
      </c>
    </row>
    <row r="13" spans="1:86" s="135" customFormat="1" ht="13.05" customHeight="1">
      <c r="A13" s="118" t="s">
        <v>351</v>
      </c>
      <c r="B13" s="119">
        <v>8</v>
      </c>
      <c r="C13" s="119" t="s">
        <v>311</v>
      </c>
      <c r="D13" s="120">
        <v>43250</v>
      </c>
      <c r="E13" s="121">
        <v>27</v>
      </c>
      <c r="F13" s="122">
        <v>0.02</v>
      </c>
      <c r="G13" s="169" t="s">
        <v>339</v>
      </c>
      <c r="H13" s="123" t="s">
        <v>314</v>
      </c>
      <c r="I13" s="82" t="s">
        <v>314</v>
      </c>
      <c r="J13" s="124" t="s">
        <v>314</v>
      </c>
      <c r="K13" s="83" t="s">
        <v>314</v>
      </c>
      <c r="L13" s="136" t="s">
        <v>314</v>
      </c>
      <c r="M13" s="89" t="s">
        <v>314</v>
      </c>
      <c r="N13" s="125" t="s">
        <v>314</v>
      </c>
      <c r="O13" s="125">
        <v>77.683824250205831</v>
      </c>
      <c r="P13" s="90">
        <v>51.443803684070822</v>
      </c>
      <c r="Q13" s="87">
        <v>0.1889037048800554</v>
      </c>
      <c r="R13" s="122">
        <v>2.8158729683561758</v>
      </c>
      <c r="S13" s="87">
        <v>3.1896519461757748E-2</v>
      </c>
      <c r="T13" s="122">
        <v>14.054452464825989</v>
      </c>
      <c r="U13" s="87">
        <v>8.5219875243095627E-2</v>
      </c>
      <c r="V13" s="122">
        <v>11.760374071617855</v>
      </c>
      <c r="W13" s="87">
        <v>0.17755695169587921</v>
      </c>
      <c r="X13" s="122">
        <v>6.0260747303856723</v>
      </c>
      <c r="Y13" s="87">
        <v>1.734159681611467E-2</v>
      </c>
      <c r="Z13" s="122">
        <v>0.18291186804954235</v>
      </c>
      <c r="AA13" s="87">
        <v>6.2505192285493769E-3</v>
      </c>
      <c r="AB13" s="122">
        <v>10.365790417705366</v>
      </c>
      <c r="AC13" s="87">
        <v>2.2395497513260795E-2</v>
      </c>
      <c r="AD13" s="122">
        <v>2.4902697299224248</v>
      </c>
      <c r="AE13" s="87">
        <v>4.5497975046601677E-2</v>
      </c>
      <c r="AF13" s="122">
        <v>0.53695495374566349</v>
      </c>
      <c r="AG13" s="87">
        <v>1.7400508535586598E-2</v>
      </c>
      <c r="AH13" s="122">
        <v>0.3055673701130564</v>
      </c>
      <c r="AI13" s="87">
        <v>7.1578239746873124E-3</v>
      </c>
      <c r="AJ13" s="121">
        <v>179.27741207415994</v>
      </c>
      <c r="AK13" s="126">
        <v>17.624081126844782</v>
      </c>
      <c r="AL13" s="121">
        <v>612.9881328377196</v>
      </c>
      <c r="AM13" s="126">
        <v>19.829185316287688</v>
      </c>
      <c r="AN13" s="126" t="s">
        <v>314</v>
      </c>
      <c r="AO13" s="121" t="s">
        <v>314</v>
      </c>
      <c r="AP13" s="121" t="s">
        <v>314</v>
      </c>
      <c r="AQ13" s="126" t="s">
        <v>314</v>
      </c>
      <c r="AR13" s="122">
        <v>98.14398700000001</v>
      </c>
      <c r="AS13" s="122">
        <v>3.4192156487854182</v>
      </c>
      <c r="AT13" s="121">
        <v>1254.9418845191196</v>
      </c>
      <c r="AU13" s="91">
        <v>0.2215920357659826</v>
      </c>
      <c r="AV13" s="88">
        <v>1.6619402682448693E-2</v>
      </c>
      <c r="AW13" s="170" t="s">
        <v>317</v>
      </c>
      <c r="AX13" s="170">
        <f t="shared" si="0"/>
        <v>30</v>
      </c>
      <c r="AY13" s="170"/>
      <c r="AZ13" s="124" t="s">
        <v>314</v>
      </c>
      <c r="BA13" s="127" t="s">
        <v>317</v>
      </c>
      <c r="BB13" s="124" t="s">
        <v>314</v>
      </c>
      <c r="BC13" s="127" t="s">
        <v>314</v>
      </c>
      <c r="BD13" s="125" t="s">
        <v>314</v>
      </c>
      <c r="BE13" s="128" t="s">
        <v>314</v>
      </c>
      <c r="BF13" s="92">
        <v>47.741269251395998</v>
      </c>
      <c r="BG13" s="121">
        <v>1135.124102080752</v>
      </c>
      <c r="BH13" s="121" t="s">
        <v>314</v>
      </c>
      <c r="BI13" s="122" t="s">
        <v>314</v>
      </c>
      <c r="BJ13" s="86" t="s">
        <v>314</v>
      </c>
      <c r="BK13" s="89" t="s">
        <v>314</v>
      </c>
      <c r="BL13" s="88" t="s">
        <v>314</v>
      </c>
      <c r="BM13" s="129" t="s">
        <v>314</v>
      </c>
      <c r="BN13" s="130" t="s">
        <v>314</v>
      </c>
      <c r="BO13" s="129" t="s">
        <v>314</v>
      </c>
      <c r="BP13" s="130" t="s">
        <v>314</v>
      </c>
      <c r="BQ13" s="91">
        <v>2.6938940181606701</v>
      </c>
      <c r="BR13" s="131">
        <v>2.955060625075415</v>
      </c>
      <c r="BS13" s="110">
        <v>50.488999999999997</v>
      </c>
      <c r="BT13" s="132">
        <v>2.7636099999999999</v>
      </c>
      <c r="BU13" s="132">
        <v>13.7936</v>
      </c>
      <c r="BV13" s="132">
        <v>11.5421</v>
      </c>
      <c r="BW13" s="132">
        <v>5.9142299999999999</v>
      </c>
      <c r="BX13" s="132">
        <v>0.17951700000000001</v>
      </c>
      <c r="BY13" s="132">
        <v>10.173400000000001</v>
      </c>
      <c r="BZ13" s="132">
        <v>2.4440499999999998</v>
      </c>
      <c r="CA13" s="132">
        <v>0.52698900000000004</v>
      </c>
      <c r="CB13" s="132">
        <v>0.299896</v>
      </c>
      <c r="CC13" s="133">
        <v>175.95</v>
      </c>
      <c r="CD13" s="133">
        <v>601.98</v>
      </c>
      <c r="CE13" s="133" t="s">
        <v>314</v>
      </c>
      <c r="CF13" s="133" t="s">
        <v>314</v>
      </c>
      <c r="CG13" s="111">
        <v>98.204099999999997</v>
      </c>
      <c r="CH13" s="134">
        <v>4</v>
      </c>
    </row>
    <row r="14" spans="1:86" s="135" customFormat="1" ht="13.05" customHeight="1">
      <c r="A14" s="118" t="s">
        <v>316</v>
      </c>
      <c r="B14" s="119">
        <v>8</v>
      </c>
      <c r="C14" s="119" t="s">
        <v>311</v>
      </c>
      <c r="D14" s="120">
        <v>43250</v>
      </c>
      <c r="E14" s="121">
        <v>27</v>
      </c>
      <c r="F14" s="122">
        <v>0.02</v>
      </c>
      <c r="G14" s="169" t="s">
        <v>312</v>
      </c>
      <c r="H14" s="123" t="s">
        <v>313</v>
      </c>
      <c r="I14" s="82">
        <v>70</v>
      </c>
      <c r="J14" s="124">
        <v>60</v>
      </c>
      <c r="K14" s="83">
        <v>3.7445606090528612E-2</v>
      </c>
      <c r="L14" s="136">
        <v>6</v>
      </c>
      <c r="M14" s="89" t="s">
        <v>314</v>
      </c>
      <c r="N14" s="125">
        <v>82.573013199470651</v>
      </c>
      <c r="O14" s="125">
        <v>80.613215928442315</v>
      </c>
      <c r="P14" s="90">
        <v>50.496886455942203</v>
      </c>
      <c r="Q14" s="87">
        <v>0.18859324669133015</v>
      </c>
      <c r="R14" s="122">
        <v>1.9891648406176581</v>
      </c>
      <c r="S14" s="87">
        <v>2.646146204176858E-2</v>
      </c>
      <c r="T14" s="122">
        <v>14.218213066110172</v>
      </c>
      <c r="U14" s="87">
        <v>8.6032985441726051E-2</v>
      </c>
      <c r="V14" s="122">
        <v>11.551608130933017</v>
      </c>
      <c r="W14" s="87">
        <v>0.18966469874097611</v>
      </c>
      <c r="X14" s="122">
        <v>7.9727172017490782</v>
      </c>
      <c r="Y14" s="87">
        <v>2.5358104059055135E-2</v>
      </c>
      <c r="Z14" s="122">
        <v>0.16760369746879358</v>
      </c>
      <c r="AA14" s="87">
        <v>6.3585490745710913E-3</v>
      </c>
      <c r="AB14" s="122">
        <v>10.533942566661421</v>
      </c>
      <c r="AC14" s="87">
        <v>2.1614386073681241E-2</v>
      </c>
      <c r="AD14" s="122">
        <v>2.3464517645631102</v>
      </c>
      <c r="AE14" s="87">
        <v>4.5869143029209053E-2</v>
      </c>
      <c r="AF14" s="122">
        <v>0.39542429223176451</v>
      </c>
      <c r="AG14" s="87">
        <v>1.4294311367173726E-2</v>
      </c>
      <c r="AH14" s="122">
        <v>0.22079529007865023</v>
      </c>
      <c r="AI14" s="87">
        <v>6.9645016758928492E-3</v>
      </c>
      <c r="AJ14" s="121">
        <v>113.84173370148012</v>
      </c>
      <c r="AK14" s="126">
        <v>16.531982726395245</v>
      </c>
      <c r="AL14" s="121">
        <v>1388.443526235634</v>
      </c>
      <c r="AM14" s="126">
        <v>19.111883624252176</v>
      </c>
      <c r="AN14" s="126">
        <v>108.51562629897739</v>
      </c>
      <c r="AO14" s="121">
        <v>958.08520273973215</v>
      </c>
      <c r="AP14" s="121" t="s">
        <v>314</v>
      </c>
      <c r="AQ14" s="126" t="s">
        <v>314</v>
      </c>
      <c r="AR14" s="122">
        <v>99.417099000000007</v>
      </c>
      <c r="AS14" s="122">
        <v>12.196261257549542</v>
      </c>
      <c r="AT14" s="121">
        <v>796.89213591036093</v>
      </c>
      <c r="AU14" s="91">
        <v>0.30246293870806995</v>
      </c>
      <c r="AV14" s="88">
        <v>2.2684720403105246E-2</v>
      </c>
      <c r="AW14" s="170" t="s">
        <v>317</v>
      </c>
      <c r="AX14" s="170">
        <f t="shared" si="0"/>
        <v>30</v>
      </c>
      <c r="AY14" s="170">
        <f>100*(AZ14-AX14)/AZ14</f>
        <v>91.485990302581399</v>
      </c>
      <c r="AZ14" s="124">
        <v>352.36041613971662</v>
      </c>
      <c r="BA14" s="127">
        <v>100.51827741451731</v>
      </c>
      <c r="BB14" s="124">
        <v>79.400000000000006</v>
      </c>
      <c r="BC14" s="127">
        <v>11.45</v>
      </c>
      <c r="BD14" s="125">
        <v>3.4549729799035203</v>
      </c>
      <c r="BE14" s="128">
        <v>0.5272819676895526</v>
      </c>
      <c r="BF14" s="92">
        <v>55.167231860992942</v>
      </c>
      <c r="BG14" s="121">
        <v>1140.3369344521921</v>
      </c>
      <c r="BH14" s="121">
        <v>33.914681302964482</v>
      </c>
      <c r="BI14" s="122">
        <v>0.91900000000000004</v>
      </c>
      <c r="BJ14" s="86">
        <v>8.8139281828073957E-2</v>
      </c>
      <c r="BK14" s="89">
        <v>1.5350906196098801</v>
      </c>
      <c r="BL14" s="88">
        <v>0.44364403729735036</v>
      </c>
      <c r="BM14" s="129">
        <v>4.4415000000000003E-2</v>
      </c>
      <c r="BN14" s="130">
        <v>1.4559681150000001E-5</v>
      </c>
      <c r="BO14" s="129">
        <v>4.4231545358351797E-2</v>
      </c>
      <c r="BP14" s="130">
        <v>1.9623061358680068E-5</v>
      </c>
      <c r="BQ14" s="91">
        <v>2.6676460734217362</v>
      </c>
      <c r="BR14" s="131">
        <v>2.9172127001195078</v>
      </c>
      <c r="BS14" s="110">
        <v>51.431399999999996</v>
      </c>
      <c r="BT14" s="132">
        <v>2.1404100000000001</v>
      </c>
      <c r="BU14" s="132">
        <v>15.387</v>
      </c>
      <c r="BV14" s="132">
        <v>9.6770200000000006</v>
      </c>
      <c r="BW14" s="132">
        <v>5.9230400000000003</v>
      </c>
      <c r="BX14" s="132">
        <v>0.158331</v>
      </c>
      <c r="BY14" s="132">
        <v>11.3696</v>
      </c>
      <c r="BZ14" s="132">
        <v>2.5444599999999999</v>
      </c>
      <c r="CA14" s="132">
        <v>0.43318899999999999</v>
      </c>
      <c r="CB14" s="132">
        <v>0.23710600000000001</v>
      </c>
      <c r="CC14" s="133">
        <v>122.71000000000001</v>
      </c>
      <c r="CD14" s="133">
        <v>1032.72</v>
      </c>
      <c r="CE14" s="133">
        <v>1497.2481900721637</v>
      </c>
      <c r="CF14" s="133" t="s">
        <v>314</v>
      </c>
      <c r="CG14" s="111">
        <v>99.417100000000005</v>
      </c>
      <c r="CH14" s="134">
        <v>3</v>
      </c>
    </row>
    <row r="15" spans="1:86" s="135" customFormat="1" ht="13.05" customHeight="1">
      <c r="A15" s="118" t="s">
        <v>318</v>
      </c>
      <c r="B15" s="119">
        <v>8</v>
      </c>
      <c r="C15" s="119" t="s">
        <v>311</v>
      </c>
      <c r="D15" s="120">
        <v>43250</v>
      </c>
      <c r="E15" s="121">
        <v>27</v>
      </c>
      <c r="F15" s="122">
        <v>0.02</v>
      </c>
      <c r="G15" s="169" t="s">
        <v>312</v>
      </c>
      <c r="H15" s="123" t="s">
        <v>313</v>
      </c>
      <c r="I15" s="82">
        <v>85</v>
      </c>
      <c r="J15" s="124">
        <v>75</v>
      </c>
      <c r="K15" s="83">
        <v>2.2871200707148077E-2</v>
      </c>
      <c r="L15" s="136" t="s">
        <v>315</v>
      </c>
      <c r="M15" s="89" t="s">
        <v>314</v>
      </c>
      <c r="N15" s="125">
        <v>82.455395458052507</v>
      </c>
      <c r="O15" s="125">
        <v>81.82003819814247</v>
      </c>
      <c r="P15" s="90">
        <v>51.236449270824927</v>
      </c>
      <c r="Q15" s="87">
        <v>0.18978441937956989</v>
      </c>
      <c r="R15" s="122">
        <v>1.8200850858789814</v>
      </c>
      <c r="S15" s="87">
        <v>2.5174870882352308E-2</v>
      </c>
      <c r="T15" s="122">
        <v>14.121972919503383</v>
      </c>
      <c r="U15" s="87">
        <v>8.6077943975707352E-2</v>
      </c>
      <c r="V15" s="122">
        <v>11.570038949120388</v>
      </c>
      <c r="W15" s="87">
        <v>0.19053771542190437</v>
      </c>
      <c r="X15" s="122">
        <v>7.9429195805154453</v>
      </c>
      <c r="Y15" s="87">
        <v>2.3522320904130051E-2</v>
      </c>
      <c r="Z15" s="122">
        <v>0.14857837435746787</v>
      </c>
      <c r="AA15" s="87">
        <v>6.0218963705456078E-3</v>
      </c>
      <c r="AB15" s="122">
        <v>10.046106704021494</v>
      </c>
      <c r="AC15" s="87">
        <v>2.0506113004248674E-2</v>
      </c>
      <c r="AD15" s="122">
        <v>2.4716213355951755</v>
      </c>
      <c r="AE15" s="87">
        <v>4.7051019555057562E-2</v>
      </c>
      <c r="AF15" s="122">
        <v>0.33430134230430275</v>
      </c>
      <c r="AG15" s="87">
        <v>1.3951364488251235E-2</v>
      </c>
      <c r="AH15" s="122">
        <v>0.23190273294983163</v>
      </c>
      <c r="AI15" s="87">
        <v>6.7228834184889143E-3</v>
      </c>
      <c r="AJ15" s="121">
        <v>135.85024004739165</v>
      </c>
      <c r="AK15" s="126">
        <v>16.128004648186291</v>
      </c>
      <c r="AL15" s="121">
        <v>624.38680923855782</v>
      </c>
      <c r="AM15" s="126">
        <v>17.0977713134222</v>
      </c>
      <c r="AN15" s="126" t="s">
        <v>314</v>
      </c>
      <c r="AO15" s="121" t="s">
        <v>314</v>
      </c>
      <c r="AP15" s="121" t="s">
        <v>314</v>
      </c>
      <c r="AQ15" s="126" t="s">
        <v>314</v>
      </c>
      <c r="AR15" s="122">
        <v>99.754969999999986</v>
      </c>
      <c r="AS15" s="122">
        <v>4.5961406400219769</v>
      </c>
      <c r="AT15" s="121">
        <v>950.9516803317415</v>
      </c>
      <c r="AU15" s="91">
        <v>0.22787551626363034</v>
      </c>
      <c r="AV15" s="88">
        <v>1.7090663719772275E-2</v>
      </c>
      <c r="AW15" s="170" t="s">
        <v>317</v>
      </c>
      <c r="AX15" s="170">
        <f t="shared" si="0"/>
        <v>30</v>
      </c>
      <c r="AY15" s="170">
        <f t="shared" ref="AY15:AY17" si="1">100*(AZ15-AX15)/AZ15</f>
        <v>73.363635118054603</v>
      </c>
      <c r="AZ15" s="124">
        <v>112.62798108136197</v>
      </c>
      <c r="BA15" s="127">
        <v>60.47875390225434</v>
      </c>
      <c r="BB15" s="124">
        <v>27.5</v>
      </c>
      <c r="BC15" s="127">
        <v>17.899999999999999</v>
      </c>
      <c r="BD15" s="125">
        <v>1.2488677059375002</v>
      </c>
      <c r="BE15" s="128">
        <v>0.81967354881942001</v>
      </c>
      <c r="BF15" s="92">
        <v>55.035153722689344</v>
      </c>
      <c r="BG15" s="121">
        <v>1140.3369344521921</v>
      </c>
      <c r="BH15" s="121">
        <v>33.31574911616849</v>
      </c>
      <c r="BI15" s="122">
        <v>0.92700000000000005</v>
      </c>
      <c r="BJ15" s="86">
        <v>7.8748651564185534E-2</v>
      </c>
      <c r="BK15" s="89">
        <v>-0.74240671580794171</v>
      </c>
      <c r="BL15" s="88">
        <v>0.45994872467427594</v>
      </c>
      <c r="BM15" s="129">
        <v>4.4313999999999999E-2</v>
      </c>
      <c r="BN15" s="130">
        <v>1.5490401840000002E-5</v>
      </c>
      <c r="BO15" s="129">
        <v>4.4130962535404737E-2</v>
      </c>
      <c r="BP15" s="130">
        <v>2.0297979936807659E-5</v>
      </c>
      <c r="BQ15" s="91">
        <v>2.66059659805319</v>
      </c>
      <c r="BR15" s="131">
        <v>2.9058646364076548</v>
      </c>
      <c r="BS15" s="110">
        <v>52.317999999999998</v>
      </c>
      <c r="BT15" s="132">
        <v>1.95444</v>
      </c>
      <c r="BU15" s="132">
        <v>15.191599999999999</v>
      </c>
      <c r="BV15" s="132">
        <v>9.6254399999999993</v>
      </c>
      <c r="BW15" s="132">
        <v>6.3766100000000003</v>
      </c>
      <c r="BX15" s="132">
        <v>0.14316000000000001</v>
      </c>
      <c r="BY15" s="132">
        <v>10.7919</v>
      </c>
      <c r="BZ15" s="132">
        <v>2.6634600000000002</v>
      </c>
      <c r="CA15" s="132">
        <v>0.36327599999999999</v>
      </c>
      <c r="CB15" s="132">
        <v>0.24559300000000001</v>
      </c>
      <c r="CC15" s="133">
        <v>145.62</v>
      </c>
      <c r="CD15" s="133">
        <v>669.29000000000008</v>
      </c>
      <c r="CE15" s="133" t="s">
        <v>314</v>
      </c>
      <c r="CF15" s="133" t="s">
        <v>314</v>
      </c>
      <c r="CG15" s="111">
        <v>99.754900000000006</v>
      </c>
      <c r="CH15" s="134">
        <v>3</v>
      </c>
    </row>
    <row r="16" spans="1:86" s="135" customFormat="1" ht="13.05" customHeight="1">
      <c r="A16" s="118" t="s">
        <v>319</v>
      </c>
      <c r="B16" s="119">
        <v>8</v>
      </c>
      <c r="C16" s="119" t="s">
        <v>311</v>
      </c>
      <c r="D16" s="120">
        <v>43250</v>
      </c>
      <c r="E16" s="121">
        <v>27</v>
      </c>
      <c r="F16" s="122">
        <v>0.02</v>
      </c>
      <c r="G16" s="169" t="s">
        <v>312</v>
      </c>
      <c r="H16" s="123" t="s">
        <v>313</v>
      </c>
      <c r="I16" s="82">
        <v>165</v>
      </c>
      <c r="J16" s="124">
        <v>140</v>
      </c>
      <c r="K16" s="83">
        <v>3.597860179456018E-2</v>
      </c>
      <c r="L16" s="136">
        <v>10</v>
      </c>
      <c r="M16" s="89" t="s">
        <v>314</v>
      </c>
      <c r="N16" s="125">
        <v>88.830364409328126</v>
      </c>
      <c r="O16" s="125">
        <v>87.673461858156827</v>
      </c>
      <c r="P16" s="90">
        <v>48.597176413441382</v>
      </c>
      <c r="Q16" s="87">
        <v>0.18109276117293002</v>
      </c>
      <c r="R16" s="122">
        <v>1.8219550599608225</v>
      </c>
      <c r="S16" s="87">
        <v>2.2899606562129589E-2</v>
      </c>
      <c r="T16" s="122">
        <v>12.221299212449956</v>
      </c>
      <c r="U16" s="87">
        <v>7.2458066516245742E-2</v>
      </c>
      <c r="V16" s="122">
        <v>11.545404564758623</v>
      </c>
      <c r="W16" s="87">
        <v>0.23550547139285938</v>
      </c>
      <c r="X16" s="122">
        <v>13.386427179739693</v>
      </c>
      <c r="Y16" s="87">
        <v>3.9561577565643699E-2</v>
      </c>
      <c r="Z16" s="122">
        <v>0.12644799645004881</v>
      </c>
      <c r="AA16" s="87">
        <v>6.0789242053378711E-3</v>
      </c>
      <c r="AB16" s="122">
        <v>9.630620618515028</v>
      </c>
      <c r="AC16" s="87">
        <v>1.8912709076845995E-2</v>
      </c>
      <c r="AD16" s="122">
        <v>2.0542781645496029</v>
      </c>
      <c r="AE16" s="87">
        <v>3.8581911777947231E-2</v>
      </c>
      <c r="AF16" s="122">
        <v>0.36579598973049843</v>
      </c>
      <c r="AG16" s="87">
        <v>1.2864935220024709E-2</v>
      </c>
      <c r="AH16" s="122">
        <v>0.18264710598340383</v>
      </c>
      <c r="AI16" s="87">
        <v>5.6111565370479434E-3</v>
      </c>
      <c r="AJ16" s="121">
        <v>75.823544451092914</v>
      </c>
      <c r="AK16" s="126">
        <v>13.657981326658689</v>
      </c>
      <c r="AL16" s="121">
        <v>732.05755185969201</v>
      </c>
      <c r="AM16" s="126">
        <v>14.894181793596555</v>
      </c>
      <c r="AN16" s="126">
        <v>19.457319141533919</v>
      </c>
      <c r="AO16" s="121">
        <v>603.65339975830466</v>
      </c>
      <c r="AP16" s="121" t="s">
        <v>314</v>
      </c>
      <c r="AQ16" s="126" t="s">
        <v>314</v>
      </c>
      <c r="AR16" s="122">
        <v>99.009893499999976</v>
      </c>
      <c r="AS16" s="122">
        <v>9.6547524539937299</v>
      </c>
      <c r="AT16" s="121">
        <v>530.76481115765046</v>
      </c>
      <c r="AU16" s="91">
        <v>0.24759678028237253</v>
      </c>
      <c r="AV16" s="88">
        <v>1.856975852117794E-2</v>
      </c>
      <c r="AW16" s="170" t="s">
        <v>317</v>
      </c>
      <c r="AX16" s="170">
        <f t="shared" si="0"/>
        <v>30</v>
      </c>
      <c r="AY16" s="170">
        <f t="shared" si="1"/>
        <v>89.535340910738313</v>
      </c>
      <c r="AZ16" s="124">
        <v>286.67919082796033</v>
      </c>
      <c r="BA16" s="127">
        <v>97.389672749292245</v>
      </c>
      <c r="BB16" s="124">
        <v>52.6</v>
      </c>
      <c r="BC16" s="127">
        <v>19.75</v>
      </c>
      <c r="BD16" s="125">
        <v>2.33879389554928</v>
      </c>
      <c r="BE16" s="128">
        <v>0.90293508320968763</v>
      </c>
      <c r="BF16" s="92">
        <v>67.396709020184758</v>
      </c>
      <c r="BG16" s="121">
        <v>1140.3369344521921</v>
      </c>
      <c r="BH16" s="121">
        <v>142.73025186057566</v>
      </c>
      <c r="BI16" s="122">
        <v>0.76</v>
      </c>
      <c r="BJ16" s="86">
        <v>0.31578947368421062</v>
      </c>
      <c r="BK16" s="89">
        <v>0.11447346979487349</v>
      </c>
      <c r="BL16" s="88">
        <v>0.51298918880371425</v>
      </c>
      <c r="BM16" s="129">
        <v>4.4352000000000003E-2</v>
      </c>
      <c r="BN16" s="130">
        <v>1.8489905279999999E-5</v>
      </c>
      <c r="BO16" s="129">
        <v>4.4168805577701656E-2</v>
      </c>
      <c r="BP16" s="130">
        <v>2.2658119743734143E-5</v>
      </c>
      <c r="BQ16" s="91">
        <v>2.631046939155762</v>
      </c>
      <c r="BR16" s="131">
        <v>2.876241591989753</v>
      </c>
      <c r="BS16" s="110">
        <v>51.603449999999995</v>
      </c>
      <c r="BT16" s="132">
        <v>2.3277800000000002</v>
      </c>
      <c r="BU16" s="132">
        <v>15.91215</v>
      </c>
      <c r="BV16" s="132">
        <v>6.40977</v>
      </c>
      <c r="BW16" s="132">
        <v>6.7107650000000003</v>
      </c>
      <c r="BX16" s="132">
        <v>0.1219055</v>
      </c>
      <c r="BY16" s="132">
        <v>12.44505</v>
      </c>
      <c r="BZ16" s="132">
        <v>2.6748500000000002</v>
      </c>
      <c r="CA16" s="132">
        <v>0.476773</v>
      </c>
      <c r="CB16" s="132">
        <v>0.23919400000000002</v>
      </c>
      <c r="CC16" s="133">
        <v>98.43</v>
      </c>
      <c r="CD16" s="133">
        <v>783.62999999999988</v>
      </c>
      <c r="CE16" s="133">
        <v>950.43939812622239</v>
      </c>
      <c r="CF16" s="133" t="s">
        <v>314</v>
      </c>
      <c r="CG16" s="111">
        <v>99.00985</v>
      </c>
      <c r="CH16" s="134">
        <v>3</v>
      </c>
    </row>
    <row r="17" spans="1:86" s="135" customFormat="1" ht="13.05" customHeight="1">
      <c r="A17" s="118" t="s">
        <v>320</v>
      </c>
      <c r="B17" s="119">
        <v>8</v>
      </c>
      <c r="C17" s="119" t="s">
        <v>311</v>
      </c>
      <c r="D17" s="120">
        <v>43250</v>
      </c>
      <c r="E17" s="121">
        <v>27</v>
      </c>
      <c r="F17" s="122">
        <v>0.02</v>
      </c>
      <c r="G17" s="169" t="s">
        <v>312</v>
      </c>
      <c r="H17" s="123" t="s">
        <v>313</v>
      </c>
      <c r="I17" s="82">
        <v>66</v>
      </c>
      <c r="J17" s="124">
        <v>50</v>
      </c>
      <c r="K17" s="83">
        <v>5.5752348457182244E-2</v>
      </c>
      <c r="L17" s="136">
        <v>6</v>
      </c>
      <c r="M17" s="89" t="s">
        <v>314</v>
      </c>
      <c r="N17" s="125">
        <v>89.382583015687402</v>
      </c>
      <c r="O17" s="125">
        <v>89.307988371098361</v>
      </c>
      <c r="P17" s="90">
        <v>48.096825892260881</v>
      </c>
      <c r="Q17" s="87">
        <v>0.17880956961965827</v>
      </c>
      <c r="R17" s="122">
        <v>1.8727292612252484</v>
      </c>
      <c r="S17" s="87">
        <v>2.1987152437267274E-2</v>
      </c>
      <c r="T17" s="122">
        <v>12.362421779084999</v>
      </c>
      <c r="U17" s="87">
        <v>7.1037813396502766E-2</v>
      </c>
      <c r="V17" s="122">
        <v>11.543479079642447</v>
      </c>
      <c r="W17" s="87">
        <v>0.25249744399646701</v>
      </c>
      <c r="X17" s="122">
        <v>14.305403477762427</v>
      </c>
      <c r="Y17" s="87">
        <v>4.0198612934616754E-2</v>
      </c>
      <c r="Z17" s="122">
        <v>0.11039668742485387</v>
      </c>
      <c r="AA17" s="87">
        <v>6.144690661736109E-3</v>
      </c>
      <c r="AB17" s="122">
        <v>9.1438565375258527</v>
      </c>
      <c r="AC17" s="87">
        <v>1.7434499821535169E-2</v>
      </c>
      <c r="AD17" s="122">
        <v>2.0222665923734597</v>
      </c>
      <c r="AE17" s="87">
        <v>3.7195751660184281E-2</v>
      </c>
      <c r="AF17" s="122">
        <v>0.30810711854027401</v>
      </c>
      <c r="AG17" s="87">
        <v>1.1186968934943246E-2</v>
      </c>
      <c r="AH17" s="122">
        <v>0.18365994362498417</v>
      </c>
      <c r="AI17" s="87">
        <v>5.2168239666789502E-3</v>
      </c>
      <c r="AJ17" s="121">
        <v>75.865624559467989</v>
      </c>
      <c r="AK17" s="126">
        <v>12.080538592351447</v>
      </c>
      <c r="AL17" s="121">
        <v>925.30910480075693</v>
      </c>
      <c r="AM17" s="126">
        <v>12.727743615483943</v>
      </c>
      <c r="AN17" s="126">
        <v>124.29251268851436</v>
      </c>
      <c r="AO17" s="121">
        <v>432.67068078621816</v>
      </c>
      <c r="AP17" s="121" t="s">
        <v>314</v>
      </c>
      <c r="AQ17" s="126" t="s">
        <v>314</v>
      </c>
      <c r="AR17" s="122">
        <v>99.835270999999992</v>
      </c>
      <c r="AS17" s="122">
        <v>12.196684732693983</v>
      </c>
      <c r="AT17" s="121">
        <v>531.05937191627595</v>
      </c>
      <c r="AU17" s="91">
        <v>0.26917950846240463</v>
      </c>
      <c r="AV17" s="88">
        <v>2.0188463134680347E-2</v>
      </c>
      <c r="AW17" s="170" t="s">
        <v>317</v>
      </c>
      <c r="AX17" s="170">
        <f t="shared" si="0"/>
        <v>30</v>
      </c>
      <c r="AY17" s="170">
        <f t="shared" si="1"/>
        <v>97.430216458691348</v>
      </c>
      <c r="AZ17" s="124">
        <v>1167.4135006998558</v>
      </c>
      <c r="BA17" s="127">
        <v>54.731740057486491</v>
      </c>
      <c r="BB17" s="124">
        <v>180.1</v>
      </c>
      <c r="BC17" s="127">
        <v>27.8</v>
      </c>
      <c r="BD17" s="125">
        <v>7.29959177385778</v>
      </c>
      <c r="BE17" s="128">
        <v>1.2621667211025602</v>
      </c>
      <c r="BF17" s="92">
        <v>68.84205983744495</v>
      </c>
      <c r="BG17" s="121">
        <v>1140.3369344521921</v>
      </c>
      <c r="BH17" s="121">
        <v>161.20167545083268</v>
      </c>
      <c r="BI17" s="122">
        <v>0.73099999999999998</v>
      </c>
      <c r="BJ17" s="86">
        <v>0.36798905608755139</v>
      </c>
      <c r="BK17" s="89">
        <v>-1.2610447228832422</v>
      </c>
      <c r="BL17" s="88">
        <v>0.49237912042398063</v>
      </c>
      <c r="BM17" s="129">
        <v>4.4290999999999997E-2</v>
      </c>
      <c r="BN17" s="130">
        <v>1.7328853749999998E-5</v>
      </c>
      <c r="BO17" s="129">
        <v>4.4108057536119766E-2</v>
      </c>
      <c r="BP17" s="130">
        <v>2.1717886573244979E-5</v>
      </c>
      <c r="BQ17" s="91">
        <v>2.6205482843345682</v>
      </c>
      <c r="BR17" s="131">
        <v>2.8629446805155538</v>
      </c>
      <c r="BS17" s="110">
        <v>51.941299999999998</v>
      </c>
      <c r="BT17" s="132">
        <v>2.5016099999999999</v>
      </c>
      <c r="BU17" s="132">
        <v>16.878699999999998</v>
      </c>
      <c r="BV17" s="132">
        <v>5.6190499999999997</v>
      </c>
      <c r="BW17" s="132">
        <v>6.9086999999999996</v>
      </c>
      <c r="BX17" s="132">
        <v>0.10054399999999999</v>
      </c>
      <c r="BY17" s="132">
        <v>12.382099999999999</v>
      </c>
      <c r="BZ17" s="132">
        <v>2.7569699999999999</v>
      </c>
      <c r="CA17" s="132">
        <v>0.42432199999999998</v>
      </c>
      <c r="CB17" s="132">
        <v>0.252772</v>
      </c>
      <c r="CC17" s="133">
        <v>103.24</v>
      </c>
      <c r="CD17" s="133">
        <v>588.79</v>
      </c>
      <c r="CE17" s="133">
        <v>1259.8066296001682</v>
      </c>
      <c r="CF17" s="133" t="s">
        <v>314</v>
      </c>
      <c r="CG17" s="111">
        <v>99.8352</v>
      </c>
      <c r="CH17" s="134">
        <v>3</v>
      </c>
    </row>
    <row r="18" spans="1:86" s="135" customFormat="1" ht="13.05" customHeight="1">
      <c r="A18" s="118" t="s">
        <v>321</v>
      </c>
      <c r="B18" s="119">
        <v>8</v>
      </c>
      <c r="C18" s="119" t="s">
        <v>311</v>
      </c>
      <c r="D18" s="120">
        <v>43250</v>
      </c>
      <c r="E18" s="121">
        <v>27</v>
      </c>
      <c r="F18" s="122">
        <v>0.02</v>
      </c>
      <c r="G18" s="169" t="s">
        <v>312</v>
      </c>
      <c r="H18" s="123" t="s">
        <v>313</v>
      </c>
      <c r="I18" s="82">
        <v>120</v>
      </c>
      <c r="J18" s="124">
        <v>90</v>
      </c>
      <c r="K18" s="124" t="s">
        <v>322</v>
      </c>
      <c r="L18" s="136" t="s">
        <v>315</v>
      </c>
      <c r="M18" s="89" t="s">
        <v>314</v>
      </c>
      <c r="N18" s="125">
        <v>83.369394256546713</v>
      </c>
      <c r="O18" s="125">
        <v>82.099362124255691</v>
      </c>
      <c r="P18" s="90">
        <v>49.915902295371666</v>
      </c>
      <c r="Q18" s="87">
        <v>0.18894317084550968</v>
      </c>
      <c r="R18" s="122">
        <v>2.1393676361718477</v>
      </c>
      <c r="S18" s="87">
        <v>2.6296893047060732E-2</v>
      </c>
      <c r="T18" s="122">
        <v>14.371493098148783</v>
      </c>
      <c r="U18" s="87">
        <v>8.7157788187826046E-2</v>
      </c>
      <c r="V18" s="122">
        <v>11.542751369082911</v>
      </c>
      <c r="W18" s="87">
        <v>0.19119182512721553</v>
      </c>
      <c r="X18" s="122">
        <v>8.4631457051938845</v>
      </c>
      <c r="Y18" s="87">
        <v>2.4857528408010216E-2</v>
      </c>
      <c r="Z18" s="122">
        <v>0.15754255106894002</v>
      </c>
      <c r="AA18" s="87">
        <v>6.0664122427361387E-3</v>
      </c>
      <c r="AB18" s="122">
        <v>10.452998436211134</v>
      </c>
      <c r="AC18" s="87">
        <v>2.0935683387981109E-2</v>
      </c>
      <c r="AD18" s="122">
        <v>2.1554229280005299</v>
      </c>
      <c r="AE18" s="87">
        <v>4.4425206426726128E-2</v>
      </c>
      <c r="AF18" s="122">
        <v>0.39636501702058158</v>
      </c>
      <c r="AG18" s="87">
        <v>1.4659679064011315E-2</v>
      </c>
      <c r="AH18" s="122">
        <v>0.28598488569839425</v>
      </c>
      <c r="AI18" s="87">
        <v>6.8638946431585912E-3</v>
      </c>
      <c r="AJ18" s="121">
        <v>130.20885340295084</v>
      </c>
      <c r="AK18" s="126">
        <v>15.661260469600121</v>
      </c>
      <c r="AL18" s="121">
        <v>1060.0519269101089</v>
      </c>
      <c r="AM18" s="126">
        <v>19.068532076837112</v>
      </c>
      <c r="AN18" s="126" t="s">
        <v>314</v>
      </c>
      <c r="AO18" s="121" t="s">
        <v>314</v>
      </c>
      <c r="AP18" s="121" t="s">
        <v>314</v>
      </c>
      <c r="AQ18" s="126" t="s">
        <v>314</v>
      </c>
      <c r="AR18" s="122">
        <v>98.132211000000012</v>
      </c>
      <c r="AS18" s="122">
        <v>8.1411662817551971</v>
      </c>
      <c r="AT18" s="121">
        <v>911.461973820656</v>
      </c>
      <c r="AU18" s="91">
        <v>0.28395215700339821</v>
      </c>
      <c r="AV18" s="88">
        <v>2.1296411775254865E-2</v>
      </c>
      <c r="AW18" s="170" t="s">
        <v>317</v>
      </c>
      <c r="AX18" s="170">
        <f t="shared" si="0"/>
        <v>30</v>
      </c>
      <c r="AY18" s="170"/>
      <c r="AZ18" s="124" t="s">
        <v>322</v>
      </c>
      <c r="BA18" s="127" t="s">
        <v>317</v>
      </c>
      <c r="BB18" s="124">
        <v>7.7</v>
      </c>
      <c r="BC18" s="127">
        <v>2</v>
      </c>
      <c r="BD18" s="125">
        <v>0.3</v>
      </c>
      <c r="BE18" s="128">
        <v>0.1</v>
      </c>
      <c r="BF18" s="92">
        <v>56.657542612629676</v>
      </c>
      <c r="BG18" s="121">
        <v>1140.3369344521921</v>
      </c>
      <c r="BH18" s="121">
        <v>43.772294222205119</v>
      </c>
      <c r="BI18" s="122">
        <v>0.91900000000000004</v>
      </c>
      <c r="BJ18" s="86">
        <v>8.8139281828073957E-2</v>
      </c>
      <c r="BK18" s="89" t="s">
        <v>314</v>
      </c>
      <c r="BL18" s="88" t="s">
        <v>314</v>
      </c>
      <c r="BM18" s="129" t="s">
        <v>314</v>
      </c>
      <c r="BN18" s="130" t="s">
        <v>314</v>
      </c>
      <c r="BO18" s="129" t="s">
        <v>314</v>
      </c>
      <c r="BP18" s="130" t="s">
        <v>314</v>
      </c>
      <c r="BQ18" s="91">
        <v>2.6760542955251201</v>
      </c>
      <c r="BR18" s="131">
        <v>2.930542126333715</v>
      </c>
      <c r="BS18" s="110">
        <v>50.134300000000003</v>
      </c>
      <c r="BT18" s="132">
        <v>2.27196</v>
      </c>
      <c r="BU18" s="132">
        <v>15.3386</v>
      </c>
      <c r="BV18" s="132">
        <v>9.5207899999999999</v>
      </c>
      <c r="BW18" s="132">
        <v>6.4275700000000002</v>
      </c>
      <c r="BX18" s="132">
        <v>0.152088</v>
      </c>
      <c r="BY18" s="132">
        <v>11.1317</v>
      </c>
      <c r="BZ18" s="132">
        <v>2.2991100000000002</v>
      </c>
      <c r="CA18" s="132">
        <v>0.42577100000000001</v>
      </c>
      <c r="CB18" s="132">
        <v>0.30366199999999999</v>
      </c>
      <c r="CC18" s="133">
        <v>138.56</v>
      </c>
      <c r="CD18" s="133">
        <v>1128.04</v>
      </c>
      <c r="CE18" s="133" t="s">
        <v>314</v>
      </c>
      <c r="CF18" s="133" t="s">
        <v>314</v>
      </c>
      <c r="CG18" s="111">
        <v>98.132099999999994</v>
      </c>
      <c r="CH18" s="134">
        <v>3</v>
      </c>
    </row>
    <row r="19" spans="1:86" s="135" customFormat="1" ht="13.05" customHeight="1">
      <c r="A19" s="118" t="s">
        <v>354</v>
      </c>
      <c r="B19" s="119">
        <v>8</v>
      </c>
      <c r="C19" s="119" t="s">
        <v>311</v>
      </c>
      <c r="D19" s="120">
        <v>43250</v>
      </c>
      <c r="E19" s="121">
        <v>27</v>
      </c>
      <c r="F19" s="122">
        <v>0.02</v>
      </c>
      <c r="G19" s="169" t="s">
        <v>312</v>
      </c>
      <c r="H19" s="123" t="s">
        <v>352</v>
      </c>
      <c r="I19" s="82">
        <v>240</v>
      </c>
      <c r="J19" s="124">
        <v>80</v>
      </c>
      <c r="K19" s="124" t="s">
        <v>322</v>
      </c>
      <c r="L19" s="136" t="s">
        <v>315</v>
      </c>
      <c r="M19" s="89" t="s">
        <v>314</v>
      </c>
      <c r="N19" s="125">
        <v>80.813088547919421</v>
      </c>
      <c r="O19" s="125">
        <v>79.427049583671618</v>
      </c>
      <c r="P19" s="90">
        <v>51.541422289628159</v>
      </c>
      <c r="Q19" s="87">
        <v>0.19402510713819071</v>
      </c>
      <c r="R19" s="122">
        <v>2.7472599040116705</v>
      </c>
      <c r="S19" s="87">
        <v>3.092975090332499E-2</v>
      </c>
      <c r="T19" s="122">
        <v>13.872963422918913</v>
      </c>
      <c r="U19" s="87">
        <v>8.9762928883483389E-2</v>
      </c>
      <c r="V19" s="122">
        <v>11.591398742325758</v>
      </c>
      <c r="W19" s="87">
        <v>0.17478090593615894</v>
      </c>
      <c r="X19" s="122">
        <v>6.5873425821112956</v>
      </c>
      <c r="Y19" s="87">
        <v>1.9472909280405022E-2</v>
      </c>
      <c r="Z19" s="122">
        <v>0.18906631791422593</v>
      </c>
      <c r="AA19" s="87">
        <v>6.0733773303586792E-3</v>
      </c>
      <c r="AB19" s="122">
        <v>10.040187124733947</v>
      </c>
      <c r="AC19" s="87">
        <v>2.1411803464078862E-2</v>
      </c>
      <c r="AD19" s="122">
        <v>2.5738504052293329</v>
      </c>
      <c r="AE19" s="87">
        <v>5.0835861968644036E-2</v>
      </c>
      <c r="AF19" s="122">
        <v>0.47080460135047952</v>
      </c>
      <c r="AG19" s="87">
        <v>1.6100905320204643E-2</v>
      </c>
      <c r="AH19" s="122">
        <v>0.29394645054435581</v>
      </c>
      <c r="AI19" s="87">
        <v>7.426792230163585E-3</v>
      </c>
      <c r="AJ19" s="121">
        <v>125.10394800951008</v>
      </c>
      <c r="AK19" s="126">
        <v>17.227439160649585</v>
      </c>
      <c r="AL19" s="121">
        <v>792.47764430914413</v>
      </c>
      <c r="AM19" s="126">
        <v>19.254670828250411</v>
      </c>
      <c r="AN19" s="126" t="s">
        <v>314</v>
      </c>
      <c r="AO19" s="121" t="s">
        <v>314</v>
      </c>
      <c r="AP19" s="121" t="s">
        <v>314</v>
      </c>
      <c r="AQ19" s="126" t="s">
        <v>314</v>
      </c>
      <c r="AR19" s="122">
        <v>98.27028</v>
      </c>
      <c r="AS19" s="122">
        <v>6.3345534407027833</v>
      </c>
      <c r="AT19" s="121">
        <v>875.72763606657054</v>
      </c>
      <c r="AU19" s="91">
        <v>0.30466053162638773</v>
      </c>
      <c r="AV19" s="88">
        <v>2.2849539871979078E-2</v>
      </c>
      <c r="AW19" s="170" t="s">
        <v>317</v>
      </c>
      <c r="AX19" s="170">
        <f t="shared" si="0"/>
        <v>30</v>
      </c>
      <c r="AY19" s="170"/>
      <c r="AZ19" s="124" t="s">
        <v>322</v>
      </c>
      <c r="BA19" s="127" t="s">
        <v>317</v>
      </c>
      <c r="BB19" s="124">
        <v>9</v>
      </c>
      <c r="BC19" s="127">
        <v>2.2000000000000002</v>
      </c>
      <c r="BD19" s="125">
        <v>0.4</v>
      </c>
      <c r="BE19" s="128">
        <v>0.1</v>
      </c>
      <c r="BF19" s="92">
        <v>50.327890933485556</v>
      </c>
      <c r="BG19" s="121">
        <v>1140.3369344521921</v>
      </c>
      <c r="BH19" s="121">
        <v>6.0686514482449638</v>
      </c>
      <c r="BI19" s="122" t="s">
        <v>353</v>
      </c>
      <c r="BJ19" s="86" t="s">
        <v>353</v>
      </c>
      <c r="BK19" s="89">
        <v>0.45271564832205513</v>
      </c>
      <c r="BL19" s="88">
        <v>0.56144741359230854</v>
      </c>
      <c r="BM19" s="129">
        <v>4.4366999999999997E-2</v>
      </c>
      <c r="BN19" s="130">
        <v>2.1085416749999997E-5</v>
      </c>
      <c r="BO19" s="129">
        <v>4.4183743620713589E-2</v>
      </c>
      <c r="BP19" s="130">
        <v>2.4806848578675307E-5</v>
      </c>
      <c r="BQ19" s="91">
        <v>2.6923301142799692</v>
      </c>
      <c r="BR19" s="131">
        <v>2.9539650813514888</v>
      </c>
      <c r="BS19" s="110">
        <v>50.649900000000002</v>
      </c>
      <c r="BT19" s="132">
        <v>2.6997399999999998</v>
      </c>
      <c r="BU19" s="132">
        <v>13.632999999999999</v>
      </c>
      <c r="BV19" s="132">
        <v>11.3909</v>
      </c>
      <c r="BW19" s="132">
        <v>6.4733999999999998</v>
      </c>
      <c r="BX19" s="132">
        <v>0.18579599999999999</v>
      </c>
      <c r="BY19" s="132">
        <v>9.8665199999999995</v>
      </c>
      <c r="BZ19" s="132">
        <v>2.5293299999999999</v>
      </c>
      <c r="CA19" s="132">
        <v>0.46266099999999999</v>
      </c>
      <c r="CB19" s="132">
        <v>0.28886200000000001</v>
      </c>
      <c r="CC19" s="133">
        <v>122.94</v>
      </c>
      <c r="CD19" s="133">
        <v>778.77</v>
      </c>
      <c r="CE19" s="133" t="s">
        <v>314</v>
      </c>
      <c r="CF19" s="133" t="s">
        <v>314</v>
      </c>
      <c r="CG19" s="111">
        <v>98.270200000000003</v>
      </c>
      <c r="CH19" s="134">
        <v>3</v>
      </c>
    </row>
    <row r="20" spans="1:86" s="135" customFormat="1" ht="13.05" customHeight="1">
      <c r="A20" s="118" t="s">
        <v>323</v>
      </c>
      <c r="B20" s="119">
        <v>8</v>
      </c>
      <c r="C20" s="119" t="s">
        <v>311</v>
      </c>
      <c r="D20" s="120">
        <v>43250</v>
      </c>
      <c r="E20" s="121">
        <v>27</v>
      </c>
      <c r="F20" s="122">
        <v>0.02</v>
      </c>
      <c r="G20" s="169" t="s">
        <v>312</v>
      </c>
      <c r="H20" s="123" t="s">
        <v>313</v>
      </c>
      <c r="I20" s="82">
        <v>110</v>
      </c>
      <c r="J20" s="124">
        <v>85</v>
      </c>
      <c r="K20" s="124" t="s">
        <v>322</v>
      </c>
      <c r="L20" s="136" t="s">
        <v>315</v>
      </c>
      <c r="M20" s="89" t="s">
        <v>314</v>
      </c>
      <c r="N20" s="125">
        <v>83.440697644778282</v>
      </c>
      <c r="O20" s="125">
        <v>81.038977224112884</v>
      </c>
      <c r="P20" s="90">
        <v>49.955301398045712</v>
      </c>
      <c r="Q20" s="87">
        <v>0.18706212206210798</v>
      </c>
      <c r="R20" s="122">
        <v>2.0451357796994261</v>
      </c>
      <c r="S20" s="87">
        <v>2.7209304467433047E-2</v>
      </c>
      <c r="T20" s="122">
        <v>14.189509286040183</v>
      </c>
      <c r="U20" s="87">
        <v>8.589151192497986E-2</v>
      </c>
      <c r="V20" s="122">
        <v>11.594454758904403</v>
      </c>
      <c r="W20" s="87">
        <v>0.18506720852520445</v>
      </c>
      <c r="X20" s="122">
        <v>8.454498991151949</v>
      </c>
      <c r="Y20" s="87">
        <v>2.5800425481318577E-2</v>
      </c>
      <c r="Z20" s="122">
        <v>0.15754971413778704</v>
      </c>
      <c r="AA20" s="87">
        <v>6.2013773180630907E-3</v>
      </c>
      <c r="AB20" s="122">
        <v>10.226682399861069</v>
      </c>
      <c r="AC20" s="87">
        <v>2.1231410796703563E-2</v>
      </c>
      <c r="AD20" s="122">
        <v>2.5619389821259255</v>
      </c>
      <c r="AE20" s="87">
        <v>4.7703303847184735E-2</v>
      </c>
      <c r="AF20" s="122">
        <v>0.47164564104942608</v>
      </c>
      <c r="AG20" s="87">
        <v>1.5505067462115251E-2</v>
      </c>
      <c r="AH20" s="122">
        <v>0.22177380142962377</v>
      </c>
      <c r="AI20" s="87">
        <v>6.7599537735167914E-3</v>
      </c>
      <c r="AJ20" s="121">
        <v>140.34009941283603</v>
      </c>
      <c r="AK20" s="126">
        <v>16.146830137943848</v>
      </c>
      <c r="AL20" s="121">
        <v>1074.7523761322379</v>
      </c>
      <c r="AM20" s="126">
        <v>19.990609146534855</v>
      </c>
      <c r="AN20" s="126" t="s">
        <v>314</v>
      </c>
      <c r="AO20" s="121" t="s">
        <v>314</v>
      </c>
      <c r="AP20" s="121" t="s">
        <v>314</v>
      </c>
      <c r="AQ20" s="126" t="s">
        <v>314</v>
      </c>
      <c r="AR20" s="122">
        <v>100.542834</v>
      </c>
      <c r="AS20" s="122">
        <v>7.6581987659183399</v>
      </c>
      <c r="AT20" s="121">
        <v>982.38069588985206</v>
      </c>
      <c r="AU20" s="91">
        <v>0.27168596262736799</v>
      </c>
      <c r="AV20" s="88">
        <v>2.0376447197052599E-2</v>
      </c>
      <c r="AW20" s="170">
        <v>275.2258459659277</v>
      </c>
      <c r="AX20" s="170">
        <f t="shared" si="0"/>
        <v>275.2258459659277</v>
      </c>
      <c r="AY20" s="170"/>
      <c r="AZ20" s="124" t="s">
        <v>322</v>
      </c>
      <c r="BA20" s="127">
        <v>20.641938447444577</v>
      </c>
      <c r="BB20" s="124">
        <v>57.8</v>
      </c>
      <c r="BC20" s="127">
        <v>16.3</v>
      </c>
      <c r="BD20" s="125">
        <v>2.4395057595999998</v>
      </c>
      <c r="BE20" s="128">
        <v>0.69797573109999989</v>
      </c>
      <c r="BF20" s="92">
        <v>56.522639986117163</v>
      </c>
      <c r="BG20" s="121">
        <v>1140.3369344521921</v>
      </c>
      <c r="BH20" s="121">
        <v>43.598495269962086</v>
      </c>
      <c r="BI20" s="122">
        <v>0.92300000000000004</v>
      </c>
      <c r="BJ20" s="86">
        <v>8.3423618634886232E-2</v>
      </c>
      <c r="BK20" s="89">
        <v>0.67821043400706493</v>
      </c>
      <c r="BL20" s="88">
        <v>0.51697098964012755</v>
      </c>
      <c r="BM20" s="129">
        <v>4.4377E-2</v>
      </c>
      <c r="BN20" s="130">
        <v>1.8717331060000002E-5</v>
      </c>
      <c r="BO20" s="129">
        <v>4.4193702316054885E-2</v>
      </c>
      <c r="BP20" s="130">
        <v>2.284686202219209E-5</v>
      </c>
      <c r="BQ20" s="91">
        <v>2.6772288503921309</v>
      </c>
      <c r="BR20" s="131">
        <v>2.9354186296962008</v>
      </c>
      <c r="BS20" s="110">
        <v>51.292099999999998</v>
      </c>
      <c r="BT20" s="132">
        <v>2.2148500000000002</v>
      </c>
      <c r="BU20" s="132">
        <v>15.446999999999999</v>
      </c>
      <c r="BV20" s="132">
        <v>10.2188</v>
      </c>
      <c r="BW20" s="132">
        <v>6.4288699999999999</v>
      </c>
      <c r="BX20" s="132">
        <v>0.154006</v>
      </c>
      <c r="BY20" s="132">
        <v>11.107699999999999</v>
      </c>
      <c r="BZ20" s="132">
        <v>2.7883100000000001</v>
      </c>
      <c r="CA20" s="132">
        <v>0.51809000000000005</v>
      </c>
      <c r="CB20" s="132">
        <v>0.24120900000000001</v>
      </c>
      <c r="CC20" s="133">
        <v>152.34</v>
      </c>
      <c r="CD20" s="133">
        <v>1166.6500000000001</v>
      </c>
      <c r="CE20" s="133" t="s">
        <v>314</v>
      </c>
      <c r="CF20" s="133" t="s">
        <v>314</v>
      </c>
      <c r="CG20" s="111">
        <v>100.54300000000001</v>
      </c>
      <c r="CH20" s="134">
        <v>3</v>
      </c>
    </row>
    <row r="21" spans="1:86" s="135" customFormat="1" ht="13.05" customHeight="1">
      <c r="A21" s="118" t="s">
        <v>324</v>
      </c>
      <c r="B21" s="119">
        <v>8</v>
      </c>
      <c r="C21" s="119" t="s">
        <v>311</v>
      </c>
      <c r="D21" s="120">
        <v>43250</v>
      </c>
      <c r="E21" s="121">
        <v>27</v>
      </c>
      <c r="F21" s="122">
        <v>0.02</v>
      </c>
      <c r="G21" s="169" t="s">
        <v>312</v>
      </c>
      <c r="H21" s="123" t="s">
        <v>313</v>
      </c>
      <c r="I21" s="82">
        <v>78</v>
      </c>
      <c r="J21" s="124">
        <v>49</v>
      </c>
      <c r="K21" s="124" t="s">
        <v>322</v>
      </c>
      <c r="L21" s="136" t="s">
        <v>315</v>
      </c>
      <c r="M21" s="89" t="s">
        <v>314</v>
      </c>
      <c r="N21" s="125">
        <v>80.542438703380952</v>
      </c>
      <c r="O21" s="125">
        <v>79.943471512098867</v>
      </c>
      <c r="P21" s="90">
        <v>50.096667487120406</v>
      </c>
      <c r="Q21" s="87">
        <v>0.19042068940193133</v>
      </c>
      <c r="R21" s="122">
        <v>3.070706352121078</v>
      </c>
      <c r="S21" s="87">
        <v>3.1679095616974712E-2</v>
      </c>
      <c r="T21" s="122">
        <v>14.468445812052844</v>
      </c>
      <c r="U21" s="87">
        <v>8.9975719735932685E-2</v>
      </c>
      <c r="V21" s="122">
        <v>11.548766030518113</v>
      </c>
      <c r="W21" s="87">
        <v>0.18100496487291343</v>
      </c>
      <c r="X21" s="122">
        <v>6.9251452731985479</v>
      </c>
      <c r="Y21" s="87">
        <v>2.072990298942436E-2</v>
      </c>
      <c r="Z21" s="122">
        <v>0.18313853243859371</v>
      </c>
      <c r="AA21" s="87">
        <v>6.1411844082633633E-3</v>
      </c>
      <c r="AB21" s="122">
        <v>10.013412854457574</v>
      </c>
      <c r="AC21" s="87">
        <v>2.0907955973043141E-2</v>
      </c>
      <c r="AD21" s="122">
        <v>2.5027260268594667</v>
      </c>
      <c r="AE21" s="87">
        <v>4.9341869301041112E-2</v>
      </c>
      <c r="AF21" s="122">
        <v>0.67535469770506062</v>
      </c>
      <c r="AG21" s="87">
        <v>1.8823486134435449E-2</v>
      </c>
      <c r="AH21" s="122">
        <v>0.38383829401513475</v>
      </c>
      <c r="AI21" s="87">
        <v>7.3796366569055796E-3</v>
      </c>
      <c r="AJ21" s="121">
        <v>148.53859278898369</v>
      </c>
      <c r="AK21" s="126">
        <v>17.539674698271657</v>
      </c>
      <c r="AL21" s="121">
        <v>1169.4478023428765</v>
      </c>
      <c r="AM21" s="126">
        <v>20.66326558154687</v>
      </c>
      <c r="AN21" s="126" t="s">
        <v>314</v>
      </c>
      <c r="AO21" s="121" t="s">
        <v>314</v>
      </c>
      <c r="AP21" s="121" t="s">
        <v>314</v>
      </c>
      <c r="AQ21" s="126" t="s">
        <v>314</v>
      </c>
      <c r="AR21" s="122">
        <v>98.005417499999993</v>
      </c>
      <c r="AS21" s="122">
        <v>7.8730233024639782</v>
      </c>
      <c r="AT21" s="121">
        <v>1039.7701495228857</v>
      </c>
      <c r="AU21" s="91">
        <v>0.29215662039119039</v>
      </c>
      <c r="AV21" s="88">
        <v>2.191174652933928E-2</v>
      </c>
      <c r="AW21" s="170">
        <v>252.14058027504515</v>
      </c>
      <c r="AX21" s="170">
        <f t="shared" si="0"/>
        <v>252.14058027504515</v>
      </c>
      <c r="AY21" s="170"/>
      <c r="AZ21" s="124" t="s">
        <v>322</v>
      </c>
      <c r="BA21" s="127">
        <v>18.910543520628387</v>
      </c>
      <c r="BB21" s="124">
        <v>58.4</v>
      </c>
      <c r="BC21" s="127">
        <v>15.9</v>
      </c>
      <c r="BD21" s="125">
        <v>2.4643104063999997</v>
      </c>
      <c r="BE21" s="128">
        <v>0.68094168389999987</v>
      </c>
      <c r="BF21" s="92">
        <v>51.669618500642024</v>
      </c>
      <c r="BG21" s="121">
        <v>1140.3369344521921</v>
      </c>
      <c r="BH21" s="121">
        <v>12.858485539098865</v>
      </c>
      <c r="BI21" s="122">
        <v>0.97</v>
      </c>
      <c r="BJ21" s="86">
        <v>3.0927835051546504E-2</v>
      </c>
      <c r="BK21" s="89">
        <v>1.0164526125344686</v>
      </c>
      <c r="BL21" s="88">
        <v>0.46921060445123436</v>
      </c>
      <c r="BM21" s="129">
        <v>4.4392000000000001E-2</v>
      </c>
      <c r="BN21" s="130">
        <v>1.6054810719999999E-5</v>
      </c>
      <c r="BO21" s="129">
        <v>4.4208640359066825E-2</v>
      </c>
      <c r="BP21" s="130">
        <v>2.074316286484498E-5</v>
      </c>
      <c r="BQ21" s="91">
        <v>2.6859537836208252</v>
      </c>
      <c r="BR21" s="131">
        <v>2.951275264836283</v>
      </c>
      <c r="BS21" s="110">
        <v>49.542150000000007</v>
      </c>
      <c r="BT21" s="132">
        <v>3.0949749999999998</v>
      </c>
      <c r="BU21" s="132">
        <v>14.623149999999999</v>
      </c>
      <c r="BV21" s="132">
        <v>10.544</v>
      </c>
      <c r="BW21" s="132">
        <v>6.1863600000000005</v>
      </c>
      <c r="BX21" s="132">
        <v>0.174872</v>
      </c>
      <c r="BY21" s="132">
        <v>10.109500000000001</v>
      </c>
      <c r="BZ21" s="132">
        <v>2.5306949999999997</v>
      </c>
      <c r="CA21" s="132">
        <v>0.68208400000000002</v>
      </c>
      <c r="CB21" s="132">
        <v>0.38493100000000002</v>
      </c>
      <c r="CC21" s="133">
        <v>149.55500000000001</v>
      </c>
      <c r="CD21" s="133">
        <v>1177.45</v>
      </c>
      <c r="CE21" s="133" t="s">
        <v>314</v>
      </c>
      <c r="CF21" s="133" t="s">
        <v>314</v>
      </c>
      <c r="CG21" s="111">
        <v>98.005449999999996</v>
      </c>
      <c r="CH21" s="134">
        <v>3</v>
      </c>
    </row>
    <row r="22" spans="1:86" ht="13.05" customHeight="1">
      <c r="A22" s="118" t="s">
        <v>356</v>
      </c>
      <c r="B22" s="119">
        <v>8</v>
      </c>
      <c r="C22" s="119" t="s">
        <v>355</v>
      </c>
      <c r="D22" s="120">
        <v>43297</v>
      </c>
      <c r="E22" s="121">
        <v>74</v>
      </c>
      <c r="F22" s="122">
        <v>12.5</v>
      </c>
      <c r="G22" s="169" t="s">
        <v>338</v>
      </c>
      <c r="H22" s="123" t="s">
        <v>314</v>
      </c>
      <c r="I22" s="82" t="s">
        <v>314</v>
      </c>
      <c r="J22" s="124" t="s">
        <v>314</v>
      </c>
      <c r="K22" s="85" t="s">
        <v>314</v>
      </c>
      <c r="L22" s="136" t="s">
        <v>314</v>
      </c>
      <c r="M22" s="89" t="s">
        <v>314</v>
      </c>
      <c r="N22" s="125" t="s">
        <v>314</v>
      </c>
      <c r="O22" s="125" t="s">
        <v>314</v>
      </c>
      <c r="P22" s="90" t="s">
        <v>314</v>
      </c>
      <c r="Q22" s="87" t="s">
        <v>314</v>
      </c>
      <c r="R22" s="122" t="s">
        <v>314</v>
      </c>
      <c r="S22" s="87" t="s">
        <v>314</v>
      </c>
      <c r="T22" s="122" t="s">
        <v>314</v>
      </c>
      <c r="U22" s="87" t="s">
        <v>314</v>
      </c>
      <c r="V22" s="122" t="s">
        <v>314</v>
      </c>
      <c r="W22" s="87" t="s">
        <v>314</v>
      </c>
      <c r="X22" s="122" t="s">
        <v>314</v>
      </c>
      <c r="Y22" s="87" t="s">
        <v>314</v>
      </c>
      <c r="Z22" s="122" t="s">
        <v>314</v>
      </c>
      <c r="AA22" s="87" t="s">
        <v>314</v>
      </c>
      <c r="AB22" s="122" t="s">
        <v>314</v>
      </c>
      <c r="AC22" s="87" t="s">
        <v>314</v>
      </c>
      <c r="AD22" s="122" t="s">
        <v>314</v>
      </c>
      <c r="AE22" s="87" t="s">
        <v>314</v>
      </c>
      <c r="AF22" s="122" t="s">
        <v>314</v>
      </c>
      <c r="AG22" s="87" t="s">
        <v>314</v>
      </c>
      <c r="AH22" s="122" t="s">
        <v>314</v>
      </c>
      <c r="AI22" s="87" t="s">
        <v>314</v>
      </c>
      <c r="AJ22" s="121" t="s">
        <v>314</v>
      </c>
      <c r="AK22" s="126" t="s">
        <v>314</v>
      </c>
      <c r="AL22" s="121" t="s">
        <v>314</v>
      </c>
      <c r="AM22" s="126" t="s">
        <v>314</v>
      </c>
      <c r="AN22" s="126" t="s">
        <v>314</v>
      </c>
      <c r="AO22" s="121" t="s">
        <v>314</v>
      </c>
      <c r="AP22" s="121" t="s">
        <v>314</v>
      </c>
      <c r="AQ22" s="126" t="s">
        <v>314</v>
      </c>
      <c r="AR22" s="122" t="s">
        <v>314</v>
      </c>
      <c r="AS22" s="122" t="s">
        <v>314</v>
      </c>
      <c r="AT22" s="121" t="s">
        <v>314</v>
      </c>
      <c r="AU22" s="91">
        <v>0.10965454283641068</v>
      </c>
      <c r="AV22" s="88">
        <v>8.2240907127308013E-3</v>
      </c>
      <c r="AW22" s="170" t="s">
        <v>317</v>
      </c>
      <c r="AX22" s="170">
        <f t="shared" si="0"/>
        <v>30</v>
      </c>
      <c r="AY22" s="170"/>
      <c r="AZ22" s="124" t="s">
        <v>314</v>
      </c>
      <c r="BA22" s="127" t="s">
        <v>317</v>
      </c>
      <c r="BB22" s="124" t="s">
        <v>314</v>
      </c>
      <c r="BC22" s="127" t="s">
        <v>314</v>
      </c>
      <c r="BD22" s="125" t="s">
        <v>314</v>
      </c>
      <c r="BE22" s="173" t="s">
        <v>314</v>
      </c>
      <c r="BF22" s="92" t="s">
        <v>314</v>
      </c>
      <c r="BG22" s="121" t="s">
        <v>314</v>
      </c>
      <c r="BH22" s="121" t="s">
        <v>314</v>
      </c>
      <c r="BI22" s="122" t="s">
        <v>314</v>
      </c>
      <c r="BJ22" s="174" t="s">
        <v>314</v>
      </c>
      <c r="BK22" s="125" t="s">
        <v>314</v>
      </c>
      <c r="BL22" s="88" t="s">
        <v>314</v>
      </c>
      <c r="BM22" s="129" t="s">
        <v>314</v>
      </c>
      <c r="BN22" s="130" t="s">
        <v>314</v>
      </c>
      <c r="BO22" s="129" t="s">
        <v>314</v>
      </c>
      <c r="BP22" s="130" t="s">
        <v>314</v>
      </c>
      <c r="BQ22" s="91" t="s">
        <v>314</v>
      </c>
      <c r="BR22" s="131" t="s">
        <v>314</v>
      </c>
      <c r="BS22" s="116" t="s">
        <v>314</v>
      </c>
      <c r="BT22" s="132" t="s">
        <v>314</v>
      </c>
      <c r="BU22" s="132" t="s">
        <v>314</v>
      </c>
      <c r="BV22" s="132" t="s">
        <v>314</v>
      </c>
      <c r="BW22" s="132" t="s">
        <v>314</v>
      </c>
      <c r="BX22" s="132" t="s">
        <v>314</v>
      </c>
      <c r="BY22" s="132" t="s">
        <v>314</v>
      </c>
      <c r="BZ22" s="132" t="s">
        <v>314</v>
      </c>
      <c r="CA22" s="132" t="s">
        <v>314</v>
      </c>
      <c r="CB22" s="132" t="s">
        <v>314</v>
      </c>
      <c r="CC22" s="133" t="s">
        <v>314</v>
      </c>
      <c r="CD22" s="133" t="s">
        <v>314</v>
      </c>
      <c r="CE22" s="133" t="s">
        <v>314</v>
      </c>
      <c r="CF22" s="133" t="s">
        <v>314</v>
      </c>
      <c r="CG22" s="111" t="s">
        <v>314</v>
      </c>
      <c r="CH22" s="175" t="s">
        <v>314</v>
      </c>
    </row>
    <row r="23" spans="1:86" ht="13.05" customHeight="1">
      <c r="A23" s="118" t="s">
        <v>357</v>
      </c>
      <c r="B23" s="119">
        <v>8</v>
      </c>
      <c r="C23" s="119" t="s">
        <v>355</v>
      </c>
      <c r="D23" s="120">
        <v>43297</v>
      </c>
      <c r="E23" s="121">
        <v>74</v>
      </c>
      <c r="F23" s="122">
        <v>12.5</v>
      </c>
      <c r="G23" s="169" t="s">
        <v>338</v>
      </c>
      <c r="H23" s="123" t="s">
        <v>314</v>
      </c>
      <c r="I23" s="82" t="s">
        <v>314</v>
      </c>
      <c r="J23" s="124" t="s">
        <v>314</v>
      </c>
      <c r="K23" s="85" t="s">
        <v>314</v>
      </c>
      <c r="L23" s="136" t="s">
        <v>314</v>
      </c>
      <c r="M23" s="89" t="s">
        <v>314</v>
      </c>
      <c r="N23" s="125" t="s">
        <v>314</v>
      </c>
      <c r="O23" s="125" t="s">
        <v>314</v>
      </c>
      <c r="P23" s="90" t="s">
        <v>314</v>
      </c>
      <c r="Q23" s="87" t="s">
        <v>314</v>
      </c>
      <c r="R23" s="122" t="s">
        <v>314</v>
      </c>
      <c r="S23" s="87" t="s">
        <v>314</v>
      </c>
      <c r="T23" s="122" t="s">
        <v>314</v>
      </c>
      <c r="U23" s="87" t="s">
        <v>314</v>
      </c>
      <c r="V23" s="122" t="s">
        <v>314</v>
      </c>
      <c r="W23" s="87" t="s">
        <v>314</v>
      </c>
      <c r="X23" s="122" t="s">
        <v>314</v>
      </c>
      <c r="Y23" s="87" t="s">
        <v>314</v>
      </c>
      <c r="Z23" s="122" t="s">
        <v>314</v>
      </c>
      <c r="AA23" s="87" t="s">
        <v>314</v>
      </c>
      <c r="AB23" s="122" t="s">
        <v>314</v>
      </c>
      <c r="AC23" s="87" t="s">
        <v>314</v>
      </c>
      <c r="AD23" s="122" t="s">
        <v>314</v>
      </c>
      <c r="AE23" s="87" t="s">
        <v>314</v>
      </c>
      <c r="AF23" s="122" t="s">
        <v>314</v>
      </c>
      <c r="AG23" s="87" t="s">
        <v>314</v>
      </c>
      <c r="AH23" s="122" t="s">
        <v>314</v>
      </c>
      <c r="AI23" s="87" t="s">
        <v>314</v>
      </c>
      <c r="AJ23" s="121" t="s">
        <v>314</v>
      </c>
      <c r="AK23" s="126" t="s">
        <v>314</v>
      </c>
      <c r="AL23" s="121" t="s">
        <v>314</v>
      </c>
      <c r="AM23" s="126" t="s">
        <v>314</v>
      </c>
      <c r="AN23" s="126" t="s">
        <v>314</v>
      </c>
      <c r="AO23" s="121" t="s">
        <v>314</v>
      </c>
      <c r="AP23" s="121" t="s">
        <v>314</v>
      </c>
      <c r="AQ23" s="126" t="s">
        <v>314</v>
      </c>
      <c r="AR23" s="122" t="s">
        <v>314</v>
      </c>
      <c r="AS23" s="122" t="s">
        <v>314</v>
      </c>
      <c r="AT23" s="121" t="s">
        <v>314</v>
      </c>
      <c r="AU23" s="91">
        <v>8.8153652084173278E-2</v>
      </c>
      <c r="AV23" s="88">
        <v>6.6115239063129954E-3</v>
      </c>
      <c r="AW23" s="170" t="s">
        <v>317</v>
      </c>
      <c r="AX23" s="170">
        <f t="shared" si="0"/>
        <v>30</v>
      </c>
      <c r="AY23" s="170"/>
      <c r="AZ23" s="124" t="s">
        <v>314</v>
      </c>
      <c r="BA23" s="127" t="s">
        <v>317</v>
      </c>
      <c r="BB23" s="124" t="s">
        <v>314</v>
      </c>
      <c r="BC23" s="127" t="s">
        <v>314</v>
      </c>
      <c r="BD23" s="125" t="s">
        <v>314</v>
      </c>
      <c r="BE23" s="173" t="s">
        <v>314</v>
      </c>
      <c r="BF23" s="92" t="s">
        <v>314</v>
      </c>
      <c r="BG23" s="121" t="s">
        <v>314</v>
      </c>
      <c r="BH23" s="121" t="s">
        <v>314</v>
      </c>
      <c r="BI23" s="122" t="s">
        <v>314</v>
      </c>
      <c r="BJ23" s="174" t="s">
        <v>314</v>
      </c>
      <c r="BK23" s="125" t="s">
        <v>314</v>
      </c>
      <c r="BL23" s="88" t="s">
        <v>314</v>
      </c>
      <c r="BM23" s="129" t="s">
        <v>314</v>
      </c>
      <c r="BN23" s="130" t="s">
        <v>314</v>
      </c>
      <c r="BO23" s="129" t="s">
        <v>314</v>
      </c>
      <c r="BP23" s="130" t="s">
        <v>314</v>
      </c>
      <c r="BQ23" s="91" t="s">
        <v>314</v>
      </c>
      <c r="BR23" s="131" t="s">
        <v>314</v>
      </c>
      <c r="BS23" s="110" t="s">
        <v>314</v>
      </c>
      <c r="BT23" s="132" t="s">
        <v>314</v>
      </c>
      <c r="BU23" s="132" t="s">
        <v>314</v>
      </c>
      <c r="BV23" s="132" t="s">
        <v>314</v>
      </c>
      <c r="BW23" s="132" t="s">
        <v>314</v>
      </c>
      <c r="BX23" s="132" t="s">
        <v>314</v>
      </c>
      <c r="BY23" s="132" t="s">
        <v>314</v>
      </c>
      <c r="BZ23" s="132" t="s">
        <v>314</v>
      </c>
      <c r="CA23" s="132" t="s">
        <v>314</v>
      </c>
      <c r="CB23" s="132" t="s">
        <v>314</v>
      </c>
      <c r="CC23" s="133" t="s">
        <v>314</v>
      </c>
      <c r="CD23" s="133" t="s">
        <v>314</v>
      </c>
      <c r="CE23" s="133" t="s">
        <v>314</v>
      </c>
      <c r="CF23" s="133" t="s">
        <v>314</v>
      </c>
      <c r="CG23" s="111" t="s">
        <v>314</v>
      </c>
      <c r="CH23" s="175" t="s">
        <v>314</v>
      </c>
    </row>
    <row r="24" spans="1:86" ht="13.05" customHeight="1">
      <c r="A24" s="138" t="s">
        <v>358</v>
      </c>
      <c r="B24" s="93">
        <v>8</v>
      </c>
      <c r="C24" s="93" t="s">
        <v>355</v>
      </c>
      <c r="D24" s="94">
        <v>43297</v>
      </c>
      <c r="E24" s="95">
        <v>74</v>
      </c>
      <c r="F24" s="96">
        <v>12.5</v>
      </c>
      <c r="G24" s="171" t="s">
        <v>338</v>
      </c>
      <c r="H24" s="97" t="s">
        <v>314</v>
      </c>
      <c r="I24" s="84" t="s">
        <v>314</v>
      </c>
      <c r="J24" s="104" t="s">
        <v>314</v>
      </c>
      <c r="K24" s="117" t="s">
        <v>314</v>
      </c>
      <c r="L24" s="81" t="s">
        <v>314</v>
      </c>
      <c r="M24" s="106" t="s">
        <v>314</v>
      </c>
      <c r="N24" s="103" t="s">
        <v>314</v>
      </c>
      <c r="O24" s="103" t="s">
        <v>314</v>
      </c>
      <c r="P24" s="98" t="s">
        <v>314</v>
      </c>
      <c r="Q24" s="99" t="s">
        <v>314</v>
      </c>
      <c r="R24" s="96" t="s">
        <v>314</v>
      </c>
      <c r="S24" s="99" t="s">
        <v>314</v>
      </c>
      <c r="T24" s="96" t="s">
        <v>314</v>
      </c>
      <c r="U24" s="99" t="s">
        <v>314</v>
      </c>
      <c r="V24" s="96" t="s">
        <v>314</v>
      </c>
      <c r="W24" s="99" t="s">
        <v>314</v>
      </c>
      <c r="X24" s="96" t="s">
        <v>314</v>
      </c>
      <c r="Y24" s="99" t="s">
        <v>314</v>
      </c>
      <c r="Z24" s="96" t="s">
        <v>314</v>
      </c>
      <c r="AA24" s="99" t="s">
        <v>314</v>
      </c>
      <c r="AB24" s="96" t="s">
        <v>314</v>
      </c>
      <c r="AC24" s="99" t="s">
        <v>314</v>
      </c>
      <c r="AD24" s="96" t="s">
        <v>314</v>
      </c>
      <c r="AE24" s="99" t="s">
        <v>314</v>
      </c>
      <c r="AF24" s="96" t="s">
        <v>314</v>
      </c>
      <c r="AG24" s="99" t="s">
        <v>314</v>
      </c>
      <c r="AH24" s="96" t="s">
        <v>314</v>
      </c>
      <c r="AI24" s="99" t="s">
        <v>314</v>
      </c>
      <c r="AJ24" s="95" t="s">
        <v>314</v>
      </c>
      <c r="AK24" s="100" t="s">
        <v>314</v>
      </c>
      <c r="AL24" s="95" t="s">
        <v>314</v>
      </c>
      <c r="AM24" s="100" t="s">
        <v>314</v>
      </c>
      <c r="AN24" s="100" t="s">
        <v>314</v>
      </c>
      <c r="AO24" s="95" t="s">
        <v>314</v>
      </c>
      <c r="AP24" s="95" t="s">
        <v>314</v>
      </c>
      <c r="AQ24" s="100" t="s">
        <v>314</v>
      </c>
      <c r="AR24" s="96" t="s">
        <v>314</v>
      </c>
      <c r="AS24" s="96" t="s">
        <v>314</v>
      </c>
      <c r="AT24" s="95" t="s">
        <v>314</v>
      </c>
      <c r="AU24" s="101">
        <v>6.7307136267873546E-2</v>
      </c>
      <c r="AV24" s="107">
        <v>5.0480352200905155E-3</v>
      </c>
      <c r="AW24" s="172" t="s">
        <v>317</v>
      </c>
      <c r="AX24" s="170">
        <f t="shared" si="0"/>
        <v>30</v>
      </c>
      <c r="AY24" s="170"/>
      <c r="AZ24" s="104" t="s">
        <v>314</v>
      </c>
      <c r="BA24" s="105" t="s">
        <v>317</v>
      </c>
      <c r="BB24" s="104" t="s">
        <v>314</v>
      </c>
      <c r="BC24" s="105" t="s">
        <v>314</v>
      </c>
      <c r="BD24" s="103" t="s">
        <v>314</v>
      </c>
      <c r="BE24" s="176" t="s">
        <v>314</v>
      </c>
      <c r="BF24" s="137" t="s">
        <v>314</v>
      </c>
      <c r="BG24" s="95" t="s">
        <v>314</v>
      </c>
      <c r="BH24" s="95" t="s">
        <v>314</v>
      </c>
      <c r="BI24" s="96" t="s">
        <v>314</v>
      </c>
      <c r="BJ24" s="177" t="s">
        <v>314</v>
      </c>
      <c r="BK24" s="103" t="s">
        <v>314</v>
      </c>
      <c r="BL24" s="107" t="s">
        <v>314</v>
      </c>
      <c r="BM24" s="108" t="s">
        <v>314</v>
      </c>
      <c r="BN24" s="109" t="s">
        <v>314</v>
      </c>
      <c r="BO24" s="108" t="s">
        <v>314</v>
      </c>
      <c r="BP24" s="109" t="s">
        <v>314</v>
      </c>
      <c r="BQ24" s="101" t="s">
        <v>314</v>
      </c>
      <c r="BR24" s="102" t="s">
        <v>314</v>
      </c>
      <c r="BS24" s="112" t="s">
        <v>314</v>
      </c>
      <c r="BT24" s="113" t="s">
        <v>314</v>
      </c>
      <c r="BU24" s="113" t="s">
        <v>314</v>
      </c>
      <c r="BV24" s="113" t="s">
        <v>314</v>
      </c>
      <c r="BW24" s="113" t="s">
        <v>314</v>
      </c>
      <c r="BX24" s="113" t="s">
        <v>314</v>
      </c>
      <c r="BY24" s="113" t="s">
        <v>314</v>
      </c>
      <c r="BZ24" s="113" t="s">
        <v>314</v>
      </c>
      <c r="CA24" s="113" t="s">
        <v>314</v>
      </c>
      <c r="CB24" s="113" t="s">
        <v>314</v>
      </c>
      <c r="CC24" s="114" t="s">
        <v>314</v>
      </c>
      <c r="CD24" s="114" t="s">
        <v>314</v>
      </c>
      <c r="CE24" s="114" t="s">
        <v>314</v>
      </c>
      <c r="CF24" s="114" t="s">
        <v>314</v>
      </c>
      <c r="CG24" s="115" t="s">
        <v>314</v>
      </c>
      <c r="CH24" s="139" t="s">
        <v>314</v>
      </c>
    </row>
    <row r="25" spans="1:86" s="135" customFormat="1" ht="13.05" customHeight="1">
      <c r="A25" s="118" t="s">
        <v>359</v>
      </c>
      <c r="B25" s="119">
        <v>8</v>
      </c>
      <c r="C25" s="119" t="s">
        <v>355</v>
      </c>
      <c r="D25" s="120">
        <v>43297</v>
      </c>
      <c r="E25" s="121">
        <v>74</v>
      </c>
      <c r="F25" s="122">
        <v>12.5</v>
      </c>
      <c r="G25" s="169" t="s">
        <v>312</v>
      </c>
      <c r="H25" s="123" t="s">
        <v>313</v>
      </c>
      <c r="I25" s="82">
        <v>160</v>
      </c>
      <c r="J25" s="124">
        <v>125</v>
      </c>
      <c r="K25" s="85">
        <v>3.8834213529750285E-2</v>
      </c>
      <c r="L25" s="136" t="s">
        <v>315</v>
      </c>
      <c r="M25" s="89" t="s">
        <v>314</v>
      </c>
      <c r="N25" s="125">
        <v>87.822068589533572</v>
      </c>
      <c r="O25" s="125">
        <v>87.70483062017766</v>
      </c>
      <c r="P25" s="90">
        <v>48.848743627037791</v>
      </c>
      <c r="Q25" s="87">
        <v>0.18008724371774631</v>
      </c>
      <c r="R25" s="122">
        <v>1.9315326326116329</v>
      </c>
      <c r="S25" s="87">
        <v>2.3259612538540916E-2</v>
      </c>
      <c r="T25" s="122">
        <v>12.855737575148099</v>
      </c>
      <c r="U25" s="87">
        <v>7.33424006776911E-2</v>
      </c>
      <c r="V25" s="122">
        <v>11.540048658711223</v>
      </c>
      <c r="W25" s="87">
        <v>0.23408757903222543</v>
      </c>
      <c r="X25" s="122">
        <v>12.148620604621707</v>
      </c>
      <c r="Y25" s="87">
        <v>3.709432481018831E-2</v>
      </c>
      <c r="Z25" s="122">
        <v>0.11684982562599258</v>
      </c>
      <c r="AA25" s="87">
        <v>6.4944081434496039E-3</v>
      </c>
      <c r="AB25" s="122">
        <v>9.7694979747087913</v>
      </c>
      <c r="AC25" s="87">
        <v>1.8852664292949354E-2</v>
      </c>
      <c r="AD25" s="122">
        <v>2.0207998813731205</v>
      </c>
      <c r="AE25" s="87">
        <v>3.7604054592531716E-2</v>
      </c>
      <c r="AF25" s="122">
        <v>0.42176267532815354</v>
      </c>
      <c r="AG25" s="87">
        <v>1.3413729582069715E-2</v>
      </c>
      <c r="AH25" s="122">
        <v>0.2224158698074151</v>
      </c>
      <c r="AI25" s="87">
        <v>5.6346058001466208E-3</v>
      </c>
      <c r="AJ25" s="121">
        <v>144.74449390871791</v>
      </c>
      <c r="AK25" s="126">
        <v>13.652271716571493</v>
      </c>
      <c r="AL25" s="121">
        <v>1095.1622563521278</v>
      </c>
      <c r="AM25" s="126">
        <v>17.330723674321153</v>
      </c>
      <c r="AN25" s="126" t="s">
        <v>314</v>
      </c>
      <c r="AO25" s="121" t="s">
        <v>314</v>
      </c>
      <c r="AP25" s="121" t="s">
        <v>314</v>
      </c>
      <c r="AQ25" s="126" t="s">
        <v>314</v>
      </c>
      <c r="AR25" s="122">
        <v>100.37586524999996</v>
      </c>
      <c r="AS25" s="122">
        <v>7.5661755882941151</v>
      </c>
      <c r="AT25" s="121">
        <v>1013.2114573610254</v>
      </c>
      <c r="AU25" s="91">
        <v>0.11938743657906251</v>
      </c>
      <c r="AV25" s="88">
        <v>8.9540577434296872E-3</v>
      </c>
      <c r="AW25" s="170" t="s">
        <v>317</v>
      </c>
      <c r="AX25" s="170">
        <f t="shared" si="0"/>
        <v>30</v>
      </c>
      <c r="AY25" s="170"/>
      <c r="AZ25" s="124" t="s">
        <v>314</v>
      </c>
      <c r="BA25" s="127" t="s">
        <v>317</v>
      </c>
      <c r="BB25" s="124" t="s">
        <v>314</v>
      </c>
      <c r="BC25" s="127" t="s">
        <v>314</v>
      </c>
      <c r="BD25" s="125" t="s">
        <v>314</v>
      </c>
      <c r="BE25" s="128" t="s">
        <v>314</v>
      </c>
      <c r="BF25" s="92">
        <v>65.240358789483523</v>
      </c>
      <c r="BG25" s="121">
        <v>1112.6634481956878</v>
      </c>
      <c r="BH25" s="121">
        <v>145.5238259572086</v>
      </c>
      <c r="BI25" s="122">
        <v>0.77249999999999996</v>
      </c>
      <c r="BJ25" s="86">
        <v>0.29449838187702282</v>
      </c>
      <c r="BK25" s="89">
        <v>-0.31396662300664513</v>
      </c>
      <c r="BL25" s="88">
        <v>0.43238223336475429</v>
      </c>
      <c r="BM25" s="129">
        <v>4.4332999999999997E-2</v>
      </c>
      <c r="BN25" s="130">
        <v>1.38496292E-5</v>
      </c>
      <c r="BO25" s="129">
        <v>4.4149884056553193E-2</v>
      </c>
      <c r="BP25" s="130">
        <v>1.9089625471167426E-5</v>
      </c>
      <c r="BQ25" s="91">
        <v>2.639860068584623</v>
      </c>
      <c r="BR25" s="131">
        <v>2.8694344071579772</v>
      </c>
      <c r="BS25" s="110">
        <v>52.471699999999998</v>
      </c>
      <c r="BT25" s="132">
        <v>2.4651474999999996</v>
      </c>
      <c r="BU25" s="132">
        <v>16.7044</v>
      </c>
      <c r="BV25" s="132">
        <v>6.5422775</v>
      </c>
      <c r="BW25" s="132">
        <v>5.8641449999999997</v>
      </c>
      <c r="BX25" s="132">
        <v>0.10436624999999999</v>
      </c>
      <c r="BY25" s="132">
        <v>12.601725</v>
      </c>
      <c r="BZ25" s="132">
        <v>2.6249674999999999</v>
      </c>
      <c r="CA25" s="132">
        <v>0.54709574999999999</v>
      </c>
      <c r="CB25" s="132">
        <v>0.28941424999999998</v>
      </c>
      <c r="CC25" s="133">
        <v>187.51249999999996</v>
      </c>
      <c r="CD25" s="133">
        <v>1418.7525000000001</v>
      </c>
      <c r="CE25" s="133" t="s">
        <v>314</v>
      </c>
      <c r="CF25" s="133" t="s">
        <v>314</v>
      </c>
      <c r="CG25" s="111">
        <v>100.37575</v>
      </c>
      <c r="CH25" s="134">
        <v>3</v>
      </c>
    </row>
    <row r="26" spans="1:86" s="135" customFormat="1" ht="13.05" customHeight="1">
      <c r="A26" s="118" t="s">
        <v>360</v>
      </c>
      <c r="B26" s="119">
        <v>8</v>
      </c>
      <c r="C26" s="119" t="s">
        <v>355</v>
      </c>
      <c r="D26" s="120">
        <v>43297</v>
      </c>
      <c r="E26" s="121">
        <v>74</v>
      </c>
      <c r="F26" s="122">
        <v>12.5</v>
      </c>
      <c r="G26" s="169" t="s">
        <v>312</v>
      </c>
      <c r="H26" s="123" t="s">
        <v>313</v>
      </c>
      <c r="I26" s="82">
        <v>100</v>
      </c>
      <c r="J26" s="124">
        <v>80</v>
      </c>
      <c r="K26" s="83">
        <v>1.6520739425148714E-2</v>
      </c>
      <c r="L26" s="136" t="s">
        <v>315</v>
      </c>
      <c r="M26" s="89" t="s">
        <v>314</v>
      </c>
      <c r="N26" s="125">
        <v>88.506073408753949</v>
      </c>
      <c r="O26" s="125">
        <v>87.408252196568725</v>
      </c>
      <c r="P26" s="90">
        <v>48.142662280283709</v>
      </c>
      <c r="Q26" s="87">
        <v>0.18155271943166912</v>
      </c>
      <c r="R26" s="122">
        <v>1.856424063180808</v>
      </c>
      <c r="S26" s="87">
        <v>2.2372880239829827E-2</v>
      </c>
      <c r="T26" s="122">
        <v>12.701109852037684</v>
      </c>
      <c r="U26" s="87">
        <v>7.1600728635483155E-2</v>
      </c>
      <c r="V26" s="122">
        <v>11.541722376598994</v>
      </c>
      <c r="W26" s="87">
        <v>0.2398912370808971</v>
      </c>
      <c r="X26" s="122">
        <v>12.965883462345481</v>
      </c>
      <c r="Y26" s="87">
        <v>3.6041136601447109E-2</v>
      </c>
      <c r="Z26" s="122">
        <v>0.1203516410489989</v>
      </c>
      <c r="AA26" s="87">
        <v>6.3788897140431436E-3</v>
      </c>
      <c r="AB26" s="122">
        <v>9.7133803629962863</v>
      </c>
      <c r="AC26" s="87">
        <v>1.82837872586788E-2</v>
      </c>
      <c r="AD26" s="122">
        <v>2.2365346628272298</v>
      </c>
      <c r="AE26" s="87">
        <v>3.7493043434169399E-2</v>
      </c>
      <c r="AF26" s="122">
        <v>0.37910766930434653</v>
      </c>
      <c r="AG26" s="87">
        <v>1.3093544860899659E-2</v>
      </c>
      <c r="AH26" s="122">
        <v>0.21262123251989803</v>
      </c>
      <c r="AI26" s="87">
        <v>5.1776672058315492E-3</v>
      </c>
      <c r="AJ26" s="121">
        <v>96.560245373510043</v>
      </c>
      <c r="AK26" s="126">
        <v>13.151022618645202</v>
      </c>
      <c r="AL26" s="121">
        <v>1205.4637231919821</v>
      </c>
      <c r="AM26" s="126">
        <v>17.143140700257817</v>
      </c>
      <c r="AN26" s="126" t="s">
        <v>314</v>
      </c>
      <c r="AO26" s="121" t="s">
        <v>314</v>
      </c>
      <c r="AP26" s="121" t="s">
        <v>314</v>
      </c>
      <c r="AQ26" s="126" t="s">
        <v>314</v>
      </c>
      <c r="AR26" s="122">
        <v>98.888489999999976</v>
      </c>
      <c r="AS26" s="122">
        <v>12.48405820147889</v>
      </c>
      <c r="AT26" s="121">
        <v>675.9217176145703</v>
      </c>
      <c r="AU26" s="91">
        <v>8.1256406503339165E-2</v>
      </c>
      <c r="AV26" s="88">
        <v>6.0942304877504372E-3</v>
      </c>
      <c r="AW26" s="170" t="s">
        <v>317</v>
      </c>
      <c r="AX26" s="170">
        <f t="shared" si="0"/>
        <v>30</v>
      </c>
      <c r="AY26" s="170"/>
      <c r="AZ26" s="124" t="s">
        <v>314</v>
      </c>
      <c r="BA26" s="127" t="s">
        <v>317</v>
      </c>
      <c r="BB26" s="124" t="s">
        <v>314</v>
      </c>
      <c r="BC26" s="127" t="s">
        <v>314</v>
      </c>
      <c r="BD26" s="125" t="s">
        <v>314</v>
      </c>
      <c r="BE26" s="128" t="s">
        <v>314</v>
      </c>
      <c r="BF26" s="92">
        <v>66.69854834943358</v>
      </c>
      <c r="BG26" s="121">
        <v>1112.6634481956878</v>
      </c>
      <c r="BH26" s="121">
        <v>161.9508093974564</v>
      </c>
      <c r="BI26" s="122">
        <v>0.75700000000000001</v>
      </c>
      <c r="BJ26" s="86">
        <v>0.32100396301188905</v>
      </c>
      <c r="BK26" s="89" t="s">
        <v>314</v>
      </c>
      <c r="BL26" s="88" t="s">
        <v>314</v>
      </c>
      <c r="BM26" s="129" t="s">
        <v>314</v>
      </c>
      <c r="BN26" s="130" t="s">
        <v>314</v>
      </c>
      <c r="BO26" s="129" t="s">
        <v>314</v>
      </c>
      <c r="BP26" s="130" t="s">
        <v>314</v>
      </c>
      <c r="BQ26" s="91">
        <v>2.646703415639549</v>
      </c>
      <c r="BR26" s="131">
        <v>2.882713235512198</v>
      </c>
      <c r="BS26" s="110">
        <v>50.951500000000003</v>
      </c>
      <c r="BT26" s="132">
        <v>2.3808500000000001</v>
      </c>
      <c r="BU26" s="132">
        <v>16.5825</v>
      </c>
      <c r="BV26" s="132">
        <v>6.6321899999999996</v>
      </c>
      <c r="BW26" s="132">
        <v>5.7850900000000003</v>
      </c>
      <c r="BX26" s="132">
        <v>0.10666100000000001</v>
      </c>
      <c r="BY26" s="132">
        <v>12.5891</v>
      </c>
      <c r="BZ26" s="132">
        <v>2.9224199999999998</v>
      </c>
      <c r="CA26" s="132">
        <v>0.491699</v>
      </c>
      <c r="CB26" s="132">
        <v>0.276891</v>
      </c>
      <c r="CC26" s="133">
        <v>125.77</v>
      </c>
      <c r="CD26" s="133">
        <v>1570.1200000000001</v>
      </c>
      <c r="CE26" s="133" t="s">
        <v>314</v>
      </c>
      <c r="CF26" s="133" t="s">
        <v>314</v>
      </c>
      <c r="CG26" s="111">
        <v>98.888400000000004</v>
      </c>
      <c r="CH26" s="134">
        <v>4</v>
      </c>
    </row>
    <row r="27" spans="1:86" s="135" customFormat="1" ht="13.05" customHeight="1">
      <c r="A27" s="118" t="s">
        <v>361</v>
      </c>
      <c r="B27" s="119">
        <v>8</v>
      </c>
      <c r="C27" s="119" t="s">
        <v>355</v>
      </c>
      <c r="D27" s="120">
        <v>43297</v>
      </c>
      <c r="E27" s="121">
        <v>74</v>
      </c>
      <c r="F27" s="122">
        <v>12.5</v>
      </c>
      <c r="G27" s="169" t="s">
        <v>312</v>
      </c>
      <c r="H27" s="123" t="s">
        <v>313</v>
      </c>
      <c r="I27" s="82">
        <v>140</v>
      </c>
      <c r="J27" s="124">
        <v>105</v>
      </c>
      <c r="K27" s="83">
        <v>3.5738415453558138E-2</v>
      </c>
      <c r="L27" s="136" t="s">
        <v>315</v>
      </c>
      <c r="M27" s="89" t="s">
        <v>314</v>
      </c>
      <c r="N27" s="125">
        <v>87.640226310427991</v>
      </c>
      <c r="O27" s="125">
        <v>86.219915166176833</v>
      </c>
      <c r="P27" s="90">
        <v>49.576191776848859</v>
      </c>
      <c r="Q27" s="87">
        <v>0.18264885362522545</v>
      </c>
      <c r="R27" s="122">
        <v>1.9767477594123914</v>
      </c>
      <c r="S27" s="87">
        <v>2.4556643228240284E-2</v>
      </c>
      <c r="T27" s="122">
        <v>12.388655901985956</v>
      </c>
      <c r="U27" s="87">
        <v>7.4200553716075174E-2</v>
      </c>
      <c r="V27" s="122">
        <v>11.539471949515727</v>
      </c>
      <c r="W27" s="87">
        <v>0.21625835893788686</v>
      </c>
      <c r="X27" s="122">
        <v>11.905629235577903</v>
      </c>
      <c r="Y27" s="87">
        <v>3.7604465693888416E-2</v>
      </c>
      <c r="Z27" s="122">
        <v>0.12238681890297474</v>
      </c>
      <c r="AA27" s="87">
        <v>6.6161029237349666E-3</v>
      </c>
      <c r="AB27" s="122">
        <v>9.7152061284086813</v>
      </c>
      <c r="AC27" s="87">
        <v>1.9355556593597972E-2</v>
      </c>
      <c r="AD27" s="122">
        <v>2.0966266516985019</v>
      </c>
      <c r="AE27" s="87">
        <v>3.979187722258587E-2</v>
      </c>
      <c r="AF27" s="122">
        <v>0.35361765297785736</v>
      </c>
      <c r="AG27" s="87">
        <v>1.258659601656326E-2</v>
      </c>
      <c r="AH27" s="122">
        <v>0.21066583581659587</v>
      </c>
      <c r="AI27" s="87">
        <v>6.0047979175326671E-3</v>
      </c>
      <c r="AJ27" s="121">
        <v>117.92190420207532</v>
      </c>
      <c r="AK27" s="126">
        <v>14.093672224519434</v>
      </c>
      <c r="AL27" s="121">
        <v>1030.0809843434761</v>
      </c>
      <c r="AM27" s="126">
        <v>17.570863910684928</v>
      </c>
      <c r="AN27" s="126" t="s">
        <v>314</v>
      </c>
      <c r="AO27" s="121" t="s">
        <v>314</v>
      </c>
      <c r="AP27" s="121" t="s">
        <v>314</v>
      </c>
      <c r="AQ27" s="126" t="s">
        <v>314</v>
      </c>
      <c r="AR27" s="122">
        <v>99.411181000000013</v>
      </c>
      <c r="AS27" s="122">
        <v>8.7352811279089533</v>
      </c>
      <c r="AT27" s="121">
        <v>825.45332941452739</v>
      </c>
      <c r="AU27" s="91">
        <v>0.15336506532718489</v>
      </c>
      <c r="AV27" s="88">
        <v>1.1502379899538865E-2</v>
      </c>
      <c r="AW27" s="170" t="s">
        <v>317</v>
      </c>
      <c r="AX27" s="170">
        <f t="shared" si="0"/>
        <v>30</v>
      </c>
      <c r="AY27" s="170"/>
      <c r="AZ27" s="124" t="s">
        <v>314</v>
      </c>
      <c r="BA27" s="127" t="s">
        <v>317</v>
      </c>
      <c r="BB27" s="124" t="s">
        <v>314</v>
      </c>
      <c r="BC27" s="127" t="s">
        <v>314</v>
      </c>
      <c r="BD27" s="125" t="s">
        <v>314</v>
      </c>
      <c r="BE27" s="128" t="s">
        <v>314</v>
      </c>
      <c r="BF27" s="92">
        <v>64.781920230600207</v>
      </c>
      <c r="BG27" s="121">
        <v>1112.6634481956878</v>
      </c>
      <c r="BH27" s="121">
        <v>140.63969943942811</v>
      </c>
      <c r="BI27" s="122">
        <v>0.79400000000000004</v>
      </c>
      <c r="BJ27" s="86">
        <v>0.25944584382871527</v>
      </c>
      <c r="BK27" s="89">
        <v>0.92625469826046469</v>
      </c>
      <c r="BL27" s="88">
        <v>0.48216870297593228</v>
      </c>
      <c r="BM27" s="129">
        <v>4.4387999999999997E-2</v>
      </c>
      <c r="BN27" s="130">
        <v>1.6792868159999999E-5</v>
      </c>
      <c r="BO27" s="129">
        <v>4.4204656880930303E-2</v>
      </c>
      <c r="BP27" s="130">
        <v>2.1314102073774285E-5</v>
      </c>
      <c r="BQ27" s="91">
        <v>2.6505423849655951</v>
      </c>
      <c r="BR27" s="131">
        <v>2.8817363500333819</v>
      </c>
      <c r="BS27" s="110">
        <v>52.390749999999997</v>
      </c>
      <c r="BT27" s="132">
        <v>2.4366250000000003</v>
      </c>
      <c r="BU27" s="132">
        <v>15.5038</v>
      </c>
      <c r="BV27" s="132">
        <v>7.5146300000000004</v>
      </c>
      <c r="BW27" s="132">
        <v>5.9081299999999999</v>
      </c>
      <c r="BX27" s="132">
        <v>0.109144</v>
      </c>
      <c r="BY27" s="132">
        <v>12.076599999999999</v>
      </c>
      <c r="BZ27" s="132">
        <v>2.6255999999999999</v>
      </c>
      <c r="CA27" s="132">
        <v>0.44060050000000001</v>
      </c>
      <c r="CB27" s="132">
        <v>0.26202249999999999</v>
      </c>
      <c r="CC27" s="133">
        <v>147.17499999999998</v>
      </c>
      <c r="CD27" s="133">
        <v>1285.615</v>
      </c>
      <c r="CE27" s="133" t="s">
        <v>314</v>
      </c>
      <c r="CF27" s="133" t="s">
        <v>314</v>
      </c>
      <c r="CG27" s="111">
        <v>99.411100000000005</v>
      </c>
      <c r="CH27" s="134">
        <v>3</v>
      </c>
    </row>
    <row r="28" spans="1:86" s="135" customFormat="1" ht="13.05" customHeight="1">
      <c r="A28" s="118" t="s">
        <v>362</v>
      </c>
      <c r="B28" s="119">
        <v>8</v>
      </c>
      <c r="C28" s="119" t="s">
        <v>355</v>
      </c>
      <c r="D28" s="120">
        <v>43297</v>
      </c>
      <c r="E28" s="121">
        <v>74</v>
      </c>
      <c r="F28" s="122">
        <v>12.5</v>
      </c>
      <c r="G28" s="169" t="s">
        <v>312</v>
      </c>
      <c r="H28" s="123" t="s">
        <v>313</v>
      </c>
      <c r="I28" s="82">
        <v>45</v>
      </c>
      <c r="J28" s="124">
        <v>33</v>
      </c>
      <c r="K28" s="83">
        <v>4.7379780713114036E-2</v>
      </c>
      <c r="L28" s="136" t="s">
        <v>315</v>
      </c>
      <c r="M28" s="89" t="s">
        <v>314</v>
      </c>
      <c r="N28" s="125">
        <v>88.118393258216983</v>
      </c>
      <c r="O28" s="125">
        <v>88.523164635630664</v>
      </c>
      <c r="P28" s="90">
        <v>49.374164013733704</v>
      </c>
      <c r="Q28" s="87">
        <v>0.1816475494065263</v>
      </c>
      <c r="R28" s="122">
        <v>1.9193763655258607</v>
      </c>
      <c r="S28" s="87">
        <v>2.3979152809787681E-2</v>
      </c>
      <c r="T28" s="122">
        <v>12.303668931037475</v>
      </c>
      <c r="U28" s="87">
        <v>7.217326043112117E-2</v>
      </c>
      <c r="V28" s="122">
        <v>11.537824219734109</v>
      </c>
      <c r="W28" s="87">
        <v>0.24798014838990123</v>
      </c>
      <c r="X28" s="122">
        <v>12.490741673222253</v>
      </c>
      <c r="Y28" s="87">
        <v>4.0289824072603869E-2</v>
      </c>
      <c r="Z28" s="122">
        <v>0.11083934590572647</v>
      </c>
      <c r="AA28" s="87">
        <v>6.6391826063089956E-3</v>
      </c>
      <c r="AB28" s="122">
        <v>9.4288674345142898</v>
      </c>
      <c r="AC28" s="87">
        <v>1.8709465928620845E-2</v>
      </c>
      <c r="AD28" s="122">
        <v>2.0974214686775938</v>
      </c>
      <c r="AE28" s="87">
        <v>3.8661560189987225E-2</v>
      </c>
      <c r="AF28" s="122">
        <v>0.4082498984943953</v>
      </c>
      <c r="AG28" s="87">
        <v>1.3135399659067319E-2</v>
      </c>
      <c r="AH28" s="122">
        <v>0.21515873028758667</v>
      </c>
      <c r="AI28" s="87">
        <v>5.7251048645398216E-3</v>
      </c>
      <c r="AJ28" s="121">
        <v>165.33496665878019</v>
      </c>
      <c r="AK28" s="126">
        <v>13.58777316540853</v>
      </c>
      <c r="AL28" s="121">
        <v>971.54422201135264</v>
      </c>
      <c r="AM28" s="126">
        <v>16.743884585410257</v>
      </c>
      <c r="AN28" s="126" t="s">
        <v>314</v>
      </c>
      <c r="AO28" s="121" t="s">
        <v>314</v>
      </c>
      <c r="AP28" s="121" t="s">
        <v>314</v>
      </c>
      <c r="AQ28" s="126" t="s">
        <v>314</v>
      </c>
      <c r="AR28" s="122">
        <v>98.459227999999982</v>
      </c>
      <c r="AS28" s="122">
        <v>5.876217485297194</v>
      </c>
      <c r="AT28" s="121">
        <v>1157.3447666114612</v>
      </c>
      <c r="AU28" s="91">
        <v>0.10261466851626376</v>
      </c>
      <c r="AV28" s="88">
        <v>7.6961001387197813E-3</v>
      </c>
      <c r="AW28" s="170" t="s">
        <v>317</v>
      </c>
      <c r="AX28" s="170">
        <f t="shared" si="0"/>
        <v>30</v>
      </c>
      <c r="AY28" s="170"/>
      <c r="AZ28" s="124" t="s">
        <v>314</v>
      </c>
      <c r="BA28" s="127" t="s">
        <v>317</v>
      </c>
      <c r="BB28" s="124" t="s">
        <v>314</v>
      </c>
      <c r="BC28" s="127" t="s">
        <v>314</v>
      </c>
      <c r="BD28" s="125" t="s">
        <v>314</v>
      </c>
      <c r="BE28" s="128" t="s">
        <v>314</v>
      </c>
      <c r="BF28" s="92">
        <v>65.871794147358997</v>
      </c>
      <c r="BG28" s="121">
        <v>1112.6634481956878</v>
      </c>
      <c r="BH28" s="121">
        <v>152.40045943607947</v>
      </c>
      <c r="BI28" s="122">
        <v>0.75449999999999995</v>
      </c>
      <c r="BJ28" s="86">
        <v>0.32538104705102722</v>
      </c>
      <c r="BK28" s="89">
        <v>-0.11102131589013631</v>
      </c>
      <c r="BL28" s="88">
        <v>0.52210726802975338</v>
      </c>
      <c r="BM28" s="129">
        <v>4.4341999999999999E-2</v>
      </c>
      <c r="BN28" s="130">
        <v>1.898103652E-5</v>
      </c>
      <c r="BO28" s="129">
        <v>4.415884688236036E-2</v>
      </c>
      <c r="BP28" s="130">
        <v>2.305565490509336E-5</v>
      </c>
      <c r="BQ28" s="91">
        <v>2.6221626902659212</v>
      </c>
      <c r="BR28" s="131">
        <v>2.8450853419126769</v>
      </c>
      <c r="BS28" s="110">
        <v>52.523049999999998</v>
      </c>
      <c r="BT28" s="132">
        <v>2.455765</v>
      </c>
      <c r="BU28" s="132">
        <v>16.052949999999999</v>
      </c>
      <c r="BV28" s="132">
        <v>5.8029250000000001</v>
      </c>
      <c r="BW28" s="132">
        <v>5.6242999999999999</v>
      </c>
      <c r="BX28" s="132">
        <v>9.6947500000000006E-2</v>
      </c>
      <c r="BY28" s="132">
        <v>12.201149999999998</v>
      </c>
      <c r="BZ28" s="132">
        <v>2.7391199999999998</v>
      </c>
      <c r="CA28" s="132">
        <v>0.53280550000000004</v>
      </c>
      <c r="CB28" s="132">
        <v>0.28231099999999998</v>
      </c>
      <c r="CC28" s="133">
        <v>215.095</v>
      </c>
      <c r="CD28" s="133">
        <v>1263.9450000000002</v>
      </c>
      <c r="CE28" s="133" t="s">
        <v>314</v>
      </c>
      <c r="CF28" s="133" t="s">
        <v>314</v>
      </c>
      <c r="CG28" s="111">
        <v>98.459249999999997</v>
      </c>
      <c r="CH28" s="134">
        <v>3</v>
      </c>
    </row>
    <row r="29" spans="1:86" s="135" customFormat="1" ht="13.05" customHeight="1">
      <c r="A29" s="118" t="s">
        <v>363</v>
      </c>
      <c r="B29" s="119">
        <v>8</v>
      </c>
      <c r="C29" s="119" t="s">
        <v>355</v>
      </c>
      <c r="D29" s="120">
        <v>43297</v>
      </c>
      <c r="E29" s="121">
        <v>74</v>
      </c>
      <c r="F29" s="122">
        <v>12.5</v>
      </c>
      <c r="G29" s="169" t="s">
        <v>312</v>
      </c>
      <c r="H29" s="123" t="s">
        <v>313</v>
      </c>
      <c r="I29" s="82">
        <v>185</v>
      </c>
      <c r="J29" s="124">
        <v>145</v>
      </c>
      <c r="K29" s="83">
        <v>4.4093220604857507E-2</v>
      </c>
      <c r="L29" s="136" t="s">
        <v>315</v>
      </c>
      <c r="M29" s="89" t="s">
        <v>314</v>
      </c>
      <c r="N29" s="125">
        <v>88.582134474377042</v>
      </c>
      <c r="O29" s="125">
        <v>88.20921196211205</v>
      </c>
      <c r="P29" s="90">
        <v>48.796083955416528</v>
      </c>
      <c r="Q29" s="87">
        <v>0.18057893595255065</v>
      </c>
      <c r="R29" s="122">
        <v>2.0171342817852933</v>
      </c>
      <c r="S29" s="87">
        <v>2.4209040509702552E-2</v>
      </c>
      <c r="T29" s="122">
        <v>11.85743786389758</v>
      </c>
      <c r="U29" s="87">
        <v>7.0688530835950669E-2</v>
      </c>
      <c r="V29" s="122">
        <v>11.542825128902708</v>
      </c>
      <c r="W29" s="87">
        <v>0.23956671842032415</v>
      </c>
      <c r="X29" s="122">
        <v>13.065209559483948</v>
      </c>
      <c r="Y29" s="87">
        <v>4.1451663739135731E-2</v>
      </c>
      <c r="Z29" s="122">
        <v>0.11340108151330257</v>
      </c>
      <c r="AA29" s="87">
        <v>6.725245469092333E-3</v>
      </c>
      <c r="AB29" s="122">
        <v>9.6300599840854115</v>
      </c>
      <c r="AC29" s="87">
        <v>1.8785646912754934E-2</v>
      </c>
      <c r="AD29" s="122">
        <v>2.2514630652663215</v>
      </c>
      <c r="AE29" s="87">
        <v>3.9860690119547799E-2</v>
      </c>
      <c r="AF29" s="122">
        <v>0.39439491181175146</v>
      </c>
      <c r="AG29" s="87">
        <v>1.2963405795831639E-2</v>
      </c>
      <c r="AH29" s="122">
        <v>0.26292994120783425</v>
      </c>
      <c r="AI29" s="87">
        <v>5.8486661982153059E-3</v>
      </c>
      <c r="AJ29" s="121">
        <v>90.502497206218152</v>
      </c>
      <c r="AK29" s="126">
        <v>13.319931282568174</v>
      </c>
      <c r="AL29" s="121">
        <v>600.09976908704243</v>
      </c>
      <c r="AM29" s="126">
        <v>15.323517598649172</v>
      </c>
      <c r="AN29" s="126" t="s">
        <v>314</v>
      </c>
      <c r="AO29" s="121" t="s">
        <v>314</v>
      </c>
      <c r="AP29" s="121" t="s">
        <v>314</v>
      </c>
      <c r="AQ29" s="126" t="s">
        <v>314</v>
      </c>
      <c r="AR29" s="122">
        <v>98.920251499999992</v>
      </c>
      <c r="AS29" s="122">
        <v>6.6307537096977631</v>
      </c>
      <c r="AT29" s="121">
        <v>633.51748044352701</v>
      </c>
      <c r="AU29" s="91">
        <v>0.16224884395755818</v>
      </c>
      <c r="AV29" s="88">
        <v>1.2168663296816862E-2</v>
      </c>
      <c r="AW29" s="170" t="s">
        <v>317</v>
      </c>
      <c r="AX29" s="170">
        <f t="shared" si="0"/>
        <v>30</v>
      </c>
      <c r="AY29" s="170"/>
      <c r="AZ29" s="124" t="s">
        <v>314</v>
      </c>
      <c r="BA29" s="127" t="s">
        <v>317</v>
      </c>
      <c r="BB29" s="124" t="s">
        <v>314</v>
      </c>
      <c r="BC29" s="127" t="s">
        <v>314</v>
      </c>
      <c r="BD29" s="125" t="s">
        <v>314</v>
      </c>
      <c r="BE29" s="128" t="s">
        <v>314</v>
      </c>
      <c r="BF29" s="92">
        <v>66.865720132464034</v>
      </c>
      <c r="BG29" s="121">
        <v>1112.6634481956878</v>
      </c>
      <c r="BH29" s="121">
        <v>163.9472639499395</v>
      </c>
      <c r="BI29" s="122">
        <v>0.75</v>
      </c>
      <c r="BJ29" s="86">
        <v>0.33333333333333326</v>
      </c>
      <c r="BK29" s="89">
        <v>-0.49436245155454195</v>
      </c>
      <c r="BL29" s="88">
        <v>0.43493227303741533</v>
      </c>
      <c r="BM29" s="129">
        <v>4.4325000000000003E-2</v>
      </c>
      <c r="BN29" s="130">
        <v>1.4003154000000003E-5</v>
      </c>
      <c r="BO29" s="129">
        <v>4.4141917100280162E-2</v>
      </c>
      <c r="BP29" s="130">
        <v>1.9198744340654005E-5</v>
      </c>
      <c r="BQ29" s="91">
        <v>2.6345910007087689</v>
      </c>
      <c r="BR29" s="131">
        <v>2.867169538556916</v>
      </c>
      <c r="BS29" s="110">
        <v>52.009599999999999</v>
      </c>
      <c r="BT29" s="132">
        <v>2.6033050000000002</v>
      </c>
      <c r="BU29" s="132">
        <v>15.63855</v>
      </c>
      <c r="BV29" s="132">
        <v>6.2052149999999999</v>
      </c>
      <c r="BW29" s="132">
        <v>5.8333049999999993</v>
      </c>
      <c r="BX29" s="132">
        <v>9.8630499999999996E-2</v>
      </c>
      <c r="BY29" s="132">
        <v>12.602450000000001</v>
      </c>
      <c r="BZ29" s="132">
        <v>2.9691549999999998</v>
      </c>
      <c r="CA29" s="132">
        <v>0.52109899999999998</v>
      </c>
      <c r="CB29" s="132">
        <v>0.34817799999999999</v>
      </c>
      <c r="CC29" s="133">
        <v>118.94499999999999</v>
      </c>
      <c r="CD29" s="133">
        <v>788.69500000000005</v>
      </c>
      <c r="CE29" s="133" t="s">
        <v>314</v>
      </c>
      <c r="CF29" s="133" t="s">
        <v>314</v>
      </c>
      <c r="CG29" s="111">
        <v>98.920349999999999</v>
      </c>
      <c r="CH29" s="134">
        <v>3</v>
      </c>
    </row>
    <row r="30" spans="1:86" s="135" customFormat="1" ht="13.05" customHeight="1">
      <c r="A30" s="118" t="s">
        <v>364</v>
      </c>
      <c r="B30" s="119">
        <v>8</v>
      </c>
      <c r="C30" s="119" t="s">
        <v>355</v>
      </c>
      <c r="D30" s="120">
        <v>43297</v>
      </c>
      <c r="E30" s="121">
        <v>74</v>
      </c>
      <c r="F30" s="122">
        <v>12.5</v>
      </c>
      <c r="G30" s="169" t="s">
        <v>312</v>
      </c>
      <c r="H30" s="123" t="s">
        <v>313</v>
      </c>
      <c r="I30" s="82">
        <v>60</v>
      </c>
      <c r="J30" s="124">
        <v>55</v>
      </c>
      <c r="K30" s="83">
        <v>4.2402727268527292E-2</v>
      </c>
      <c r="L30" s="136" t="s">
        <v>315</v>
      </c>
      <c r="M30" s="89" t="s">
        <v>314</v>
      </c>
      <c r="N30" s="125">
        <v>88.582134474377042</v>
      </c>
      <c r="O30" s="125">
        <v>88.631365901334803</v>
      </c>
      <c r="P30" s="90">
        <v>49.409002983979597</v>
      </c>
      <c r="Q30" s="87">
        <v>0.1812648328872066</v>
      </c>
      <c r="R30" s="122">
        <v>1.9175979346125023</v>
      </c>
      <c r="S30" s="87">
        <v>2.3014243372045405E-2</v>
      </c>
      <c r="T30" s="122">
        <v>11.69222979283353</v>
      </c>
      <c r="U30" s="87">
        <v>6.9897085079942273E-2</v>
      </c>
      <c r="V30" s="122">
        <v>11.546729164618558</v>
      </c>
      <c r="W30" s="87">
        <v>0.24715196440407791</v>
      </c>
      <c r="X30" s="122">
        <v>13.096059991955924</v>
      </c>
      <c r="Y30" s="87">
        <v>4.0506113555119676E-2</v>
      </c>
      <c r="Z30" s="122">
        <v>9.8338355621153978E-2</v>
      </c>
      <c r="AA30" s="87">
        <v>6.6691794383643551E-3</v>
      </c>
      <c r="AB30" s="122">
        <v>9.4304476135469901</v>
      </c>
      <c r="AC30" s="87">
        <v>1.7964531181426338E-2</v>
      </c>
      <c r="AD30" s="122">
        <v>2.1754852549659369</v>
      </c>
      <c r="AE30" s="87">
        <v>3.8993615258534953E-2</v>
      </c>
      <c r="AF30" s="122">
        <v>0.35020496032431359</v>
      </c>
      <c r="AG30" s="87">
        <v>1.2165489952738069E-2</v>
      </c>
      <c r="AH30" s="122">
        <v>0.20871814254285739</v>
      </c>
      <c r="AI30" s="87">
        <v>5.5417588899124241E-3</v>
      </c>
      <c r="AJ30" s="121">
        <v>109.89654087429678</v>
      </c>
      <c r="AK30" s="126">
        <v>12.633046959663911</v>
      </c>
      <c r="AL30" s="121">
        <v>641.96150911216444</v>
      </c>
      <c r="AM30" s="126">
        <v>14.557183376778351</v>
      </c>
      <c r="AN30" s="126" t="s">
        <v>314</v>
      </c>
      <c r="AO30" s="121" t="s">
        <v>314</v>
      </c>
      <c r="AP30" s="121" t="s">
        <v>314</v>
      </c>
      <c r="AQ30" s="126" t="s">
        <v>314</v>
      </c>
      <c r="AR30" s="122">
        <v>98.622630000000001</v>
      </c>
      <c r="AS30" s="122">
        <v>5.8415078764531891</v>
      </c>
      <c r="AT30" s="121">
        <v>769.27578612007744</v>
      </c>
      <c r="AU30" s="91">
        <v>0.12239640070894514</v>
      </c>
      <c r="AV30" s="88">
        <v>9.1797300531708849E-3</v>
      </c>
      <c r="AW30" s="170" t="s">
        <v>317</v>
      </c>
      <c r="AX30" s="170">
        <f t="shared" si="0"/>
        <v>30</v>
      </c>
      <c r="AY30" s="170"/>
      <c r="AZ30" s="124" t="s">
        <v>314</v>
      </c>
      <c r="BA30" s="127" t="s">
        <v>317</v>
      </c>
      <c r="BB30" s="124" t="s">
        <v>314</v>
      </c>
      <c r="BC30" s="127" t="s">
        <v>314</v>
      </c>
      <c r="BD30" s="125" t="s">
        <v>314</v>
      </c>
      <c r="BE30" s="128" t="s">
        <v>314</v>
      </c>
      <c r="BF30" s="92">
        <v>66.910465968928037</v>
      </c>
      <c r="BG30" s="121">
        <v>1112.6634481956878</v>
      </c>
      <c r="BH30" s="121">
        <v>164.56735764262635</v>
      </c>
      <c r="BI30" s="122">
        <v>0.74299999999999999</v>
      </c>
      <c r="BJ30" s="86">
        <v>0.34589502018842522</v>
      </c>
      <c r="BK30" s="89">
        <v>-0.71985723723944073</v>
      </c>
      <c r="BL30" s="88">
        <v>0.46434905473091342</v>
      </c>
      <c r="BM30" s="129">
        <v>4.4315E-2</v>
      </c>
      <c r="BN30" s="130">
        <v>1.574644895E-5</v>
      </c>
      <c r="BO30" s="129">
        <v>4.4131958404938866E-2</v>
      </c>
      <c r="BP30" s="130">
        <v>2.049263316875735E-5</v>
      </c>
      <c r="BQ30" s="91">
        <v>2.6230228189488232</v>
      </c>
      <c r="BR30" s="131">
        <v>2.84768330867136</v>
      </c>
      <c r="BS30" s="110">
        <v>52.820500000000003</v>
      </c>
      <c r="BT30" s="132">
        <v>2.4943599999999999</v>
      </c>
      <c r="BU30" s="132">
        <v>15.5092</v>
      </c>
      <c r="BV30" s="132">
        <v>5.8552</v>
      </c>
      <c r="BW30" s="132">
        <v>5.7359799999999996</v>
      </c>
      <c r="BX30" s="132">
        <v>8.3032999999999996E-2</v>
      </c>
      <c r="BY30" s="132">
        <v>12.398099999999999</v>
      </c>
      <c r="BZ30" s="132">
        <v>2.8896700000000002</v>
      </c>
      <c r="CA30" s="132">
        <v>0.46124900000000002</v>
      </c>
      <c r="CB30" s="132">
        <v>0.27588299999999999</v>
      </c>
      <c r="CC30" s="133">
        <v>145.37</v>
      </c>
      <c r="CD30" s="133">
        <v>849.18</v>
      </c>
      <c r="CE30" s="133" t="s">
        <v>314</v>
      </c>
      <c r="CF30" s="133" t="s">
        <v>314</v>
      </c>
      <c r="CG30" s="111">
        <v>98.622600000000006</v>
      </c>
      <c r="CH30" s="134">
        <v>3</v>
      </c>
    </row>
    <row r="31" spans="1:86" s="135" customFormat="1" ht="13.05" customHeight="1">
      <c r="A31" s="118" t="s">
        <v>365</v>
      </c>
      <c r="B31" s="119">
        <v>8</v>
      </c>
      <c r="C31" s="119" t="s">
        <v>355</v>
      </c>
      <c r="D31" s="120">
        <v>43297</v>
      </c>
      <c r="E31" s="121">
        <v>74</v>
      </c>
      <c r="F31" s="122">
        <v>12.5</v>
      </c>
      <c r="G31" s="169" t="s">
        <v>312</v>
      </c>
      <c r="H31" s="123" t="s">
        <v>313</v>
      </c>
      <c r="I31" s="82">
        <v>185</v>
      </c>
      <c r="J31" s="124">
        <v>170</v>
      </c>
      <c r="K31" s="83">
        <v>3.8555828656580145E-2</v>
      </c>
      <c r="L31" s="136" t="s">
        <v>315</v>
      </c>
      <c r="M31" s="89" t="s">
        <v>314</v>
      </c>
      <c r="N31" s="125" t="s">
        <v>314</v>
      </c>
      <c r="O31" s="125" t="s">
        <v>314</v>
      </c>
      <c r="P31" s="90" t="s">
        <v>314</v>
      </c>
      <c r="Q31" s="87" t="s">
        <v>314</v>
      </c>
      <c r="R31" s="122" t="s">
        <v>314</v>
      </c>
      <c r="S31" s="87" t="s">
        <v>314</v>
      </c>
      <c r="T31" s="122" t="s">
        <v>314</v>
      </c>
      <c r="U31" s="87" t="s">
        <v>314</v>
      </c>
      <c r="V31" s="122" t="s">
        <v>314</v>
      </c>
      <c r="W31" s="87" t="s">
        <v>314</v>
      </c>
      <c r="X31" s="122" t="s">
        <v>314</v>
      </c>
      <c r="Y31" s="87" t="s">
        <v>314</v>
      </c>
      <c r="Z31" s="122" t="s">
        <v>314</v>
      </c>
      <c r="AA31" s="87" t="s">
        <v>314</v>
      </c>
      <c r="AB31" s="122" t="s">
        <v>314</v>
      </c>
      <c r="AC31" s="87" t="s">
        <v>314</v>
      </c>
      <c r="AD31" s="122" t="s">
        <v>314</v>
      </c>
      <c r="AE31" s="87" t="s">
        <v>314</v>
      </c>
      <c r="AF31" s="122" t="s">
        <v>314</v>
      </c>
      <c r="AG31" s="87" t="s">
        <v>314</v>
      </c>
      <c r="AH31" s="122" t="s">
        <v>314</v>
      </c>
      <c r="AI31" s="87" t="s">
        <v>314</v>
      </c>
      <c r="AJ31" s="121" t="s">
        <v>314</v>
      </c>
      <c r="AK31" s="126" t="s">
        <v>314</v>
      </c>
      <c r="AL31" s="121" t="s">
        <v>314</v>
      </c>
      <c r="AM31" s="126" t="s">
        <v>314</v>
      </c>
      <c r="AN31" s="126" t="s">
        <v>314</v>
      </c>
      <c r="AO31" s="121" t="s">
        <v>314</v>
      </c>
      <c r="AP31" s="121" t="s">
        <v>314</v>
      </c>
      <c r="AQ31" s="126" t="s">
        <v>314</v>
      </c>
      <c r="AR31" s="122" t="s">
        <v>314</v>
      </c>
      <c r="AS31" s="122" t="s">
        <v>314</v>
      </c>
      <c r="AT31" s="121" t="s">
        <v>314</v>
      </c>
      <c r="AU31" s="91">
        <v>0.17020333864061674</v>
      </c>
      <c r="AV31" s="88">
        <v>1.2765250398046254E-2</v>
      </c>
      <c r="AW31" s="170" t="s">
        <v>317</v>
      </c>
      <c r="AX31" s="170">
        <f t="shared" si="0"/>
        <v>30</v>
      </c>
      <c r="AY31" s="170"/>
      <c r="AZ31" s="124" t="s">
        <v>314</v>
      </c>
      <c r="BA31" s="127" t="s">
        <v>317</v>
      </c>
      <c r="BB31" s="124" t="s">
        <v>314</v>
      </c>
      <c r="BC31" s="127" t="s">
        <v>314</v>
      </c>
      <c r="BD31" s="125" t="s">
        <v>314</v>
      </c>
      <c r="BE31" s="128" t="s">
        <v>314</v>
      </c>
      <c r="BF31" s="92" t="s">
        <v>314</v>
      </c>
      <c r="BG31" s="121" t="s">
        <v>314</v>
      </c>
      <c r="BH31" s="121" t="s">
        <v>314</v>
      </c>
      <c r="BI31" s="122" t="s">
        <v>314</v>
      </c>
      <c r="BJ31" s="86" t="s">
        <v>314</v>
      </c>
      <c r="BK31" s="89" t="s">
        <v>314</v>
      </c>
      <c r="BL31" s="88" t="s">
        <v>314</v>
      </c>
      <c r="BM31" s="129" t="s">
        <v>314</v>
      </c>
      <c r="BN31" s="130" t="s">
        <v>314</v>
      </c>
      <c r="BO31" s="129" t="s">
        <v>314</v>
      </c>
      <c r="BP31" s="130" t="s">
        <v>314</v>
      </c>
      <c r="BQ31" s="91" t="s">
        <v>314</v>
      </c>
      <c r="BR31" s="131" t="s">
        <v>314</v>
      </c>
      <c r="BS31" s="116" t="s">
        <v>314</v>
      </c>
      <c r="BT31" s="132" t="s">
        <v>314</v>
      </c>
      <c r="BU31" s="132" t="s">
        <v>314</v>
      </c>
      <c r="BV31" s="132" t="s">
        <v>314</v>
      </c>
      <c r="BW31" s="132" t="s">
        <v>314</v>
      </c>
      <c r="BX31" s="132" t="s">
        <v>314</v>
      </c>
      <c r="BY31" s="132" t="s">
        <v>314</v>
      </c>
      <c r="BZ31" s="132" t="s">
        <v>314</v>
      </c>
      <c r="CA31" s="132" t="s">
        <v>314</v>
      </c>
      <c r="CB31" s="132" t="s">
        <v>314</v>
      </c>
      <c r="CC31" s="133" t="s">
        <v>314</v>
      </c>
      <c r="CD31" s="133" t="s">
        <v>314</v>
      </c>
      <c r="CE31" s="133" t="s">
        <v>314</v>
      </c>
      <c r="CF31" s="133" t="s">
        <v>314</v>
      </c>
      <c r="CG31" s="111" t="s">
        <v>314</v>
      </c>
      <c r="CH31" s="175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090-882D-4664-AFCA-717A0F32DF12}">
  <dimension ref="A1:N139"/>
  <sheetViews>
    <sheetView tabSelected="1" topLeftCell="A133" workbookViewId="0">
      <selection activeCell="M142" sqref="M142"/>
    </sheetView>
  </sheetViews>
  <sheetFormatPr defaultRowHeight="14.4"/>
  <sheetData>
    <row r="1" spans="1:14" ht="46.8" thickBot="1">
      <c r="A1" s="200" t="s">
        <v>367</v>
      </c>
      <c r="B1" s="200" t="s">
        <v>368</v>
      </c>
      <c r="C1" s="201" t="s">
        <v>369</v>
      </c>
      <c r="D1" s="201" t="s">
        <v>370</v>
      </c>
      <c r="E1" s="201" t="s">
        <v>371</v>
      </c>
      <c r="F1" s="201" t="s">
        <v>372</v>
      </c>
      <c r="G1" s="201" t="s">
        <v>373</v>
      </c>
      <c r="H1" s="201" t="s">
        <v>374</v>
      </c>
      <c r="I1" s="201" t="s">
        <v>375</v>
      </c>
      <c r="J1" s="202" t="s">
        <v>376</v>
      </c>
      <c r="K1" s="201" t="s">
        <v>377</v>
      </c>
      <c r="L1" s="201" t="s">
        <v>378</v>
      </c>
      <c r="M1" s="156" t="s">
        <v>60</v>
      </c>
    </row>
    <row r="2" spans="1:14">
      <c r="A2" s="199" t="s">
        <v>379</v>
      </c>
      <c r="B2" s="199" t="s">
        <v>380</v>
      </c>
      <c r="C2" s="203">
        <v>1284.7760000000001</v>
      </c>
      <c r="D2" s="203">
        <v>1387.5160000000001</v>
      </c>
      <c r="E2" s="203">
        <v>102.74000000000001</v>
      </c>
      <c r="F2" s="203">
        <v>3.3463216408563312E-2</v>
      </c>
      <c r="G2" s="204">
        <v>20.100000000000001</v>
      </c>
      <c r="H2" s="204">
        <v>16.600000000000001</v>
      </c>
      <c r="I2" s="204">
        <v>7.35</v>
      </c>
      <c r="J2" s="205">
        <v>7.1688547933868155E-2</v>
      </c>
      <c r="K2" s="195"/>
      <c r="L2" s="204"/>
      <c r="M2" s="205"/>
      <c r="N2" s="246"/>
    </row>
    <row r="3" spans="1:14">
      <c r="A3" s="199" t="s">
        <v>379</v>
      </c>
      <c r="B3" s="199" t="s">
        <v>381</v>
      </c>
      <c r="C3" s="203">
        <v>1284.72</v>
      </c>
      <c r="D3" s="203">
        <v>1387.53</v>
      </c>
      <c r="E3" s="203">
        <v>102.80999999999995</v>
      </c>
      <c r="F3" s="203">
        <v>5.9368935784732457E-2</v>
      </c>
      <c r="G3" s="204">
        <v>24.25</v>
      </c>
      <c r="H3" s="204">
        <v>22.6</v>
      </c>
      <c r="I3" s="204">
        <v>8.0500000000000007</v>
      </c>
      <c r="J3" s="205">
        <v>4.2117154303310297E-2</v>
      </c>
      <c r="K3" s="195"/>
      <c r="L3" s="204">
        <v>948.33361041769444</v>
      </c>
      <c r="M3" s="205">
        <v>0.75985279951321072</v>
      </c>
    </row>
    <row r="4" spans="1:14">
      <c r="A4" s="199" t="s">
        <v>379</v>
      </c>
      <c r="B4" s="199" t="s">
        <v>382</v>
      </c>
      <c r="C4" s="203">
        <v>1284.925</v>
      </c>
      <c r="D4" s="203">
        <v>1387.587</v>
      </c>
      <c r="E4" s="203">
        <v>102.66200000000003</v>
      </c>
      <c r="F4" s="203">
        <v>5.6303362289327197E-3</v>
      </c>
      <c r="G4" s="204">
        <v>13.8</v>
      </c>
      <c r="H4" s="204">
        <v>12.2</v>
      </c>
      <c r="I4" s="204">
        <v>5</v>
      </c>
      <c r="J4" s="205">
        <v>6.0857101682966638E-2</v>
      </c>
      <c r="K4" s="195"/>
      <c r="L4" s="204"/>
      <c r="M4" s="205"/>
    </row>
    <row r="5" spans="1:14">
      <c r="A5" s="199" t="s">
        <v>379</v>
      </c>
      <c r="B5" s="199" t="s">
        <v>383</v>
      </c>
      <c r="C5" s="203" t="s">
        <v>384</v>
      </c>
      <c r="D5" s="203" t="s">
        <v>384</v>
      </c>
      <c r="E5" s="203"/>
      <c r="F5" s="203"/>
      <c r="G5" s="204">
        <v>12.4</v>
      </c>
      <c r="H5" s="204">
        <v>12.3</v>
      </c>
      <c r="I5" s="204">
        <v>4.3499999999999996</v>
      </c>
      <c r="J5" s="205">
        <v>4.3876892594653695E-2</v>
      </c>
      <c r="K5" s="195"/>
      <c r="L5" s="204"/>
      <c r="M5" s="205"/>
    </row>
    <row r="6" spans="1:14">
      <c r="A6" s="199" t="s">
        <v>379</v>
      </c>
      <c r="B6" s="199" t="s">
        <v>385</v>
      </c>
      <c r="C6" s="203" t="s">
        <v>384</v>
      </c>
      <c r="D6" s="203" t="s">
        <v>384</v>
      </c>
      <c r="E6" s="203"/>
      <c r="F6" s="203"/>
      <c r="G6" s="204">
        <v>15.8</v>
      </c>
      <c r="H6" s="204">
        <v>14.7</v>
      </c>
      <c r="I6" s="204">
        <v>7.6</v>
      </c>
      <c r="J6" s="205">
        <v>0.12857277587690549</v>
      </c>
      <c r="K6" s="198" t="s">
        <v>386</v>
      </c>
      <c r="L6" s="204"/>
      <c r="M6" s="205"/>
    </row>
    <row r="7" spans="1:14">
      <c r="A7" s="199" t="s">
        <v>379</v>
      </c>
      <c r="B7" s="199" t="s">
        <v>387</v>
      </c>
      <c r="C7" s="203">
        <v>1284.819</v>
      </c>
      <c r="D7" s="203">
        <v>1387.5409999999999</v>
      </c>
      <c r="E7" s="203">
        <v>102.72199999999998</v>
      </c>
      <c r="F7" s="203">
        <v>2.6940674455545377E-2</v>
      </c>
      <c r="G7" s="204">
        <v>32.299999999999997</v>
      </c>
      <c r="H7" s="204">
        <v>29.4</v>
      </c>
      <c r="I7" s="204">
        <v>10.85</v>
      </c>
      <c r="J7" s="205">
        <v>4.5750098284928022E-2</v>
      </c>
      <c r="K7" s="195"/>
      <c r="L7" s="204">
        <v>469.46340509913563</v>
      </c>
      <c r="M7" s="205">
        <v>0.61022960432929552</v>
      </c>
    </row>
    <row r="8" spans="1:14">
      <c r="A8" s="199" t="s">
        <v>379</v>
      </c>
      <c r="B8" s="199" t="s">
        <v>388</v>
      </c>
      <c r="C8" s="203">
        <v>1284.7840000000001</v>
      </c>
      <c r="D8" s="203">
        <v>1387.585</v>
      </c>
      <c r="E8" s="203">
        <v>102.80099999999993</v>
      </c>
      <c r="F8" s="203">
        <v>5.5991363762586843E-2</v>
      </c>
      <c r="G8" s="204">
        <v>21.6</v>
      </c>
      <c r="H8" s="204">
        <v>20.3</v>
      </c>
      <c r="I8" s="204">
        <v>8.85</v>
      </c>
      <c r="J8" s="205">
        <v>7.7872476279453498E-2</v>
      </c>
      <c r="K8" s="198" t="s">
        <v>386</v>
      </c>
      <c r="L8" s="204"/>
      <c r="M8" s="205"/>
    </row>
    <row r="9" spans="1:14">
      <c r="A9" s="199" t="s">
        <v>379</v>
      </c>
      <c r="B9" s="199" t="s">
        <v>389</v>
      </c>
      <c r="C9" s="203" t="s">
        <v>384</v>
      </c>
      <c r="D9" s="203" t="s">
        <v>384</v>
      </c>
      <c r="E9" s="203"/>
      <c r="F9" s="203"/>
      <c r="G9" s="204">
        <v>13</v>
      </c>
      <c r="H9" s="204">
        <v>12.3</v>
      </c>
      <c r="I9" s="204">
        <v>4.5999999999999996</v>
      </c>
      <c r="J9" s="205">
        <v>4.9490281019132873E-2</v>
      </c>
      <c r="K9" s="195"/>
      <c r="L9" s="204"/>
      <c r="M9" s="205"/>
    </row>
    <row r="10" spans="1:14">
      <c r="A10" s="199" t="s">
        <v>379</v>
      </c>
      <c r="B10" s="199" t="s">
        <v>390</v>
      </c>
      <c r="C10" s="203">
        <v>1284.163</v>
      </c>
      <c r="D10" s="203">
        <v>1387.1469999999999</v>
      </c>
      <c r="E10" s="203">
        <v>102.98399999999992</v>
      </c>
      <c r="F10" s="203">
        <v>0.12714966035127873</v>
      </c>
      <c r="G10" s="204">
        <v>37.200000000000003</v>
      </c>
      <c r="H10" s="204">
        <v>36.799999999999997</v>
      </c>
      <c r="I10" s="204">
        <v>25.75</v>
      </c>
      <c r="J10" s="205">
        <v>0.33891682004793866</v>
      </c>
      <c r="K10" s="198" t="s">
        <v>386</v>
      </c>
      <c r="L10" s="204"/>
      <c r="M10" s="205"/>
    </row>
    <row r="11" spans="1:14">
      <c r="A11" s="199" t="s">
        <v>379</v>
      </c>
      <c r="B11" s="199" t="s">
        <v>391</v>
      </c>
      <c r="C11" s="203">
        <v>1284.799</v>
      </c>
      <c r="D11" s="203">
        <v>1387.57</v>
      </c>
      <c r="E11" s="203">
        <v>102.77099999999996</v>
      </c>
      <c r="F11" s="203">
        <v>4.4831506740592886E-2</v>
      </c>
      <c r="G11" s="204">
        <v>56.6</v>
      </c>
      <c r="H11" s="204">
        <v>54.7</v>
      </c>
      <c r="I11" s="204">
        <v>18.2</v>
      </c>
      <c r="J11" s="205">
        <v>3.5597793555722367E-2</v>
      </c>
      <c r="K11" s="198" t="s">
        <v>386</v>
      </c>
      <c r="L11" s="204">
        <v>601.38732213281719</v>
      </c>
      <c r="M11" s="205">
        <v>0.66731326421438564</v>
      </c>
    </row>
    <row r="12" spans="1:14">
      <c r="A12" s="199" t="s">
        <v>379</v>
      </c>
      <c r="B12" s="199" t="s">
        <v>392</v>
      </c>
      <c r="C12" s="203">
        <v>1284.8689999999999</v>
      </c>
      <c r="D12" s="203">
        <v>1387.604</v>
      </c>
      <c r="E12" s="203">
        <v>102.73500000000013</v>
      </c>
      <c r="F12" s="203">
        <v>3.1645550443499815E-2</v>
      </c>
      <c r="G12" s="204">
        <v>38</v>
      </c>
      <c r="H12" s="204">
        <v>36.5</v>
      </c>
      <c r="I12" s="204">
        <v>14.399999999999999</v>
      </c>
      <c r="J12" s="205">
        <v>5.8981817463531198E-2</v>
      </c>
      <c r="K12" s="198" t="s">
        <v>386</v>
      </c>
      <c r="L12" s="204"/>
      <c r="M12" s="205"/>
    </row>
    <row r="13" spans="1:14">
      <c r="A13" s="199" t="s">
        <v>379</v>
      </c>
      <c r="B13" s="199" t="s">
        <v>393</v>
      </c>
      <c r="C13" s="203">
        <v>1284.932</v>
      </c>
      <c r="D13" s="203">
        <v>1387.6210000000001</v>
      </c>
      <c r="E13" s="203">
        <v>102.68900000000008</v>
      </c>
      <c r="F13" s="203">
        <v>1.5136465990508441E-2</v>
      </c>
      <c r="G13" s="204">
        <v>14.6</v>
      </c>
      <c r="H13" s="204">
        <v>14.5</v>
      </c>
      <c r="I13" s="204">
        <v>5.6999999999999993</v>
      </c>
      <c r="J13" s="205">
        <v>6.0330330819474517E-2</v>
      </c>
      <c r="K13" s="198" t="s">
        <v>386</v>
      </c>
      <c r="L13" s="204"/>
      <c r="M13" s="205"/>
    </row>
    <row r="14" spans="1:14">
      <c r="A14" s="199" t="s">
        <v>379</v>
      </c>
      <c r="B14" s="199" t="s">
        <v>394</v>
      </c>
      <c r="C14" s="203">
        <v>1286.6199999999999</v>
      </c>
      <c r="D14" s="203">
        <v>1389.58</v>
      </c>
      <c r="E14" s="203">
        <v>102.96000000000004</v>
      </c>
      <c r="F14" s="203">
        <v>0.11753744958696188</v>
      </c>
      <c r="G14" s="204">
        <v>9.3000000000000007</v>
      </c>
      <c r="H14" s="204">
        <v>9.3000000000000007</v>
      </c>
      <c r="I14" s="204">
        <v>3.8</v>
      </c>
      <c r="J14" s="205">
        <v>6.8218465183991675E-2</v>
      </c>
      <c r="K14" s="195"/>
      <c r="L14" s="204"/>
      <c r="M14" s="205"/>
    </row>
    <row r="15" spans="1:14">
      <c r="A15" s="199" t="s">
        <v>379</v>
      </c>
      <c r="B15" s="199" t="s">
        <v>395</v>
      </c>
      <c r="C15" s="203">
        <v>1285.4000000000001</v>
      </c>
      <c r="D15" s="203">
        <v>1388.1210000000001</v>
      </c>
      <c r="E15" s="203">
        <v>102.721</v>
      </c>
      <c r="F15" s="203">
        <v>2.6580028723401483E-2</v>
      </c>
      <c r="G15" s="204">
        <v>19</v>
      </c>
      <c r="H15" s="204">
        <v>19</v>
      </c>
      <c r="I15" s="204">
        <v>5.75</v>
      </c>
      <c r="J15" s="205">
        <v>2.7716777227001024E-2</v>
      </c>
      <c r="K15" s="195"/>
      <c r="L15" s="204">
        <v>275.45651317229226</v>
      </c>
      <c r="M15" s="205">
        <v>0.47874351714182301</v>
      </c>
    </row>
    <row r="16" spans="1:14">
      <c r="A16" s="199" t="s">
        <v>379</v>
      </c>
      <c r="B16" s="199" t="s">
        <v>396</v>
      </c>
      <c r="C16" s="203">
        <v>1285.345</v>
      </c>
      <c r="D16" s="203">
        <v>1388.0940000000001</v>
      </c>
      <c r="E16" s="203">
        <v>102.74900000000002</v>
      </c>
      <c r="F16" s="203">
        <v>3.6746249686984811E-2</v>
      </c>
      <c r="G16" s="204">
        <v>26.1</v>
      </c>
      <c r="H16" s="204">
        <v>23.9</v>
      </c>
      <c r="I16" s="204">
        <v>8.6</v>
      </c>
      <c r="J16" s="205">
        <v>4.2663751835268555E-2</v>
      </c>
      <c r="K16" s="198" t="s">
        <v>386</v>
      </c>
      <c r="L16" s="204">
        <v>595.13614555690856</v>
      </c>
      <c r="M16" s="205">
        <v>0.66498808705871559</v>
      </c>
    </row>
    <row r="17" spans="1:13">
      <c r="A17" s="199" t="s">
        <v>379</v>
      </c>
      <c r="B17" s="199" t="s">
        <v>397</v>
      </c>
      <c r="C17" s="203">
        <v>1285.4349999999999</v>
      </c>
      <c r="D17" s="203">
        <v>1388.1780000000001</v>
      </c>
      <c r="E17" s="203">
        <v>102.74300000000017</v>
      </c>
      <c r="F17" s="203">
        <v>3.4555960279249121E-2</v>
      </c>
      <c r="G17" s="204">
        <v>9.6</v>
      </c>
      <c r="H17" s="204">
        <v>9.6</v>
      </c>
      <c r="I17" s="204">
        <v>2.8499999999999996</v>
      </c>
      <c r="J17" s="205">
        <v>2.6165008544921868E-2</v>
      </c>
      <c r="K17" s="198" t="s">
        <v>386</v>
      </c>
      <c r="L17" s="204">
        <v>337.50419625320956</v>
      </c>
      <c r="M17" s="205">
        <v>0.52949895965135507</v>
      </c>
    </row>
    <row r="18" spans="1:13">
      <c r="A18" s="199" t="s">
        <v>379</v>
      </c>
      <c r="B18" s="199" t="s">
        <v>398</v>
      </c>
      <c r="C18" s="203">
        <v>1285.462</v>
      </c>
      <c r="D18" s="203">
        <v>1388.2280000000001</v>
      </c>
      <c r="E18" s="203">
        <v>102.76600000000008</v>
      </c>
      <c r="F18" s="203">
        <v>4.2986529246263672E-2</v>
      </c>
      <c r="G18" s="204">
        <v>11.6</v>
      </c>
      <c r="H18" s="204">
        <v>11.4</v>
      </c>
      <c r="I18" s="204">
        <v>3.2</v>
      </c>
      <c r="J18" s="205">
        <v>2.1736131011133406E-2</v>
      </c>
      <c r="K18" s="195"/>
      <c r="L18" s="204">
        <v>347.19631356718713</v>
      </c>
      <c r="M18" s="205">
        <v>0.536548482406769</v>
      </c>
    </row>
    <row r="19" spans="1:13">
      <c r="A19" s="199" t="s">
        <v>379</v>
      </c>
      <c r="B19" s="199" t="s">
        <v>399</v>
      </c>
      <c r="C19" s="203">
        <v>1285.4760000000001</v>
      </c>
      <c r="D19" s="203">
        <v>1388.2139999999999</v>
      </c>
      <c r="E19" s="203">
        <v>102.73799999999983</v>
      </c>
      <c r="F19" s="203">
        <v>3.273561305104522E-2</v>
      </c>
      <c r="G19" s="204">
        <v>26.7</v>
      </c>
      <c r="H19" s="204">
        <v>26.3</v>
      </c>
      <c r="I19" s="204">
        <v>7.85</v>
      </c>
      <c r="J19" s="205">
        <v>2.6193058439127784E-2</v>
      </c>
      <c r="K19" s="198" t="s">
        <v>386</v>
      </c>
      <c r="L19" s="204">
        <v>320.08262365853568</v>
      </c>
      <c r="M19" s="205">
        <v>0.51627345533142532</v>
      </c>
    </row>
    <row r="20" spans="1:13">
      <c r="A20" s="199" t="s">
        <v>379</v>
      </c>
      <c r="B20" s="199" t="s">
        <v>400</v>
      </c>
      <c r="C20" s="203">
        <v>1285.55</v>
      </c>
      <c r="D20" s="203">
        <v>1388.2529999999999</v>
      </c>
      <c r="E20" s="203">
        <v>102.70299999999997</v>
      </c>
      <c r="F20" s="203">
        <v>2.0119707747653592E-2</v>
      </c>
      <c r="G20" s="204">
        <v>25.6</v>
      </c>
      <c r="H20" s="204">
        <v>24.4</v>
      </c>
      <c r="I20" s="204">
        <v>7.85</v>
      </c>
      <c r="J20" s="205">
        <v>3.1738715926603232E-2</v>
      </c>
      <c r="K20" s="198" t="s">
        <v>386</v>
      </c>
      <c r="L20" s="204">
        <v>239.76269932277543</v>
      </c>
      <c r="M20" s="205">
        <v>0.44425940264807545</v>
      </c>
    </row>
    <row r="21" spans="1:13">
      <c r="A21" s="199" t="s">
        <v>379</v>
      </c>
      <c r="B21" s="199" t="s">
        <v>401</v>
      </c>
      <c r="C21" s="203">
        <v>1285.3530000000001</v>
      </c>
      <c r="D21" s="203">
        <v>1388.1780000000001</v>
      </c>
      <c r="E21" s="203">
        <v>102.82500000000005</v>
      </c>
      <c r="F21" s="203">
        <v>6.5028007396904286E-2</v>
      </c>
      <c r="G21" s="204">
        <v>29.2</v>
      </c>
      <c r="H21" s="204">
        <v>28.6</v>
      </c>
      <c r="I21" s="204">
        <v>8.8999999999999986</v>
      </c>
      <c r="J21" s="205">
        <v>2.9515836926747918E-2</v>
      </c>
      <c r="K21" s="198" t="s">
        <v>386</v>
      </c>
      <c r="L21" s="204">
        <v>718.65786158512583</v>
      </c>
      <c r="M21" s="205">
        <v>0.70564418507399196</v>
      </c>
    </row>
    <row r="22" spans="1:13">
      <c r="A22" s="199" t="s">
        <v>379</v>
      </c>
      <c r="B22" s="199" t="s">
        <v>402</v>
      </c>
      <c r="C22" s="203" t="s">
        <v>314</v>
      </c>
      <c r="D22" s="203">
        <v>1388.375</v>
      </c>
      <c r="E22" s="203"/>
      <c r="F22" s="203"/>
      <c r="G22" s="204">
        <v>16.8</v>
      </c>
      <c r="H22" s="204">
        <v>15.5</v>
      </c>
      <c r="I22" s="204">
        <v>4.9000000000000004</v>
      </c>
      <c r="J22" s="205">
        <v>2.914845646895595E-2</v>
      </c>
      <c r="K22" s="198" t="s">
        <v>386</v>
      </c>
      <c r="L22" s="204"/>
      <c r="M22" s="205"/>
    </row>
    <row r="23" spans="1:13">
      <c r="A23" s="199" t="s">
        <v>379</v>
      </c>
      <c r="B23" s="199" t="s">
        <v>403</v>
      </c>
      <c r="C23" s="203">
        <v>1285.5340000000001</v>
      </c>
      <c r="D23" s="203">
        <v>1388.2170000000001</v>
      </c>
      <c r="E23" s="203">
        <v>102.68299999999999</v>
      </c>
      <c r="F23" s="203">
        <v>1.3012032497499604E-2</v>
      </c>
      <c r="G23" s="204">
        <v>66.5</v>
      </c>
      <c r="H23" s="204">
        <v>60.7</v>
      </c>
      <c r="I23" s="204">
        <v>19.7</v>
      </c>
      <c r="J23" s="205">
        <v>3.1203237093218865E-2</v>
      </c>
      <c r="K23" s="195"/>
      <c r="L23" s="204">
        <v>152.37483097086647</v>
      </c>
      <c r="M23" s="205">
        <v>0.33686717200276484</v>
      </c>
    </row>
    <row r="24" spans="1:13">
      <c r="A24" s="199" t="s">
        <v>379</v>
      </c>
      <c r="B24" s="199" t="s">
        <v>404</v>
      </c>
      <c r="C24" s="203">
        <v>1285.577</v>
      </c>
      <c r="D24" s="203">
        <v>1388.3340000000001</v>
      </c>
      <c r="E24" s="203">
        <v>102.75700000000006</v>
      </c>
      <c r="F24" s="203">
        <v>3.9676536900515202E-2</v>
      </c>
      <c r="G24" s="204">
        <v>49.4</v>
      </c>
      <c r="H24" s="204">
        <v>47.6</v>
      </c>
      <c r="I24" s="204">
        <v>15.75</v>
      </c>
      <c r="J24" s="205">
        <v>3.490605912822381E-2</v>
      </c>
      <c r="K24" s="198" t="s">
        <v>386</v>
      </c>
      <c r="L24" s="204">
        <v>521.5617395813955</v>
      </c>
      <c r="M24" s="205">
        <v>0.63496273758827848</v>
      </c>
    </row>
    <row r="25" spans="1:13">
      <c r="A25" s="199" t="s">
        <v>379</v>
      </c>
      <c r="B25" s="199" t="s">
        <v>405</v>
      </c>
      <c r="C25" s="203">
        <v>1285.5940000000001</v>
      </c>
      <c r="D25" s="203">
        <v>1388.35</v>
      </c>
      <c r="E25" s="203">
        <v>102.75599999999986</v>
      </c>
      <c r="F25" s="203">
        <v>3.9309634921664838E-2</v>
      </c>
      <c r="G25" s="204">
        <v>31.9</v>
      </c>
      <c r="H25" s="204">
        <v>30.4</v>
      </c>
      <c r="I25" s="204">
        <v>10.95</v>
      </c>
      <c r="J25" s="205">
        <v>4.4535312826993551E-2</v>
      </c>
      <c r="K25" s="195"/>
      <c r="L25" s="204">
        <v>665.83545663023733</v>
      </c>
      <c r="M25" s="205">
        <v>0.68953069205882589</v>
      </c>
    </row>
    <row r="26" spans="1:13">
      <c r="A26" s="199" t="s">
        <v>379</v>
      </c>
      <c r="B26" s="199" t="s">
        <v>406</v>
      </c>
      <c r="C26" s="203" t="s">
        <v>314</v>
      </c>
      <c r="D26" s="203" t="s">
        <v>314</v>
      </c>
      <c r="E26" s="203"/>
      <c r="F26" s="203"/>
      <c r="G26" s="204">
        <v>59.5</v>
      </c>
      <c r="H26" s="204">
        <v>57.2</v>
      </c>
      <c r="I26" s="204">
        <v>19.399999999999999</v>
      </c>
      <c r="J26" s="205">
        <v>3.7505604227117996E-2</v>
      </c>
      <c r="K26" s="195"/>
      <c r="L26" s="204"/>
      <c r="M26" s="205"/>
    </row>
    <row r="27" spans="1:13">
      <c r="A27" s="199" t="s">
        <v>379</v>
      </c>
      <c r="B27" s="199" t="s">
        <v>407</v>
      </c>
      <c r="C27" s="203">
        <v>1285.7190000000001</v>
      </c>
      <c r="D27" s="203">
        <v>1388.3910000000001</v>
      </c>
      <c r="E27" s="203">
        <v>102.67200000000003</v>
      </c>
      <c r="F27" s="203">
        <v>9.134931540756952E-3</v>
      </c>
      <c r="G27" s="204">
        <v>167.7</v>
      </c>
      <c r="H27" s="204">
        <v>164.6</v>
      </c>
      <c r="I27" s="204">
        <v>46</v>
      </c>
      <c r="J27" s="205">
        <v>2.1423023820230605E-2</v>
      </c>
      <c r="K27" s="198" t="s">
        <v>386</v>
      </c>
      <c r="L27" s="204">
        <v>72.715467272113059</v>
      </c>
      <c r="M27" s="205">
        <v>0.19510787682752981</v>
      </c>
    </row>
    <row r="28" spans="1:13">
      <c r="A28" s="199" t="s">
        <v>379</v>
      </c>
      <c r="B28" s="199" t="s">
        <v>408</v>
      </c>
      <c r="C28" s="203">
        <v>1285.79</v>
      </c>
      <c r="D28" s="203">
        <v>1388.4380000000001</v>
      </c>
      <c r="E28" s="203">
        <v>102.64800000000014</v>
      </c>
      <c r="F28" s="203">
        <v>7.5632638618117198E-4</v>
      </c>
      <c r="G28" s="204">
        <v>16.2</v>
      </c>
      <c r="H28" s="204">
        <v>11.7</v>
      </c>
      <c r="I28" s="204">
        <v>4.55</v>
      </c>
      <c r="J28" s="205">
        <v>4.2476375552507238E-2</v>
      </c>
      <c r="K28" s="195"/>
      <c r="L28" s="204">
        <v>12.20026358667061</v>
      </c>
      <c r="M28" s="205">
        <v>3.9078783848376569E-2</v>
      </c>
    </row>
    <row r="29" spans="1:13">
      <c r="A29" s="199" t="s">
        <v>379</v>
      </c>
      <c r="B29" s="199" t="s">
        <v>409</v>
      </c>
      <c r="C29" s="203">
        <v>1285.6410000000001</v>
      </c>
      <c r="D29" s="203">
        <v>1388.3879999999999</v>
      </c>
      <c r="E29" s="203">
        <v>102.74699999999984</v>
      </c>
      <c r="F29" s="203">
        <v>3.6015443554788362E-2</v>
      </c>
      <c r="G29" s="204">
        <v>52.8</v>
      </c>
      <c r="H29" s="204">
        <v>42.6</v>
      </c>
      <c r="I29" s="204">
        <v>17</v>
      </c>
      <c r="J29" s="205">
        <v>5.1273580211290977E-2</v>
      </c>
      <c r="K29" s="195"/>
      <c r="L29" s="204">
        <v>707.29638583963003</v>
      </c>
      <c r="M29" s="205">
        <v>0.70232100553266064</v>
      </c>
    </row>
    <row r="30" spans="1:13">
      <c r="A30" s="199" t="s">
        <v>379</v>
      </c>
      <c r="B30" s="199" t="s">
        <v>410</v>
      </c>
      <c r="C30" s="203">
        <v>1285.626</v>
      </c>
      <c r="D30" s="203">
        <v>1388.3389999999999</v>
      </c>
      <c r="E30" s="203">
        <v>102.71299999999997</v>
      </c>
      <c r="F30" s="203">
        <v>2.3701430945948232E-2</v>
      </c>
      <c r="G30" s="204">
        <v>40.5</v>
      </c>
      <c r="H30" s="204">
        <v>30.9</v>
      </c>
      <c r="I30" s="204">
        <v>11.350000000000001</v>
      </c>
      <c r="J30" s="205">
        <v>3.7810777039087744E-2</v>
      </c>
      <c r="K30" s="198" t="s">
        <v>386</v>
      </c>
      <c r="L30" s="204">
        <v>338.57112982055173</v>
      </c>
      <c r="M30" s="205">
        <v>0.53028546987539116</v>
      </c>
    </row>
    <row r="31" spans="1:13">
      <c r="A31" s="199" t="s">
        <v>379</v>
      </c>
      <c r="B31" s="199" t="s">
        <v>411</v>
      </c>
      <c r="C31" s="203">
        <v>1285.6980000000001</v>
      </c>
      <c r="D31" s="203">
        <v>1388.4359999999999</v>
      </c>
      <c r="E31" s="203">
        <v>102.73799999999983</v>
      </c>
      <c r="F31" s="203">
        <v>3.273561305104522E-2</v>
      </c>
      <c r="G31" s="204">
        <v>16.100000000000001</v>
      </c>
      <c r="H31" s="204">
        <v>15</v>
      </c>
      <c r="I31" s="204">
        <v>5.3000000000000007</v>
      </c>
      <c r="J31" s="205">
        <v>4.1097860593512781E-2</v>
      </c>
      <c r="K31" s="195"/>
      <c r="L31" s="204">
        <v>509.93074231430109</v>
      </c>
      <c r="M31" s="205">
        <v>0.62971689956941279</v>
      </c>
    </row>
    <row r="32" spans="1:13">
      <c r="A32" s="199" t="s">
        <v>379</v>
      </c>
      <c r="B32" s="199" t="s">
        <v>412</v>
      </c>
      <c r="C32" s="203">
        <v>1285.627</v>
      </c>
      <c r="D32" s="203">
        <v>1388.444</v>
      </c>
      <c r="E32" s="203">
        <v>102.81700000000001</v>
      </c>
      <c r="F32" s="203">
        <v>6.2005229825444985E-2</v>
      </c>
      <c r="G32" s="204">
        <v>13.8</v>
      </c>
      <c r="H32" s="204">
        <v>10.8</v>
      </c>
      <c r="I32" s="204">
        <v>4.0999999999999996</v>
      </c>
      <c r="J32" s="205">
        <v>4.2817861473926945E-2</v>
      </c>
      <c r="K32" s="198" t="s">
        <v>386</v>
      </c>
      <c r="L32" s="204">
        <v>1007.6000929306432</v>
      </c>
      <c r="M32" s="205">
        <v>0.77075023226217843</v>
      </c>
    </row>
    <row r="33" spans="1:13">
      <c r="A33" s="199" t="s">
        <v>379</v>
      </c>
      <c r="B33" s="199" t="s">
        <v>413</v>
      </c>
      <c r="C33" s="203">
        <v>1285.7149999999999</v>
      </c>
      <c r="D33" s="203">
        <v>1388.4929999999999</v>
      </c>
      <c r="E33" s="203">
        <v>102.77800000000002</v>
      </c>
      <c r="F33" s="203">
        <v>4.7421733172086533E-2</v>
      </c>
      <c r="G33" s="204">
        <v>17.2</v>
      </c>
      <c r="H33" s="204">
        <v>14.4</v>
      </c>
      <c r="I33" s="204">
        <v>5.05</v>
      </c>
      <c r="J33" s="205">
        <v>3.6109435842395204E-2</v>
      </c>
      <c r="K33" s="198" t="s">
        <v>386</v>
      </c>
      <c r="L33" s="204">
        <v>645.5906562473325</v>
      </c>
      <c r="M33" s="205">
        <v>0.68287784978512789</v>
      </c>
    </row>
    <row r="34" spans="1:13">
      <c r="A34" s="199" t="s">
        <v>379</v>
      </c>
      <c r="B34" s="199" t="s">
        <v>414</v>
      </c>
      <c r="C34" s="203" t="s">
        <v>314</v>
      </c>
      <c r="D34" s="203" t="s">
        <v>314</v>
      </c>
      <c r="E34" s="203"/>
      <c r="F34" s="203"/>
      <c r="G34" s="204">
        <v>101.4</v>
      </c>
      <c r="H34" s="204">
        <v>90.5</v>
      </c>
      <c r="I34" s="204">
        <v>21.8</v>
      </c>
      <c r="J34" s="205">
        <v>1.2474822284422349E-2</v>
      </c>
      <c r="K34" s="198" t="s">
        <v>386</v>
      </c>
      <c r="L34" s="204"/>
      <c r="M34" s="205"/>
    </row>
    <row r="35" spans="1:13">
      <c r="A35" s="199" t="s">
        <v>379</v>
      </c>
      <c r="B35" s="199" t="s">
        <v>415</v>
      </c>
      <c r="C35" s="203">
        <v>1285.636</v>
      </c>
      <c r="D35" s="203">
        <v>1388.4079999999999</v>
      </c>
      <c r="E35" s="203">
        <v>102.77199999999993</v>
      </c>
      <c r="F35" s="203">
        <v>4.5201021748653147E-2</v>
      </c>
      <c r="G35" s="204">
        <v>57.7</v>
      </c>
      <c r="H35" s="204">
        <v>49.9</v>
      </c>
      <c r="I35" s="204">
        <v>17</v>
      </c>
      <c r="J35" s="205">
        <v>3.4195570978232136E-2</v>
      </c>
      <c r="K35" s="195"/>
      <c r="L35" s="204">
        <v>581.62565534623263</v>
      </c>
      <c r="M35" s="205">
        <v>0.65985011614100575</v>
      </c>
    </row>
    <row r="36" spans="1:13">
      <c r="A36" s="199" t="s">
        <v>379</v>
      </c>
      <c r="B36" s="199" t="s">
        <v>416</v>
      </c>
      <c r="C36" s="203">
        <v>1284.1099999999999</v>
      </c>
      <c r="D36" s="203">
        <v>1387.1</v>
      </c>
      <c r="E36" s="203">
        <v>102.99000000000001</v>
      </c>
      <c r="F36" s="203">
        <v>0.12956488811323652</v>
      </c>
      <c r="G36" s="204">
        <v>21.5</v>
      </c>
      <c r="H36" s="204">
        <v>18.3</v>
      </c>
      <c r="I36" s="204">
        <v>6.8000000000000007</v>
      </c>
      <c r="J36" s="205">
        <v>4.3670292293130623E-2</v>
      </c>
      <c r="K36" s="195"/>
      <c r="L36" s="204">
        <v>2146.8402008436547</v>
      </c>
      <c r="M36" s="205">
        <v>0.87762389860329493</v>
      </c>
    </row>
    <row r="37" spans="1:13">
      <c r="A37" s="199" t="s">
        <v>379</v>
      </c>
      <c r="B37" s="199" t="s">
        <v>417</v>
      </c>
      <c r="C37" s="203">
        <v>1285.7380000000001</v>
      </c>
      <c r="D37" s="203">
        <v>1388.5129999999999</v>
      </c>
      <c r="E37" s="203">
        <v>102.77499999999986</v>
      </c>
      <c r="F37" s="203">
        <v>4.6310602549056057E-2</v>
      </c>
      <c r="G37" s="204">
        <v>25.1</v>
      </c>
      <c r="H37" s="204">
        <v>22.5</v>
      </c>
      <c r="I37" s="204">
        <v>7.8999999999999995</v>
      </c>
      <c r="J37" s="205">
        <v>3.8800964045054342E-2</v>
      </c>
      <c r="K37" s="195"/>
      <c r="L37" s="204">
        <v>679.33156932875625</v>
      </c>
      <c r="M37" s="205">
        <v>0.69381299381112149</v>
      </c>
    </row>
    <row r="38" spans="1:13">
      <c r="A38" s="199" t="s">
        <v>379</v>
      </c>
      <c r="B38" s="199" t="s">
        <v>418</v>
      </c>
      <c r="C38" s="203">
        <v>1285.845</v>
      </c>
      <c r="D38" s="203">
        <v>1388.6089999999999</v>
      </c>
      <c r="E38" s="203">
        <v>102.7639999999999</v>
      </c>
      <c r="F38" s="203">
        <v>4.2249753860232886E-2</v>
      </c>
      <c r="G38" s="204">
        <v>16.8</v>
      </c>
      <c r="H38" s="204">
        <v>12</v>
      </c>
      <c r="I38" s="204">
        <v>3.75</v>
      </c>
      <c r="J38" s="205">
        <v>2.1798270089285712E-2</v>
      </c>
      <c r="K38" s="198" t="s">
        <v>386</v>
      </c>
      <c r="L38" s="204">
        <v>342.24446396689848</v>
      </c>
      <c r="M38" s="205">
        <v>0.53297335411287694</v>
      </c>
    </row>
    <row r="39" spans="1:13">
      <c r="A39" s="199" t="s">
        <v>379</v>
      </c>
      <c r="B39" s="199" t="s">
        <v>419</v>
      </c>
      <c r="C39" s="203">
        <v>1285.8699999999999</v>
      </c>
      <c r="D39" s="203">
        <v>1388.61</v>
      </c>
      <c r="E39" s="203">
        <v>102.74000000000001</v>
      </c>
      <c r="F39" s="203">
        <v>3.3463216408563312E-2</v>
      </c>
      <c r="G39" s="204">
        <v>21.2</v>
      </c>
      <c r="H39" s="204">
        <v>13.9</v>
      </c>
      <c r="I39" s="204">
        <v>4.5999999999999996</v>
      </c>
      <c r="J39" s="205">
        <v>2.3763370191589358E-2</v>
      </c>
      <c r="K39" s="198" t="s">
        <v>386</v>
      </c>
      <c r="L39" s="204">
        <v>296.11424687639294</v>
      </c>
      <c r="M39" s="205">
        <v>0.49681480120707749</v>
      </c>
    </row>
    <row r="40" spans="1:13">
      <c r="A40" s="199" t="s">
        <v>379</v>
      </c>
      <c r="B40" s="199" t="s">
        <v>420</v>
      </c>
      <c r="C40" s="203">
        <v>1285.78</v>
      </c>
      <c r="D40" s="203">
        <v>1388.55</v>
      </c>
      <c r="E40" s="203">
        <v>102.76999999999998</v>
      </c>
      <c r="F40" s="203">
        <v>4.4462164652941283E-2</v>
      </c>
      <c r="G40" s="204">
        <v>24.1</v>
      </c>
      <c r="H40" s="204">
        <v>23.5</v>
      </c>
      <c r="I40" s="204">
        <v>8.85</v>
      </c>
      <c r="J40" s="205">
        <v>5.208072784102754E-2</v>
      </c>
      <c r="K40" s="198" t="s">
        <v>386</v>
      </c>
      <c r="L40" s="204">
        <v>887.5196652455254</v>
      </c>
      <c r="M40" s="205">
        <v>0.74754021193710685</v>
      </c>
    </row>
    <row r="41" spans="1:13">
      <c r="A41" s="199" t="s">
        <v>379</v>
      </c>
      <c r="B41" s="199" t="s">
        <v>421</v>
      </c>
      <c r="C41" s="203">
        <v>1283.96</v>
      </c>
      <c r="D41" s="203">
        <v>1387.32</v>
      </c>
      <c r="E41" s="203">
        <v>103.3599999999999</v>
      </c>
      <c r="F41" s="203">
        <v>0.28622696863749297</v>
      </c>
      <c r="G41" s="204">
        <v>70.7</v>
      </c>
      <c r="H41" s="204">
        <v>67.099999999999994</v>
      </c>
      <c r="I41" s="204">
        <v>23.3</v>
      </c>
      <c r="J41" s="205">
        <v>3.9737753271831759E-2</v>
      </c>
      <c r="K41" s="198" t="s">
        <v>386</v>
      </c>
      <c r="L41" s="204">
        <v>4288.6909490315566</v>
      </c>
      <c r="M41" s="205">
        <v>0.93488400619127832</v>
      </c>
    </row>
    <row r="42" spans="1:13">
      <c r="A42" s="199" t="s">
        <v>379</v>
      </c>
      <c r="B42" s="199" t="s">
        <v>422</v>
      </c>
      <c r="C42" s="203">
        <v>1284.24</v>
      </c>
      <c r="D42" s="203">
        <v>1387.25</v>
      </c>
      <c r="E42" s="203">
        <v>103.00999999999999</v>
      </c>
      <c r="F42" s="203">
        <v>0.13765003160369815</v>
      </c>
      <c r="G42" s="204">
        <v>75.7</v>
      </c>
      <c r="H42" s="204">
        <v>73.400000000000006</v>
      </c>
      <c r="I42" s="204">
        <v>24.049999999999997</v>
      </c>
      <c r="J42" s="205">
        <v>3.4108077632396511E-2</v>
      </c>
      <c r="K42" s="195"/>
      <c r="L42" s="204">
        <v>1764.4338037794489</v>
      </c>
      <c r="M42" s="205">
        <v>0.85490090569407517</v>
      </c>
    </row>
    <row r="43" spans="1:13">
      <c r="A43" s="199" t="s">
        <v>379</v>
      </c>
      <c r="B43" s="199" t="s">
        <v>423</v>
      </c>
      <c r="C43" s="203" t="s">
        <v>314</v>
      </c>
      <c r="D43" s="203" t="s">
        <v>314</v>
      </c>
      <c r="E43" s="203"/>
      <c r="F43" s="203"/>
      <c r="G43" s="204">
        <v>68.3</v>
      </c>
      <c r="H43" s="204">
        <v>62.4</v>
      </c>
      <c r="I43" s="204">
        <v>14.75</v>
      </c>
      <c r="J43" s="205">
        <v>1.2066635050213317E-2</v>
      </c>
      <c r="K43" s="198" t="s">
        <v>386</v>
      </c>
      <c r="L43" s="204"/>
      <c r="M43" s="205"/>
    </row>
    <row r="44" spans="1:13">
      <c r="A44" s="199" t="s">
        <v>379</v>
      </c>
      <c r="B44" s="199" t="s">
        <v>424</v>
      </c>
      <c r="C44" s="203">
        <v>1284.8</v>
      </c>
      <c r="D44" s="203">
        <v>1387.52</v>
      </c>
      <c r="E44" s="203">
        <v>102.72000000000003</v>
      </c>
      <c r="F44" s="203">
        <v>2.6219565006613266E-2</v>
      </c>
      <c r="G44" s="204">
        <v>93.5</v>
      </c>
      <c r="H44" s="204">
        <v>85.8</v>
      </c>
      <c r="I44" s="204">
        <v>28.05</v>
      </c>
      <c r="J44" s="205">
        <v>3.2063609467455623E-2</v>
      </c>
      <c r="K44" s="198" t="s">
        <v>386</v>
      </c>
      <c r="L44" s="204">
        <v>315.73391708683891</v>
      </c>
      <c r="M44" s="205">
        <v>0.51285544954038631</v>
      </c>
    </row>
    <row r="45" spans="1:13">
      <c r="A45" s="199" t="s">
        <v>379</v>
      </c>
      <c r="B45" s="199" t="s">
        <v>425</v>
      </c>
      <c r="C45" s="203">
        <v>1283.82</v>
      </c>
      <c r="D45" s="203">
        <v>1386.72</v>
      </c>
      <c r="E45" s="203">
        <v>102.90000000000009</v>
      </c>
      <c r="F45" s="203">
        <v>9.3861575434857514E-2</v>
      </c>
      <c r="G45" s="204">
        <v>13.9</v>
      </c>
      <c r="H45" s="204">
        <v>12</v>
      </c>
      <c r="I45" s="204">
        <v>5</v>
      </c>
      <c r="J45" s="205">
        <v>6.2450039968025568E-2</v>
      </c>
      <c r="K45" s="195"/>
      <c r="L45" s="204"/>
      <c r="M45" s="205"/>
    </row>
    <row r="46" spans="1:13">
      <c r="A46" s="199" t="s">
        <v>379</v>
      </c>
      <c r="B46" s="199" t="s">
        <v>426</v>
      </c>
      <c r="C46" s="203">
        <v>1284.33</v>
      </c>
      <c r="D46" s="203">
        <v>1387.02</v>
      </c>
      <c r="E46" s="203">
        <v>102.69000000000005</v>
      </c>
      <c r="F46" s="203">
        <v>1.5491196762013715E-2</v>
      </c>
      <c r="G46" s="204">
        <v>11.5</v>
      </c>
      <c r="H46" s="204">
        <v>10.7</v>
      </c>
      <c r="I46" s="204">
        <v>9.0500000000000007</v>
      </c>
      <c r="J46" s="205">
        <v>0.56296363456842657</v>
      </c>
      <c r="K46" s="195"/>
      <c r="L46" s="204"/>
      <c r="M46" s="205"/>
    </row>
    <row r="47" spans="1:13">
      <c r="A47" s="199" t="s">
        <v>379</v>
      </c>
      <c r="B47" s="199" t="s">
        <v>427</v>
      </c>
      <c r="C47" s="203">
        <v>1283.44</v>
      </c>
      <c r="D47" s="203">
        <v>1386.41</v>
      </c>
      <c r="E47" s="203">
        <v>102.97000000000003</v>
      </c>
      <c r="F47" s="203">
        <v>0.1215329830229166</v>
      </c>
      <c r="G47" s="204">
        <v>8.3000000000000007</v>
      </c>
      <c r="H47" s="204">
        <v>7.9</v>
      </c>
      <c r="I47" s="204">
        <v>4.0999999999999996</v>
      </c>
      <c r="J47" s="205">
        <v>0.13305135298444212</v>
      </c>
      <c r="K47" s="195"/>
      <c r="L47" s="204"/>
      <c r="M47" s="205"/>
    </row>
    <row r="48" spans="1:13">
      <c r="A48" s="199" t="s">
        <v>379</v>
      </c>
      <c r="B48" s="199" t="s">
        <v>428</v>
      </c>
      <c r="C48" s="203">
        <v>1283.57</v>
      </c>
      <c r="D48" s="203">
        <v>1386.59</v>
      </c>
      <c r="E48" s="203">
        <v>103.01999999999998</v>
      </c>
      <c r="F48" s="203">
        <v>0.14171211299981223</v>
      </c>
      <c r="G48" s="204">
        <v>11.1</v>
      </c>
      <c r="H48" s="204">
        <v>10.5</v>
      </c>
      <c r="I48" s="204">
        <v>7.95</v>
      </c>
      <c r="J48" s="205">
        <v>0.41058190843905129</v>
      </c>
      <c r="K48" s="198" t="s">
        <v>386</v>
      </c>
      <c r="L48" s="204"/>
      <c r="M48" s="205"/>
    </row>
    <row r="49" spans="1:13">
      <c r="A49" s="199" t="s">
        <v>379</v>
      </c>
      <c r="B49" s="199" t="s">
        <v>429</v>
      </c>
      <c r="C49" s="203">
        <v>1286.67</v>
      </c>
      <c r="D49" s="203">
        <v>1386.77</v>
      </c>
      <c r="E49" s="203">
        <v>100.09999999999991</v>
      </c>
      <c r="F49" s="203">
        <v>0.25260799041279824</v>
      </c>
      <c r="G49" s="204">
        <v>8.1</v>
      </c>
      <c r="H49" s="204">
        <v>7.5</v>
      </c>
      <c r="I49" s="204">
        <v>5.7</v>
      </c>
      <c r="J49" s="205">
        <v>0.4064592592592593</v>
      </c>
      <c r="K49" s="195"/>
      <c r="L49" s="204"/>
      <c r="M49" s="205"/>
    </row>
    <row r="50" spans="1:13">
      <c r="A50" s="199" t="s">
        <v>379</v>
      </c>
      <c r="B50" s="199" t="s">
        <v>430</v>
      </c>
      <c r="C50" s="203">
        <v>1283.72</v>
      </c>
      <c r="D50" s="203">
        <v>1386.74</v>
      </c>
      <c r="E50" s="203">
        <v>103.01999999999998</v>
      </c>
      <c r="F50" s="203">
        <v>0.14171211299981223</v>
      </c>
      <c r="G50" s="204">
        <v>8.3000000000000007</v>
      </c>
      <c r="H50" s="204">
        <v>7.9</v>
      </c>
      <c r="I50" s="204">
        <v>8.1000000000000014</v>
      </c>
      <c r="J50" s="205">
        <v>0.99</v>
      </c>
      <c r="K50" s="195"/>
      <c r="L50" s="204"/>
      <c r="M50" s="205"/>
    </row>
    <row r="51" spans="1:13">
      <c r="A51" s="199" t="s">
        <v>379</v>
      </c>
      <c r="B51" s="199" t="s">
        <v>431</v>
      </c>
      <c r="C51" s="203" t="s">
        <v>314</v>
      </c>
      <c r="D51" s="203" t="s">
        <v>314</v>
      </c>
      <c r="E51" s="203"/>
      <c r="F51" s="203"/>
      <c r="G51" s="204">
        <v>10.3</v>
      </c>
      <c r="H51" s="204">
        <v>9.8000000000000007</v>
      </c>
      <c r="I51" s="204">
        <v>3.55</v>
      </c>
      <c r="J51" s="205">
        <v>4.5226781519027245E-2</v>
      </c>
      <c r="K51" s="195"/>
      <c r="L51" s="204"/>
      <c r="M51" s="205"/>
    </row>
    <row r="52" spans="1:13">
      <c r="A52" s="199" t="s">
        <v>379</v>
      </c>
      <c r="B52" s="199" t="s">
        <v>432</v>
      </c>
      <c r="C52" s="203" t="s">
        <v>314</v>
      </c>
      <c r="D52" s="203" t="s">
        <v>314</v>
      </c>
      <c r="E52" s="203"/>
      <c r="F52" s="203"/>
      <c r="G52" s="204">
        <v>15.7</v>
      </c>
      <c r="H52" s="204">
        <v>15.6</v>
      </c>
      <c r="I52" s="204">
        <v>5.25</v>
      </c>
      <c r="J52" s="205">
        <v>3.7872943598537677E-2</v>
      </c>
      <c r="K52" s="195"/>
      <c r="L52" s="204"/>
      <c r="M52" s="205"/>
    </row>
    <row r="53" spans="1:13">
      <c r="A53" s="199" t="s">
        <v>379</v>
      </c>
      <c r="B53" s="199" t="s">
        <v>433</v>
      </c>
      <c r="C53" s="203" t="s">
        <v>314</v>
      </c>
      <c r="D53" s="203" t="s">
        <v>314</v>
      </c>
      <c r="E53" s="203"/>
      <c r="F53" s="203"/>
      <c r="G53" s="204">
        <v>10.7</v>
      </c>
      <c r="H53" s="204">
        <v>9.6999999999999993</v>
      </c>
      <c r="I53" s="204">
        <v>3.75</v>
      </c>
      <c r="J53" s="205">
        <v>5.2380128193030541E-2</v>
      </c>
      <c r="K53" s="198" t="s">
        <v>386</v>
      </c>
      <c r="L53" s="204"/>
      <c r="M53" s="205"/>
    </row>
    <row r="54" spans="1:13">
      <c r="A54" s="199" t="s">
        <v>379</v>
      </c>
      <c r="B54" s="199" t="s">
        <v>434</v>
      </c>
      <c r="C54" s="203" t="s">
        <v>314</v>
      </c>
      <c r="D54" s="203" t="s">
        <v>314</v>
      </c>
      <c r="E54" s="203"/>
      <c r="F54" s="203"/>
      <c r="G54" s="204">
        <v>9.6999999999999993</v>
      </c>
      <c r="H54" s="204">
        <v>7.8</v>
      </c>
      <c r="I54" s="204">
        <v>3</v>
      </c>
      <c r="J54" s="205">
        <v>4.5751235283352655E-2</v>
      </c>
      <c r="K54" s="195"/>
      <c r="L54" s="204"/>
      <c r="M54" s="205"/>
    </row>
    <row r="55" spans="1:13">
      <c r="A55" s="199" t="s">
        <v>379</v>
      </c>
      <c r="B55" s="199" t="s">
        <v>435</v>
      </c>
      <c r="C55" s="203">
        <v>1283.8699999999999</v>
      </c>
      <c r="D55" s="203">
        <v>1386.69</v>
      </c>
      <c r="E55" s="203">
        <v>102.82000000000016</v>
      </c>
      <c r="F55" s="203">
        <v>6.3137542172626127E-2</v>
      </c>
      <c r="G55" s="204">
        <v>11.9</v>
      </c>
      <c r="H55" s="204">
        <v>11.5</v>
      </c>
      <c r="I55" s="204">
        <v>3.6500000000000004</v>
      </c>
      <c r="J55" s="205">
        <v>3.0898397166049793E-2</v>
      </c>
      <c r="K55" s="195"/>
      <c r="L55" s="204"/>
      <c r="M55" s="205"/>
    </row>
    <row r="56" spans="1:13">
      <c r="A56" s="199" t="s">
        <v>379</v>
      </c>
      <c r="B56" s="199" t="s">
        <v>436</v>
      </c>
      <c r="C56" s="203">
        <v>1283.43</v>
      </c>
      <c r="D56" s="203">
        <v>1386.54</v>
      </c>
      <c r="E56" s="203">
        <v>103.1099999999999</v>
      </c>
      <c r="F56" s="203">
        <v>0.17882339619245613</v>
      </c>
      <c r="G56" s="204">
        <v>11.6</v>
      </c>
      <c r="H56" s="204">
        <v>11.2</v>
      </c>
      <c r="I56" s="204">
        <v>10.25</v>
      </c>
      <c r="J56" s="205">
        <v>0.74007811469145857</v>
      </c>
      <c r="K56" s="195"/>
      <c r="L56" s="204"/>
      <c r="M56" s="205"/>
    </row>
    <row r="57" spans="1:13">
      <c r="A57" s="199" t="s">
        <v>379</v>
      </c>
      <c r="B57" s="199" t="s">
        <v>437</v>
      </c>
      <c r="C57" s="203" t="s">
        <v>314</v>
      </c>
      <c r="D57" s="203" t="s">
        <v>314</v>
      </c>
      <c r="E57" s="203"/>
      <c r="F57" s="203"/>
      <c r="G57" s="204">
        <v>31.8</v>
      </c>
      <c r="H57" s="204">
        <v>25.1</v>
      </c>
      <c r="I57" s="204">
        <v>7.9499999999999993</v>
      </c>
      <c r="J57" s="205">
        <v>2.5079959048269061E-2</v>
      </c>
      <c r="K57" s="198" t="s">
        <v>386</v>
      </c>
      <c r="L57" s="204"/>
      <c r="M57" s="205"/>
    </row>
    <row r="58" spans="1:13">
      <c r="A58" s="199" t="s">
        <v>379</v>
      </c>
      <c r="B58" s="199" t="s">
        <v>438</v>
      </c>
      <c r="C58" s="203" t="s">
        <v>314</v>
      </c>
      <c r="D58" s="203" t="s">
        <v>314</v>
      </c>
      <c r="E58" s="203"/>
      <c r="F58" s="203"/>
      <c r="G58" s="204">
        <v>70.7</v>
      </c>
      <c r="H58" s="204">
        <v>65.2</v>
      </c>
      <c r="I58" s="204">
        <v>19.100000000000001</v>
      </c>
      <c r="J58" s="205">
        <v>2.3183846703118779E-2</v>
      </c>
      <c r="K58" s="195"/>
      <c r="L58" s="204"/>
      <c r="M58" s="205"/>
    </row>
    <row r="59" spans="1:13">
      <c r="A59" s="199" t="s">
        <v>379</v>
      </c>
      <c r="B59" s="199" t="s">
        <v>439</v>
      </c>
      <c r="C59" s="203" t="s">
        <v>314</v>
      </c>
      <c r="D59" s="203" t="s">
        <v>314</v>
      </c>
      <c r="E59" s="203"/>
      <c r="F59" s="203"/>
      <c r="G59" s="204">
        <v>61</v>
      </c>
      <c r="H59" s="204">
        <v>48.6</v>
      </c>
      <c r="I59" s="204">
        <v>15.7</v>
      </c>
      <c r="J59" s="205">
        <v>2.685941711648758E-2</v>
      </c>
      <c r="K59" s="198" t="s">
        <v>386</v>
      </c>
      <c r="L59" s="204"/>
      <c r="M59" s="205"/>
    </row>
    <row r="60" spans="1:13">
      <c r="A60" s="199" t="s">
        <v>379</v>
      </c>
      <c r="B60" s="199" t="s">
        <v>440</v>
      </c>
      <c r="C60" s="203" t="s">
        <v>384</v>
      </c>
      <c r="D60" s="203" t="s">
        <v>384</v>
      </c>
      <c r="E60" s="203"/>
      <c r="F60" s="203"/>
      <c r="G60" s="204">
        <v>42.4</v>
      </c>
      <c r="H60" s="204">
        <v>35.4</v>
      </c>
      <c r="I60" s="204">
        <v>13.25</v>
      </c>
      <c r="J60" s="205">
        <v>4.3779949288199442E-2</v>
      </c>
      <c r="K60" s="195"/>
      <c r="L60" s="204"/>
      <c r="M60" s="205"/>
    </row>
    <row r="61" spans="1:13">
      <c r="A61" s="199" t="s">
        <v>379</v>
      </c>
      <c r="B61" s="199" t="s">
        <v>441</v>
      </c>
      <c r="C61" s="203" t="s">
        <v>314</v>
      </c>
      <c r="D61" s="203" t="s">
        <v>314</v>
      </c>
      <c r="E61" s="203"/>
      <c r="F61" s="203"/>
      <c r="G61" s="204">
        <v>23.5</v>
      </c>
      <c r="H61" s="204">
        <v>19.5</v>
      </c>
      <c r="I61" s="204">
        <v>6.85</v>
      </c>
      <c r="J61" s="205">
        <v>3.5969518933512384E-2</v>
      </c>
      <c r="K61" s="195"/>
      <c r="L61" s="204"/>
      <c r="M61" s="205"/>
    </row>
    <row r="62" spans="1:13">
      <c r="A62" s="199" t="s">
        <v>379</v>
      </c>
      <c r="B62" s="199" t="s">
        <v>442</v>
      </c>
      <c r="C62" s="203" t="s">
        <v>384</v>
      </c>
      <c r="D62" s="203" t="s">
        <v>384</v>
      </c>
      <c r="E62" s="203"/>
      <c r="F62" s="203"/>
      <c r="G62" s="204">
        <v>84.2</v>
      </c>
      <c r="H62" s="204">
        <v>83.4</v>
      </c>
      <c r="I62" s="204">
        <v>27.25</v>
      </c>
      <c r="J62" s="205">
        <v>3.4550578790543317E-2</v>
      </c>
      <c r="K62" s="198" t="s">
        <v>386</v>
      </c>
      <c r="L62" s="204"/>
      <c r="M62" s="205"/>
    </row>
    <row r="63" spans="1:13">
      <c r="A63" s="199" t="s">
        <v>379</v>
      </c>
      <c r="B63" s="199" t="s">
        <v>443</v>
      </c>
      <c r="C63" s="203" t="s">
        <v>314</v>
      </c>
      <c r="D63" s="203" t="s">
        <v>314</v>
      </c>
      <c r="E63" s="203"/>
      <c r="F63" s="203"/>
      <c r="G63" s="204">
        <v>31</v>
      </c>
      <c r="H63" s="204">
        <v>23.7</v>
      </c>
      <c r="I63" s="204">
        <v>7.3000000000000007</v>
      </c>
      <c r="J63" s="205">
        <v>2.2341390239938353E-2</v>
      </c>
      <c r="K63" s="198" t="s">
        <v>386</v>
      </c>
      <c r="L63" s="204"/>
      <c r="M63" s="205"/>
    </row>
    <row r="64" spans="1:13">
      <c r="A64" s="199" t="s">
        <v>379</v>
      </c>
      <c r="B64" s="199" t="s">
        <v>444</v>
      </c>
      <c r="C64" s="203" t="s">
        <v>314</v>
      </c>
      <c r="D64" s="203" t="s">
        <v>314</v>
      </c>
      <c r="E64" s="203"/>
      <c r="F64" s="203"/>
      <c r="G64" s="204">
        <v>62</v>
      </c>
      <c r="H64" s="204">
        <v>48.2</v>
      </c>
      <c r="I64" s="204">
        <v>18</v>
      </c>
      <c r="J64" s="205">
        <v>4.0488505763086144E-2</v>
      </c>
      <c r="K64" s="198" t="s">
        <v>386</v>
      </c>
      <c r="L64" s="204"/>
      <c r="M64" s="205"/>
    </row>
    <row r="65" spans="1:13">
      <c r="A65" s="199" t="s">
        <v>379</v>
      </c>
      <c r="B65" s="199" t="s">
        <v>445</v>
      </c>
      <c r="C65" s="203">
        <v>1284.74</v>
      </c>
      <c r="D65" s="203">
        <v>1387.39</v>
      </c>
      <c r="E65" s="203">
        <v>102.65000000000009</v>
      </c>
      <c r="F65" s="203">
        <v>1.4502815392916091E-3</v>
      </c>
      <c r="G65" s="204">
        <v>96.4</v>
      </c>
      <c r="H65" s="204">
        <v>65.8</v>
      </c>
      <c r="I65" s="204">
        <v>18.100000000000001</v>
      </c>
      <c r="J65" s="205">
        <v>1.4207147961397505E-2</v>
      </c>
      <c r="K65" s="195"/>
      <c r="L65" s="204">
        <v>7.6004194888232623</v>
      </c>
      <c r="M65" s="205">
        <v>2.4708925432915252E-2</v>
      </c>
    </row>
    <row r="66" spans="1:13">
      <c r="A66" s="199" t="s">
        <v>379</v>
      </c>
      <c r="B66" s="199" t="s">
        <v>446</v>
      </c>
      <c r="C66" s="203">
        <v>1284.8599999999999</v>
      </c>
      <c r="D66" s="203">
        <v>1387.64</v>
      </c>
      <c r="E66" s="203">
        <v>102.7800000000002</v>
      </c>
      <c r="F66" s="203">
        <v>4.8163345498323906E-2</v>
      </c>
      <c r="G66" s="204">
        <v>75</v>
      </c>
      <c r="H66" s="204">
        <v>54.6</v>
      </c>
      <c r="I66" s="204">
        <v>14.1</v>
      </c>
      <c r="J66" s="205">
        <v>1.2537495471561402E-2</v>
      </c>
      <c r="K66" s="195"/>
      <c r="L66" s="204">
        <v>222.31950393880584</v>
      </c>
      <c r="M66" s="205">
        <v>0.42569326673970659</v>
      </c>
    </row>
    <row r="67" spans="1:13">
      <c r="A67" s="199" t="s">
        <v>379</v>
      </c>
      <c r="B67" s="199" t="s">
        <v>447</v>
      </c>
      <c r="C67" s="203" t="s">
        <v>314</v>
      </c>
      <c r="D67" s="203" t="s">
        <v>314</v>
      </c>
      <c r="E67" s="203"/>
      <c r="F67" s="203"/>
      <c r="G67" s="204">
        <v>9.9</v>
      </c>
      <c r="H67" s="204">
        <v>8.1999999999999993</v>
      </c>
      <c r="I67" s="204">
        <v>2.8</v>
      </c>
      <c r="J67" s="205">
        <v>3.2977003827687944E-2</v>
      </c>
      <c r="K67" s="195"/>
      <c r="L67" s="204"/>
      <c r="M67" s="205"/>
    </row>
    <row r="68" spans="1:13">
      <c r="A68" s="199" t="s">
        <v>379</v>
      </c>
      <c r="B68" s="199" t="s">
        <v>448</v>
      </c>
      <c r="C68" s="203" t="s">
        <v>314</v>
      </c>
      <c r="D68" s="203" t="s">
        <v>314</v>
      </c>
      <c r="E68" s="203"/>
      <c r="F68" s="203"/>
      <c r="G68" s="204">
        <v>17.899999999999999</v>
      </c>
      <c r="H68" s="204">
        <v>13.4</v>
      </c>
      <c r="I68" s="204">
        <v>5</v>
      </c>
      <c r="J68" s="205">
        <v>3.8890845530539578E-2</v>
      </c>
      <c r="K68" s="195"/>
      <c r="L68" s="204"/>
      <c r="M68" s="205"/>
    </row>
    <row r="69" spans="1:13">
      <c r="A69" s="199" t="s">
        <v>379</v>
      </c>
      <c r="B69" s="199" t="s">
        <v>449</v>
      </c>
      <c r="C69" s="203">
        <v>1284.24</v>
      </c>
      <c r="D69" s="203">
        <v>1387.25</v>
      </c>
      <c r="E69" s="203">
        <v>103.00999999999999</v>
      </c>
      <c r="F69" s="203">
        <v>0.13765003160369815</v>
      </c>
      <c r="G69" s="204">
        <v>33.4</v>
      </c>
      <c r="H69" s="204">
        <v>24.5</v>
      </c>
      <c r="I69" s="204">
        <v>8.9499999999999993</v>
      </c>
      <c r="J69" s="205">
        <v>3.5759420351300725E-2</v>
      </c>
      <c r="K69" s="195"/>
      <c r="L69" s="204">
        <v>1852.8627609694568</v>
      </c>
      <c r="M69" s="205">
        <v>0.86087293551221022</v>
      </c>
    </row>
    <row r="70" spans="1:13">
      <c r="A70" s="199" t="s">
        <v>379</v>
      </c>
      <c r="B70" s="199" t="s">
        <v>450</v>
      </c>
      <c r="C70" s="203" t="s">
        <v>314</v>
      </c>
      <c r="D70" s="203">
        <v>1387.28</v>
      </c>
      <c r="E70" s="203"/>
      <c r="F70" s="203"/>
      <c r="G70" s="204">
        <v>45.3</v>
      </c>
      <c r="H70" s="204">
        <v>32.1</v>
      </c>
      <c r="I70" s="204">
        <v>11.8</v>
      </c>
      <c r="J70" s="205">
        <v>3.519960217297502E-2</v>
      </c>
      <c r="K70" s="198" t="s">
        <v>386</v>
      </c>
      <c r="L70" s="204"/>
      <c r="M70" s="205"/>
    </row>
    <row r="71" spans="1:13">
      <c r="A71" s="199" t="s">
        <v>379</v>
      </c>
      <c r="B71" s="199" t="s">
        <v>451</v>
      </c>
      <c r="C71" s="203" t="s">
        <v>314</v>
      </c>
      <c r="D71" s="203">
        <v>1387.34</v>
      </c>
      <c r="E71" s="203"/>
      <c r="F71" s="203"/>
      <c r="G71" s="204">
        <v>39.700000000000003</v>
      </c>
      <c r="H71" s="204">
        <v>28.7</v>
      </c>
      <c r="I71" s="204">
        <v>11.149999999999999</v>
      </c>
      <c r="J71" s="205">
        <v>4.2390672061121508E-2</v>
      </c>
      <c r="K71" s="198" t="s">
        <v>386</v>
      </c>
      <c r="L71" s="204"/>
      <c r="M71" s="205"/>
    </row>
    <row r="72" spans="1:13">
      <c r="A72" s="199" t="s">
        <v>379</v>
      </c>
      <c r="B72" s="199" t="s">
        <v>452</v>
      </c>
      <c r="C72" s="203" t="s">
        <v>314</v>
      </c>
      <c r="D72" s="203" t="s">
        <v>314</v>
      </c>
      <c r="E72" s="203"/>
      <c r="F72" s="203"/>
      <c r="G72" s="204">
        <v>23.1</v>
      </c>
      <c r="H72" s="204">
        <v>14.9</v>
      </c>
      <c r="I72" s="204">
        <v>5.95</v>
      </c>
      <c r="J72" s="205">
        <v>4.1073941523245609E-2</v>
      </c>
      <c r="K72" s="195"/>
      <c r="L72" s="204"/>
      <c r="M72" s="205"/>
    </row>
    <row r="73" spans="1:13">
      <c r="A73" s="199" t="s">
        <v>379</v>
      </c>
      <c r="B73" s="199" t="s">
        <v>453</v>
      </c>
      <c r="C73" s="203" t="s">
        <v>314</v>
      </c>
      <c r="D73" s="203" t="s">
        <v>314</v>
      </c>
      <c r="E73" s="203"/>
      <c r="F73" s="203"/>
      <c r="G73" s="204">
        <v>191.4</v>
      </c>
      <c r="H73" s="204">
        <v>138.1</v>
      </c>
      <c r="I73" s="204">
        <v>39.950000000000003</v>
      </c>
      <c r="J73" s="205">
        <v>1.7467110205299244E-2</v>
      </c>
      <c r="K73" s="195"/>
      <c r="L73" s="204"/>
      <c r="M73" s="205"/>
    </row>
    <row r="74" spans="1:13">
      <c r="A74" s="199" t="s">
        <v>379</v>
      </c>
      <c r="B74" s="199" t="s">
        <v>454</v>
      </c>
      <c r="C74" s="203" t="s">
        <v>314</v>
      </c>
      <c r="D74" s="203" t="s">
        <v>314</v>
      </c>
      <c r="E74" s="203"/>
      <c r="F74" s="203"/>
      <c r="G74" s="204">
        <v>256.5</v>
      </c>
      <c r="H74" s="204">
        <v>215.1</v>
      </c>
      <c r="I74" s="204">
        <v>58.55</v>
      </c>
      <c r="J74" s="205">
        <v>1.6912682968164304E-2</v>
      </c>
      <c r="K74" s="195"/>
      <c r="L74" s="204"/>
      <c r="M74" s="205"/>
    </row>
    <row r="75" spans="1:13">
      <c r="A75" s="199" t="s">
        <v>379</v>
      </c>
      <c r="B75" s="199" t="s">
        <v>455</v>
      </c>
      <c r="C75" s="203" t="s">
        <v>314</v>
      </c>
      <c r="D75" s="203" t="s">
        <v>314</v>
      </c>
      <c r="E75" s="203"/>
      <c r="F75" s="203"/>
      <c r="G75" s="204">
        <v>800</v>
      </c>
      <c r="H75" s="204">
        <v>200</v>
      </c>
      <c r="I75" s="204">
        <v>68.800000000000011</v>
      </c>
      <c r="J75" s="205">
        <v>1.0176896000000005E-2</v>
      </c>
      <c r="K75" s="195"/>
      <c r="L75" s="204"/>
      <c r="M75" s="205"/>
    </row>
    <row r="76" spans="1:13">
      <c r="A76" s="199" t="s">
        <v>379</v>
      </c>
      <c r="B76" s="199" t="s">
        <v>456</v>
      </c>
      <c r="C76" s="203" t="s">
        <v>314</v>
      </c>
      <c r="D76" s="203" t="s">
        <v>314</v>
      </c>
      <c r="E76" s="203"/>
      <c r="F76" s="203"/>
      <c r="G76" s="204">
        <v>102.3</v>
      </c>
      <c r="H76" s="204">
        <v>94.4</v>
      </c>
      <c r="I76" s="204">
        <v>29.2</v>
      </c>
      <c r="J76" s="205">
        <v>2.7310454771510641E-2</v>
      </c>
      <c r="K76" s="198" t="s">
        <v>386</v>
      </c>
      <c r="L76" s="204"/>
      <c r="M76" s="205"/>
    </row>
    <row r="77" spans="1:13">
      <c r="A77" s="199" t="s">
        <v>457</v>
      </c>
      <c r="B77" s="199" t="s">
        <v>458</v>
      </c>
      <c r="C77" s="203">
        <v>1285.009</v>
      </c>
      <c r="D77" s="203">
        <v>1387.9870000000001</v>
      </c>
      <c r="E77" s="203">
        <v>102.97800000000007</v>
      </c>
      <c r="F77" s="203">
        <v>0.12473926333041163</v>
      </c>
      <c r="G77" s="204">
        <v>333</v>
      </c>
      <c r="H77" s="204">
        <v>249.9</v>
      </c>
      <c r="I77" s="204">
        <v>80.75</v>
      </c>
      <c r="J77" s="205">
        <v>2.531925059864807E-2</v>
      </c>
      <c r="K77" s="195"/>
      <c r="L77" s="204">
        <v>1176.9215315511115</v>
      </c>
      <c r="M77" s="205">
        <v>0.79706533584185457</v>
      </c>
    </row>
    <row r="78" spans="1:13">
      <c r="A78" s="199" t="s">
        <v>457</v>
      </c>
      <c r="B78" s="199" t="s">
        <v>381</v>
      </c>
      <c r="C78" s="203" t="s">
        <v>314</v>
      </c>
      <c r="D78" s="203" t="s">
        <v>314</v>
      </c>
      <c r="E78" s="203"/>
      <c r="F78" s="203"/>
      <c r="G78" s="204">
        <v>48.3</v>
      </c>
      <c r="H78" s="204">
        <v>46.3</v>
      </c>
      <c r="I78" s="204">
        <v>12.75</v>
      </c>
      <c r="J78" s="205">
        <v>2.0018034874503422E-2</v>
      </c>
      <c r="K78" s="195"/>
      <c r="L78" s="204"/>
      <c r="M78" s="205"/>
    </row>
    <row r="79" spans="1:13">
      <c r="A79" s="199" t="s">
        <v>457</v>
      </c>
      <c r="B79" s="199" t="s">
        <v>382</v>
      </c>
      <c r="C79" s="203" t="s">
        <v>384</v>
      </c>
      <c r="D79" s="203" t="s">
        <v>384</v>
      </c>
      <c r="E79" s="203"/>
      <c r="F79" s="203"/>
      <c r="G79" s="204">
        <v>23.6</v>
      </c>
      <c r="H79" s="204">
        <v>22.7</v>
      </c>
      <c r="I79" s="204">
        <v>7.45</v>
      </c>
      <c r="J79" s="205">
        <v>3.4002049939954829E-2</v>
      </c>
      <c r="K79" s="195"/>
      <c r="L79" s="204"/>
      <c r="M79" s="205"/>
    </row>
    <row r="80" spans="1:13">
      <c r="A80" s="199" t="s">
        <v>457</v>
      </c>
      <c r="B80" s="199" t="s">
        <v>459</v>
      </c>
      <c r="C80" s="203" t="s">
        <v>384</v>
      </c>
      <c r="D80" s="203" t="s">
        <v>384</v>
      </c>
      <c r="E80" s="203"/>
      <c r="F80" s="203"/>
      <c r="G80" s="204">
        <v>394.4</v>
      </c>
      <c r="H80" s="204">
        <v>244.9</v>
      </c>
      <c r="I80" s="204">
        <v>101.44999999999999</v>
      </c>
      <c r="J80" s="205">
        <v>4.4140950182181234E-2</v>
      </c>
      <c r="K80" s="195"/>
      <c r="L80" s="204"/>
      <c r="M80" s="205"/>
    </row>
    <row r="81" spans="1:13">
      <c r="A81" s="199" t="s">
        <v>457</v>
      </c>
      <c r="B81" s="199" t="s">
        <v>396</v>
      </c>
      <c r="C81" s="203">
        <v>1284.511</v>
      </c>
      <c r="D81" s="203">
        <v>1387.396</v>
      </c>
      <c r="E81" s="203">
        <v>102.88499999999999</v>
      </c>
      <c r="F81" s="203">
        <v>8.8025146738800686E-2</v>
      </c>
      <c r="G81" s="204">
        <v>87</v>
      </c>
      <c r="H81" s="204">
        <v>64.2</v>
      </c>
      <c r="I81" s="204">
        <v>14.3</v>
      </c>
      <c r="J81" s="205">
        <v>8.1549030756309822E-3</v>
      </c>
      <c r="K81" s="195"/>
      <c r="L81" s="204">
        <v>263.10841307620501</v>
      </c>
      <c r="M81" s="205">
        <v>0.46730841308366111</v>
      </c>
    </row>
    <row r="82" spans="1:13">
      <c r="A82" s="199" t="s">
        <v>457</v>
      </c>
      <c r="B82" s="199" t="s">
        <v>397</v>
      </c>
      <c r="C82" s="203">
        <v>1284.4359999999999</v>
      </c>
      <c r="D82" s="203">
        <v>1387.3030000000001</v>
      </c>
      <c r="E82" s="203">
        <v>102.86700000000019</v>
      </c>
      <c r="F82" s="203">
        <v>8.1066687976999674E-2</v>
      </c>
      <c r="G82" s="204">
        <v>77</v>
      </c>
      <c r="H82" s="204">
        <v>77</v>
      </c>
      <c r="I82" s="204">
        <v>30.9</v>
      </c>
      <c r="J82" s="205">
        <v>6.4625402763874684E-2</v>
      </c>
      <c r="K82" s="195"/>
      <c r="L82" s="204"/>
      <c r="M82" s="205"/>
    </row>
    <row r="83" spans="1:13">
      <c r="A83" s="199" t="s">
        <v>457</v>
      </c>
      <c r="B83" s="199" t="s">
        <v>398</v>
      </c>
      <c r="C83" s="203">
        <v>1284.4659999999999</v>
      </c>
      <c r="D83" s="203">
        <v>1387.3040000000001</v>
      </c>
      <c r="E83" s="203">
        <v>102.83800000000019</v>
      </c>
      <c r="F83" s="203">
        <v>6.9962243745976593E-2</v>
      </c>
      <c r="G83" s="204">
        <v>49.4</v>
      </c>
      <c r="H83" s="204">
        <v>41.5</v>
      </c>
      <c r="I83" s="204">
        <v>18.649999999999999</v>
      </c>
      <c r="J83" s="205">
        <v>7.6245350652892022E-2</v>
      </c>
      <c r="K83" s="195"/>
      <c r="L83" s="204"/>
      <c r="M83" s="205"/>
    </row>
    <row r="84" spans="1:13">
      <c r="A84" s="199" t="s">
        <v>457</v>
      </c>
      <c r="B84" s="199" t="s">
        <v>399</v>
      </c>
      <c r="C84" s="203">
        <v>1284.2349999999999</v>
      </c>
      <c r="D84" s="203">
        <v>1387.259</v>
      </c>
      <c r="E84" s="203">
        <v>103.02400000000011</v>
      </c>
      <c r="F84" s="203">
        <v>0.1433405296629644</v>
      </c>
      <c r="G84" s="204">
        <v>8.6</v>
      </c>
      <c r="H84" s="204">
        <v>7.7</v>
      </c>
      <c r="I84" s="204">
        <v>3.05</v>
      </c>
      <c r="J84" s="205">
        <v>5.564416329668518E-2</v>
      </c>
      <c r="K84" s="195"/>
      <c r="L84" s="204"/>
      <c r="M84" s="205"/>
    </row>
    <row r="85" spans="1:13">
      <c r="A85" s="199" t="s">
        <v>457</v>
      </c>
      <c r="B85" s="199" t="s">
        <v>400</v>
      </c>
      <c r="C85" s="203">
        <v>1284.374</v>
      </c>
      <c r="D85" s="203">
        <v>1387.2560000000001</v>
      </c>
      <c r="E85" s="203">
        <v>102.88200000000006</v>
      </c>
      <c r="F85" s="203">
        <v>8.6861950585443992E-2</v>
      </c>
      <c r="G85" s="204">
        <v>16.399999999999999</v>
      </c>
      <c r="H85" s="204">
        <v>12.3</v>
      </c>
      <c r="I85" s="204">
        <v>4.8000000000000007</v>
      </c>
      <c r="J85" s="205">
        <v>4.4572771724147954E-2</v>
      </c>
      <c r="K85" s="198" t="s">
        <v>386</v>
      </c>
      <c r="L85" s="204">
        <v>1471.3954938452694</v>
      </c>
      <c r="M85" s="205">
        <v>0.83084904032957263</v>
      </c>
    </row>
    <row r="86" spans="1:13">
      <c r="A86" s="199" t="s">
        <v>457</v>
      </c>
      <c r="B86" s="199" t="s">
        <v>401</v>
      </c>
      <c r="C86" s="203">
        <v>1284.07</v>
      </c>
      <c r="D86" s="203">
        <v>1387.1179999999999</v>
      </c>
      <c r="E86" s="203">
        <v>103.048</v>
      </c>
      <c r="F86" s="203">
        <v>0.15315326449490385</v>
      </c>
      <c r="G86" s="204">
        <v>10.199999999999999</v>
      </c>
      <c r="H86" s="204">
        <v>8.3000000000000007</v>
      </c>
      <c r="I86" s="204">
        <v>2.5499999999999998</v>
      </c>
      <c r="J86" s="205">
        <v>2.3597401654812014E-2</v>
      </c>
      <c r="K86" s="198" t="s">
        <v>460</v>
      </c>
      <c r="L86" s="204">
        <v>1344.1405321930226</v>
      </c>
      <c r="M86" s="205">
        <v>0.81773440338859704</v>
      </c>
    </row>
    <row r="87" spans="1:13">
      <c r="A87" s="199" t="s">
        <v>457</v>
      </c>
      <c r="B87" s="199" t="s">
        <v>402</v>
      </c>
      <c r="C87" s="203">
        <v>1285.0999999999999</v>
      </c>
      <c r="D87" s="203">
        <v>1388.19</v>
      </c>
      <c r="E87" s="203">
        <v>103.09000000000015</v>
      </c>
      <c r="F87" s="203">
        <v>0.17049388730811188</v>
      </c>
      <c r="G87" s="204">
        <v>29.2</v>
      </c>
      <c r="H87" s="204">
        <v>25.1</v>
      </c>
      <c r="I87" s="204">
        <v>6.95</v>
      </c>
      <c r="J87" s="205">
        <v>1.8248371737087016E-2</v>
      </c>
      <c r="K87" s="198" t="s">
        <v>461</v>
      </c>
      <c r="L87" s="204">
        <v>1151.0612153493098</v>
      </c>
      <c r="M87" s="205">
        <v>0.79344358033283868</v>
      </c>
    </row>
    <row r="88" spans="1:13">
      <c r="A88" s="199" t="s">
        <v>457</v>
      </c>
      <c r="B88" s="199" t="s">
        <v>403</v>
      </c>
      <c r="C88" s="203">
        <v>1284.213</v>
      </c>
      <c r="D88" s="203">
        <v>1387.1959999999999</v>
      </c>
      <c r="E88" s="203">
        <v>102.98299999999995</v>
      </c>
      <c r="F88" s="203">
        <v>0.12674759099172661</v>
      </c>
      <c r="G88" s="204">
        <v>94.6</v>
      </c>
      <c r="H88" s="204">
        <v>52.4</v>
      </c>
      <c r="I88" s="204">
        <v>21.9</v>
      </c>
      <c r="J88" s="205">
        <v>4.0436972636834614E-2</v>
      </c>
      <c r="K88" s="198" t="s">
        <v>386</v>
      </c>
      <c r="L88" s="204">
        <v>1938.516242054159</v>
      </c>
      <c r="M88" s="205">
        <v>0.86620769281498933</v>
      </c>
    </row>
    <row r="89" spans="1:13">
      <c r="A89" s="199" t="s">
        <v>457</v>
      </c>
      <c r="B89" s="199" t="s">
        <v>404</v>
      </c>
      <c r="C89" s="203">
        <v>1284.154</v>
      </c>
      <c r="D89" s="203">
        <v>1387.1010000000001</v>
      </c>
      <c r="E89" s="203">
        <v>102.94700000000012</v>
      </c>
      <c r="F89" s="203">
        <v>0.11236399693734711</v>
      </c>
      <c r="G89" s="204">
        <v>93</v>
      </c>
      <c r="H89" s="204">
        <v>58.6</v>
      </c>
      <c r="I89" s="204">
        <v>21.799999999999997</v>
      </c>
      <c r="J89" s="205">
        <v>3.2440780931059614E-2</v>
      </c>
      <c r="K89" s="195"/>
      <c r="L89" s="204">
        <v>1368.0868577051706</v>
      </c>
      <c r="M89" s="205">
        <v>0.82035509511478855</v>
      </c>
    </row>
    <row r="90" spans="1:13">
      <c r="A90" s="199" t="s">
        <v>457</v>
      </c>
      <c r="B90" s="199" t="s">
        <v>405</v>
      </c>
      <c r="C90" s="203">
        <v>1284.4290000000001</v>
      </c>
      <c r="D90" s="203">
        <v>1387.3520000000001</v>
      </c>
      <c r="E90" s="203">
        <v>102.923</v>
      </c>
      <c r="F90" s="203">
        <v>0.10287587070342852</v>
      </c>
      <c r="G90" s="204">
        <v>8</v>
      </c>
      <c r="H90" s="204">
        <v>7.6</v>
      </c>
      <c r="I90" s="204">
        <v>3.0999999999999996</v>
      </c>
      <c r="J90" s="205">
        <v>6.4471520083102474E-2</v>
      </c>
      <c r="K90" s="198" t="s">
        <v>461</v>
      </c>
      <c r="L90" s="204"/>
      <c r="M90" s="205"/>
    </row>
    <row r="91" spans="1:13">
      <c r="A91" s="199" t="s">
        <v>457</v>
      </c>
      <c r="B91" s="199" t="s">
        <v>406</v>
      </c>
      <c r="C91" s="203">
        <v>1284.2339999999999</v>
      </c>
      <c r="D91" s="203">
        <v>1387.2170000000001</v>
      </c>
      <c r="E91" s="203">
        <v>102.98300000000017</v>
      </c>
      <c r="F91" s="203">
        <v>0.1267475909771747</v>
      </c>
      <c r="G91" s="204">
        <v>8.6</v>
      </c>
      <c r="H91" s="204">
        <v>8.3000000000000007</v>
      </c>
      <c r="I91" s="204">
        <v>3.45</v>
      </c>
      <c r="J91" s="205">
        <v>6.9311077315707209E-2</v>
      </c>
      <c r="K91" s="198" t="s">
        <v>461</v>
      </c>
      <c r="L91" s="204"/>
      <c r="M91" s="205"/>
    </row>
    <row r="92" spans="1:13">
      <c r="A92" s="199" t="s">
        <v>457</v>
      </c>
      <c r="B92" s="199" t="s">
        <v>462</v>
      </c>
      <c r="C92" s="203">
        <v>1284.203</v>
      </c>
      <c r="D92" s="203">
        <v>1387.2049999999999</v>
      </c>
      <c r="E92" s="203">
        <v>103.00199999999995</v>
      </c>
      <c r="F92" s="203">
        <v>0.13440967872884357</v>
      </c>
      <c r="G92" s="204">
        <v>16.399999999999999</v>
      </c>
      <c r="H92" s="204">
        <v>14.8</v>
      </c>
      <c r="I92" s="204">
        <v>5.6999999999999993</v>
      </c>
      <c r="J92" s="205">
        <v>5.1553397085285668E-2</v>
      </c>
      <c r="K92" s="195"/>
      <c r="L92" s="204">
        <v>2649.6590418244928</v>
      </c>
      <c r="M92" s="205">
        <v>0.8985354741130136</v>
      </c>
    </row>
    <row r="93" spans="1:13">
      <c r="A93" s="199" t="s">
        <v>457</v>
      </c>
      <c r="B93" s="199" t="s">
        <v>463</v>
      </c>
      <c r="C93" s="203">
        <v>1284.2909999999999</v>
      </c>
      <c r="D93" s="203">
        <v>1387.164</v>
      </c>
      <c r="E93" s="203">
        <v>102.87300000000005</v>
      </c>
      <c r="F93" s="203">
        <v>8.3380629752355162E-2</v>
      </c>
      <c r="G93" s="204">
        <v>10.5</v>
      </c>
      <c r="H93" s="204">
        <v>6.6</v>
      </c>
      <c r="I93" s="204">
        <v>3.3</v>
      </c>
      <c r="J93" s="205">
        <v>7.8571428571428584E-2</v>
      </c>
      <c r="K93" s="195"/>
      <c r="L93" s="204"/>
      <c r="M93" s="205"/>
    </row>
    <row r="94" spans="1:13">
      <c r="A94" s="199" t="s">
        <v>457</v>
      </c>
      <c r="B94" s="199" t="s">
        <v>464</v>
      </c>
      <c r="C94" s="203">
        <v>1284.163</v>
      </c>
      <c r="D94" s="203">
        <v>1387.0740000000001</v>
      </c>
      <c r="E94" s="203">
        <v>102.91100000000006</v>
      </c>
      <c r="F94" s="203">
        <v>9.8163031427247915E-2</v>
      </c>
      <c r="G94" s="204">
        <v>7.9</v>
      </c>
      <c r="H94" s="204">
        <v>6.8</v>
      </c>
      <c r="I94" s="204">
        <v>3.05</v>
      </c>
      <c r="J94" s="205">
        <v>7.7670231812009979E-2</v>
      </c>
      <c r="K94" s="195"/>
      <c r="L94" s="204"/>
      <c r="M94" s="205"/>
    </row>
    <row r="95" spans="1:13">
      <c r="A95" s="199" t="s">
        <v>457</v>
      </c>
      <c r="B95" s="199" t="s">
        <v>407</v>
      </c>
      <c r="C95" s="203">
        <v>1285.7360000000001</v>
      </c>
      <c r="D95" s="203">
        <v>1388.498</v>
      </c>
      <c r="E95" s="203">
        <v>102.76199999999994</v>
      </c>
      <c r="F95" s="203">
        <v>4.151367526355898E-2</v>
      </c>
      <c r="G95" s="204">
        <v>175.4</v>
      </c>
      <c r="H95" s="204">
        <v>161.69999999999999</v>
      </c>
      <c r="I95" s="204">
        <v>55.75</v>
      </c>
      <c r="J95" s="205">
        <v>3.7782003708830766E-2</v>
      </c>
      <c r="K95" s="195"/>
      <c r="L95" s="204">
        <v>592.39672673763084</v>
      </c>
      <c r="M95" s="205">
        <v>0.66395887289121569</v>
      </c>
    </row>
    <row r="96" spans="1:13">
      <c r="A96" s="199" t="s">
        <v>457</v>
      </c>
      <c r="B96" s="199" t="s">
        <v>408</v>
      </c>
      <c r="C96" s="203">
        <v>1285.895</v>
      </c>
      <c r="D96" s="203">
        <v>1388.633</v>
      </c>
      <c r="E96" s="203">
        <v>102.73800000000006</v>
      </c>
      <c r="F96" s="203">
        <v>3.273561305104522E-2</v>
      </c>
      <c r="G96" s="204">
        <v>46.1</v>
      </c>
      <c r="H96" s="204">
        <v>44.5</v>
      </c>
      <c r="I96" s="204">
        <v>15.05</v>
      </c>
      <c r="J96" s="205">
        <v>3.7341224253275504E-2</v>
      </c>
      <c r="K96" s="195"/>
      <c r="L96" s="204">
        <v>461.5337610301284</v>
      </c>
      <c r="M96" s="205">
        <v>0.60616838649184468</v>
      </c>
    </row>
    <row r="97" spans="1:13">
      <c r="A97" s="199" t="s">
        <v>457</v>
      </c>
      <c r="B97" s="199" t="s">
        <v>409</v>
      </c>
      <c r="C97" s="203">
        <v>1285.857</v>
      </c>
      <c r="D97" s="203">
        <v>1388.5630000000001</v>
      </c>
      <c r="E97" s="203">
        <v>102.70600000000013</v>
      </c>
      <c r="F97" s="203">
        <v>2.1192287349549588E-2</v>
      </c>
      <c r="G97" s="204">
        <v>11.5</v>
      </c>
      <c r="H97" s="204">
        <v>11.3</v>
      </c>
      <c r="I97" s="204">
        <v>3.45</v>
      </c>
      <c r="J97" s="205">
        <v>2.7964210196569819E-2</v>
      </c>
      <c r="K97" s="195"/>
      <c r="L97" s="204">
        <v>221.65073205999036</v>
      </c>
      <c r="M97" s="205">
        <v>0.4249567306763245</v>
      </c>
    </row>
    <row r="98" spans="1:13">
      <c r="A98" s="199" t="s">
        <v>457</v>
      </c>
      <c r="B98" s="199" t="s">
        <v>410</v>
      </c>
      <c r="C98" s="203" t="s">
        <v>384</v>
      </c>
      <c r="D98" s="203" t="s">
        <v>384</v>
      </c>
      <c r="E98" s="203"/>
      <c r="F98" s="203"/>
      <c r="G98" s="204">
        <v>11.7</v>
      </c>
      <c r="H98" s="204">
        <v>11.5</v>
      </c>
      <c r="I98" s="204">
        <v>3.9</v>
      </c>
      <c r="J98" s="205">
        <v>3.8336483931947066E-2</v>
      </c>
      <c r="K98" s="195"/>
      <c r="L98" s="204"/>
      <c r="M98" s="205"/>
    </row>
    <row r="99" spans="1:13">
      <c r="A99" s="199" t="s">
        <v>457</v>
      </c>
      <c r="B99" s="199" t="s">
        <v>411</v>
      </c>
      <c r="C99" s="203">
        <v>1285.117</v>
      </c>
      <c r="D99" s="203">
        <v>1388.0809999999999</v>
      </c>
      <c r="E99" s="203">
        <v>102.96399999999994</v>
      </c>
      <c r="F99" s="203">
        <v>0.11913401052152039</v>
      </c>
      <c r="G99" s="204">
        <v>12.8</v>
      </c>
      <c r="H99" s="204">
        <v>12.6</v>
      </c>
      <c r="I99" s="204">
        <v>10</v>
      </c>
      <c r="J99" s="205">
        <v>0.49209498614260522</v>
      </c>
      <c r="K99" s="195"/>
      <c r="L99" s="204"/>
      <c r="M99" s="205"/>
    </row>
    <row r="100" spans="1:13">
      <c r="A100" s="199" t="s">
        <v>457</v>
      </c>
      <c r="B100" s="199" t="s">
        <v>412</v>
      </c>
      <c r="C100" s="203">
        <v>1285.125</v>
      </c>
      <c r="D100" s="203">
        <v>1388.088</v>
      </c>
      <c r="E100" s="203">
        <v>102.96299999999997</v>
      </c>
      <c r="F100" s="203">
        <v>0.11873466308315983</v>
      </c>
      <c r="G100" s="204">
        <v>17.3</v>
      </c>
      <c r="H100" s="204">
        <v>17</v>
      </c>
      <c r="I100" s="204">
        <v>16.350000000000001</v>
      </c>
      <c r="J100" s="205">
        <v>0.8741970268216096</v>
      </c>
      <c r="K100" s="195"/>
      <c r="L100" s="204"/>
      <c r="M100" s="205"/>
    </row>
    <row r="101" spans="1:13">
      <c r="A101" s="199" t="s">
        <v>457</v>
      </c>
      <c r="B101" s="199" t="s">
        <v>413</v>
      </c>
      <c r="C101" s="203">
        <v>1285.9849999999999</v>
      </c>
      <c r="D101" s="203">
        <v>1388.5930000000001</v>
      </c>
      <c r="E101" s="203">
        <v>102.60800000000017</v>
      </c>
      <c r="F101" s="203" t="s">
        <v>465</v>
      </c>
      <c r="G101" s="204">
        <v>14</v>
      </c>
      <c r="H101" s="204">
        <v>11</v>
      </c>
      <c r="I101" s="204">
        <v>3.5</v>
      </c>
      <c r="J101" s="205">
        <v>2.53099173553719E-2</v>
      </c>
      <c r="K101" s="195"/>
      <c r="L101" s="204"/>
      <c r="M101" s="205"/>
    </row>
    <row r="102" spans="1:13">
      <c r="A102" s="199" t="s">
        <v>457</v>
      </c>
      <c r="B102" s="199" t="s">
        <v>414</v>
      </c>
      <c r="C102" s="203">
        <v>1285.681</v>
      </c>
      <c r="D102" s="203">
        <v>1388.4359999999999</v>
      </c>
      <c r="E102" s="203">
        <v>102.75499999999988</v>
      </c>
      <c r="F102" s="203">
        <v>3.8942908598983195E-2</v>
      </c>
      <c r="G102" s="204">
        <v>78.599999999999994</v>
      </c>
      <c r="H102" s="204">
        <v>70.2</v>
      </c>
      <c r="I102" s="204">
        <v>23.1</v>
      </c>
      <c r="J102" s="205">
        <v>3.1822857155603297E-2</v>
      </c>
      <c r="K102" s="195"/>
      <c r="L102" s="204">
        <v>465.24095322083883</v>
      </c>
      <c r="M102" s="205">
        <v>0.60807752386012404</v>
      </c>
    </row>
    <row r="103" spans="1:13">
      <c r="A103" s="199" t="s">
        <v>457</v>
      </c>
      <c r="B103" s="199" t="s">
        <v>415</v>
      </c>
      <c r="C103" s="203">
        <v>1285.1569999999999</v>
      </c>
      <c r="D103" s="203">
        <v>1388.08</v>
      </c>
      <c r="E103" s="203">
        <v>102.923</v>
      </c>
      <c r="F103" s="203">
        <v>0.10287587070342852</v>
      </c>
      <c r="G103" s="204">
        <v>21.4</v>
      </c>
      <c r="H103" s="204">
        <v>21.3</v>
      </c>
      <c r="I103" s="204">
        <v>8.1499999999999986</v>
      </c>
      <c r="J103" s="205">
        <v>5.5757057445664115E-2</v>
      </c>
      <c r="K103" s="195"/>
      <c r="L103" s="204"/>
      <c r="M103" s="205"/>
    </row>
    <row r="104" spans="1:13">
      <c r="A104" s="199" t="s">
        <v>457</v>
      </c>
      <c r="B104" s="199" t="s">
        <v>416</v>
      </c>
      <c r="C104" s="203">
        <v>1285.154</v>
      </c>
      <c r="D104" s="203">
        <v>1388.0709999999999</v>
      </c>
      <c r="E104" s="203">
        <v>102.91699999999992</v>
      </c>
      <c r="F104" s="203">
        <v>0.10051681634649867</v>
      </c>
      <c r="G104" s="204">
        <v>23.3</v>
      </c>
      <c r="H104" s="204">
        <v>22.8</v>
      </c>
      <c r="I104" s="204">
        <v>8.8000000000000007</v>
      </c>
      <c r="J104" s="205">
        <v>5.6262937292029129E-2</v>
      </c>
      <c r="K104" s="195"/>
      <c r="L104" s="204"/>
      <c r="M104" s="205"/>
    </row>
    <row r="105" spans="1:13">
      <c r="A105" s="199" t="s">
        <v>457</v>
      </c>
      <c r="B105" s="199" t="s">
        <v>417</v>
      </c>
      <c r="C105" s="203">
        <v>1285.155</v>
      </c>
      <c r="D105" s="203">
        <v>1388.0709999999999</v>
      </c>
      <c r="E105" s="203">
        <v>102.91599999999994</v>
      </c>
      <c r="F105" s="203">
        <v>0.10012415186065482</v>
      </c>
      <c r="G105" s="204">
        <v>22</v>
      </c>
      <c r="H105" s="204">
        <v>21.7</v>
      </c>
      <c r="I105" s="204">
        <v>18.25</v>
      </c>
      <c r="J105" s="205">
        <v>0.58674102859382338</v>
      </c>
      <c r="K105" s="195"/>
      <c r="L105" s="204"/>
      <c r="M105" s="205"/>
    </row>
    <row r="106" spans="1:13">
      <c r="A106" s="199" t="s">
        <v>457</v>
      </c>
      <c r="B106" s="199" t="s">
        <v>418</v>
      </c>
      <c r="C106" s="203" t="s">
        <v>314</v>
      </c>
      <c r="D106" s="203" t="s">
        <v>314</v>
      </c>
      <c r="E106" s="203"/>
      <c r="F106" s="203"/>
      <c r="G106" s="204">
        <v>21.3</v>
      </c>
      <c r="H106" s="204">
        <v>21</v>
      </c>
      <c r="I106" s="204">
        <v>6.4499999999999993</v>
      </c>
      <c r="J106" s="205">
        <v>2.8566757688991081E-2</v>
      </c>
      <c r="K106" s="198" t="s">
        <v>386</v>
      </c>
      <c r="L106" s="204"/>
      <c r="M106" s="205"/>
    </row>
    <row r="107" spans="1:13">
      <c r="A107" s="199" t="s">
        <v>457</v>
      </c>
      <c r="B107" s="199" t="s">
        <v>466</v>
      </c>
      <c r="C107" s="203">
        <v>1284.7170000000001</v>
      </c>
      <c r="D107" s="203">
        <v>1387.8779999999999</v>
      </c>
      <c r="E107" s="203">
        <v>103.16099999999983</v>
      </c>
      <c r="F107" s="203">
        <v>0.20026169441553066</v>
      </c>
      <c r="G107" s="204">
        <v>222.6</v>
      </c>
      <c r="H107" s="204">
        <v>145.1</v>
      </c>
      <c r="I107" s="204">
        <v>83.4</v>
      </c>
      <c r="J107" s="205">
        <v>0.12377649115203164</v>
      </c>
      <c r="K107" s="195"/>
      <c r="L107" s="204"/>
      <c r="M107" s="205"/>
    </row>
    <row r="108" spans="1:13">
      <c r="A108" s="199" t="s">
        <v>457</v>
      </c>
      <c r="B108" s="199" t="s">
        <v>422</v>
      </c>
      <c r="C108" s="203" t="s">
        <v>314</v>
      </c>
      <c r="D108" s="203" t="s">
        <v>314</v>
      </c>
      <c r="E108" s="203"/>
      <c r="F108" s="203"/>
      <c r="G108" s="204">
        <v>12.9</v>
      </c>
      <c r="H108" s="204">
        <v>11</v>
      </c>
      <c r="I108" s="204">
        <v>5.3000000000000007</v>
      </c>
      <c r="J108" s="205">
        <v>9.5378948042795855E-2</v>
      </c>
      <c r="K108" s="195"/>
      <c r="L108" s="204"/>
      <c r="M108" s="205"/>
    </row>
    <row r="109" spans="1:13">
      <c r="A109" s="199" t="s">
        <v>457</v>
      </c>
      <c r="B109" s="199" t="s">
        <v>423</v>
      </c>
      <c r="C109" s="203">
        <v>1284.9059999999999</v>
      </c>
      <c r="D109" s="203">
        <v>1387.914</v>
      </c>
      <c r="E109" s="203">
        <v>103.00800000000004</v>
      </c>
      <c r="F109" s="203">
        <v>0.13683916298759868</v>
      </c>
      <c r="G109" s="204">
        <v>21.1</v>
      </c>
      <c r="H109" s="204">
        <v>19.100000000000001</v>
      </c>
      <c r="I109" s="204">
        <v>8.6999999999999993</v>
      </c>
      <c r="J109" s="205">
        <v>8.5547745362742178E-2</v>
      </c>
      <c r="K109" s="195"/>
      <c r="L109" s="204"/>
      <c r="M109" s="205"/>
    </row>
    <row r="110" spans="1:13">
      <c r="A110" s="199" t="s">
        <v>457</v>
      </c>
      <c r="B110" s="199" t="s">
        <v>467</v>
      </c>
      <c r="C110" s="203">
        <v>1285.1320000000001</v>
      </c>
      <c r="D110" s="203">
        <v>1388.002</v>
      </c>
      <c r="E110" s="203">
        <v>102.86999999999989</v>
      </c>
      <c r="F110" s="203">
        <v>8.2222961696970742E-2</v>
      </c>
      <c r="G110" s="204">
        <v>47.4</v>
      </c>
      <c r="H110" s="204">
        <v>28.7</v>
      </c>
      <c r="I110" s="204">
        <v>13.1</v>
      </c>
      <c r="J110" s="205">
        <v>5.7580012102582748E-2</v>
      </c>
      <c r="K110" s="195"/>
      <c r="L110" s="204"/>
      <c r="M110" s="205"/>
    </row>
    <row r="111" spans="1:13">
      <c r="A111" s="199" t="s">
        <v>457</v>
      </c>
      <c r="B111" s="199" t="s">
        <v>425</v>
      </c>
      <c r="C111" s="203">
        <v>1285.421</v>
      </c>
      <c r="D111" s="203">
        <v>1388.202</v>
      </c>
      <c r="E111" s="203">
        <v>102.78099999999995</v>
      </c>
      <c r="F111" s="203">
        <v>4.8534408670093399E-2</v>
      </c>
      <c r="G111" s="204">
        <v>32.5</v>
      </c>
      <c r="H111" s="204">
        <v>29.8</v>
      </c>
      <c r="I111" s="204">
        <v>10.75</v>
      </c>
      <c r="J111" s="205">
        <v>4.30436908593861E-2</v>
      </c>
      <c r="K111" s="195"/>
      <c r="L111" s="204">
        <v>793.21298981596988</v>
      </c>
      <c r="M111" s="205">
        <v>0.72573752465112273</v>
      </c>
    </row>
    <row r="112" spans="1:13">
      <c r="A112" s="199" t="s">
        <v>457</v>
      </c>
      <c r="B112" s="199" t="s">
        <v>426</v>
      </c>
      <c r="C112" s="203">
        <v>1285.3800000000001</v>
      </c>
      <c r="D112" s="203">
        <v>1388.174</v>
      </c>
      <c r="E112" s="203">
        <v>102.79399999999987</v>
      </c>
      <c r="F112" s="203">
        <v>5.3373734997876454E-2</v>
      </c>
      <c r="G112" s="204">
        <v>25.1</v>
      </c>
      <c r="H112" s="204">
        <v>20.2</v>
      </c>
      <c r="I112" s="204">
        <v>7.8</v>
      </c>
      <c r="J112" s="205">
        <v>4.6334805860373807E-2</v>
      </c>
      <c r="K112" s="198" t="s">
        <v>386</v>
      </c>
      <c r="L112" s="204">
        <v>942.09993693187562</v>
      </c>
      <c r="M112" s="205">
        <v>0.75864616450316869</v>
      </c>
    </row>
    <row r="113" spans="1:13">
      <c r="A113" s="199" t="s">
        <v>457</v>
      </c>
      <c r="B113" s="199" t="s">
        <v>427</v>
      </c>
      <c r="C113" s="203">
        <v>1285.269</v>
      </c>
      <c r="D113" s="203">
        <v>1388.13</v>
      </c>
      <c r="E113" s="203">
        <v>102.8610000000001</v>
      </c>
      <c r="F113" s="203">
        <v>7.8758343028312083E-2</v>
      </c>
      <c r="G113" s="204">
        <v>19.7</v>
      </c>
      <c r="H113" s="204">
        <v>16.399999999999999</v>
      </c>
      <c r="I113" s="204">
        <v>7.05</v>
      </c>
      <c r="J113" s="205">
        <v>6.6132269776873212E-2</v>
      </c>
      <c r="K113" s="195"/>
      <c r="L113" s="204"/>
      <c r="M113" s="205"/>
    </row>
    <row r="114" spans="1:13">
      <c r="A114" s="199" t="s">
        <v>457</v>
      </c>
      <c r="B114" s="199" t="s">
        <v>428</v>
      </c>
      <c r="C114" s="203">
        <v>1285.297</v>
      </c>
      <c r="D114" s="203">
        <v>1388.1590000000001</v>
      </c>
      <c r="E114" s="203">
        <v>102.86200000000008</v>
      </c>
      <c r="F114" s="203">
        <v>7.9142676848277915E-2</v>
      </c>
      <c r="G114" s="204">
        <v>19.7</v>
      </c>
      <c r="H114" s="204">
        <v>15.5</v>
      </c>
      <c r="I114" s="204">
        <v>6.2</v>
      </c>
      <c r="J114" s="205">
        <v>5.0355329949238588E-2</v>
      </c>
      <c r="K114" s="198" t="s">
        <v>386</v>
      </c>
      <c r="L114" s="204">
        <v>1523.7022620708217</v>
      </c>
      <c r="M114" s="205">
        <v>0.8357089340988223</v>
      </c>
    </row>
    <row r="115" spans="1:13">
      <c r="A115" s="199" t="s">
        <v>457</v>
      </c>
      <c r="B115" s="199" t="s">
        <v>429</v>
      </c>
      <c r="C115" s="203">
        <v>1285.2059999999999</v>
      </c>
      <c r="D115" s="203">
        <v>1388.204</v>
      </c>
      <c r="E115" s="203">
        <v>102.99800000000005</v>
      </c>
      <c r="F115" s="203">
        <v>0.13279263838921906</v>
      </c>
      <c r="G115" s="204">
        <v>17.5</v>
      </c>
      <c r="H115" s="204">
        <v>15.6</v>
      </c>
      <c r="I115" s="204">
        <v>6.85</v>
      </c>
      <c r="J115" s="205">
        <v>7.5471758476566161E-2</v>
      </c>
      <c r="K115" s="195"/>
      <c r="L115" s="204"/>
      <c r="M115" s="205"/>
    </row>
    <row r="116" spans="1:13">
      <c r="A116" s="199" t="s">
        <v>457</v>
      </c>
      <c r="B116" s="199" t="s">
        <v>430</v>
      </c>
      <c r="C116" s="203">
        <v>1285.1980000000001</v>
      </c>
      <c r="D116" s="203">
        <v>1388.096</v>
      </c>
      <c r="E116" s="203">
        <v>102.89799999999991</v>
      </c>
      <c r="F116" s="203">
        <v>9.3081428502046037E-2</v>
      </c>
      <c r="G116" s="204">
        <v>15.1</v>
      </c>
      <c r="H116" s="204">
        <v>13.9</v>
      </c>
      <c r="I116" s="204">
        <v>6.1</v>
      </c>
      <c r="J116" s="205">
        <v>7.7800601959710974E-2</v>
      </c>
      <c r="K116" s="195"/>
      <c r="L116" s="204"/>
      <c r="M116" s="205"/>
    </row>
    <row r="117" spans="1:13">
      <c r="A117" s="199" t="s">
        <v>457</v>
      </c>
      <c r="B117" s="199" t="s">
        <v>431</v>
      </c>
      <c r="C117" s="203">
        <v>1285.271</v>
      </c>
      <c r="D117" s="203">
        <v>1388.1310000000001</v>
      </c>
      <c r="E117" s="203">
        <v>102.86000000000013</v>
      </c>
      <c r="F117" s="203">
        <v>7.8374165772402193E-2</v>
      </c>
      <c r="G117" s="204">
        <v>12.4</v>
      </c>
      <c r="H117" s="204">
        <v>11.9</v>
      </c>
      <c r="I117" s="204">
        <v>5.0999999999999996</v>
      </c>
      <c r="J117" s="205">
        <v>7.5543120473996028E-2</v>
      </c>
      <c r="K117" s="195"/>
      <c r="L117" s="204"/>
      <c r="M117" s="205"/>
    </row>
    <row r="118" spans="1:13">
      <c r="A118" s="199" t="s">
        <v>457</v>
      </c>
      <c r="B118" s="199" t="s">
        <v>432</v>
      </c>
      <c r="C118" s="203">
        <v>1285.21</v>
      </c>
      <c r="D118" s="203">
        <v>1388.23</v>
      </c>
      <c r="E118" s="203">
        <v>103.01999999999998</v>
      </c>
      <c r="F118" s="203">
        <v>0.14171211299981223</v>
      </c>
      <c r="G118" s="204">
        <v>12.1</v>
      </c>
      <c r="H118" s="204">
        <v>8.9</v>
      </c>
      <c r="I118" s="204">
        <v>4.5</v>
      </c>
      <c r="J118" s="205">
        <v>9.5076274908940661E-2</v>
      </c>
      <c r="K118" s="195"/>
      <c r="L118" s="204"/>
      <c r="M118" s="205"/>
    </row>
    <row r="119" spans="1:13">
      <c r="A119" s="199" t="s">
        <v>457</v>
      </c>
      <c r="B119" s="199" t="s">
        <v>468</v>
      </c>
      <c r="C119" s="203" t="s">
        <v>314</v>
      </c>
      <c r="D119" s="203" t="s">
        <v>314</v>
      </c>
      <c r="E119" s="203"/>
      <c r="F119" s="203"/>
      <c r="G119" s="204">
        <v>121.5</v>
      </c>
      <c r="H119" s="204">
        <v>109.4</v>
      </c>
      <c r="I119" s="204">
        <v>37.200000000000003</v>
      </c>
      <c r="J119" s="205">
        <v>3.5401192997388302E-2</v>
      </c>
      <c r="K119" s="198" t="s">
        <v>386</v>
      </c>
      <c r="L119" s="204"/>
      <c r="M119" s="205"/>
    </row>
    <row r="120" spans="1:13">
      <c r="A120" s="199" t="s">
        <v>457</v>
      </c>
      <c r="B120" s="199" t="s">
        <v>469</v>
      </c>
      <c r="C120" s="203" t="s">
        <v>314</v>
      </c>
      <c r="D120" s="203" t="s">
        <v>314</v>
      </c>
      <c r="E120" s="203"/>
      <c r="F120" s="203"/>
      <c r="G120" s="204">
        <v>176.6</v>
      </c>
      <c r="H120" s="204">
        <v>142.4</v>
      </c>
      <c r="I120" s="204">
        <v>50.3</v>
      </c>
      <c r="J120" s="205">
        <v>3.5538024082359586E-2</v>
      </c>
      <c r="K120" s="198" t="s">
        <v>386</v>
      </c>
      <c r="L120" s="204"/>
      <c r="M120" s="205"/>
    </row>
    <row r="121" spans="1:13">
      <c r="A121" s="199" t="s">
        <v>457</v>
      </c>
      <c r="B121" s="199" t="s">
        <v>470</v>
      </c>
      <c r="C121" s="203">
        <v>1284.885</v>
      </c>
      <c r="D121" s="203">
        <v>1387.7950000000001</v>
      </c>
      <c r="E121" s="203">
        <v>102.91000000000008</v>
      </c>
      <c r="F121" s="203">
        <v>9.7771249020297546E-2</v>
      </c>
      <c r="G121" s="204">
        <v>47.4</v>
      </c>
      <c r="H121" s="204">
        <v>41.5</v>
      </c>
      <c r="I121" s="204">
        <v>17.45</v>
      </c>
      <c r="J121" s="205">
        <v>6.5089623401337546E-2</v>
      </c>
      <c r="K121" s="198" t="s">
        <v>386</v>
      </c>
      <c r="L121" s="204"/>
      <c r="M121" s="205"/>
    </row>
    <row r="122" spans="1:13">
      <c r="A122" s="199" t="s">
        <v>457</v>
      </c>
      <c r="B122" s="199" t="s">
        <v>471</v>
      </c>
      <c r="C122" s="203">
        <v>1284.33</v>
      </c>
      <c r="D122" s="203">
        <v>1387.473</v>
      </c>
      <c r="E122" s="203">
        <v>103.14300000000003</v>
      </c>
      <c r="F122" s="203">
        <v>0.19266370176774217</v>
      </c>
      <c r="G122" s="204">
        <v>41.9</v>
      </c>
      <c r="H122" s="204">
        <v>35.700000000000003</v>
      </c>
      <c r="I122" s="204">
        <v>21.75</v>
      </c>
      <c r="J122" s="205">
        <v>0.19267587001106776</v>
      </c>
      <c r="K122" s="195"/>
      <c r="L122" s="204"/>
      <c r="M122" s="205"/>
    </row>
    <row r="123" spans="1:13">
      <c r="A123" s="199" t="s">
        <v>457</v>
      </c>
      <c r="B123" s="199" t="s">
        <v>472</v>
      </c>
      <c r="C123" s="203">
        <v>1285.1679999999999</v>
      </c>
      <c r="D123" s="203">
        <v>1387.9590000000001</v>
      </c>
      <c r="E123" s="203">
        <v>102.79100000000017</v>
      </c>
      <c r="F123" s="203">
        <v>5.2254421643738169E-2</v>
      </c>
      <c r="G123" s="204">
        <v>36.4</v>
      </c>
      <c r="H123" s="204">
        <v>27.7</v>
      </c>
      <c r="I123" s="204">
        <v>9.1499999999999986</v>
      </c>
      <c r="J123" s="205">
        <v>2.742851911802047E-2</v>
      </c>
      <c r="K123" s="198" t="s">
        <v>386</v>
      </c>
      <c r="L123" s="204">
        <v>535.59746415175198</v>
      </c>
      <c r="M123" s="205">
        <v>0.64109873281177576</v>
      </c>
    </row>
    <row r="124" spans="1:13">
      <c r="A124" s="199" t="s">
        <v>457</v>
      </c>
      <c r="B124" s="199" t="s">
        <v>473</v>
      </c>
      <c r="C124" s="203">
        <v>1284.9169999999999</v>
      </c>
      <c r="D124" s="203">
        <v>1387.817</v>
      </c>
      <c r="E124" s="203">
        <v>102.90000000000009</v>
      </c>
      <c r="F124" s="203">
        <v>9.3861575434857514E-2</v>
      </c>
      <c r="G124" s="204">
        <v>21.5</v>
      </c>
      <c r="H124" s="204">
        <v>17.5</v>
      </c>
      <c r="I124" s="204">
        <v>4.6500000000000004</v>
      </c>
      <c r="J124" s="205">
        <v>1.5270185097294735E-2</v>
      </c>
      <c r="K124" s="198" t="s">
        <v>386</v>
      </c>
      <c r="L124" s="204">
        <v>528.99620775688288</v>
      </c>
      <c r="M124" s="205">
        <v>0.63823874050104235</v>
      </c>
    </row>
    <row r="125" spans="1:13">
      <c r="A125" s="199" t="s">
        <v>457</v>
      </c>
      <c r="B125" s="199" t="s">
        <v>474</v>
      </c>
      <c r="C125" s="203">
        <v>1285.075</v>
      </c>
      <c r="D125" s="203">
        <v>1387.914</v>
      </c>
      <c r="E125" s="203">
        <v>102.83899999999994</v>
      </c>
      <c r="F125" s="203">
        <v>7.0342930681363214E-2</v>
      </c>
      <c r="G125" s="204">
        <v>24.5</v>
      </c>
      <c r="H125" s="204">
        <v>15.4</v>
      </c>
      <c r="I125" s="204">
        <v>6.2</v>
      </c>
      <c r="J125" s="205">
        <v>4.1017344701415735E-2</v>
      </c>
      <c r="K125" s="198" t="s">
        <v>386</v>
      </c>
      <c r="L125" s="204">
        <v>1092.8729237629743</v>
      </c>
      <c r="M125" s="205">
        <v>0.78480255589212888</v>
      </c>
    </row>
    <row r="126" spans="1:13">
      <c r="A126" s="199" t="s">
        <v>457</v>
      </c>
      <c r="B126" s="199" t="s">
        <v>475</v>
      </c>
      <c r="C126" s="203">
        <v>1285.04</v>
      </c>
      <c r="D126" s="203">
        <v>1387.9459999999999</v>
      </c>
      <c r="E126" s="203">
        <v>102.90599999999995</v>
      </c>
      <c r="F126" s="203">
        <v>9.6205597648804542E-2</v>
      </c>
      <c r="G126" s="204">
        <v>16.899999999999999</v>
      </c>
      <c r="H126" s="204">
        <v>13.9</v>
      </c>
      <c r="I126" s="204">
        <v>5.55</v>
      </c>
      <c r="J126" s="205">
        <v>5.2355540113479856E-2</v>
      </c>
      <c r="K126" s="198" t="s">
        <v>386</v>
      </c>
      <c r="L126" s="204">
        <v>1929.0623907060174</v>
      </c>
      <c r="M126" s="205">
        <v>0.86563900599928112</v>
      </c>
    </row>
    <row r="127" spans="1:13">
      <c r="A127" s="199" t="s">
        <v>457</v>
      </c>
      <c r="B127" s="199" t="s">
        <v>476</v>
      </c>
      <c r="C127" s="203">
        <v>1284.809</v>
      </c>
      <c r="D127" s="203">
        <v>1387.7819999999999</v>
      </c>
      <c r="E127" s="203">
        <v>102.97299999999996</v>
      </c>
      <c r="F127" s="203">
        <v>0.12273431763605913</v>
      </c>
      <c r="G127" s="204">
        <v>12.2</v>
      </c>
      <c r="H127" s="204">
        <v>11.6</v>
      </c>
      <c r="I127" s="204">
        <v>5.0500000000000007</v>
      </c>
      <c r="J127" s="205">
        <v>7.8450971350461043E-2</v>
      </c>
      <c r="K127" s="195"/>
      <c r="L127" s="204"/>
      <c r="M127" s="205"/>
    </row>
    <row r="128" spans="1:13">
      <c r="A128" s="199" t="s">
        <v>457</v>
      </c>
      <c r="B128" s="199" t="s">
        <v>477</v>
      </c>
      <c r="C128" s="203">
        <v>1284.8489999999999</v>
      </c>
      <c r="D128" s="203">
        <v>1387.8219999999999</v>
      </c>
      <c r="E128" s="203">
        <v>102.97299999999996</v>
      </c>
      <c r="F128" s="203">
        <v>0.12273431763605913</v>
      </c>
      <c r="G128" s="204">
        <v>11.5</v>
      </c>
      <c r="H128" s="204">
        <v>10</v>
      </c>
      <c r="I128" s="204">
        <v>4.25</v>
      </c>
      <c r="J128" s="205">
        <v>6.6752717391304339E-2</v>
      </c>
      <c r="K128" s="195"/>
      <c r="L128" s="204"/>
      <c r="M128" s="205"/>
    </row>
    <row r="129" spans="1:13">
      <c r="A129" s="199" t="s">
        <v>457</v>
      </c>
      <c r="B129" s="199" t="s">
        <v>478</v>
      </c>
      <c r="C129" s="203">
        <v>1284.9839999999999</v>
      </c>
      <c r="D129" s="203">
        <v>1387.91</v>
      </c>
      <c r="E129" s="203">
        <v>102.92600000000016</v>
      </c>
      <c r="F129" s="203">
        <v>0.10405736165557755</v>
      </c>
      <c r="G129" s="204">
        <v>9</v>
      </c>
      <c r="H129" s="204">
        <v>7.3</v>
      </c>
      <c r="I129" s="204">
        <v>3.6</v>
      </c>
      <c r="J129" s="205">
        <v>9.7279039219365745E-2</v>
      </c>
      <c r="K129" s="195"/>
      <c r="L129" s="204"/>
      <c r="M129" s="205"/>
    </row>
    <row r="130" spans="1:13">
      <c r="A130" s="199" t="s">
        <v>457</v>
      </c>
      <c r="B130" s="199" t="s">
        <v>479</v>
      </c>
      <c r="C130" s="203">
        <v>1285.001</v>
      </c>
      <c r="D130" s="203">
        <v>1387.903</v>
      </c>
      <c r="E130" s="203">
        <v>102.90200000000004</v>
      </c>
      <c r="F130" s="203">
        <v>9.4642320262209978E-2</v>
      </c>
      <c r="G130" s="204">
        <v>7.9</v>
      </c>
      <c r="H130" s="204">
        <v>6.9</v>
      </c>
      <c r="I130" s="204">
        <v>3.05</v>
      </c>
      <c r="J130" s="205">
        <v>7.543523459330688E-2</v>
      </c>
      <c r="K130" s="195"/>
      <c r="L130" s="204"/>
      <c r="M130" s="205"/>
    </row>
    <row r="131" spans="1:13">
      <c r="A131" s="199" t="s">
        <v>457</v>
      </c>
      <c r="B131" s="199" t="s">
        <v>480</v>
      </c>
      <c r="C131" s="203">
        <v>1284.7760000000001</v>
      </c>
      <c r="D131" s="203">
        <v>1387.6389999999999</v>
      </c>
      <c r="E131" s="203">
        <v>102.86299999999983</v>
      </c>
      <c r="F131" s="203">
        <v>7.9527167028572876E-2</v>
      </c>
      <c r="G131" s="204">
        <v>501</v>
      </c>
      <c r="H131" s="204">
        <v>296.2</v>
      </c>
      <c r="I131" s="204">
        <v>92.55</v>
      </c>
      <c r="J131" s="205">
        <v>1.8035219612321816E-2</v>
      </c>
      <c r="K131" s="195"/>
      <c r="L131" s="204">
        <v>530.8572245692103</v>
      </c>
      <c r="M131" s="205">
        <v>0.63904962501541174</v>
      </c>
    </row>
    <row r="132" spans="1:13">
      <c r="A132" s="199" t="s">
        <v>457</v>
      </c>
      <c r="B132" s="199" t="s">
        <v>440</v>
      </c>
      <c r="C132" s="203">
        <v>1284.759</v>
      </c>
      <c r="D132" s="203">
        <v>1387.671</v>
      </c>
      <c r="E132" s="203">
        <v>102.91200000000003</v>
      </c>
      <c r="F132" s="203">
        <v>9.8554961317859124E-2</v>
      </c>
      <c r="G132" s="204">
        <v>56.9</v>
      </c>
      <c r="H132" s="204">
        <v>47.7</v>
      </c>
      <c r="I132" s="204">
        <v>20.049999999999997</v>
      </c>
      <c r="J132" s="205">
        <v>6.2257848226087154E-2</v>
      </c>
      <c r="K132" s="195"/>
      <c r="L132" s="204"/>
      <c r="M132" s="205"/>
    </row>
    <row r="133" spans="1:13">
      <c r="A133" s="199" t="s">
        <v>457</v>
      </c>
      <c r="B133" s="199" t="s">
        <v>441</v>
      </c>
      <c r="C133" s="203">
        <v>1284.6389999999999</v>
      </c>
      <c r="D133" s="203">
        <v>1387.577</v>
      </c>
      <c r="E133" s="203">
        <v>102.9380000000001</v>
      </c>
      <c r="F133" s="203">
        <v>0.10879630264389561</v>
      </c>
      <c r="G133" s="204">
        <v>93.4</v>
      </c>
      <c r="H133" s="204">
        <v>60.8</v>
      </c>
      <c r="I133" s="204">
        <v>31.05</v>
      </c>
      <c r="J133" s="205">
        <v>8.6702332014706243E-2</v>
      </c>
      <c r="K133" s="195"/>
      <c r="L133" s="204"/>
      <c r="M133" s="205"/>
    </row>
    <row r="134" spans="1:13">
      <c r="A134" s="199" t="s">
        <v>457</v>
      </c>
      <c r="B134" s="199" t="s">
        <v>481</v>
      </c>
      <c r="C134" s="203">
        <v>1284.7809999999999</v>
      </c>
      <c r="D134" s="203">
        <v>1387.623</v>
      </c>
      <c r="E134" s="203">
        <v>102.8420000000001</v>
      </c>
      <c r="F134" s="203">
        <v>7.1485954111267347E-2</v>
      </c>
      <c r="G134" s="204">
        <v>125.4</v>
      </c>
      <c r="H134" s="204">
        <v>98.7</v>
      </c>
      <c r="I134" s="204">
        <v>33.75</v>
      </c>
      <c r="J134" s="205">
        <v>3.1469474417113431E-2</v>
      </c>
      <c r="K134" s="195"/>
      <c r="L134" s="204">
        <v>843.91273253422764</v>
      </c>
      <c r="M134" s="205">
        <v>0.73790554724417234</v>
      </c>
    </row>
    <row r="135" spans="1:13">
      <c r="A135" s="199" t="s">
        <v>457</v>
      </c>
      <c r="B135" s="199" t="s">
        <v>443</v>
      </c>
      <c r="C135" s="203">
        <v>1284.838</v>
      </c>
      <c r="D135" s="203">
        <v>1387.7180000000001</v>
      </c>
      <c r="E135" s="203">
        <v>102.88000000000011</v>
      </c>
      <c r="F135" s="203">
        <v>8.608724989608163E-2</v>
      </c>
      <c r="G135" s="204">
        <v>45</v>
      </c>
      <c r="H135" s="204">
        <v>43.7</v>
      </c>
      <c r="I135" s="204">
        <v>11.5</v>
      </c>
      <c r="J135" s="205">
        <v>1.7697753154816864E-2</v>
      </c>
      <c r="K135" s="195"/>
      <c r="L135" s="204">
        <v>563.6821253039376</v>
      </c>
      <c r="M135" s="205">
        <v>0.65277779467524577</v>
      </c>
    </row>
    <row r="136" spans="1:13">
      <c r="A136" s="199" t="s">
        <v>457</v>
      </c>
      <c r="B136" s="199" t="s">
        <v>482</v>
      </c>
      <c r="C136" s="203" t="s">
        <v>314</v>
      </c>
      <c r="D136" s="203" t="s">
        <v>314</v>
      </c>
      <c r="E136" s="203"/>
      <c r="F136" s="203"/>
      <c r="G136" s="204">
        <v>201.3</v>
      </c>
      <c r="H136" s="204">
        <v>129.1</v>
      </c>
      <c r="I136" s="204">
        <v>61.25</v>
      </c>
      <c r="J136" s="205">
        <v>6.8489188377480706E-2</v>
      </c>
      <c r="K136" s="195"/>
      <c r="L136" s="204"/>
      <c r="M136" s="205"/>
    </row>
    <row r="137" spans="1:13">
      <c r="A137" s="199" t="s">
        <v>457</v>
      </c>
      <c r="B137" s="199" t="s">
        <v>483</v>
      </c>
      <c r="C137" s="203" t="s">
        <v>384</v>
      </c>
      <c r="D137" s="203" t="s">
        <v>384</v>
      </c>
      <c r="E137" s="203"/>
      <c r="F137" s="203"/>
      <c r="G137" s="204">
        <v>343.2</v>
      </c>
      <c r="H137" s="204">
        <v>275.10000000000002</v>
      </c>
      <c r="I137" s="204">
        <v>87.4</v>
      </c>
      <c r="J137" s="205">
        <v>2.5704303352126083E-2</v>
      </c>
      <c r="K137" s="195"/>
      <c r="L137" s="204"/>
      <c r="M137" s="205"/>
    </row>
    <row r="138" spans="1:13">
      <c r="A138" s="199" t="s">
        <v>457</v>
      </c>
      <c r="B138" s="199" t="s">
        <v>484</v>
      </c>
      <c r="C138" s="203" t="s">
        <v>314</v>
      </c>
      <c r="D138" s="203" t="s">
        <v>314</v>
      </c>
      <c r="E138" s="203"/>
      <c r="F138" s="203"/>
      <c r="G138" s="204">
        <v>166</v>
      </c>
      <c r="H138" s="204">
        <v>123.6</v>
      </c>
      <c r="I138" s="204">
        <v>56.25</v>
      </c>
      <c r="J138" s="205">
        <v>7.0181484580749229E-2</v>
      </c>
      <c r="K138" s="198" t="s">
        <v>386</v>
      </c>
      <c r="L138" s="204"/>
      <c r="M138" s="205"/>
    </row>
    <row r="139" spans="1:13">
      <c r="A139" s="196" t="s">
        <v>457</v>
      </c>
      <c r="B139" s="196" t="s">
        <v>485</v>
      </c>
      <c r="C139" s="206">
        <v>1284.8019999999999</v>
      </c>
      <c r="D139" s="206">
        <v>1387.6880000000001</v>
      </c>
      <c r="E139" s="206">
        <v>102.88600000000019</v>
      </c>
      <c r="F139" s="206">
        <v>8.8413183410011698E-2</v>
      </c>
      <c r="G139" s="207">
        <v>69.5</v>
      </c>
      <c r="H139" s="207">
        <v>60.4</v>
      </c>
      <c r="I139" s="207">
        <v>23.4</v>
      </c>
      <c r="J139" s="208">
        <v>5.0534606742920207E-2</v>
      </c>
      <c r="K139" s="197"/>
      <c r="L139" s="207">
        <v>1708.2505395801134</v>
      </c>
      <c r="M139" s="208">
        <v>0.85083336808434462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2948-B373-4C3C-BB45-D7E0FB3889E0}">
  <dimension ref="A1:M49"/>
  <sheetViews>
    <sheetView workbookViewId="0">
      <selection activeCell="M2" sqref="M2"/>
    </sheetView>
  </sheetViews>
  <sheetFormatPr defaultRowHeight="14.4"/>
  <sheetData>
    <row r="1" spans="1:13" ht="46.8" thickBot="1">
      <c r="A1" s="234" t="s">
        <v>367</v>
      </c>
      <c r="B1" s="234" t="s">
        <v>368</v>
      </c>
      <c r="C1" s="234" t="s">
        <v>505</v>
      </c>
      <c r="D1" s="234" t="s">
        <v>506</v>
      </c>
      <c r="E1" s="234" t="s">
        <v>371</v>
      </c>
      <c r="F1" s="234" t="s">
        <v>488</v>
      </c>
      <c r="G1" s="234" t="s">
        <v>489</v>
      </c>
      <c r="H1" s="234" t="s">
        <v>490</v>
      </c>
      <c r="I1" s="234" t="s">
        <v>491</v>
      </c>
      <c r="J1" s="234" t="s">
        <v>376</v>
      </c>
      <c r="K1" s="234" t="s">
        <v>493</v>
      </c>
      <c r="L1" s="239" t="s">
        <v>507</v>
      </c>
      <c r="M1" s="156" t="s">
        <v>60</v>
      </c>
    </row>
    <row r="2" spans="1:13">
      <c r="A2" s="226" t="s">
        <v>508</v>
      </c>
      <c r="B2" s="237" t="s">
        <v>509</v>
      </c>
      <c r="C2" s="227">
        <v>1285.598</v>
      </c>
      <c r="D2" s="227">
        <v>1388.2629999999999</v>
      </c>
      <c r="E2" s="227">
        <v>102.66499999999996</v>
      </c>
      <c r="F2" s="227">
        <v>6.6796991814044304E-3</v>
      </c>
      <c r="G2" s="228">
        <v>105.8</v>
      </c>
      <c r="H2" s="228">
        <v>92.8</v>
      </c>
      <c r="I2" s="228">
        <v>27.3</v>
      </c>
      <c r="J2" s="230">
        <v>2.2330904845436168E-2</v>
      </c>
      <c r="K2" s="229"/>
      <c r="L2" s="228">
        <v>55.480280060680563</v>
      </c>
      <c r="M2" s="230">
        <v>9.9878037172840592E-2</v>
      </c>
    </row>
    <row r="3" spans="1:13">
      <c r="A3" s="226" t="s">
        <v>508</v>
      </c>
      <c r="B3" s="237">
        <v>3.1</v>
      </c>
      <c r="C3" s="227" t="s">
        <v>314</v>
      </c>
      <c r="D3" s="227" t="s">
        <v>314</v>
      </c>
      <c r="E3" s="227"/>
      <c r="F3" s="227"/>
      <c r="G3" s="228">
        <v>22.3</v>
      </c>
      <c r="H3" s="228">
        <v>19.899999999999999</v>
      </c>
      <c r="I3" s="228">
        <v>5.45</v>
      </c>
      <c r="J3" s="230">
        <v>1.8330676412007991E-2</v>
      </c>
      <c r="K3" s="229" t="s">
        <v>510</v>
      </c>
      <c r="L3" s="228"/>
      <c r="M3" s="230"/>
    </row>
    <row r="4" spans="1:13">
      <c r="A4" s="226" t="s">
        <v>508</v>
      </c>
      <c r="B4" s="237">
        <v>3.2</v>
      </c>
      <c r="C4" s="227" t="s">
        <v>314</v>
      </c>
      <c r="D4" s="227" t="s">
        <v>314</v>
      </c>
      <c r="E4" s="227"/>
      <c r="F4" s="227"/>
      <c r="G4" s="228">
        <v>15.2</v>
      </c>
      <c r="H4" s="228">
        <v>13.3</v>
      </c>
      <c r="I4" s="228">
        <v>3.7</v>
      </c>
      <c r="J4" s="230">
        <v>1.8839019789283259E-2</v>
      </c>
      <c r="K4" s="229" t="s">
        <v>510</v>
      </c>
      <c r="L4" s="228"/>
      <c r="M4" s="230"/>
    </row>
    <row r="5" spans="1:13">
      <c r="A5" s="226" t="s">
        <v>508</v>
      </c>
      <c r="B5" s="237">
        <v>4.0999999999999996</v>
      </c>
      <c r="C5" s="227" t="s">
        <v>314</v>
      </c>
      <c r="D5" s="227" t="s">
        <v>314</v>
      </c>
      <c r="E5" s="227"/>
      <c r="F5" s="227"/>
      <c r="G5" s="228">
        <v>16.8</v>
      </c>
      <c r="H5" s="228">
        <v>16</v>
      </c>
      <c r="I5" s="228">
        <v>6.3</v>
      </c>
      <c r="J5" s="230">
        <v>5.813964843749999E-2</v>
      </c>
      <c r="K5" s="229" t="s">
        <v>510</v>
      </c>
      <c r="L5" s="228"/>
      <c r="M5" s="230"/>
    </row>
    <row r="6" spans="1:13">
      <c r="A6" s="226" t="s">
        <v>508</v>
      </c>
      <c r="B6" s="237">
        <v>4.2</v>
      </c>
      <c r="C6" s="227" t="s">
        <v>314</v>
      </c>
      <c r="D6" s="227" t="s">
        <v>314</v>
      </c>
      <c r="E6" s="227"/>
      <c r="F6" s="227"/>
      <c r="G6" s="228">
        <v>20.5</v>
      </c>
      <c r="H6" s="228">
        <v>15</v>
      </c>
      <c r="I6" s="228">
        <v>6.05</v>
      </c>
      <c r="J6" s="230">
        <v>4.800978319783198E-2</v>
      </c>
      <c r="K6" s="229" t="s">
        <v>511</v>
      </c>
      <c r="L6" s="228"/>
      <c r="M6" s="230"/>
    </row>
    <row r="7" spans="1:13">
      <c r="A7" s="226" t="s">
        <v>508</v>
      </c>
      <c r="B7" s="237">
        <v>5.0999999999999996</v>
      </c>
      <c r="C7" s="227" t="s">
        <v>384</v>
      </c>
      <c r="D7" s="227" t="s">
        <v>384</v>
      </c>
      <c r="E7" s="227"/>
      <c r="F7" s="227"/>
      <c r="G7" s="228">
        <v>73</v>
      </c>
      <c r="H7" s="228">
        <v>64.400000000000006</v>
      </c>
      <c r="I7" s="228">
        <v>20.3</v>
      </c>
      <c r="J7" s="230">
        <v>2.7630803791076474E-2</v>
      </c>
      <c r="K7" s="229"/>
      <c r="L7" s="228"/>
      <c r="M7" s="230"/>
    </row>
    <row r="8" spans="1:13">
      <c r="A8" s="226" t="s">
        <v>508</v>
      </c>
      <c r="B8" s="237" t="s">
        <v>512</v>
      </c>
      <c r="C8" s="227">
        <v>1285.3900000000001</v>
      </c>
      <c r="D8" s="227">
        <v>1388.116</v>
      </c>
      <c r="E8" s="227">
        <v>102.72599999999989</v>
      </c>
      <c r="F8" s="227">
        <v>2.8385073987010401E-2</v>
      </c>
      <c r="G8" s="228">
        <v>135</v>
      </c>
      <c r="H8" s="228">
        <v>117</v>
      </c>
      <c r="I8" s="228">
        <v>37.5</v>
      </c>
      <c r="J8" s="230">
        <v>2.8535685586967639E-2</v>
      </c>
      <c r="K8" s="229"/>
      <c r="L8" s="228">
        <v>303.19273872117833</v>
      </c>
      <c r="M8" s="230">
        <v>0.37748441202781979</v>
      </c>
    </row>
    <row r="9" spans="1:13">
      <c r="A9" s="226" t="s">
        <v>508</v>
      </c>
      <c r="B9" s="237">
        <v>5.3</v>
      </c>
      <c r="C9" s="227" t="s">
        <v>314</v>
      </c>
      <c r="D9" s="227" t="s">
        <v>314</v>
      </c>
      <c r="E9" s="227"/>
      <c r="F9" s="227"/>
      <c r="G9" s="228">
        <v>18</v>
      </c>
      <c r="H9" s="228">
        <v>14.1</v>
      </c>
      <c r="I9" s="228">
        <v>4.75</v>
      </c>
      <c r="J9" s="230">
        <v>2.9948156810802051E-2</v>
      </c>
      <c r="K9" s="229"/>
      <c r="L9" s="228"/>
      <c r="M9" s="230"/>
    </row>
    <row r="10" spans="1:13">
      <c r="A10" s="226" t="s">
        <v>508</v>
      </c>
      <c r="B10" s="237" t="s">
        <v>513</v>
      </c>
      <c r="C10" s="227">
        <v>1285.338</v>
      </c>
      <c r="D10" s="227">
        <v>1388.105</v>
      </c>
      <c r="E10" s="227">
        <v>102.76700000000005</v>
      </c>
      <c r="F10" s="227">
        <v>4.3355177804187406E-2</v>
      </c>
      <c r="G10" s="228">
        <v>159</v>
      </c>
      <c r="H10" s="228">
        <v>166</v>
      </c>
      <c r="I10" s="228">
        <v>36.5</v>
      </c>
      <c r="J10" s="230">
        <v>1.1098525723717785E-2</v>
      </c>
      <c r="K10" s="229"/>
      <c r="L10" s="228">
        <v>176.93776878421511</v>
      </c>
      <c r="M10" s="230">
        <v>0.42336527839402854</v>
      </c>
    </row>
    <row r="11" spans="1:13">
      <c r="A11" s="226" t="s">
        <v>508</v>
      </c>
      <c r="B11" s="237">
        <v>7.1</v>
      </c>
      <c r="C11" s="227" t="s">
        <v>314</v>
      </c>
      <c r="D11" s="227" t="s">
        <v>314</v>
      </c>
      <c r="E11" s="227"/>
      <c r="F11" s="227"/>
      <c r="G11" s="228">
        <v>176</v>
      </c>
      <c r="H11" s="228">
        <v>127</v>
      </c>
      <c r="I11" s="228">
        <v>35.5</v>
      </c>
      <c r="J11" s="230">
        <v>1.5760317031997699E-2</v>
      </c>
      <c r="K11" s="229" t="s">
        <v>511</v>
      </c>
      <c r="L11" s="228"/>
      <c r="M11" s="230"/>
    </row>
    <row r="12" spans="1:13">
      <c r="A12" s="226" t="s">
        <v>508</v>
      </c>
      <c r="B12" s="237">
        <v>7.2</v>
      </c>
      <c r="C12" s="227" t="s">
        <v>314</v>
      </c>
      <c r="D12" s="227" t="s">
        <v>314</v>
      </c>
      <c r="E12" s="227"/>
      <c r="F12" s="227"/>
      <c r="G12" s="228">
        <v>11.4</v>
      </c>
      <c r="H12" s="228">
        <v>8.5</v>
      </c>
      <c r="I12" s="228">
        <v>3.35</v>
      </c>
      <c r="J12" s="230">
        <v>4.5644843076549507E-2</v>
      </c>
      <c r="K12" s="229"/>
      <c r="L12" s="228"/>
      <c r="M12" s="230"/>
    </row>
    <row r="13" spans="1:13">
      <c r="A13" s="226" t="s">
        <v>508</v>
      </c>
      <c r="B13" s="237">
        <v>7.3</v>
      </c>
      <c r="C13" s="227" t="s">
        <v>314</v>
      </c>
      <c r="D13" s="227" t="s">
        <v>314</v>
      </c>
      <c r="E13" s="227"/>
      <c r="F13" s="227"/>
      <c r="G13" s="228">
        <v>27.5</v>
      </c>
      <c r="H13" s="228">
        <v>21.7</v>
      </c>
      <c r="I13" s="228">
        <v>6.9</v>
      </c>
      <c r="J13" s="230">
        <v>2.5368518800955257E-2</v>
      </c>
      <c r="K13" s="229"/>
      <c r="L13" s="228"/>
      <c r="M13" s="230"/>
    </row>
    <row r="14" spans="1:13">
      <c r="A14" s="226" t="s">
        <v>508</v>
      </c>
      <c r="B14" s="237">
        <v>7.4</v>
      </c>
      <c r="C14" s="227" t="s">
        <v>314</v>
      </c>
      <c r="D14" s="227" t="s">
        <v>314</v>
      </c>
      <c r="E14" s="227"/>
      <c r="F14" s="227"/>
      <c r="G14" s="228">
        <v>28</v>
      </c>
      <c r="H14" s="228">
        <v>25.8</v>
      </c>
      <c r="I14" s="228">
        <v>7.85</v>
      </c>
      <c r="J14" s="230">
        <v>2.5954431878664568E-2</v>
      </c>
      <c r="K14" s="229"/>
      <c r="L14" s="228"/>
      <c r="M14" s="230"/>
    </row>
    <row r="15" spans="1:13">
      <c r="A15" s="226" t="s">
        <v>508</v>
      </c>
      <c r="B15" s="237" t="s">
        <v>514</v>
      </c>
      <c r="C15" s="227">
        <v>1285.3130000000001</v>
      </c>
      <c r="D15" s="227">
        <v>1388.0039999999999</v>
      </c>
      <c r="E15" s="227">
        <v>102.6909999999998</v>
      </c>
      <c r="F15" s="227">
        <v>1.5846115165913943E-2</v>
      </c>
      <c r="G15" s="228">
        <v>114</v>
      </c>
      <c r="H15" s="228">
        <v>84.2</v>
      </c>
      <c r="I15" s="228">
        <v>31.1</v>
      </c>
      <c r="J15" s="230">
        <v>3.7217922974734474E-2</v>
      </c>
      <c r="K15" s="229"/>
      <c r="L15" s="228">
        <v>222.74822394849465</v>
      </c>
      <c r="M15" s="230">
        <v>0.30819615540745821</v>
      </c>
    </row>
    <row r="16" spans="1:13">
      <c r="A16" s="226" t="s">
        <v>508</v>
      </c>
      <c r="B16" s="237">
        <v>8.1</v>
      </c>
      <c r="C16" s="227" t="s">
        <v>384</v>
      </c>
      <c r="D16" s="227" t="s">
        <v>384</v>
      </c>
      <c r="E16" s="227"/>
      <c r="F16" s="227"/>
      <c r="G16" s="228">
        <v>17.100000000000001</v>
      </c>
      <c r="H16" s="228">
        <v>16.899999999999999</v>
      </c>
      <c r="I16" s="228">
        <v>5.4</v>
      </c>
      <c r="J16" s="230">
        <v>3.2241241737444699E-2</v>
      </c>
      <c r="K16" s="229"/>
      <c r="L16" s="228"/>
      <c r="M16" s="230"/>
    </row>
    <row r="17" spans="1:13">
      <c r="A17" s="226" t="s">
        <v>508</v>
      </c>
      <c r="B17" s="237">
        <v>8.1999999999999993</v>
      </c>
      <c r="C17" s="227" t="s">
        <v>384</v>
      </c>
      <c r="D17" s="227" t="s">
        <v>384</v>
      </c>
      <c r="E17" s="227"/>
      <c r="F17" s="227"/>
      <c r="G17" s="228">
        <v>43.1</v>
      </c>
      <c r="H17" s="228">
        <v>40.4</v>
      </c>
      <c r="I17" s="228">
        <v>12.45</v>
      </c>
      <c r="J17" s="230">
        <v>2.7432668402806601E-2</v>
      </c>
      <c r="K17" s="229"/>
      <c r="L17" s="228"/>
      <c r="M17" s="230"/>
    </row>
    <row r="18" spans="1:13">
      <c r="A18" s="226" t="s">
        <v>508</v>
      </c>
      <c r="B18" s="237" t="s">
        <v>515</v>
      </c>
      <c r="C18" s="227">
        <v>1285.3109999999999</v>
      </c>
      <c r="D18" s="227">
        <v>1387.9970000000001</v>
      </c>
      <c r="E18" s="227">
        <v>102.68600000000015</v>
      </c>
      <c r="F18" s="227">
        <v>1.4073401478526648E-2</v>
      </c>
      <c r="G18" s="228">
        <v>138</v>
      </c>
      <c r="H18" s="228">
        <v>136</v>
      </c>
      <c r="I18" s="228">
        <v>40.5</v>
      </c>
      <c r="J18" s="230">
        <v>2.6026044409131938E-2</v>
      </c>
      <c r="K18" s="229"/>
      <c r="L18" s="228">
        <v>136.74995937665756</v>
      </c>
      <c r="M18" s="230">
        <v>0.21476241554931244</v>
      </c>
    </row>
    <row r="19" spans="1:13">
      <c r="A19" s="226" t="s">
        <v>508</v>
      </c>
      <c r="B19" s="237">
        <v>8.4</v>
      </c>
      <c r="C19" s="227" t="s">
        <v>314</v>
      </c>
      <c r="D19" s="227" t="s">
        <v>314</v>
      </c>
      <c r="E19" s="227"/>
      <c r="F19" s="227"/>
      <c r="G19" s="228">
        <v>68</v>
      </c>
      <c r="H19" s="228">
        <v>62</v>
      </c>
      <c r="I19" s="228">
        <v>19.399999999999999</v>
      </c>
      <c r="J19" s="230">
        <v>2.7932698781906091E-2</v>
      </c>
      <c r="K19" s="229"/>
      <c r="L19" s="228"/>
      <c r="M19" s="230"/>
    </row>
    <row r="20" spans="1:13">
      <c r="A20" s="226" t="s">
        <v>508</v>
      </c>
      <c r="B20" s="237" t="s">
        <v>516</v>
      </c>
      <c r="C20" s="227" t="s">
        <v>384</v>
      </c>
      <c r="D20" s="227" t="s">
        <v>384</v>
      </c>
      <c r="E20" s="227"/>
      <c r="F20" s="227"/>
      <c r="G20" s="228">
        <v>87.8</v>
      </c>
      <c r="H20" s="228">
        <v>81.599999999999994</v>
      </c>
      <c r="I20" s="228">
        <v>28.700000000000003</v>
      </c>
      <c r="J20" s="230">
        <v>4.0436248496394871E-2</v>
      </c>
      <c r="K20" s="229" t="s">
        <v>510</v>
      </c>
      <c r="L20" s="228"/>
      <c r="M20" s="230"/>
    </row>
    <row r="21" spans="1:13">
      <c r="A21" s="226" t="s">
        <v>508</v>
      </c>
      <c r="B21" s="237" t="s">
        <v>517</v>
      </c>
      <c r="C21" s="227">
        <v>1285.644</v>
      </c>
      <c r="D21" s="227">
        <v>1388.3440000000001</v>
      </c>
      <c r="E21" s="227">
        <v>102.70000000000005</v>
      </c>
      <c r="F21" s="227">
        <v>1.9048795795242768E-2</v>
      </c>
      <c r="G21" s="228">
        <v>81.8</v>
      </c>
      <c r="H21" s="228">
        <v>65.599999999999994</v>
      </c>
      <c r="I21" s="228">
        <v>20.2</v>
      </c>
      <c r="J21" s="230">
        <v>2.3414944133265655E-2</v>
      </c>
      <c r="K21" s="229"/>
      <c r="L21" s="228">
        <v>166.08020950040026</v>
      </c>
      <c r="M21" s="230">
        <v>0.24933965479168088</v>
      </c>
    </row>
    <row r="22" spans="1:13">
      <c r="A22" s="226" t="s">
        <v>508</v>
      </c>
      <c r="B22" s="237">
        <v>10.199999999999999</v>
      </c>
      <c r="C22" s="227" t="s">
        <v>314</v>
      </c>
      <c r="D22" s="227" t="s">
        <v>314</v>
      </c>
      <c r="E22" s="227"/>
      <c r="F22" s="227"/>
      <c r="G22" s="228">
        <v>27.8</v>
      </c>
      <c r="H22" s="228">
        <v>25</v>
      </c>
      <c r="I22" s="228">
        <v>7.1</v>
      </c>
      <c r="J22" s="230">
        <v>2.059919424460431E-2</v>
      </c>
      <c r="K22" s="229" t="s">
        <v>510</v>
      </c>
      <c r="L22" s="228"/>
      <c r="M22" s="230"/>
    </row>
    <row r="23" spans="1:13">
      <c r="A23" s="226" t="s">
        <v>508</v>
      </c>
      <c r="B23" s="237">
        <v>10.3</v>
      </c>
      <c r="C23" s="227" t="s">
        <v>314</v>
      </c>
      <c r="D23" s="227" t="s">
        <v>314</v>
      </c>
      <c r="E23" s="227"/>
      <c r="F23" s="227"/>
      <c r="G23" s="228">
        <v>37.200000000000003</v>
      </c>
      <c r="H23" s="228">
        <v>16.600000000000001</v>
      </c>
      <c r="I23" s="228">
        <v>7.8</v>
      </c>
      <c r="J23" s="230">
        <v>4.6293998379838816E-2</v>
      </c>
      <c r="K23" s="229"/>
      <c r="L23" s="228"/>
      <c r="M23" s="230"/>
    </row>
    <row r="24" spans="1:13">
      <c r="A24" s="226" t="s">
        <v>508</v>
      </c>
      <c r="B24" s="237">
        <v>11.1</v>
      </c>
      <c r="C24" s="227" t="s">
        <v>384</v>
      </c>
      <c r="D24" s="227" t="s">
        <v>384</v>
      </c>
      <c r="E24" s="227"/>
      <c r="F24" s="227"/>
      <c r="G24" s="228">
        <v>23.4</v>
      </c>
      <c r="H24" s="228">
        <v>20.7</v>
      </c>
      <c r="I24" s="228">
        <v>7.9499999999999993</v>
      </c>
      <c r="J24" s="230">
        <v>5.0112357886459964E-2</v>
      </c>
      <c r="K24" s="229"/>
      <c r="L24" s="228"/>
      <c r="M24" s="230"/>
    </row>
    <row r="25" spans="1:13">
      <c r="A25" s="226" t="s">
        <v>508</v>
      </c>
      <c r="B25" s="237">
        <v>11.2</v>
      </c>
      <c r="C25" s="227" t="s">
        <v>314</v>
      </c>
      <c r="D25" s="227" t="s">
        <v>314</v>
      </c>
      <c r="E25" s="227"/>
      <c r="F25" s="227"/>
      <c r="G25" s="228">
        <v>8.9</v>
      </c>
      <c r="H25" s="228">
        <v>7.7</v>
      </c>
      <c r="I25" s="228">
        <v>2.8499999999999996</v>
      </c>
      <c r="J25" s="230">
        <v>4.3869544289068564E-2</v>
      </c>
      <c r="K25" s="229"/>
      <c r="L25" s="228"/>
      <c r="M25" s="230"/>
    </row>
    <row r="26" spans="1:13">
      <c r="A26" s="226" t="s">
        <v>508</v>
      </c>
      <c r="B26" s="237">
        <v>11.3</v>
      </c>
      <c r="C26" s="227" t="s">
        <v>314</v>
      </c>
      <c r="D26" s="227" t="s">
        <v>314</v>
      </c>
      <c r="E26" s="227"/>
      <c r="F26" s="227"/>
      <c r="G26" s="228">
        <v>15.1</v>
      </c>
      <c r="H26" s="228">
        <v>14.9</v>
      </c>
      <c r="I26" s="228">
        <v>4.8499999999999996</v>
      </c>
      <c r="J26" s="230">
        <v>3.4031079979393558E-2</v>
      </c>
      <c r="K26" s="229"/>
      <c r="L26" s="228"/>
      <c r="M26" s="230"/>
    </row>
    <row r="27" spans="1:13">
      <c r="A27" s="226" t="s">
        <v>508</v>
      </c>
      <c r="B27" s="237">
        <v>11.4</v>
      </c>
      <c r="C27" s="227" t="s">
        <v>314</v>
      </c>
      <c r="D27" s="227" t="s">
        <v>314</v>
      </c>
      <c r="E27" s="227"/>
      <c r="F27" s="227"/>
      <c r="G27" s="228">
        <v>9</v>
      </c>
      <c r="H27" s="228">
        <v>8.5</v>
      </c>
      <c r="I27" s="228">
        <v>2.9</v>
      </c>
      <c r="J27" s="230">
        <v>3.7507112648981156E-2</v>
      </c>
      <c r="K27" s="229"/>
      <c r="L27" s="228"/>
      <c r="M27" s="230"/>
    </row>
    <row r="28" spans="1:13">
      <c r="A28" s="226" t="s">
        <v>508</v>
      </c>
      <c r="B28" s="237">
        <v>12.1</v>
      </c>
      <c r="C28" s="227" t="s">
        <v>384</v>
      </c>
      <c r="D28" s="227" t="s">
        <v>384</v>
      </c>
      <c r="E28" s="227"/>
      <c r="F28" s="227"/>
      <c r="G28" s="228">
        <v>99.6</v>
      </c>
      <c r="H28" s="228">
        <v>94</v>
      </c>
      <c r="I28" s="228">
        <v>24</v>
      </c>
      <c r="J28" s="230">
        <v>1.5707919955057895E-2</v>
      </c>
      <c r="K28" s="229"/>
      <c r="L28" s="228"/>
      <c r="M28" s="230"/>
    </row>
    <row r="29" spans="1:13">
      <c r="A29" s="226" t="s">
        <v>508</v>
      </c>
      <c r="B29" s="237" t="s">
        <v>518</v>
      </c>
      <c r="C29" s="227">
        <v>1285.4290000000001</v>
      </c>
      <c r="D29" s="227">
        <v>1388.194</v>
      </c>
      <c r="E29" s="227">
        <v>102.76499999999987</v>
      </c>
      <c r="F29" s="227">
        <v>4.2618054540071171E-2</v>
      </c>
      <c r="G29" s="228">
        <v>88.2</v>
      </c>
      <c r="H29" s="228">
        <v>86.8</v>
      </c>
      <c r="I29" s="228">
        <v>28.3</v>
      </c>
      <c r="J29" s="230">
        <v>3.4107608636976282E-2</v>
      </c>
      <c r="K29" s="229"/>
      <c r="L29" s="228">
        <v>547.24708019240597</v>
      </c>
      <c r="M29" s="230">
        <v>0.52255775217044553</v>
      </c>
    </row>
    <row r="30" spans="1:13">
      <c r="A30" s="226" t="s">
        <v>508</v>
      </c>
      <c r="B30" s="237">
        <v>14.1</v>
      </c>
      <c r="C30" s="227" t="s">
        <v>314</v>
      </c>
      <c r="D30" s="227" t="s">
        <v>314</v>
      </c>
      <c r="E30" s="227"/>
      <c r="F30" s="227"/>
      <c r="G30" s="228">
        <v>88.6</v>
      </c>
      <c r="H30" s="228">
        <v>74.599999999999994</v>
      </c>
      <c r="I30" s="228">
        <v>24.4</v>
      </c>
      <c r="J30" s="230">
        <v>2.9461720302545926E-2</v>
      </c>
      <c r="K30" s="229"/>
      <c r="L30" s="228"/>
      <c r="M30" s="230"/>
    </row>
    <row r="31" spans="1:13">
      <c r="A31" s="226" t="s">
        <v>508</v>
      </c>
      <c r="B31" s="237" t="s">
        <v>500</v>
      </c>
      <c r="C31" s="227">
        <v>1285.4849999999999</v>
      </c>
      <c r="D31" s="227">
        <v>1388.3150000000001</v>
      </c>
      <c r="E31" s="227">
        <v>102.83000000000015</v>
      </c>
      <c r="F31" s="227">
        <v>6.6922550286108162E-2</v>
      </c>
      <c r="G31" s="228">
        <v>82</v>
      </c>
      <c r="H31" s="228">
        <v>58.8</v>
      </c>
      <c r="I31" s="228">
        <v>20</v>
      </c>
      <c r="J31" s="230">
        <v>2.8217691589660591E-2</v>
      </c>
      <c r="K31" s="229"/>
      <c r="L31" s="228">
        <v>706.63034416198684</v>
      </c>
      <c r="M31" s="230">
        <v>0.58562288573369714</v>
      </c>
    </row>
    <row r="32" spans="1:13">
      <c r="A32" s="226" t="s">
        <v>508</v>
      </c>
      <c r="B32" s="237" t="s">
        <v>519</v>
      </c>
      <c r="C32" s="227">
        <v>1285.473</v>
      </c>
      <c r="D32" s="227">
        <v>1388.1590000000001</v>
      </c>
      <c r="E32" s="227">
        <v>102.68600000000015</v>
      </c>
      <c r="F32" s="227">
        <v>1.4073401478526648E-2</v>
      </c>
      <c r="G32" s="228">
        <v>126.4</v>
      </c>
      <c r="H32" s="228">
        <v>105.2</v>
      </c>
      <c r="I32" s="228">
        <v>33.700000000000003</v>
      </c>
      <c r="J32" s="230">
        <v>2.7359688535061166E-2</v>
      </c>
      <c r="K32" s="229"/>
      <c r="L32" s="228">
        <v>143.95450723811049</v>
      </c>
      <c r="M32" s="230">
        <v>0.22354763515131587</v>
      </c>
    </row>
    <row r="33" spans="1:13">
      <c r="A33" s="226" t="s">
        <v>508</v>
      </c>
      <c r="B33" s="237">
        <v>18.100000000000001</v>
      </c>
      <c r="C33" s="227">
        <v>1285.4469999999999</v>
      </c>
      <c r="D33" s="227">
        <v>1388.1489999999999</v>
      </c>
      <c r="E33" s="227">
        <v>102.702</v>
      </c>
      <c r="F33" s="227">
        <v>1.9762551564781461E-2</v>
      </c>
      <c r="G33" s="228">
        <v>30.6</v>
      </c>
      <c r="H33" s="228">
        <v>28</v>
      </c>
      <c r="I33" s="228">
        <v>9.25</v>
      </c>
      <c r="J33" s="230">
        <v>3.2990409705548882E-2</v>
      </c>
      <c r="K33" s="229" t="s">
        <v>510</v>
      </c>
      <c r="L33" s="228">
        <v>245.16995656894721</v>
      </c>
      <c r="M33" s="230">
        <v>0.32901213261174028</v>
      </c>
    </row>
    <row r="34" spans="1:13">
      <c r="A34" s="226" t="s">
        <v>508</v>
      </c>
      <c r="B34" s="237">
        <v>19.100000000000001</v>
      </c>
      <c r="C34" s="227" t="s">
        <v>314</v>
      </c>
      <c r="D34" s="227" t="s">
        <v>314</v>
      </c>
      <c r="E34" s="227"/>
      <c r="F34" s="227"/>
      <c r="G34" s="228">
        <v>61.4</v>
      </c>
      <c r="H34" s="228">
        <v>55.3</v>
      </c>
      <c r="I34" s="228">
        <v>11.149999999999999</v>
      </c>
      <c r="J34" s="230">
        <v>7.3825427141974015E-3</v>
      </c>
      <c r="K34" s="229"/>
      <c r="L34" s="228"/>
      <c r="M34" s="230"/>
    </row>
    <row r="35" spans="1:13">
      <c r="A35" s="226" t="s">
        <v>508</v>
      </c>
      <c r="B35" s="237" t="s">
        <v>520</v>
      </c>
      <c r="C35" s="227" t="s">
        <v>314</v>
      </c>
      <c r="D35" s="227" t="s">
        <v>314</v>
      </c>
      <c r="E35" s="227"/>
      <c r="F35" s="227"/>
      <c r="G35" s="228">
        <v>121.6</v>
      </c>
      <c r="H35" s="228">
        <v>93</v>
      </c>
      <c r="I35" s="228">
        <v>22.4</v>
      </c>
      <c r="J35" s="230">
        <v>1.0686723746584637E-2</v>
      </c>
      <c r="K35" s="229"/>
      <c r="L35" s="228"/>
      <c r="M35" s="230"/>
    </row>
    <row r="36" spans="1:13">
      <c r="A36" s="226" t="s">
        <v>508</v>
      </c>
      <c r="B36" s="237" t="s">
        <v>521</v>
      </c>
      <c r="C36" s="227">
        <v>1285.1769999999999</v>
      </c>
      <c r="D36" s="227">
        <v>1387.973</v>
      </c>
      <c r="E36" s="227">
        <v>102.79600000000005</v>
      </c>
      <c r="F36" s="227">
        <v>5.4120787935971748E-2</v>
      </c>
      <c r="G36" s="228">
        <v>69.2</v>
      </c>
      <c r="H36" s="228">
        <v>61.4</v>
      </c>
      <c r="I36" s="228">
        <v>20.5</v>
      </c>
      <c r="J36" s="230">
        <v>3.3023168949156148E-2</v>
      </c>
      <c r="K36" s="229"/>
      <c r="L36" s="228">
        <v>672.10030883904335</v>
      </c>
      <c r="M36" s="230">
        <v>0.57341535000938082</v>
      </c>
    </row>
    <row r="37" spans="1:13">
      <c r="A37" s="226" t="s">
        <v>508</v>
      </c>
      <c r="B37" s="237" t="s">
        <v>522</v>
      </c>
      <c r="C37" s="227">
        <v>1285.3230000000001</v>
      </c>
      <c r="D37" s="227">
        <v>1388.01</v>
      </c>
      <c r="E37" s="227">
        <v>102.6869999999999</v>
      </c>
      <c r="F37" s="227">
        <v>1.4427568174141925E-2</v>
      </c>
      <c r="G37" s="228">
        <v>117</v>
      </c>
      <c r="H37" s="228">
        <v>92.8</v>
      </c>
      <c r="I37" s="228">
        <v>28.3</v>
      </c>
      <c r="J37" s="230">
        <v>2.2494559467958884E-2</v>
      </c>
      <c r="K37" s="229"/>
      <c r="L37" s="228">
        <v>120.73098682503995</v>
      </c>
      <c r="M37" s="230">
        <v>0.19449808272431121</v>
      </c>
    </row>
    <row r="38" spans="1:13">
      <c r="A38" s="226" t="s">
        <v>508</v>
      </c>
      <c r="B38" s="237">
        <v>23.2</v>
      </c>
      <c r="C38" s="227" t="s">
        <v>314</v>
      </c>
      <c r="D38" s="227" t="s">
        <v>314</v>
      </c>
      <c r="E38" s="227"/>
      <c r="F38" s="227"/>
      <c r="G38" s="228">
        <v>35.299999999999997</v>
      </c>
      <c r="H38" s="228">
        <v>30.8</v>
      </c>
      <c r="I38" s="228">
        <v>9.65</v>
      </c>
      <c r="J38" s="230">
        <v>2.6835259643505752E-2</v>
      </c>
      <c r="K38" s="229"/>
      <c r="L38" s="228"/>
      <c r="M38" s="230"/>
    </row>
    <row r="39" spans="1:13">
      <c r="A39" s="226" t="s">
        <v>508</v>
      </c>
      <c r="B39" s="237">
        <v>23.3</v>
      </c>
      <c r="C39" s="227" t="s">
        <v>314</v>
      </c>
      <c r="D39" s="227" t="s">
        <v>314</v>
      </c>
      <c r="E39" s="227"/>
      <c r="F39" s="227"/>
      <c r="G39" s="228">
        <v>15.4</v>
      </c>
      <c r="H39" s="228">
        <v>11.7</v>
      </c>
      <c r="I39" s="228">
        <v>3.8</v>
      </c>
      <c r="J39" s="230">
        <v>2.6029051670077314E-2</v>
      </c>
      <c r="K39" s="229" t="s">
        <v>460</v>
      </c>
      <c r="L39" s="228"/>
      <c r="M39" s="230"/>
    </row>
    <row r="40" spans="1:13">
      <c r="A40" s="226" t="s">
        <v>508</v>
      </c>
      <c r="B40" s="237">
        <v>24.1</v>
      </c>
      <c r="C40" s="227" t="s">
        <v>314</v>
      </c>
      <c r="D40" s="227" t="s">
        <v>314</v>
      </c>
      <c r="E40" s="227"/>
      <c r="F40" s="227"/>
      <c r="G40" s="228">
        <v>15.2</v>
      </c>
      <c r="H40" s="228">
        <v>13.9</v>
      </c>
      <c r="I40" s="228">
        <v>3</v>
      </c>
      <c r="J40" s="230">
        <v>9.1937052402757836E-3</v>
      </c>
      <c r="K40" s="229"/>
      <c r="L40" s="228"/>
      <c r="M40" s="230"/>
    </row>
    <row r="41" spans="1:13">
      <c r="A41" s="226" t="s">
        <v>508</v>
      </c>
      <c r="B41" s="237">
        <v>24.2</v>
      </c>
      <c r="C41" s="227" t="s">
        <v>314</v>
      </c>
      <c r="D41" s="227" t="s">
        <v>314</v>
      </c>
      <c r="E41" s="227"/>
      <c r="F41" s="227"/>
      <c r="G41" s="228">
        <v>27.6</v>
      </c>
      <c r="H41" s="228">
        <v>19.3</v>
      </c>
      <c r="I41" s="228">
        <v>7.85</v>
      </c>
      <c r="J41" s="230">
        <v>4.7052778092282206E-2</v>
      </c>
      <c r="K41" s="229"/>
      <c r="L41" s="228"/>
      <c r="M41" s="230"/>
    </row>
    <row r="42" spans="1:13">
      <c r="A42" s="226" t="s">
        <v>508</v>
      </c>
      <c r="B42" s="237">
        <v>24.3</v>
      </c>
      <c r="C42" s="227" t="s">
        <v>314</v>
      </c>
      <c r="D42" s="227" t="s">
        <v>314</v>
      </c>
      <c r="E42" s="227"/>
      <c r="F42" s="227"/>
      <c r="G42" s="228" t="s">
        <v>495</v>
      </c>
      <c r="H42" s="228" t="s">
        <v>495</v>
      </c>
      <c r="I42" s="228" t="s">
        <v>495</v>
      </c>
      <c r="J42" s="230" t="s">
        <v>495</v>
      </c>
      <c r="K42" s="229"/>
      <c r="L42" s="228"/>
      <c r="M42" s="230"/>
    </row>
    <row r="43" spans="1:13">
      <c r="A43" s="226" t="s">
        <v>508</v>
      </c>
      <c r="B43" s="237">
        <v>24.4</v>
      </c>
      <c r="C43" s="227" t="s">
        <v>314</v>
      </c>
      <c r="D43" s="227" t="s">
        <v>314</v>
      </c>
      <c r="E43" s="227"/>
      <c r="F43" s="227"/>
      <c r="G43" s="228">
        <v>23.2</v>
      </c>
      <c r="H43" s="228">
        <v>16.899999999999999</v>
      </c>
      <c r="I43" s="228">
        <v>5.9</v>
      </c>
      <c r="J43" s="230">
        <v>3.0995214115221027E-2</v>
      </c>
      <c r="K43" s="229"/>
      <c r="L43" s="228"/>
      <c r="M43" s="230"/>
    </row>
    <row r="44" spans="1:13">
      <c r="A44" s="226" t="s">
        <v>508</v>
      </c>
      <c r="B44" s="237">
        <v>24.5</v>
      </c>
      <c r="C44" s="227" t="s">
        <v>314</v>
      </c>
      <c r="D44" s="227" t="s">
        <v>314</v>
      </c>
      <c r="E44" s="227"/>
      <c r="F44" s="227"/>
      <c r="G44" s="228">
        <v>16.100000000000001</v>
      </c>
      <c r="H44" s="228">
        <v>11.7</v>
      </c>
      <c r="I44" s="228">
        <v>4.1999999999999993</v>
      </c>
      <c r="J44" s="230">
        <v>3.3616327930709185E-2</v>
      </c>
      <c r="K44" s="229"/>
      <c r="L44" s="228"/>
      <c r="M44" s="230"/>
    </row>
    <row r="45" spans="1:13">
      <c r="A45" s="226" t="s">
        <v>508</v>
      </c>
      <c r="B45" s="237">
        <v>24.6</v>
      </c>
      <c r="C45" s="227" t="s">
        <v>314</v>
      </c>
      <c r="D45" s="227" t="s">
        <v>314</v>
      </c>
      <c r="E45" s="227"/>
      <c r="F45" s="227"/>
      <c r="G45" s="228">
        <v>29.5</v>
      </c>
      <c r="H45" s="228">
        <v>22.2</v>
      </c>
      <c r="I45" s="228">
        <v>7.15</v>
      </c>
      <c r="J45" s="230">
        <v>2.5141440684844262E-2</v>
      </c>
      <c r="K45" s="229"/>
      <c r="L45" s="228"/>
      <c r="M45" s="230"/>
    </row>
    <row r="46" spans="1:13">
      <c r="A46" s="226" t="s">
        <v>508</v>
      </c>
      <c r="B46" s="237">
        <v>24.7</v>
      </c>
      <c r="C46" s="227" t="s">
        <v>314</v>
      </c>
      <c r="D46" s="227" t="s">
        <v>314</v>
      </c>
      <c r="E46" s="227"/>
      <c r="F46" s="227"/>
      <c r="G46" s="228">
        <v>8</v>
      </c>
      <c r="H46" s="228">
        <v>6.8</v>
      </c>
      <c r="I46" s="228">
        <v>2.2999999999999998</v>
      </c>
      <c r="J46" s="230">
        <v>3.2890895328719721E-2</v>
      </c>
      <c r="K46" s="229"/>
      <c r="L46" s="228"/>
      <c r="M46" s="230"/>
    </row>
    <row r="47" spans="1:13">
      <c r="A47" s="226" t="s">
        <v>508</v>
      </c>
      <c r="B47" s="237">
        <v>24.8</v>
      </c>
      <c r="C47" s="227" t="s">
        <v>314</v>
      </c>
      <c r="D47" s="227" t="s">
        <v>314</v>
      </c>
      <c r="E47" s="227"/>
      <c r="F47" s="227"/>
      <c r="G47" s="228">
        <v>25.5</v>
      </c>
      <c r="H47" s="228">
        <v>20.8</v>
      </c>
      <c r="I47" s="228">
        <v>6.8000000000000007</v>
      </c>
      <c r="J47" s="230">
        <v>2.8500986193293894E-2</v>
      </c>
      <c r="K47" s="229"/>
      <c r="L47" s="228"/>
      <c r="M47" s="230"/>
    </row>
    <row r="48" spans="1:13">
      <c r="A48" s="226" t="s">
        <v>508</v>
      </c>
      <c r="B48" s="237" t="s">
        <v>523</v>
      </c>
      <c r="C48" s="227">
        <v>1285.684</v>
      </c>
      <c r="D48" s="227">
        <v>1388.376</v>
      </c>
      <c r="E48" s="227">
        <v>102.69200000000001</v>
      </c>
      <c r="F48" s="227">
        <v>1.6201221085793804E-2</v>
      </c>
      <c r="G48" s="228">
        <v>79.8</v>
      </c>
      <c r="H48" s="228">
        <v>48.6</v>
      </c>
      <c r="I48" s="228">
        <v>7.6</v>
      </c>
      <c r="J48" s="230">
        <v>2.3289777900355551E-3</v>
      </c>
      <c r="K48" s="229"/>
      <c r="L48" s="228">
        <v>13.752860681720634</v>
      </c>
      <c r="M48" s="230">
        <v>2.6769409446151551E-2</v>
      </c>
    </row>
    <row r="49" spans="1:13">
      <c r="A49" s="231" t="s">
        <v>508</v>
      </c>
      <c r="B49" s="238" t="s">
        <v>524</v>
      </c>
      <c r="C49" s="235" t="s">
        <v>314</v>
      </c>
      <c r="D49" s="235" t="s">
        <v>314</v>
      </c>
      <c r="E49" s="235"/>
      <c r="F49" s="235"/>
      <c r="G49" s="236">
        <v>49.2</v>
      </c>
      <c r="H49" s="236">
        <v>41.5</v>
      </c>
      <c r="I49" s="236">
        <v>12.850000000000001</v>
      </c>
      <c r="J49" s="232">
        <v>2.5040793500183518E-2</v>
      </c>
      <c r="K49" s="233"/>
      <c r="L49" s="236"/>
      <c r="M49" s="2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7668-D862-4BC8-9015-490C3A21239F}">
  <dimension ref="A1:N36"/>
  <sheetViews>
    <sheetView workbookViewId="0">
      <selection activeCell="M1" sqref="M1"/>
    </sheetView>
  </sheetViews>
  <sheetFormatPr defaultRowHeight="14.4"/>
  <sheetData>
    <row r="1" spans="1:14" ht="46.8" thickBot="1">
      <c r="A1" s="220" t="s">
        <v>367</v>
      </c>
      <c r="B1" s="220" t="s">
        <v>368</v>
      </c>
      <c r="C1" s="220" t="s">
        <v>486</v>
      </c>
      <c r="D1" s="220" t="s">
        <v>487</v>
      </c>
      <c r="E1" s="220" t="s">
        <v>371</v>
      </c>
      <c r="F1" s="220" t="s">
        <v>488</v>
      </c>
      <c r="G1" s="220" t="s">
        <v>489</v>
      </c>
      <c r="H1" s="220" t="s">
        <v>490</v>
      </c>
      <c r="I1" s="220" t="s">
        <v>491</v>
      </c>
      <c r="J1" s="220" t="s">
        <v>492</v>
      </c>
      <c r="K1" s="220" t="s">
        <v>493</v>
      </c>
      <c r="L1" s="225" t="s">
        <v>378</v>
      </c>
      <c r="M1" s="156" t="s">
        <v>60</v>
      </c>
      <c r="N1" s="212"/>
    </row>
    <row r="2" spans="1:14">
      <c r="A2" s="211" t="s">
        <v>494</v>
      </c>
      <c r="B2" s="223">
        <v>5.0999999999999996</v>
      </c>
      <c r="C2" s="213">
        <v>1285.28</v>
      </c>
      <c r="D2" s="213">
        <v>1388.58</v>
      </c>
      <c r="E2" s="213">
        <v>103.29999999999995</v>
      </c>
      <c r="F2" s="213">
        <v>0.25996793305239407</v>
      </c>
      <c r="G2" s="214">
        <v>18.8</v>
      </c>
      <c r="H2" s="214">
        <v>18.8</v>
      </c>
      <c r="I2" s="214">
        <v>6.5</v>
      </c>
      <c r="J2" s="216">
        <v>4.133010628666095E-2</v>
      </c>
      <c r="K2" s="215"/>
      <c r="L2" s="214">
        <v>4075.5340003849965</v>
      </c>
      <c r="M2" s="216">
        <v>0.85341953382730251</v>
      </c>
      <c r="N2" s="215"/>
    </row>
    <row r="3" spans="1:14">
      <c r="A3" s="211" t="s">
        <v>494</v>
      </c>
      <c r="B3" s="223">
        <v>5.2</v>
      </c>
      <c r="C3" s="213" t="s">
        <v>314</v>
      </c>
      <c r="D3" s="213" t="s">
        <v>314</v>
      </c>
      <c r="E3" s="213"/>
      <c r="F3" s="213"/>
      <c r="G3" s="214">
        <v>23.7</v>
      </c>
      <c r="H3" s="214" t="s">
        <v>495</v>
      </c>
      <c r="I3" s="214">
        <v>6.9</v>
      </c>
      <c r="J3" s="216">
        <v>2.4677561004301896E-2</v>
      </c>
      <c r="K3" s="215" t="s">
        <v>386</v>
      </c>
      <c r="L3" s="214"/>
      <c r="M3" s="216"/>
      <c r="N3" s="215"/>
    </row>
    <row r="4" spans="1:14">
      <c r="A4" s="211" t="s">
        <v>494</v>
      </c>
      <c r="B4" s="223" t="s">
        <v>496</v>
      </c>
      <c r="C4" s="213">
        <v>1285.1759999999999</v>
      </c>
      <c r="D4" s="213">
        <v>1387.921</v>
      </c>
      <c r="E4" s="213">
        <v>102.74500000000012</v>
      </c>
      <c r="F4" s="213">
        <v>3.5285346595628653E-2</v>
      </c>
      <c r="G4" s="214">
        <v>56</v>
      </c>
      <c r="H4" s="214">
        <v>47.3</v>
      </c>
      <c r="I4" s="214">
        <v>14.55</v>
      </c>
      <c r="J4" s="216">
        <v>2.2355171317120424E-2</v>
      </c>
      <c r="K4" s="215" t="s">
        <v>461</v>
      </c>
      <c r="L4" s="214">
        <v>293.39897270983192</v>
      </c>
      <c r="M4" s="216">
        <v>0.29534857672490533</v>
      </c>
      <c r="N4" s="215"/>
    </row>
    <row r="5" spans="1:14">
      <c r="A5" s="211" t="s">
        <v>494</v>
      </c>
      <c r="B5" s="223">
        <v>6.1</v>
      </c>
      <c r="C5" s="213">
        <v>1286.06</v>
      </c>
      <c r="D5" s="213">
        <v>1389.09</v>
      </c>
      <c r="E5" s="213">
        <v>103.02999999999997</v>
      </c>
      <c r="F5" s="213">
        <v>0.14578695833188249</v>
      </c>
      <c r="G5" s="214">
        <v>57.5</v>
      </c>
      <c r="H5" s="214">
        <v>57.5</v>
      </c>
      <c r="I5" s="214">
        <v>12.7</v>
      </c>
      <c r="J5" s="216">
        <v>1.0774760581901863E-2</v>
      </c>
      <c r="K5" s="215" t="s">
        <v>386</v>
      </c>
      <c r="L5" s="214">
        <v>577.42877387882254</v>
      </c>
      <c r="M5" s="216">
        <v>0.45202424251451667</v>
      </c>
      <c r="N5" s="215"/>
    </row>
    <row r="6" spans="1:14">
      <c r="A6" s="211" t="s">
        <v>494</v>
      </c>
      <c r="B6" s="223">
        <v>6.2</v>
      </c>
      <c r="C6" s="213">
        <v>1286.06</v>
      </c>
      <c r="D6" s="213">
        <v>1388.96</v>
      </c>
      <c r="E6" s="213">
        <v>102.90000000000009</v>
      </c>
      <c r="F6" s="213">
        <v>9.3861575434857514E-2</v>
      </c>
      <c r="G6" s="214">
        <v>34</v>
      </c>
      <c r="H6" s="214">
        <v>34</v>
      </c>
      <c r="I6" s="214">
        <v>8.4</v>
      </c>
      <c r="J6" s="216">
        <v>1.5079991858335032E-2</v>
      </c>
      <c r="K6" s="215"/>
      <c r="L6" s="214">
        <v>522.58301797201329</v>
      </c>
      <c r="M6" s="216">
        <v>0.42744174447871813</v>
      </c>
      <c r="N6" s="215"/>
    </row>
    <row r="7" spans="1:14">
      <c r="A7" s="211" t="s">
        <v>494</v>
      </c>
      <c r="B7" s="223">
        <v>6.3</v>
      </c>
      <c r="C7" s="213" t="s">
        <v>314</v>
      </c>
      <c r="D7" s="213" t="s">
        <v>314</v>
      </c>
      <c r="E7" s="213"/>
      <c r="F7" s="213"/>
      <c r="G7" s="214">
        <v>19.3</v>
      </c>
      <c r="H7" s="214" t="s">
        <v>495</v>
      </c>
      <c r="I7" s="214">
        <v>7</v>
      </c>
      <c r="J7" s="216">
        <v>4.7711403595770627E-2</v>
      </c>
      <c r="K7" s="215" t="s">
        <v>461</v>
      </c>
      <c r="L7" s="214"/>
      <c r="M7" s="216"/>
      <c r="N7" s="215"/>
    </row>
    <row r="8" spans="1:14">
      <c r="A8" s="211" t="s">
        <v>494</v>
      </c>
      <c r="B8" s="223">
        <v>6.6</v>
      </c>
      <c r="C8" s="213" t="s">
        <v>314</v>
      </c>
      <c r="D8" s="213" t="s">
        <v>314</v>
      </c>
      <c r="E8" s="213"/>
      <c r="F8" s="213"/>
      <c r="G8" s="214">
        <v>20.100000000000001</v>
      </c>
      <c r="H8" s="214">
        <v>15.1</v>
      </c>
      <c r="I8" s="214">
        <v>6.05</v>
      </c>
      <c r="J8" s="216">
        <v>4.0618896484374979E-2</v>
      </c>
      <c r="K8" s="215" t="s">
        <v>461</v>
      </c>
      <c r="L8" s="214"/>
      <c r="M8" s="216"/>
      <c r="N8" s="215"/>
    </row>
    <row r="9" spans="1:14">
      <c r="A9" s="211" t="s">
        <v>494</v>
      </c>
      <c r="B9" s="223">
        <v>7.1</v>
      </c>
      <c r="C9" s="213" t="s">
        <v>314</v>
      </c>
      <c r="D9" s="213" t="s">
        <v>314</v>
      </c>
      <c r="E9" s="213"/>
      <c r="F9" s="213"/>
      <c r="G9" s="214">
        <v>21</v>
      </c>
      <c r="H9" s="214" t="s">
        <v>495</v>
      </c>
      <c r="I9" s="214">
        <v>4.5999999999999996</v>
      </c>
      <c r="J9" s="216">
        <v>1.0510312061332464E-2</v>
      </c>
      <c r="K9" s="215"/>
      <c r="L9" s="214"/>
      <c r="M9" s="216"/>
      <c r="N9" s="215"/>
    </row>
    <row r="10" spans="1:14">
      <c r="A10" s="211" t="s">
        <v>494</v>
      </c>
      <c r="B10" s="223">
        <v>7.2</v>
      </c>
      <c r="C10" s="213" t="s">
        <v>314</v>
      </c>
      <c r="D10" s="213" t="s">
        <v>314</v>
      </c>
      <c r="E10" s="213"/>
      <c r="F10" s="213"/>
      <c r="G10" s="214">
        <v>35.299999999999997</v>
      </c>
      <c r="H10" s="214" t="s">
        <v>495</v>
      </c>
      <c r="I10" s="214">
        <v>7.7</v>
      </c>
      <c r="J10" s="216">
        <v>1.0378821895398726E-2</v>
      </c>
      <c r="K10" s="215"/>
      <c r="L10" s="214"/>
      <c r="M10" s="216"/>
      <c r="N10" s="215"/>
    </row>
    <row r="11" spans="1:14">
      <c r="A11" s="211" t="s">
        <v>494</v>
      </c>
      <c r="B11" s="223">
        <v>7.6</v>
      </c>
      <c r="C11" s="213" t="s">
        <v>314</v>
      </c>
      <c r="D11" s="213" t="s">
        <v>314</v>
      </c>
      <c r="E11" s="213"/>
      <c r="F11" s="213"/>
      <c r="G11" s="214">
        <v>20.6</v>
      </c>
      <c r="H11" s="214">
        <v>19</v>
      </c>
      <c r="I11" s="214">
        <v>5.65</v>
      </c>
      <c r="J11" s="216">
        <v>2.323537963555564E-2</v>
      </c>
      <c r="K11" s="215" t="s">
        <v>386</v>
      </c>
      <c r="L11" s="214"/>
      <c r="M11" s="216"/>
      <c r="N11" s="215"/>
    </row>
    <row r="12" spans="1:14">
      <c r="A12" s="211" t="s">
        <v>494</v>
      </c>
      <c r="B12" s="223">
        <v>7.7</v>
      </c>
      <c r="C12" s="213" t="s">
        <v>314</v>
      </c>
      <c r="D12" s="213" t="s">
        <v>314</v>
      </c>
      <c r="E12" s="213"/>
      <c r="F12" s="213"/>
      <c r="G12" s="214">
        <v>33.200000000000003</v>
      </c>
      <c r="H12" s="214">
        <v>32.4</v>
      </c>
      <c r="I12" s="214">
        <v>8.1999999999999993</v>
      </c>
      <c r="J12" s="216">
        <v>1.5625E-2</v>
      </c>
      <c r="K12" s="215" t="s">
        <v>386</v>
      </c>
      <c r="L12" s="214"/>
      <c r="M12" s="216"/>
      <c r="N12" s="215"/>
    </row>
    <row r="13" spans="1:14">
      <c r="A13" s="211" t="s">
        <v>494</v>
      </c>
      <c r="B13" s="223">
        <v>7.4</v>
      </c>
      <c r="C13" s="213" t="s">
        <v>314</v>
      </c>
      <c r="D13" s="213" t="s">
        <v>314</v>
      </c>
      <c r="E13" s="213"/>
      <c r="F13" s="213"/>
      <c r="G13" s="214">
        <v>56.1</v>
      </c>
      <c r="H13" s="214">
        <v>55.8</v>
      </c>
      <c r="I13" s="214">
        <v>11.95</v>
      </c>
      <c r="J13" s="216">
        <v>9.7432409609873195E-3</v>
      </c>
      <c r="K13" s="215" t="s">
        <v>460</v>
      </c>
      <c r="L13" s="214"/>
      <c r="M13" s="216"/>
      <c r="N13" s="215"/>
    </row>
    <row r="14" spans="1:14">
      <c r="A14" s="211" t="s">
        <v>494</v>
      </c>
      <c r="B14" s="223">
        <v>7.3</v>
      </c>
      <c r="C14" s="213" t="s">
        <v>314</v>
      </c>
      <c r="D14" s="213" t="s">
        <v>314</v>
      </c>
      <c r="E14" s="213"/>
      <c r="F14" s="213"/>
      <c r="G14" s="214">
        <v>27.4</v>
      </c>
      <c r="H14" s="214">
        <v>23.2</v>
      </c>
      <c r="I14" s="214">
        <v>7.7</v>
      </c>
      <c r="J14" s="216">
        <v>2.8191008465521496E-2</v>
      </c>
      <c r="K14" s="215" t="s">
        <v>386</v>
      </c>
      <c r="L14" s="214"/>
      <c r="M14" s="216"/>
      <c r="N14" s="215"/>
    </row>
    <row r="15" spans="1:14">
      <c r="A15" s="211" t="s">
        <v>494</v>
      </c>
      <c r="B15" s="223">
        <v>8.1</v>
      </c>
      <c r="C15" s="213" t="s">
        <v>314</v>
      </c>
      <c r="D15" s="213" t="s">
        <v>314</v>
      </c>
      <c r="E15" s="213"/>
      <c r="F15" s="213"/>
      <c r="G15" s="214">
        <v>10.9</v>
      </c>
      <c r="H15" s="214" t="s">
        <v>495</v>
      </c>
      <c r="I15" s="214">
        <v>3</v>
      </c>
      <c r="J15" s="216">
        <v>2.084895396164874E-2</v>
      </c>
      <c r="K15" s="215" t="s">
        <v>386</v>
      </c>
      <c r="L15" s="214"/>
      <c r="M15" s="216"/>
      <c r="N15" s="215"/>
    </row>
    <row r="16" spans="1:14">
      <c r="A16" s="211" t="s">
        <v>494</v>
      </c>
      <c r="B16" s="223">
        <v>8.1999999999999993</v>
      </c>
      <c r="C16" s="213" t="s">
        <v>314</v>
      </c>
      <c r="D16" s="213" t="s">
        <v>314</v>
      </c>
      <c r="E16" s="213"/>
      <c r="F16" s="213"/>
      <c r="G16" s="214">
        <v>24.1</v>
      </c>
      <c r="H16" s="214" t="s">
        <v>495</v>
      </c>
      <c r="I16" s="214">
        <v>5.3</v>
      </c>
      <c r="J16" s="216">
        <v>1.063595475227363E-2</v>
      </c>
      <c r="K16" s="215" t="s">
        <v>461</v>
      </c>
      <c r="L16" s="214"/>
      <c r="M16" s="216"/>
      <c r="N16" s="215"/>
    </row>
    <row r="17" spans="1:14">
      <c r="A17" s="211" t="s">
        <v>494</v>
      </c>
      <c r="B17" s="223">
        <v>8.3000000000000007</v>
      </c>
      <c r="C17" s="213" t="s">
        <v>314</v>
      </c>
      <c r="D17" s="213" t="s">
        <v>314</v>
      </c>
      <c r="E17" s="213"/>
      <c r="F17" s="213"/>
      <c r="G17" s="214">
        <v>72.400000000000006</v>
      </c>
      <c r="H17" s="214">
        <v>67.599999999999994</v>
      </c>
      <c r="I17" s="214">
        <v>18.399999999999999</v>
      </c>
      <c r="J17" s="216">
        <v>1.8161819241982506E-2</v>
      </c>
      <c r="K17" s="215"/>
      <c r="L17" s="214"/>
      <c r="M17" s="216"/>
      <c r="N17" s="215"/>
    </row>
    <row r="18" spans="1:14">
      <c r="A18" s="211" t="s">
        <v>494</v>
      </c>
      <c r="B18" s="223">
        <v>8.4</v>
      </c>
      <c r="C18" s="213" t="s">
        <v>314</v>
      </c>
      <c r="D18" s="213" t="s">
        <v>314</v>
      </c>
      <c r="E18" s="213"/>
      <c r="F18" s="213"/>
      <c r="G18" s="214" t="s">
        <v>495</v>
      </c>
      <c r="H18" s="214" t="s">
        <v>495</v>
      </c>
      <c r="I18" s="214" t="s">
        <v>495</v>
      </c>
      <c r="J18" s="214" t="s">
        <v>495</v>
      </c>
      <c r="K18" s="215" t="s">
        <v>460</v>
      </c>
      <c r="L18" s="214"/>
      <c r="M18" s="216"/>
      <c r="N18" s="215"/>
    </row>
    <row r="19" spans="1:14">
      <c r="A19" s="211" t="s">
        <v>494</v>
      </c>
      <c r="B19" s="223">
        <v>9.1</v>
      </c>
      <c r="C19" s="213" t="s">
        <v>314</v>
      </c>
      <c r="D19" s="213" t="s">
        <v>314</v>
      </c>
      <c r="E19" s="213"/>
      <c r="F19" s="213"/>
      <c r="G19" s="214" t="s">
        <v>495</v>
      </c>
      <c r="H19" s="214" t="s">
        <v>495</v>
      </c>
      <c r="I19" s="214" t="s">
        <v>495</v>
      </c>
      <c r="J19" s="214" t="s">
        <v>495</v>
      </c>
      <c r="K19" s="215" t="s">
        <v>461</v>
      </c>
      <c r="L19" s="214"/>
      <c r="M19" s="216"/>
      <c r="N19" s="215"/>
    </row>
    <row r="20" spans="1:14">
      <c r="A20" s="211" t="s">
        <v>494</v>
      </c>
      <c r="B20" s="223" t="s">
        <v>497</v>
      </c>
      <c r="C20" s="213">
        <v>1284.579</v>
      </c>
      <c r="D20" s="213">
        <v>1387.55</v>
      </c>
      <c r="E20" s="213">
        <v>102.971</v>
      </c>
      <c r="F20" s="213">
        <v>0.12193329139699927</v>
      </c>
      <c r="G20" s="214">
        <v>98</v>
      </c>
      <c r="H20" s="214">
        <v>82</v>
      </c>
      <c r="I20" s="214">
        <v>25.75</v>
      </c>
      <c r="J20" s="216">
        <v>2.3420931927297661E-2</v>
      </c>
      <c r="K20" s="215" t="s">
        <v>386</v>
      </c>
      <c r="L20" s="214">
        <v>1063.3747987680483</v>
      </c>
      <c r="M20" s="216">
        <v>0.60303390947344659</v>
      </c>
      <c r="N20" s="215"/>
    </row>
    <row r="21" spans="1:14">
      <c r="A21" s="211" t="s">
        <v>494</v>
      </c>
      <c r="B21" s="223">
        <v>10.1</v>
      </c>
      <c r="C21" s="213" t="s">
        <v>314</v>
      </c>
      <c r="D21" s="213" t="s">
        <v>314</v>
      </c>
      <c r="E21" s="213"/>
      <c r="F21" s="213"/>
      <c r="G21" s="214">
        <v>78.8</v>
      </c>
      <c r="H21" s="214">
        <v>65.400000000000006</v>
      </c>
      <c r="I21" s="214">
        <v>19.399999999999999</v>
      </c>
      <c r="J21" s="216">
        <v>1.9480468423716063E-2</v>
      </c>
      <c r="K21" s="215" t="s">
        <v>461</v>
      </c>
      <c r="L21" s="214"/>
      <c r="M21" s="216"/>
      <c r="N21" s="215"/>
    </row>
    <row r="22" spans="1:14">
      <c r="A22" s="211" t="s">
        <v>494</v>
      </c>
      <c r="B22" s="223">
        <v>10.199999999999999</v>
      </c>
      <c r="C22" s="213" t="s">
        <v>314</v>
      </c>
      <c r="D22" s="213" t="s">
        <v>314</v>
      </c>
      <c r="E22" s="213"/>
      <c r="F22" s="213"/>
      <c r="G22" s="214" t="s">
        <v>495</v>
      </c>
      <c r="H22" s="214" t="s">
        <v>495</v>
      </c>
      <c r="I22" s="214" t="s">
        <v>495</v>
      </c>
      <c r="J22" s="214" t="s">
        <v>495</v>
      </c>
      <c r="K22" s="215" t="s">
        <v>461</v>
      </c>
      <c r="L22" s="214"/>
      <c r="M22" s="216"/>
      <c r="N22" s="215"/>
    </row>
    <row r="23" spans="1:14">
      <c r="A23" s="211" t="s">
        <v>494</v>
      </c>
      <c r="B23" s="223" t="s">
        <v>498</v>
      </c>
      <c r="C23" s="213">
        <v>1283.921</v>
      </c>
      <c r="D23" s="213">
        <v>1386.9639999999999</v>
      </c>
      <c r="E23" s="213">
        <v>103.04299999999989</v>
      </c>
      <c r="F23" s="213">
        <v>0.15110304026893573</v>
      </c>
      <c r="G23" s="214">
        <v>104.7</v>
      </c>
      <c r="H23" s="214">
        <v>85.69</v>
      </c>
      <c r="I23" s="214">
        <v>29.1</v>
      </c>
      <c r="J23" s="216">
        <v>2.856515285484134E-2</v>
      </c>
      <c r="K23" s="215" t="s">
        <v>461</v>
      </c>
      <c r="L23" s="214">
        <v>1615.7098879598873</v>
      </c>
      <c r="M23" s="216">
        <v>0.69771688429560075</v>
      </c>
      <c r="N23" s="215"/>
    </row>
    <row r="24" spans="1:14">
      <c r="A24" s="211" t="s">
        <v>494</v>
      </c>
      <c r="B24" s="223">
        <v>11.2</v>
      </c>
      <c r="C24" s="213" t="s">
        <v>314</v>
      </c>
      <c r="D24" s="213" t="s">
        <v>314</v>
      </c>
      <c r="E24" s="213"/>
      <c r="F24" s="213"/>
      <c r="G24" s="214">
        <v>9.6999999999999993</v>
      </c>
      <c r="H24" s="214">
        <v>7.3</v>
      </c>
      <c r="I24" s="214">
        <v>3.05</v>
      </c>
      <c r="J24" s="216">
        <v>4.1307906886003928E-2</v>
      </c>
      <c r="K24" s="215" t="s">
        <v>460</v>
      </c>
      <c r="L24" s="214"/>
      <c r="M24" s="216"/>
      <c r="N24" s="215"/>
    </row>
    <row r="25" spans="1:14">
      <c r="A25" s="211" t="s">
        <v>494</v>
      </c>
      <c r="B25" s="223">
        <v>12.1</v>
      </c>
      <c r="C25" s="213" t="s">
        <v>314</v>
      </c>
      <c r="D25" s="213" t="s">
        <v>314</v>
      </c>
      <c r="E25" s="213"/>
      <c r="F25" s="213"/>
      <c r="G25" s="214" t="s">
        <v>495</v>
      </c>
      <c r="H25" s="214" t="s">
        <v>495</v>
      </c>
      <c r="I25" s="214" t="s">
        <v>495</v>
      </c>
      <c r="J25" s="214" t="s">
        <v>495</v>
      </c>
      <c r="K25" s="215" t="s">
        <v>461</v>
      </c>
      <c r="L25" s="214"/>
      <c r="M25" s="216"/>
      <c r="N25" s="215"/>
    </row>
    <row r="26" spans="1:14">
      <c r="A26" s="211" t="s">
        <v>494</v>
      </c>
      <c r="B26" s="223">
        <v>12.2</v>
      </c>
      <c r="C26" s="213" t="s">
        <v>314</v>
      </c>
      <c r="D26" s="213" t="s">
        <v>314</v>
      </c>
      <c r="E26" s="213"/>
      <c r="F26" s="213"/>
      <c r="G26" s="214" t="s">
        <v>495</v>
      </c>
      <c r="H26" s="214" t="s">
        <v>495</v>
      </c>
      <c r="I26" s="214" t="s">
        <v>495</v>
      </c>
      <c r="J26" s="214" t="s">
        <v>495</v>
      </c>
      <c r="K26" s="215" t="s">
        <v>460</v>
      </c>
      <c r="L26" s="214"/>
      <c r="M26" s="216"/>
      <c r="N26" s="215"/>
    </row>
    <row r="27" spans="1:14">
      <c r="A27" s="211" t="s">
        <v>494</v>
      </c>
      <c r="B27" s="223" t="s">
        <v>499</v>
      </c>
      <c r="C27" s="213" t="s">
        <v>384</v>
      </c>
      <c r="D27" s="213" t="s">
        <v>384</v>
      </c>
      <c r="E27" s="213"/>
      <c r="F27" s="213"/>
      <c r="G27" s="214">
        <v>132.4</v>
      </c>
      <c r="H27" s="214">
        <v>111.8</v>
      </c>
      <c r="I27" s="214">
        <v>37.5</v>
      </c>
      <c r="J27" s="216">
        <v>2.8969887677154242E-2</v>
      </c>
      <c r="K27" s="215" t="s">
        <v>461</v>
      </c>
      <c r="L27" s="214"/>
      <c r="M27" s="216"/>
      <c r="N27" s="215"/>
    </row>
    <row r="28" spans="1:14">
      <c r="A28" s="211" t="s">
        <v>494</v>
      </c>
      <c r="B28" s="223">
        <v>13.1</v>
      </c>
      <c r="C28" s="213" t="s">
        <v>314</v>
      </c>
      <c r="D28" s="213" t="s">
        <v>314</v>
      </c>
      <c r="E28" s="213"/>
      <c r="F28" s="213"/>
      <c r="G28" s="214">
        <v>56.6</v>
      </c>
      <c r="H28" s="214">
        <v>51.5</v>
      </c>
      <c r="I28" s="214">
        <v>15.95</v>
      </c>
      <c r="J28" s="216">
        <v>2.569774216189474E-2</v>
      </c>
      <c r="K28" s="215"/>
      <c r="L28" s="214"/>
      <c r="M28" s="216"/>
      <c r="N28" s="215"/>
    </row>
    <row r="29" spans="1:14">
      <c r="A29" s="211" t="s">
        <v>494</v>
      </c>
      <c r="B29" s="223">
        <v>13.2</v>
      </c>
      <c r="C29" s="213" t="s">
        <v>314</v>
      </c>
      <c r="D29" s="213" t="s">
        <v>314</v>
      </c>
      <c r="E29" s="213"/>
      <c r="F29" s="213"/>
      <c r="G29" s="214">
        <v>12.5</v>
      </c>
      <c r="H29" s="214">
        <v>11.2</v>
      </c>
      <c r="I29" s="214">
        <v>3.2</v>
      </c>
      <c r="J29" s="216">
        <v>1.9692229290252983E-2</v>
      </c>
      <c r="K29" s="215" t="s">
        <v>386</v>
      </c>
      <c r="L29" s="214"/>
      <c r="M29" s="216"/>
      <c r="N29" s="215"/>
    </row>
    <row r="30" spans="1:14">
      <c r="A30" s="211" t="s">
        <v>494</v>
      </c>
      <c r="B30" s="223">
        <v>14.1</v>
      </c>
      <c r="C30" s="213">
        <v>1285.0899999999999</v>
      </c>
      <c r="D30" s="213">
        <v>1388.07</v>
      </c>
      <c r="E30" s="213">
        <v>102.98000000000002</v>
      </c>
      <c r="F30" s="213">
        <v>0.12554218983132159</v>
      </c>
      <c r="G30" s="214">
        <v>52</v>
      </c>
      <c r="H30" s="214">
        <v>40.9</v>
      </c>
      <c r="I30" s="214">
        <v>14.899999999999999</v>
      </c>
      <c r="J30" s="216">
        <v>3.3006665372530317E-2</v>
      </c>
      <c r="K30" s="215" t="s">
        <v>386</v>
      </c>
      <c r="L30" s="214">
        <v>1558.2429678064348</v>
      </c>
      <c r="M30" s="216">
        <v>0.69002449693003964</v>
      </c>
      <c r="N30" s="215"/>
    </row>
    <row r="31" spans="1:14">
      <c r="A31" s="211" t="s">
        <v>494</v>
      </c>
      <c r="B31" s="223" t="s">
        <v>500</v>
      </c>
      <c r="C31" s="213" t="s">
        <v>384</v>
      </c>
      <c r="D31" s="213" t="s">
        <v>384</v>
      </c>
      <c r="E31" s="213"/>
      <c r="F31" s="213"/>
      <c r="G31" s="214">
        <v>143.69999999999999</v>
      </c>
      <c r="H31" s="214">
        <v>138.6</v>
      </c>
      <c r="I31" s="214">
        <v>37.150000000000006</v>
      </c>
      <c r="J31" s="216">
        <v>1.8231978785832621E-2</v>
      </c>
      <c r="K31" s="215"/>
      <c r="L31" s="214"/>
      <c r="M31" s="216"/>
      <c r="N31" s="215"/>
    </row>
    <row r="32" spans="1:14">
      <c r="A32" s="211" t="s">
        <v>494</v>
      </c>
      <c r="B32" s="223" t="s">
        <v>501</v>
      </c>
      <c r="C32" s="213">
        <v>1283.9059999999999</v>
      </c>
      <c r="D32" s="213">
        <v>1386.9949999999999</v>
      </c>
      <c r="E32" s="213">
        <v>103.08899999999994</v>
      </c>
      <c r="F32" s="213">
        <v>0.17007860627927585</v>
      </c>
      <c r="G32" s="214">
        <v>63.4</v>
      </c>
      <c r="H32" s="214">
        <v>52</v>
      </c>
      <c r="I32" s="214">
        <v>17.799999999999997</v>
      </c>
      <c r="J32" s="216">
        <v>2.9358412447539752E-2</v>
      </c>
      <c r="K32" s="215" t="s">
        <v>386</v>
      </c>
      <c r="L32" s="214">
        <v>1870.6419400352968</v>
      </c>
      <c r="M32" s="216">
        <v>0.72769447619360461</v>
      </c>
      <c r="N32" s="215"/>
    </row>
    <row r="33" spans="1:14">
      <c r="A33" s="211" t="s">
        <v>494</v>
      </c>
      <c r="B33" s="223">
        <v>19.2</v>
      </c>
      <c r="C33" s="213" t="s">
        <v>314</v>
      </c>
      <c r="D33" s="213" t="s">
        <v>314</v>
      </c>
      <c r="E33" s="213"/>
      <c r="F33" s="213"/>
      <c r="G33" s="214">
        <v>32</v>
      </c>
      <c r="H33" s="214">
        <v>30.8</v>
      </c>
      <c r="I33" s="214">
        <v>10.5</v>
      </c>
      <c r="J33" s="216">
        <v>3.7392022208365981E-2</v>
      </c>
      <c r="K33" s="215" t="s">
        <v>461</v>
      </c>
      <c r="L33" s="214"/>
      <c r="M33" s="216"/>
      <c r="N33" s="215"/>
    </row>
    <row r="34" spans="1:14">
      <c r="A34" s="211" t="s">
        <v>494</v>
      </c>
      <c r="B34" s="223" t="s">
        <v>502</v>
      </c>
      <c r="C34" s="213">
        <v>1285.1400000000001</v>
      </c>
      <c r="D34" s="213">
        <v>1388.23</v>
      </c>
      <c r="E34" s="213">
        <v>103.08999999999992</v>
      </c>
      <c r="F34" s="213">
        <v>0.17049388729355996</v>
      </c>
      <c r="G34" s="214">
        <v>10.5</v>
      </c>
      <c r="H34" s="214">
        <v>10.199999999999999</v>
      </c>
      <c r="I34" s="214">
        <v>3</v>
      </c>
      <c r="J34" s="216">
        <v>2.4352453053036602E-2</v>
      </c>
      <c r="K34" s="215" t="s">
        <v>386</v>
      </c>
      <c r="L34" s="214">
        <v>1547.482964850489</v>
      </c>
      <c r="M34" s="216">
        <v>0.68854046462302487</v>
      </c>
      <c r="N34" s="215"/>
    </row>
    <row r="35" spans="1:14">
      <c r="A35" s="211" t="s">
        <v>494</v>
      </c>
      <c r="B35" s="223" t="s">
        <v>503</v>
      </c>
      <c r="C35" s="213">
        <v>1285.1400000000001</v>
      </c>
      <c r="D35" s="213">
        <v>1387.98</v>
      </c>
      <c r="E35" s="213">
        <v>102.83999999999992</v>
      </c>
      <c r="F35" s="213">
        <v>7.0723778168030549E-2</v>
      </c>
      <c r="G35" s="214">
        <v>18.7</v>
      </c>
      <c r="H35" s="214">
        <v>17</v>
      </c>
      <c r="I35" s="214">
        <v>6.2</v>
      </c>
      <c r="J35" s="216">
        <v>4.1904475306902014E-2</v>
      </c>
      <c r="K35" s="215" t="s">
        <v>386</v>
      </c>
      <c r="L35" s="214">
        <v>1124.8234324224065</v>
      </c>
      <c r="M35" s="216">
        <v>0.61640124323109569</v>
      </c>
      <c r="N35" s="215"/>
    </row>
    <row r="36" spans="1:14">
      <c r="A36" s="217" t="s">
        <v>494</v>
      </c>
      <c r="B36" s="224" t="s">
        <v>504</v>
      </c>
      <c r="C36" s="221" t="s">
        <v>314</v>
      </c>
      <c r="D36" s="221" t="s">
        <v>314</v>
      </c>
      <c r="E36" s="221"/>
      <c r="F36" s="221"/>
      <c r="G36" s="222" t="s">
        <v>495</v>
      </c>
      <c r="H36" s="222" t="s">
        <v>495</v>
      </c>
      <c r="I36" s="222"/>
      <c r="J36" s="218"/>
      <c r="K36" s="219" t="s">
        <v>461</v>
      </c>
      <c r="L36" s="222"/>
      <c r="M36" s="218"/>
      <c r="N36" s="2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A4EF-A694-4F53-9646-350F9CEDA128}">
  <dimension ref="A1:Y71"/>
  <sheetViews>
    <sheetView topLeftCell="E1" workbookViewId="0">
      <selection activeCell="Y1" sqref="Y1"/>
    </sheetView>
  </sheetViews>
  <sheetFormatPr defaultRowHeight="14.4"/>
  <cols>
    <col min="4" max="4" width="8.88671875" style="245"/>
    <col min="23" max="23" width="8.88671875" style="245"/>
  </cols>
  <sheetData>
    <row r="1" spans="1:25" s="240" customFormat="1" ht="58.2" thickBot="1">
      <c r="A1" s="240" t="s">
        <v>525</v>
      </c>
      <c r="B1" s="240" t="s">
        <v>526</v>
      </c>
      <c r="C1" s="240" t="s">
        <v>527</v>
      </c>
      <c r="D1" s="194" t="s">
        <v>528</v>
      </c>
      <c r="E1" s="240" t="s">
        <v>529</v>
      </c>
      <c r="F1" s="240" t="s">
        <v>530</v>
      </c>
      <c r="G1" s="240" t="s">
        <v>531</v>
      </c>
      <c r="H1" s="193" t="s">
        <v>532</v>
      </c>
      <c r="I1" s="240" t="s">
        <v>533</v>
      </c>
      <c r="J1" s="240" t="s">
        <v>534</v>
      </c>
      <c r="K1" s="240" t="s">
        <v>535</v>
      </c>
      <c r="L1" s="240" t="s">
        <v>536</v>
      </c>
      <c r="M1" s="240" t="s">
        <v>537</v>
      </c>
      <c r="N1" s="240" t="s">
        <v>538</v>
      </c>
      <c r="O1" s="240" t="s">
        <v>539</v>
      </c>
      <c r="P1" s="240" t="s">
        <v>540</v>
      </c>
      <c r="Q1" s="240" t="s">
        <v>541</v>
      </c>
      <c r="R1" s="240" t="s">
        <v>542</v>
      </c>
      <c r="S1" s="240" t="s">
        <v>543</v>
      </c>
      <c r="T1" s="240" t="s">
        <v>544</v>
      </c>
      <c r="U1" s="240" t="s">
        <v>545</v>
      </c>
      <c r="V1" s="240" t="s">
        <v>546</v>
      </c>
      <c r="W1" s="194" t="s">
        <v>547</v>
      </c>
      <c r="X1" s="240" t="s">
        <v>548</v>
      </c>
      <c r="Y1" s="156" t="s">
        <v>60</v>
      </c>
    </row>
    <row r="2" spans="1:25">
      <c r="A2" s="209" t="s">
        <v>549</v>
      </c>
      <c r="B2" s="209" t="s">
        <v>550</v>
      </c>
      <c r="C2" s="209">
        <v>84.9</v>
      </c>
      <c r="D2" s="244">
        <v>1897</v>
      </c>
      <c r="E2" s="210">
        <v>9.74394381087955</v>
      </c>
      <c r="F2" s="210">
        <v>38.330812883309264</v>
      </c>
      <c r="G2" s="210">
        <v>30.406540045433218</v>
      </c>
      <c r="H2" s="241">
        <v>2.5999999999999999E-2</v>
      </c>
      <c r="I2" s="242">
        <v>0.19600000000000001</v>
      </c>
      <c r="J2" s="209">
        <v>1580.3560047645601</v>
      </c>
      <c r="K2" s="209">
        <v>49.9</v>
      </c>
      <c r="L2" s="209">
        <v>0.95</v>
      </c>
      <c r="M2" s="209">
        <v>21.21</v>
      </c>
      <c r="N2" s="209">
        <v>6.87</v>
      </c>
      <c r="O2" s="209">
        <v>0.1</v>
      </c>
      <c r="P2" s="209">
        <v>6.02</v>
      </c>
      <c r="Q2" s="209">
        <v>9.9600000000000009</v>
      </c>
      <c r="R2" s="209">
        <v>3.04</v>
      </c>
      <c r="S2" s="209">
        <v>0.68</v>
      </c>
      <c r="T2" s="209">
        <v>0.18</v>
      </c>
      <c r="U2" s="209">
        <v>1535</v>
      </c>
      <c r="V2" s="209">
        <v>513</v>
      </c>
      <c r="W2" s="245">
        <v>1528</v>
      </c>
      <c r="X2" s="209">
        <v>1.74</v>
      </c>
      <c r="Y2">
        <f>100*(D2)/(D2+W2)</f>
        <v>55.386861313868614</v>
      </c>
    </row>
    <row r="3" spans="1:25">
      <c r="A3" s="209" t="s">
        <v>549</v>
      </c>
      <c r="B3" s="209" t="s">
        <v>551</v>
      </c>
      <c r="C3" s="209">
        <v>84.9</v>
      </c>
      <c r="D3" s="244">
        <v>1267</v>
      </c>
      <c r="E3" s="210">
        <v>9.0786000895322108</v>
      </c>
      <c r="F3" s="210">
        <v>42.000219666613866</v>
      </c>
      <c r="G3" s="210">
        <v>31.494615030002002</v>
      </c>
      <c r="H3" s="241">
        <v>1.7999999999999999E-2</v>
      </c>
      <c r="I3" s="242">
        <v>0.19</v>
      </c>
      <c r="J3" s="209">
        <v>1001.55039491233</v>
      </c>
      <c r="K3" s="209">
        <v>50.27</v>
      </c>
      <c r="L3" s="209">
        <v>0.98</v>
      </c>
      <c r="M3" s="209">
        <v>17.600000000000001</v>
      </c>
      <c r="N3" s="209">
        <v>7.02</v>
      </c>
      <c r="O3" s="209">
        <v>0.12</v>
      </c>
      <c r="P3" s="209">
        <v>6.25</v>
      </c>
      <c r="Q3" s="209">
        <v>10.47</v>
      </c>
      <c r="R3" s="209">
        <v>2.93</v>
      </c>
      <c r="S3" s="209">
        <v>0.68</v>
      </c>
      <c r="T3" s="209">
        <v>0.19</v>
      </c>
      <c r="U3" s="209">
        <v>1483</v>
      </c>
      <c r="V3" s="209">
        <v>485</v>
      </c>
      <c r="W3" s="245">
        <v>481</v>
      </c>
      <c r="X3" s="209">
        <v>1.84</v>
      </c>
      <c r="Y3" s="209">
        <f t="shared" ref="Y3:Y66" si="0">100*(D3)/(D3+W3)</f>
        <v>72.482837528604122</v>
      </c>
    </row>
    <row r="4" spans="1:25">
      <c r="A4" s="209" t="s">
        <v>549</v>
      </c>
      <c r="B4" s="209" t="s">
        <v>552</v>
      </c>
      <c r="C4" s="209">
        <v>85.9</v>
      </c>
      <c r="D4" s="244">
        <v>2568</v>
      </c>
      <c r="E4" s="210">
        <v>25.708041125313851</v>
      </c>
      <c r="F4" s="210">
        <v>80.317523708915573</v>
      </c>
      <c r="G4" s="210">
        <v>74.128480651375682</v>
      </c>
      <c r="H4" s="241">
        <v>3.7999999999999999E-2</v>
      </c>
      <c r="I4" s="242">
        <v>0.184</v>
      </c>
      <c r="J4" s="209">
        <v>2963.32132948549</v>
      </c>
      <c r="K4" s="209">
        <v>49.64</v>
      </c>
      <c r="L4" s="209">
        <v>0.95</v>
      </c>
      <c r="M4" s="209">
        <v>17.23</v>
      </c>
      <c r="N4" s="209">
        <v>6.55</v>
      </c>
      <c r="O4" s="209">
        <v>0.12</v>
      </c>
      <c r="P4" s="209">
        <v>4.91</v>
      </c>
      <c r="Q4" s="209">
        <v>11.98</v>
      </c>
      <c r="R4" s="209">
        <v>2.84</v>
      </c>
      <c r="S4" s="209">
        <v>0.6</v>
      </c>
      <c r="T4" s="209">
        <v>0.17</v>
      </c>
      <c r="U4" s="209">
        <v>1891</v>
      </c>
      <c r="V4" s="209">
        <v>587</v>
      </c>
      <c r="W4" s="245">
        <v>590</v>
      </c>
      <c r="X4" s="209">
        <v>2.5499999999999998</v>
      </c>
      <c r="Y4" s="209">
        <f t="shared" si="0"/>
        <v>81.317289423685878</v>
      </c>
    </row>
    <row r="5" spans="1:25">
      <c r="A5" s="209" t="s">
        <v>549</v>
      </c>
      <c r="B5" s="209" t="s">
        <v>553</v>
      </c>
      <c r="C5" s="209">
        <v>85.8</v>
      </c>
      <c r="D5" s="244">
        <v>1570</v>
      </c>
      <c r="E5" s="210">
        <v>10.89718773000264</v>
      </c>
      <c r="F5" s="210">
        <v>47.321681172314328</v>
      </c>
      <c r="G5" s="210">
        <v>32.271169336124508</v>
      </c>
      <c r="H5" s="241">
        <v>2.5999999999999999E-2</v>
      </c>
      <c r="I5" s="242">
        <v>0.16400000000000001</v>
      </c>
      <c r="J5" s="209">
        <v>819.57885657453801</v>
      </c>
      <c r="K5" s="209">
        <v>49.77</v>
      </c>
      <c r="L5" s="209">
        <v>1.02</v>
      </c>
      <c r="M5" s="209">
        <v>17.97</v>
      </c>
      <c r="N5" s="209">
        <v>6.54</v>
      </c>
      <c r="O5" s="209">
        <v>0.08</v>
      </c>
      <c r="P5" s="209">
        <v>5.66</v>
      </c>
      <c r="Q5" s="209">
        <v>10.89</v>
      </c>
      <c r="R5" s="209">
        <v>3.08</v>
      </c>
      <c r="S5" s="209">
        <v>0.69</v>
      </c>
      <c r="T5" s="209">
        <v>0.19</v>
      </c>
      <c r="U5" s="209">
        <v>1417</v>
      </c>
      <c r="V5" s="209">
        <v>496</v>
      </c>
      <c r="W5" s="245">
        <v>337</v>
      </c>
      <c r="X5" s="209">
        <v>1.43</v>
      </c>
      <c r="Y5" s="209">
        <f t="shared" si="0"/>
        <v>82.328264289459881</v>
      </c>
    </row>
    <row r="6" spans="1:25">
      <c r="A6" s="209" t="s">
        <v>549</v>
      </c>
      <c r="B6" s="209" t="s">
        <v>554</v>
      </c>
      <c r="C6" s="209">
        <v>87.6</v>
      </c>
      <c r="D6" s="244">
        <v>2271</v>
      </c>
      <c r="E6" s="210">
        <v>14.501650917887776</v>
      </c>
      <c r="F6" s="210">
        <v>52.378468665083879</v>
      </c>
      <c r="G6" s="210">
        <v>42.316698045666996</v>
      </c>
      <c r="H6" s="241">
        <v>3.3000000000000002E-2</v>
      </c>
      <c r="I6" s="242">
        <v>0.19500000000000001</v>
      </c>
      <c r="J6" s="209">
        <v>2346.8419598790001</v>
      </c>
      <c r="K6" s="209">
        <v>49.21</v>
      </c>
      <c r="L6" s="209">
        <v>0.94</v>
      </c>
      <c r="M6" s="209">
        <v>17.03</v>
      </c>
      <c r="N6" s="209">
        <v>5.91</v>
      </c>
      <c r="O6" s="209">
        <v>0.12</v>
      </c>
      <c r="P6" s="209">
        <v>6.28</v>
      </c>
      <c r="Q6" s="209">
        <v>12.33</v>
      </c>
      <c r="R6" s="209">
        <v>2.8</v>
      </c>
      <c r="S6" s="209">
        <v>0.51</v>
      </c>
      <c r="T6" s="209">
        <v>0.21</v>
      </c>
      <c r="U6" s="209">
        <v>2494</v>
      </c>
      <c r="V6" s="209">
        <v>638</v>
      </c>
      <c r="W6" s="245">
        <v>664</v>
      </c>
      <c r="X6" s="209">
        <v>2.37</v>
      </c>
      <c r="Y6" s="209">
        <f t="shared" si="0"/>
        <v>77.376490630323673</v>
      </c>
    </row>
    <row r="7" spans="1:25">
      <c r="A7" s="209" t="s">
        <v>549</v>
      </c>
      <c r="B7" s="209" t="s">
        <v>555</v>
      </c>
      <c r="C7" s="209">
        <v>87.3</v>
      </c>
      <c r="D7" s="244">
        <v>1588</v>
      </c>
      <c r="E7" s="210">
        <v>12.848407377012201</v>
      </c>
      <c r="F7" s="210">
        <v>57.6096425716525</v>
      </c>
      <c r="G7" s="210">
        <v>42.209296462297814</v>
      </c>
      <c r="H7" s="241">
        <v>2.1000000000000001E-2</v>
      </c>
      <c r="I7" s="242">
        <v>0.20799999999999999</v>
      </c>
      <c r="J7" s="209">
        <v>1190.9755377169299</v>
      </c>
      <c r="K7" s="209">
        <v>49.42</v>
      </c>
      <c r="L7" s="209">
        <v>0.93</v>
      </c>
      <c r="M7" s="209">
        <v>17.07</v>
      </c>
      <c r="N7" s="209">
        <v>6.3</v>
      </c>
      <c r="O7" s="209">
        <v>0.12</v>
      </c>
      <c r="P7" s="209">
        <v>7.75</v>
      </c>
      <c r="Q7" s="209">
        <v>12.04</v>
      </c>
      <c r="R7" s="209">
        <v>2.83</v>
      </c>
      <c r="S7" s="209">
        <v>0.52</v>
      </c>
      <c r="T7" s="209">
        <v>0.17</v>
      </c>
      <c r="U7" s="209">
        <v>2575</v>
      </c>
      <c r="V7" s="209">
        <v>671</v>
      </c>
      <c r="W7" s="245">
        <v>601</v>
      </c>
      <c r="X7" s="209">
        <v>2.11</v>
      </c>
      <c r="Y7" s="209">
        <f t="shared" si="0"/>
        <v>72.544540886249422</v>
      </c>
    </row>
    <row r="8" spans="1:25">
      <c r="A8" s="209" t="s">
        <v>549</v>
      </c>
      <c r="B8" s="209" t="s">
        <v>556</v>
      </c>
      <c r="C8" s="209">
        <v>85</v>
      </c>
      <c r="D8" s="244"/>
      <c r="E8" s="210">
        <v>9.9796675644583139</v>
      </c>
      <c r="F8" s="210">
        <v>45.925249868299147</v>
      </c>
      <c r="G8" s="210">
        <v>33.111962642919849</v>
      </c>
      <c r="H8" s="241">
        <v>0.02</v>
      </c>
      <c r="I8" s="242"/>
      <c r="J8" s="209">
        <v>1128.22071745369</v>
      </c>
      <c r="K8" s="209">
        <v>50.74</v>
      </c>
      <c r="L8" s="209">
        <v>0.98</v>
      </c>
      <c r="M8" s="209">
        <v>17.8</v>
      </c>
      <c r="N8" s="209">
        <v>6.97</v>
      </c>
      <c r="O8" s="209">
        <v>0.11</v>
      </c>
      <c r="P8" s="209">
        <v>6.83</v>
      </c>
      <c r="Q8" s="209">
        <v>9.98</v>
      </c>
      <c r="R8" s="209">
        <v>3.06</v>
      </c>
      <c r="S8" s="209">
        <v>0.63</v>
      </c>
      <c r="T8" s="209">
        <v>0.21</v>
      </c>
      <c r="U8" s="209">
        <v>1369</v>
      </c>
      <c r="V8" s="209">
        <v>479</v>
      </c>
      <c r="W8" s="245">
        <v>541</v>
      </c>
      <c r="X8" s="209">
        <v>2.2000000000000002</v>
      </c>
      <c r="Y8" s="209">
        <f t="shared" si="0"/>
        <v>0</v>
      </c>
    </row>
    <row r="9" spans="1:25">
      <c r="A9" s="209" t="s">
        <v>549</v>
      </c>
      <c r="B9" s="209" t="s">
        <v>557</v>
      </c>
      <c r="C9" s="209">
        <v>85.4</v>
      </c>
      <c r="D9" s="244">
        <v>2746</v>
      </c>
      <c r="E9" s="210">
        <v>20.040156448577733</v>
      </c>
      <c r="F9" s="210">
        <v>91.509678524752928</v>
      </c>
      <c r="G9" s="210">
        <v>45.026422187723583</v>
      </c>
      <c r="H9" s="241">
        <v>4.2999999999999997E-2</v>
      </c>
      <c r="I9" s="242">
        <v>0.16900000000000001</v>
      </c>
      <c r="J9" s="209">
        <v>873.56126669825198</v>
      </c>
      <c r="K9" s="209">
        <v>50.53</v>
      </c>
      <c r="L9" s="209">
        <v>0.96</v>
      </c>
      <c r="M9" s="209">
        <v>17.71</v>
      </c>
      <c r="N9" s="209">
        <v>7.12</v>
      </c>
      <c r="O9" s="209">
        <v>0.16</v>
      </c>
      <c r="P9" s="209">
        <v>5.75</v>
      </c>
      <c r="Q9" s="209">
        <v>11.11</v>
      </c>
      <c r="R9" s="209">
        <v>3</v>
      </c>
      <c r="S9" s="209">
        <v>0.65</v>
      </c>
      <c r="T9" s="209">
        <v>0.2</v>
      </c>
      <c r="U9" s="209">
        <v>1457</v>
      </c>
      <c r="V9" s="209">
        <v>484</v>
      </c>
      <c r="W9" s="245">
        <v>381</v>
      </c>
      <c r="X9" s="209">
        <v>1.53</v>
      </c>
      <c r="Y9" s="209">
        <f t="shared" si="0"/>
        <v>87.815797889350819</v>
      </c>
    </row>
    <row r="10" spans="1:25">
      <c r="A10" s="209" t="s">
        <v>549</v>
      </c>
      <c r="B10" s="209" t="s">
        <v>558</v>
      </c>
      <c r="C10" s="209">
        <v>89.3</v>
      </c>
      <c r="D10" s="244">
        <v>982</v>
      </c>
      <c r="E10" s="210">
        <v>19.163073797375631</v>
      </c>
      <c r="F10" s="210">
        <v>58.034264577454842</v>
      </c>
      <c r="G10" s="210">
        <v>49.793675730199659</v>
      </c>
      <c r="H10" s="241">
        <v>4.9000000000000002E-2</v>
      </c>
      <c r="I10" s="242">
        <v>5.6000000000000001E-2</v>
      </c>
      <c r="J10" s="209">
        <v>1766.99515542116</v>
      </c>
      <c r="K10" s="209">
        <v>47.21</v>
      </c>
      <c r="L10" s="209">
        <v>0.98</v>
      </c>
      <c r="M10" s="209">
        <v>16.75</v>
      </c>
      <c r="N10" s="209">
        <v>5.92</v>
      </c>
      <c r="O10" s="209">
        <v>0.11</v>
      </c>
      <c r="P10" s="209">
        <v>6.45</v>
      </c>
      <c r="Q10" s="209">
        <v>13.77</v>
      </c>
      <c r="R10" s="209">
        <v>2.74</v>
      </c>
      <c r="S10" s="209">
        <v>0.51</v>
      </c>
      <c r="T10" s="209">
        <v>0.25</v>
      </c>
      <c r="U10" s="209">
        <v>2919</v>
      </c>
      <c r="V10" s="209">
        <v>688</v>
      </c>
      <c r="W10" s="245">
        <v>562</v>
      </c>
      <c r="X10" s="209">
        <v>1.97</v>
      </c>
      <c r="Y10" s="209">
        <f t="shared" si="0"/>
        <v>63.601036269430054</v>
      </c>
    </row>
    <row r="11" spans="1:25">
      <c r="A11" s="209" t="s">
        <v>549</v>
      </c>
      <c r="B11" s="209" t="s">
        <v>559</v>
      </c>
      <c r="C11" s="209">
        <v>85</v>
      </c>
      <c r="D11" s="244">
        <v>2560</v>
      </c>
      <c r="E11" s="210">
        <v>24.946045758251959</v>
      </c>
      <c r="F11" s="210">
        <v>92.565532580180104</v>
      </c>
      <c r="G11" s="210">
        <v>69.337579444191547</v>
      </c>
      <c r="H11" s="241">
        <v>3.5000000000000003E-2</v>
      </c>
      <c r="I11" s="242">
        <v>0.20100000000000001</v>
      </c>
      <c r="J11" s="209">
        <v>1855.83878528586</v>
      </c>
      <c r="K11" s="209">
        <v>51.11</v>
      </c>
      <c r="L11" s="209">
        <v>1</v>
      </c>
      <c r="M11" s="209">
        <v>17.2</v>
      </c>
      <c r="N11" s="209">
        <v>6.66</v>
      </c>
      <c r="O11" s="209">
        <v>0.11</v>
      </c>
      <c r="P11" s="209">
        <v>5.1100000000000003</v>
      </c>
      <c r="Q11" s="209">
        <v>10.73</v>
      </c>
      <c r="R11" s="209">
        <v>2.92</v>
      </c>
      <c r="S11" s="209">
        <v>0.61</v>
      </c>
      <c r="T11" s="209">
        <v>0.16</v>
      </c>
      <c r="U11" s="209">
        <v>1412</v>
      </c>
      <c r="V11" s="209">
        <v>455</v>
      </c>
      <c r="W11" s="245">
        <v>525</v>
      </c>
      <c r="X11" s="209">
        <v>2.04</v>
      </c>
      <c r="Y11" s="209">
        <f t="shared" si="0"/>
        <v>82.982171799027554</v>
      </c>
    </row>
    <row r="12" spans="1:25">
      <c r="A12" s="209" t="s">
        <v>549</v>
      </c>
      <c r="B12" s="209" t="s">
        <v>560</v>
      </c>
      <c r="C12" s="209">
        <v>85.1</v>
      </c>
      <c r="D12" s="244">
        <v>1423</v>
      </c>
      <c r="E12" s="210">
        <v>25.492123010810101</v>
      </c>
      <c r="F12" s="210">
        <v>90.671110696591626</v>
      </c>
      <c r="G12" s="210">
        <v>79.193350310561399</v>
      </c>
      <c r="H12" s="241">
        <v>2.9000000000000001E-2</v>
      </c>
      <c r="I12" s="242">
        <v>0.13300000000000001</v>
      </c>
      <c r="J12" s="209">
        <v>282.76706482246101</v>
      </c>
      <c r="K12" s="209">
        <v>50.46</v>
      </c>
      <c r="L12" s="209">
        <v>1.04</v>
      </c>
      <c r="M12" s="209">
        <v>18.579999999999998</v>
      </c>
      <c r="N12" s="209">
        <v>7.21</v>
      </c>
      <c r="O12" s="209">
        <v>0.11</v>
      </c>
      <c r="P12" s="209">
        <v>5.24</v>
      </c>
      <c r="Q12" s="209">
        <v>11.1</v>
      </c>
      <c r="R12" s="209">
        <v>3.23</v>
      </c>
      <c r="S12" s="209">
        <v>0.7</v>
      </c>
      <c r="T12" s="209">
        <v>0.2</v>
      </c>
      <c r="U12" s="209">
        <v>1133</v>
      </c>
      <c r="V12" s="209">
        <v>447</v>
      </c>
      <c r="W12" s="245">
        <v>205</v>
      </c>
      <c r="X12" s="209">
        <v>0.75</v>
      </c>
      <c r="Y12" s="209">
        <f t="shared" si="0"/>
        <v>87.40786240786241</v>
      </c>
    </row>
    <row r="13" spans="1:25">
      <c r="A13" s="209" t="s">
        <v>549</v>
      </c>
      <c r="B13" s="209" t="s">
        <v>561</v>
      </c>
      <c r="C13" s="209">
        <v>84.9</v>
      </c>
      <c r="D13" s="244">
        <v>1706</v>
      </c>
      <c r="E13" s="210">
        <v>6.3203325890645043</v>
      </c>
      <c r="F13" s="210">
        <v>22.61227569580457</v>
      </c>
      <c r="G13" s="210">
        <v>22.584885925818966</v>
      </c>
      <c r="H13" s="241">
        <v>2.1999999999999999E-2</v>
      </c>
      <c r="I13" s="242">
        <v>0.21</v>
      </c>
      <c r="J13" s="209">
        <v>565.81049737820297</v>
      </c>
      <c r="K13" s="209">
        <v>52.37</v>
      </c>
      <c r="L13" s="209">
        <v>0.93</v>
      </c>
      <c r="M13" s="209">
        <v>16.760000000000002</v>
      </c>
      <c r="N13" s="209">
        <v>7.84</v>
      </c>
      <c r="O13" s="209">
        <v>0.2</v>
      </c>
      <c r="P13" s="209">
        <v>5.47</v>
      </c>
      <c r="Q13" s="209">
        <v>9.9700000000000006</v>
      </c>
      <c r="R13" s="209">
        <v>3.33</v>
      </c>
      <c r="S13" s="209">
        <v>0.7</v>
      </c>
      <c r="T13" s="209">
        <v>0.21</v>
      </c>
      <c r="U13" s="209">
        <v>520</v>
      </c>
      <c r="V13" s="209">
        <v>417</v>
      </c>
      <c r="W13" s="245">
        <v>54</v>
      </c>
      <c r="X13" s="209">
        <v>1.48</v>
      </c>
      <c r="Y13" s="209">
        <f t="shared" si="0"/>
        <v>96.931818181818187</v>
      </c>
    </row>
    <row r="14" spans="1:25">
      <c r="A14" s="209" t="s">
        <v>549</v>
      </c>
      <c r="B14" s="209" t="s">
        <v>562</v>
      </c>
      <c r="C14" s="209">
        <v>84.9</v>
      </c>
      <c r="D14" s="244">
        <v>1619</v>
      </c>
      <c r="E14" s="210">
        <v>21.765781901342621</v>
      </c>
      <c r="F14" s="210">
        <v>79.879052260506924</v>
      </c>
      <c r="G14" s="210">
        <v>72.802586418945026</v>
      </c>
      <c r="H14" s="241">
        <v>2.4E-2</v>
      </c>
      <c r="I14" s="242">
        <v>0.18</v>
      </c>
      <c r="J14" s="209">
        <v>991.99574634354303</v>
      </c>
      <c r="K14" s="209">
        <v>47.76</v>
      </c>
      <c r="L14" s="209">
        <v>0.95</v>
      </c>
      <c r="M14" s="209">
        <v>17.3</v>
      </c>
      <c r="N14" s="209">
        <v>6.39</v>
      </c>
      <c r="O14" s="209">
        <v>0.12</v>
      </c>
      <c r="P14" s="209">
        <v>5.87</v>
      </c>
      <c r="Q14" s="209">
        <v>13.61</v>
      </c>
      <c r="R14" s="209">
        <v>2.96</v>
      </c>
      <c r="S14" s="209">
        <v>0.52</v>
      </c>
      <c r="T14" s="209">
        <v>0.19</v>
      </c>
      <c r="U14" s="209">
        <v>3082</v>
      </c>
      <c r="V14" s="209">
        <v>808</v>
      </c>
      <c r="W14" s="245">
        <v>721</v>
      </c>
      <c r="X14" s="209">
        <v>1.74</v>
      </c>
      <c r="Y14" s="209">
        <f t="shared" si="0"/>
        <v>69.188034188034194</v>
      </c>
    </row>
    <row r="15" spans="1:25">
      <c r="A15" s="209" t="s">
        <v>549</v>
      </c>
      <c r="B15" s="209" t="s">
        <v>563</v>
      </c>
      <c r="C15" s="209">
        <v>89.7</v>
      </c>
      <c r="D15" s="244">
        <v>3563</v>
      </c>
      <c r="E15" s="210">
        <v>31.001740574197683</v>
      </c>
      <c r="F15" s="210">
        <v>105.92882585299205</v>
      </c>
      <c r="G15" s="210">
        <v>73.441216454679562</v>
      </c>
      <c r="H15" s="241">
        <v>5.1999999999999998E-2</v>
      </c>
      <c r="I15" s="242">
        <v>0.19</v>
      </c>
      <c r="J15" s="209">
        <v>2437.20373471739</v>
      </c>
      <c r="K15" s="209">
        <v>48.38</v>
      </c>
      <c r="L15" s="209">
        <v>0.9</v>
      </c>
      <c r="M15" s="209">
        <v>16.690000000000001</v>
      </c>
      <c r="N15" s="209">
        <v>5.92</v>
      </c>
      <c r="O15" s="209">
        <v>0.11</v>
      </c>
      <c r="P15" s="209">
        <v>6.98</v>
      </c>
      <c r="Q15" s="209">
        <v>14.99</v>
      </c>
      <c r="R15" s="209">
        <v>2.59</v>
      </c>
      <c r="S15" s="209">
        <v>0.48</v>
      </c>
      <c r="T15" s="209">
        <v>0.16</v>
      </c>
      <c r="U15" s="209">
        <v>3515</v>
      </c>
      <c r="V15" s="209">
        <v>1018</v>
      </c>
      <c r="W15" s="245">
        <v>766</v>
      </c>
      <c r="X15" s="209">
        <v>2.34</v>
      </c>
      <c r="Y15" s="209">
        <f t="shared" si="0"/>
        <v>82.305382305382309</v>
      </c>
    </row>
    <row r="16" spans="1:25">
      <c r="A16" s="209" t="s">
        <v>549</v>
      </c>
      <c r="B16" s="209" t="s">
        <v>564</v>
      </c>
      <c r="C16" s="209">
        <v>85.2</v>
      </c>
      <c r="D16" s="244">
        <v>3454</v>
      </c>
      <c r="E16" s="210">
        <v>19.968070183143183</v>
      </c>
      <c r="F16" s="210">
        <v>59.686046295961873</v>
      </c>
      <c r="G16" s="210">
        <v>54.945141036708854</v>
      </c>
      <c r="H16" s="241">
        <v>4.3999999999999997E-2</v>
      </c>
      <c r="I16" s="242">
        <v>0.20599999999999999</v>
      </c>
      <c r="J16" s="209">
        <v>1709.8026955498799</v>
      </c>
      <c r="K16" s="209">
        <v>48.9</v>
      </c>
      <c r="L16" s="209">
        <v>0.92</v>
      </c>
      <c r="M16" s="209">
        <v>17.07</v>
      </c>
      <c r="N16" s="209">
        <v>6.71</v>
      </c>
      <c r="O16" s="209">
        <v>0.17</v>
      </c>
      <c r="P16" s="209">
        <v>6.19</v>
      </c>
      <c r="Q16" s="209">
        <v>11.34</v>
      </c>
      <c r="R16" s="209">
        <v>2.68</v>
      </c>
      <c r="S16" s="209">
        <v>0.51</v>
      </c>
      <c r="T16" s="209">
        <v>0.19</v>
      </c>
      <c r="U16" s="209">
        <v>2488</v>
      </c>
      <c r="V16" s="209">
        <v>650</v>
      </c>
      <c r="W16" s="245">
        <v>862</v>
      </c>
      <c r="X16" s="209">
        <v>2.2000000000000002</v>
      </c>
      <c r="Y16" s="209">
        <f t="shared" si="0"/>
        <v>80.027803521779418</v>
      </c>
    </row>
    <row r="17" spans="1:25">
      <c r="A17" s="209" t="s">
        <v>549</v>
      </c>
      <c r="B17" s="209" t="s">
        <v>565</v>
      </c>
      <c r="C17" s="209">
        <v>84.6</v>
      </c>
      <c r="D17" s="244">
        <v>1120</v>
      </c>
      <c r="E17" s="210">
        <v>30.397094804998446</v>
      </c>
      <c r="F17" s="210">
        <v>126.36020922438331</v>
      </c>
      <c r="G17" s="210">
        <v>102.63392214548274</v>
      </c>
      <c r="H17" s="241">
        <v>2.1000000000000001E-2</v>
      </c>
      <c r="I17" s="242">
        <v>0.14699999999999999</v>
      </c>
      <c r="J17" s="209">
        <v>387.78184713822799</v>
      </c>
      <c r="K17" s="209">
        <v>50.63</v>
      </c>
      <c r="L17" s="209">
        <v>0.99</v>
      </c>
      <c r="M17" s="209">
        <v>18.43</v>
      </c>
      <c r="N17" s="209">
        <v>6.69</v>
      </c>
      <c r="O17" s="209">
        <v>0.16</v>
      </c>
      <c r="P17" s="209">
        <v>5.08</v>
      </c>
      <c r="Q17" s="209">
        <v>11.05</v>
      </c>
      <c r="R17" s="209">
        <v>3.16</v>
      </c>
      <c r="S17" s="209">
        <v>0.67</v>
      </c>
      <c r="T17" s="209">
        <v>0.24</v>
      </c>
      <c r="U17" s="209">
        <v>1207</v>
      </c>
      <c r="V17" s="209">
        <v>463</v>
      </c>
      <c r="W17" s="245">
        <v>236</v>
      </c>
      <c r="X17" s="209">
        <v>0.88</v>
      </c>
      <c r="Y17" s="209">
        <f t="shared" si="0"/>
        <v>82.595870206489678</v>
      </c>
    </row>
    <row r="18" spans="1:25">
      <c r="A18" s="209" t="s">
        <v>549</v>
      </c>
      <c r="B18" s="209" t="s">
        <v>566</v>
      </c>
      <c r="C18" s="209">
        <v>87.1</v>
      </c>
      <c r="D18" s="244">
        <v>2612</v>
      </c>
      <c r="E18" s="210">
        <v>17.383780540452115</v>
      </c>
      <c r="F18" s="210">
        <v>56.972207833690177</v>
      </c>
      <c r="G18" s="210">
        <v>46.826407516307377</v>
      </c>
      <c r="H18" s="241">
        <v>4.2000000000000003E-2</v>
      </c>
      <c r="I18" s="242">
        <v>0.16900000000000001</v>
      </c>
      <c r="J18" s="209">
        <v>1717.3741019053</v>
      </c>
      <c r="K18" s="209">
        <v>50.77</v>
      </c>
      <c r="L18" s="209">
        <v>0.95</v>
      </c>
      <c r="M18" s="209">
        <v>16.399999999999999</v>
      </c>
      <c r="N18" s="209">
        <v>6.14</v>
      </c>
      <c r="O18" s="209">
        <v>0.11</v>
      </c>
      <c r="P18" s="209">
        <v>6.4</v>
      </c>
      <c r="Q18" s="209">
        <v>11.94</v>
      </c>
      <c r="R18" s="209">
        <v>3.1</v>
      </c>
      <c r="S18" s="209">
        <v>0.68</v>
      </c>
      <c r="T18" s="209">
        <v>0.15</v>
      </c>
      <c r="U18" s="209">
        <v>1576</v>
      </c>
      <c r="V18" s="209">
        <v>518</v>
      </c>
      <c r="W18" s="245">
        <v>532</v>
      </c>
      <c r="X18" s="209">
        <v>2.2599999999999998</v>
      </c>
      <c r="Y18" s="209">
        <f t="shared" si="0"/>
        <v>83.078880407124686</v>
      </c>
    </row>
    <row r="19" spans="1:25">
      <c r="A19" s="209" t="s">
        <v>549</v>
      </c>
      <c r="B19" s="209" t="s">
        <v>567</v>
      </c>
      <c r="C19" s="209">
        <v>87.6</v>
      </c>
      <c r="D19" s="244">
        <v>2580</v>
      </c>
      <c r="E19" s="210">
        <v>27.5584479222155</v>
      </c>
      <c r="F19" s="210">
        <v>103.82491758255073</v>
      </c>
      <c r="G19" s="210">
        <v>76.513158681638046</v>
      </c>
      <c r="H19" s="241">
        <v>3.4000000000000002E-2</v>
      </c>
      <c r="I19" s="242">
        <v>0.20599999999999999</v>
      </c>
      <c r="J19" s="209">
        <v>1926.20939822268</v>
      </c>
      <c r="K19" s="209">
        <v>49.65</v>
      </c>
      <c r="L19" s="209">
        <v>0.81</v>
      </c>
      <c r="M19" s="209">
        <v>16.48</v>
      </c>
      <c r="N19" s="209">
        <v>6.18</v>
      </c>
      <c r="O19" s="209">
        <v>0.12</v>
      </c>
      <c r="P19" s="209">
        <v>6.63</v>
      </c>
      <c r="Q19" s="209">
        <v>13.79</v>
      </c>
      <c r="R19" s="209">
        <v>2.57</v>
      </c>
      <c r="S19" s="209">
        <v>0.51</v>
      </c>
      <c r="T19" s="209">
        <v>0.16</v>
      </c>
      <c r="U19" s="209">
        <v>2170</v>
      </c>
      <c r="V19" s="209">
        <v>670</v>
      </c>
      <c r="W19" s="245">
        <v>746</v>
      </c>
      <c r="X19" s="209">
        <v>2.09</v>
      </c>
      <c r="Y19" s="209">
        <f t="shared" si="0"/>
        <v>77.570655441972335</v>
      </c>
    </row>
    <row r="20" spans="1:25">
      <c r="A20" s="209" t="s">
        <v>549</v>
      </c>
      <c r="B20" s="209" t="s">
        <v>568</v>
      </c>
      <c r="C20" s="209">
        <v>88.1</v>
      </c>
      <c r="D20" s="244">
        <v>6502</v>
      </c>
      <c r="E20" s="210">
        <v>18.527568156119898</v>
      </c>
      <c r="F20" s="210">
        <v>56.869103752209995</v>
      </c>
      <c r="G20" s="210">
        <v>37.750470565623758</v>
      </c>
      <c r="H20" s="241">
        <v>7.8E-2</v>
      </c>
      <c r="I20" s="242">
        <v>0.222</v>
      </c>
      <c r="J20" s="209">
        <v>1753.0485899610501</v>
      </c>
      <c r="K20" s="209">
        <v>48.84</v>
      </c>
      <c r="L20" s="209">
        <v>0.9</v>
      </c>
      <c r="M20" s="209">
        <v>17.57</v>
      </c>
      <c r="N20" s="209">
        <v>6.11</v>
      </c>
      <c r="O20" s="209">
        <v>0.16</v>
      </c>
      <c r="P20" s="209">
        <v>5.89</v>
      </c>
      <c r="Q20" s="209">
        <v>12.88</v>
      </c>
      <c r="R20" s="209">
        <v>2.88</v>
      </c>
      <c r="S20" s="209">
        <v>0.54</v>
      </c>
      <c r="T20" s="209">
        <v>0.22</v>
      </c>
      <c r="U20" s="209">
        <v>2654</v>
      </c>
      <c r="V20" s="209">
        <v>691</v>
      </c>
      <c r="W20" s="245">
        <v>496</v>
      </c>
      <c r="X20" s="209">
        <v>1.95</v>
      </c>
      <c r="Y20" s="209">
        <f t="shared" si="0"/>
        <v>92.912260645898826</v>
      </c>
    </row>
    <row r="21" spans="1:25">
      <c r="A21" s="209" t="s">
        <v>549</v>
      </c>
      <c r="B21" s="209" t="s">
        <v>569</v>
      </c>
      <c r="C21" s="209">
        <v>85</v>
      </c>
      <c r="D21" s="244">
        <v>364</v>
      </c>
      <c r="E21" s="210">
        <v>10.373829547500613</v>
      </c>
      <c r="F21" s="210">
        <v>48.361031259269417</v>
      </c>
      <c r="G21" s="210">
        <v>30.736485034945808</v>
      </c>
      <c r="H21" s="241">
        <v>2.4E-2</v>
      </c>
      <c r="I21" s="242">
        <v>3.7999999999999999E-2</v>
      </c>
      <c r="J21" s="209">
        <v>319.17055004804701</v>
      </c>
      <c r="K21" s="209">
        <v>48.74</v>
      </c>
      <c r="L21" s="209">
        <v>0.86</v>
      </c>
      <c r="M21" s="209">
        <v>15.71</v>
      </c>
      <c r="N21" s="209">
        <v>7.62</v>
      </c>
      <c r="O21" s="209">
        <v>0.14000000000000001</v>
      </c>
      <c r="P21" s="209">
        <v>6.96</v>
      </c>
      <c r="Q21" s="209">
        <v>9.83</v>
      </c>
      <c r="R21" s="209">
        <v>2.88</v>
      </c>
      <c r="S21" s="209">
        <v>0.6</v>
      </c>
      <c r="T21" s="209">
        <v>0.23</v>
      </c>
      <c r="U21" s="209">
        <v>807</v>
      </c>
      <c r="V21" s="209">
        <v>401</v>
      </c>
      <c r="W21" s="245">
        <v>132</v>
      </c>
      <c r="X21" s="209">
        <v>1.52</v>
      </c>
      <c r="Y21" s="209">
        <f t="shared" si="0"/>
        <v>73.387096774193552</v>
      </c>
    </row>
    <row r="22" spans="1:25">
      <c r="A22" s="209" t="s">
        <v>549</v>
      </c>
      <c r="B22" s="209" t="s">
        <v>570</v>
      </c>
      <c r="C22" s="209">
        <v>84.4</v>
      </c>
      <c r="D22" s="244">
        <v>1455</v>
      </c>
      <c r="E22" s="210">
        <v>8.7900723119611754</v>
      </c>
      <c r="F22" s="210">
        <v>32.339293966789121</v>
      </c>
      <c r="G22" s="210">
        <v>30.626648812850096</v>
      </c>
      <c r="H22" s="241">
        <v>2.1999999999999999E-2</v>
      </c>
      <c r="I22" s="242">
        <v>0.17100000000000001</v>
      </c>
      <c r="J22" s="209">
        <v>147.724005869195</v>
      </c>
      <c r="K22" s="209">
        <v>47.2</v>
      </c>
      <c r="L22" s="209">
        <v>1</v>
      </c>
      <c r="M22" s="209">
        <v>17.61</v>
      </c>
      <c r="N22" s="209">
        <v>6.59</v>
      </c>
      <c r="O22" s="209">
        <v>0.08</v>
      </c>
      <c r="P22" s="209">
        <v>6.45</v>
      </c>
      <c r="Q22" s="209">
        <v>10.25</v>
      </c>
      <c r="R22" s="209">
        <v>3</v>
      </c>
      <c r="S22" s="209">
        <v>0.71</v>
      </c>
      <c r="T22" s="209">
        <v>0.2</v>
      </c>
      <c r="U22" s="209">
        <v>1147</v>
      </c>
      <c r="V22" s="209">
        <v>424</v>
      </c>
      <c r="W22" s="245">
        <v>308</v>
      </c>
      <c r="X22" s="209">
        <v>0.72</v>
      </c>
      <c r="Y22" s="209">
        <f t="shared" si="0"/>
        <v>82.529778786159952</v>
      </c>
    </row>
    <row r="23" spans="1:25">
      <c r="A23" s="209" t="s">
        <v>549</v>
      </c>
      <c r="B23" s="209" t="s">
        <v>571</v>
      </c>
      <c r="C23" s="209">
        <v>86.6</v>
      </c>
      <c r="D23" s="244">
        <v>2325</v>
      </c>
      <c r="E23" s="210">
        <v>13.279966459343505</v>
      </c>
      <c r="F23" s="210">
        <v>49.699666189335836</v>
      </c>
      <c r="G23" s="210">
        <v>37.263331536774942</v>
      </c>
      <c r="H23" s="241">
        <v>3.4000000000000002E-2</v>
      </c>
      <c r="I23" s="242">
        <v>0.185</v>
      </c>
      <c r="J23" s="209">
        <v>1707.6520024009101</v>
      </c>
      <c r="K23" s="209">
        <v>48.17</v>
      </c>
      <c r="L23" s="209">
        <v>0.81</v>
      </c>
      <c r="M23" s="209">
        <v>16.829999999999998</v>
      </c>
      <c r="N23" s="209">
        <v>6.47</v>
      </c>
      <c r="O23" s="209">
        <v>0.14000000000000001</v>
      </c>
      <c r="P23" s="209">
        <v>6.26</v>
      </c>
      <c r="Q23" s="209">
        <v>11.84</v>
      </c>
      <c r="R23" s="209">
        <v>2.54</v>
      </c>
      <c r="S23" s="209">
        <v>0.52</v>
      </c>
      <c r="T23" s="209">
        <v>0.1</v>
      </c>
      <c r="U23" s="209">
        <v>1871</v>
      </c>
      <c r="V23" s="209">
        <v>568</v>
      </c>
      <c r="W23" s="245">
        <v>520</v>
      </c>
      <c r="X23" s="209">
        <v>2.11</v>
      </c>
      <c r="Y23" s="209">
        <f t="shared" si="0"/>
        <v>81.722319859402461</v>
      </c>
    </row>
    <row r="24" spans="1:25">
      <c r="A24" s="209" t="s">
        <v>572</v>
      </c>
      <c r="B24" s="209" t="s">
        <v>573</v>
      </c>
      <c r="C24" s="209">
        <v>84.3</v>
      </c>
      <c r="D24" s="244"/>
      <c r="E24" s="210"/>
      <c r="F24" s="210"/>
      <c r="G24" s="210"/>
      <c r="H24" s="241"/>
      <c r="I24" s="242"/>
      <c r="J24" s="209"/>
      <c r="K24" s="209">
        <v>53.16</v>
      </c>
      <c r="L24" s="209">
        <v>0.99</v>
      </c>
      <c r="M24" s="209">
        <v>17.29</v>
      </c>
      <c r="N24" s="209">
        <v>6.37</v>
      </c>
      <c r="O24" s="209">
        <v>0.12</v>
      </c>
      <c r="P24" s="209">
        <v>4.93</v>
      </c>
      <c r="Q24" s="209">
        <v>10.220000000000001</v>
      </c>
      <c r="R24" s="209">
        <v>2.95</v>
      </c>
      <c r="S24" s="209">
        <v>0.7</v>
      </c>
      <c r="T24" s="209">
        <v>0.2</v>
      </c>
      <c r="U24" s="209">
        <v>675</v>
      </c>
      <c r="V24" s="209">
        <v>401</v>
      </c>
      <c r="W24" s="245">
        <v>100</v>
      </c>
      <c r="X24" s="209">
        <v>2.0099999999999998</v>
      </c>
      <c r="Y24" s="209">
        <f t="shared" si="0"/>
        <v>0</v>
      </c>
    </row>
    <row r="25" spans="1:25">
      <c r="A25" s="209" t="s">
        <v>572</v>
      </c>
      <c r="B25" s="209" t="s">
        <v>574</v>
      </c>
      <c r="C25" s="209"/>
      <c r="D25" s="244"/>
      <c r="E25" s="210"/>
      <c r="F25" s="210"/>
      <c r="G25" s="210"/>
      <c r="H25" s="241"/>
      <c r="I25" s="242"/>
      <c r="J25" s="209"/>
      <c r="K25" s="209">
        <v>52.71</v>
      </c>
      <c r="L25" s="209">
        <v>1</v>
      </c>
      <c r="M25" s="209">
        <v>17.48</v>
      </c>
      <c r="N25" s="209">
        <v>8.1</v>
      </c>
      <c r="O25" s="209">
        <v>0.17</v>
      </c>
      <c r="P25" s="209">
        <v>4.9800000000000004</v>
      </c>
      <c r="Q25" s="209">
        <v>10.58</v>
      </c>
      <c r="R25" s="209">
        <v>3.23</v>
      </c>
      <c r="S25" s="209">
        <v>0.78</v>
      </c>
      <c r="T25" s="209">
        <v>0.23</v>
      </c>
      <c r="U25" s="209">
        <v>410</v>
      </c>
      <c r="V25" s="209">
        <v>473</v>
      </c>
      <c r="W25" s="245">
        <v>35</v>
      </c>
      <c r="X25" s="209">
        <v>0.68</v>
      </c>
      <c r="Y25" s="209">
        <f t="shared" si="0"/>
        <v>0</v>
      </c>
    </row>
    <row r="26" spans="1:25">
      <c r="A26" s="209" t="s">
        <v>572</v>
      </c>
      <c r="B26" s="209" t="s">
        <v>575</v>
      </c>
      <c r="C26" s="209">
        <v>86</v>
      </c>
      <c r="D26" s="244"/>
      <c r="E26" s="210"/>
      <c r="F26" s="210"/>
      <c r="G26" s="210"/>
      <c r="H26" s="241"/>
      <c r="I26" s="242"/>
      <c r="J26" s="209"/>
      <c r="K26" s="209">
        <v>54.52</v>
      </c>
      <c r="L26" s="209">
        <v>0.9</v>
      </c>
      <c r="M26" s="209">
        <v>20.27</v>
      </c>
      <c r="N26" s="209">
        <v>6.46</v>
      </c>
      <c r="O26" s="209">
        <v>0.16</v>
      </c>
      <c r="P26" s="209">
        <v>2.71</v>
      </c>
      <c r="Q26" s="209">
        <v>10.65</v>
      </c>
      <c r="R26" s="209">
        <v>3.45</v>
      </c>
      <c r="S26" s="209">
        <v>0.63</v>
      </c>
      <c r="T26" s="209">
        <v>0.15</v>
      </c>
      <c r="U26" s="209">
        <v>741</v>
      </c>
      <c r="V26" s="209">
        <v>635</v>
      </c>
      <c r="W26" s="245">
        <v>34</v>
      </c>
      <c r="X26" s="209">
        <v>0.8</v>
      </c>
      <c r="Y26" s="209">
        <f t="shared" si="0"/>
        <v>0</v>
      </c>
    </row>
    <row r="27" spans="1:25">
      <c r="A27" s="209" t="s">
        <v>572</v>
      </c>
      <c r="B27" s="209" t="s">
        <v>576</v>
      </c>
      <c r="C27" s="209">
        <v>84.9</v>
      </c>
      <c r="D27" s="244"/>
      <c r="E27" s="210"/>
      <c r="F27" s="210"/>
      <c r="G27" s="210"/>
      <c r="H27" s="241"/>
      <c r="I27" s="242"/>
      <c r="J27" s="209"/>
      <c r="K27" s="209">
        <v>53.56</v>
      </c>
      <c r="L27" s="209">
        <v>1.34</v>
      </c>
      <c r="M27" s="209">
        <v>14.43</v>
      </c>
      <c r="N27" s="209">
        <v>7.7</v>
      </c>
      <c r="O27" s="209">
        <v>0.19</v>
      </c>
      <c r="P27" s="209">
        <v>4.6900000000000004</v>
      </c>
      <c r="Q27" s="209">
        <v>10.43</v>
      </c>
      <c r="R27" s="209">
        <v>2.76</v>
      </c>
      <c r="S27" s="209">
        <v>0.98</v>
      </c>
      <c r="T27" s="209">
        <v>0.27</v>
      </c>
      <c r="U27" s="209">
        <v>36</v>
      </c>
      <c r="V27" s="209">
        <v>397</v>
      </c>
      <c r="W27" s="245">
        <v>15</v>
      </c>
      <c r="X27" s="209">
        <v>0.32</v>
      </c>
      <c r="Y27" s="209">
        <f t="shared" si="0"/>
        <v>0</v>
      </c>
    </row>
    <row r="28" spans="1:25">
      <c r="A28" s="209" t="s">
        <v>577</v>
      </c>
      <c r="B28" s="209" t="s">
        <v>578</v>
      </c>
      <c r="C28" s="209"/>
      <c r="D28" s="244"/>
      <c r="E28" s="210"/>
      <c r="F28" s="210"/>
      <c r="G28" s="210"/>
      <c r="H28" s="241">
        <v>2.2039949449155698E-3</v>
      </c>
      <c r="I28" s="242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X28" s="209"/>
      <c r="Y28" s="209" t="e">
        <f t="shared" si="0"/>
        <v>#DIV/0!</v>
      </c>
    </row>
    <row r="29" spans="1:25">
      <c r="A29" s="209" t="s">
        <v>577</v>
      </c>
      <c r="B29" s="209" t="s">
        <v>579</v>
      </c>
      <c r="C29" s="209"/>
      <c r="D29" s="244">
        <v>334.64955077436412</v>
      </c>
      <c r="E29" s="210"/>
      <c r="F29" s="210"/>
      <c r="G29" s="210"/>
      <c r="H29" s="241">
        <v>6.849313844630929E-2</v>
      </c>
      <c r="I29" s="242">
        <v>1.2515895599790383E-2</v>
      </c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X29" s="209"/>
      <c r="Y29" s="209">
        <f t="shared" si="0"/>
        <v>100</v>
      </c>
    </row>
    <row r="30" spans="1:25">
      <c r="A30" s="209" t="s">
        <v>577</v>
      </c>
      <c r="B30" s="209" t="s">
        <v>580</v>
      </c>
      <c r="C30" s="209"/>
      <c r="D30" s="244">
        <v>3895.5985908103294</v>
      </c>
      <c r="E30" s="210"/>
      <c r="F30" s="210"/>
      <c r="G30" s="210"/>
      <c r="H30" s="241">
        <v>5.6962169298918779E-2</v>
      </c>
      <c r="I30" s="242">
        <v>0.17735747156984871</v>
      </c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X30" s="209"/>
      <c r="Y30" s="209">
        <f t="shared" si="0"/>
        <v>100</v>
      </c>
    </row>
    <row r="31" spans="1:25">
      <c r="A31" s="209" t="s">
        <v>577</v>
      </c>
      <c r="B31" s="209" t="s">
        <v>581</v>
      </c>
      <c r="C31" s="209"/>
      <c r="D31" s="244">
        <v>3780.8884669604408</v>
      </c>
      <c r="E31" s="210"/>
      <c r="F31" s="210"/>
      <c r="G31" s="210"/>
      <c r="H31" s="241">
        <v>6.9068731390711346E-2</v>
      </c>
      <c r="I31" s="242">
        <v>0.14014018893794855</v>
      </c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X31" s="209"/>
      <c r="Y31" s="209">
        <f t="shared" si="0"/>
        <v>100</v>
      </c>
    </row>
    <row r="32" spans="1:25">
      <c r="A32" s="209" t="s">
        <v>577</v>
      </c>
      <c r="B32" s="209" t="s">
        <v>582</v>
      </c>
      <c r="C32" s="209"/>
      <c r="D32" s="244">
        <v>2385.220752325808</v>
      </c>
      <c r="E32" s="210"/>
      <c r="F32" s="210"/>
      <c r="G32" s="210"/>
      <c r="H32" s="241">
        <v>6.6776654154123594E-2</v>
      </c>
      <c r="I32" s="242">
        <v>9.1668940709496383E-2</v>
      </c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X32" s="209"/>
      <c r="Y32" s="209">
        <f t="shared" si="0"/>
        <v>100</v>
      </c>
    </row>
    <row r="33" spans="1:25">
      <c r="A33" s="209" t="s">
        <v>577</v>
      </c>
      <c r="B33" s="209" t="s">
        <v>583</v>
      </c>
      <c r="C33" s="209"/>
      <c r="D33" s="244">
        <v>107.91779690635977</v>
      </c>
      <c r="E33" s="210"/>
      <c r="F33" s="210"/>
      <c r="G33" s="210"/>
      <c r="H33" s="241">
        <v>9.9407441219047255E-3</v>
      </c>
      <c r="I33" s="242">
        <v>2.955752447451232E-2</v>
      </c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X33" s="209"/>
      <c r="Y33" s="209">
        <f t="shared" si="0"/>
        <v>100</v>
      </c>
    </row>
    <row r="34" spans="1:25">
      <c r="A34" s="209" t="s">
        <v>577</v>
      </c>
      <c r="B34" s="209" t="s">
        <v>584</v>
      </c>
      <c r="C34" s="209"/>
      <c r="D34" s="244">
        <v>2407.5702368694128</v>
      </c>
      <c r="E34" s="210"/>
      <c r="F34" s="210"/>
      <c r="G34" s="210"/>
      <c r="H34" s="241">
        <v>3.9984129453502194E-2</v>
      </c>
      <c r="I34" s="242">
        <v>0.15896533420163905</v>
      </c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X34" s="209"/>
      <c r="Y34" s="209">
        <f t="shared" si="0"/>
        <v>100</v>
      </c>
    </row>
    <row r="35" spans="1:25">
      <c r="A35" s="209" t="s">
        <v>577</v>
      </c>
      <c r="B35" s="209" t="s">
        <v>585</v>
      </c>
      <c r="C35" s="209"/>
      <c r="D35" s="244">
        <v>3156.868855415943</v>
      </c>
      <c r="E35" s="210"/>
      <c r="F35" s="210"/>
      <c r="G35" s="210"/>
      <c r="H35" s="241">
        <v>4.7937559272023214E-2</v>
      </c>
      <c r="I35" s="242">
        <v>0.17241646970069269</v>
      </c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X35" s="209"/>
      <c r="Y35" s="209">
        <f t="shared" si="0"/>
        <v>100</v>
      </c>
    </row>
    <row r="36" spans="1:25">
      <c r="A36" s="209" t="s">
        <v>577</v>
      </c>
      <c r="B36" s="209" t="s">
        <v>586</v>
      </c>
      <c r="C36" s="209"/>
      <c r="D36" s="244"/>
      <c r="E36" s="210"/>
      <c r="F36" s="210"/>
      <c r="G36" s="210"/>
      <c r="H36" s="241">
        <v>0.12452168774634365</v>
      </c>
      <c r="I36" s="242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X36" s="209"/>
      <c r="Y36" s="209" t="e">
        <f t="shared" si="0"/>
        <v>#DIV/0!</v>
      </c>
    </row>
    <row r="37" spans="1:25">
      <c r="A37" s="209" t="s">
        <v>577</v>
      </c>
      <c r="B37" s="209" t="s">
        <v>587</v>
      </c>
      <c r="C37" s="209"/>
      <c r="D37" s="244">
        <v>3221.8788955796454</v>
      </c>
      <c r="E37" s="210"/>
      <c r="F37" s="210"/>
      <c r="G37" s="210"/>
      <c r="H37" s="241">
        <v>7.0839762811781726E-2</v>
      </c>
      <c r="I37" s="242">
        <v>0.11621319030382438</v>
      </c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X37" s="209"/>
      <c r="Y37" s="209">
        <f t="shared" si="0"/>
        <v>100</v>
      </c>
    </row>
    <row r="38" spans="1:25">
      <c r="A38" s="209" t="s">
        <v>577</v>
      </c>
      <c r="B38" s="209" t="s">
        <v>588</v>
      </c>
      <c r="C38" s="209"/>
      <c r="D38" s="244">
        <v>3953.4768112919082</v>
      </c>
      <c r="E38" s="210"/>
      <c r="F38" s="210"/>
      <c r="G38" s="210"/>
      <c r="H38" s="241">
        <v>7.5918903112443883E-2</v>
      </c>
      <c r="I38" s="242">
        <v>0.13233418629533844</v>
      </c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X38" s="209"/>
      <c r="Y38" s="209">
        <f t="shared" si="0"/>
        <v>100</v>
      </c>
    </row>
    <row r="39" spans="1:25">
      <c r="A39" s="209" t="s">
        <v>577</v>
      </c>
      <c r="B39" s="209" t="s">
        <v>588</v>
      </c>
      <c r="C39" s="209"/>
      <c r="D39" s="244">
        <v>5228.1890075973779</v>
      </c>
      <c r="E39" s="210"/>
      <c r="F39" s="210"/>
      <c r="G39" s="210"/>
      <c r="H39" s="241">
        <v>7.5918903112443883E-2</v>
      </c>
      <c r="I39" s="242">
        <v>0.1750024525608751</v>
      </c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X39" s="209"/>
      <c r="Y39" s="209">
        <f t="shared" si="0"/>
        <v>100</v>
      </c>
    </row>
    <row r="40" spans="1:25">
      <c r="A40" s="209" t="s">
        <v>577</v>
      </c>
      <c r="B40" s="209" t="s">
        <v>589</v>
      </c>
      <c r="C40" s="209"/>
      <c r="D40" s="244">
        <v>2478.6698145565929</v>
      </c>
      <c r="E40" s="210"/>
      <c r="F40" s="210"/>
      <c r="G40" s="210"/>
      <c r="H40" s="241">
        <v>5.2614123702052783E-2</v>
      </c>
      <c r="I40" s="242">
        <v>0.12273712218302535</v>
      </c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X40" s="209"/>
      <c r="Y40" s="209">
        <f t="shared" si="0"/>
        <v>100</v>
      </c>
    </row>
    <row r="41" spans="1:25">
      <c r="A41" s="209" t="s">
        <v>577</v>
      </c>
      <c r="B41" s="209" t="s">
        <v>590</v>
      </c>
      <c r="C41" s="209"/>
      <c r="D41" s="244">
        <v>5089.5597215092475</v>
      </c>
      <c r="E41" s="210"/>
      <c r="F41" s="210"/>
      <c r="G41" s="210"/>
      <c r="H41" s="241">
        <v>9.8696875543049303E-2</v>
      </c>
      <c r="I41" s="242">
        <v>0.12781457516393857</v>
      </c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X41" s="209"/>
      <c r="Y41" s="209">
        <f t="shared" si="0"/>
        <v>100</v>
      </c>
    </row>
    <row r="42" spans="1:25">
      <c r="A42" s="209" t="s">
        <v>577</v>
      </c>
      <c r="B42" s="209" t="s">
        <v>591</v>
      </c>
      <c r="C42" s="209">
        <v>88.7</v>
      </c>
      <c r="D42" s="244"/>
      <c r="E42" s="210"/>
      <c r="F42" s="210"/>
      <c r="G42" s="210"/>
      <c r="H42" s="243">
        <v>3.6999999999999998E-2</v>
      </c>
      <c r="I42" s="209"/>
      <c r="J42" s="209"/>
      <c r="K42" s="209">
        <v>48.49</v>
      </c>
      <c r="L42" s="209">
        <v>1.08</v>
      </c>
      <c r="M42" s="209">
        <v>18.64</v>
      </c>
      <c r="N42" s="209">
        <v>6.3</v>
      </c>
      <c r="O42" s="209">
        <v>0.09</v>
      </c>
      <c r="P42" s="209">
        <v>8.25</v>
      </c>
      <c r="Q42" s="209">
        <v>13.78</v>
      </c>
      <c r="R42" s="209">
        <v>3.28</v>
      </c>
      <c r="S42" s="209">
        <v>0.57999999999999996</v>
      </c>
      <c r="T42" s="209">
        <v>0.16</v>
      </c>
      <c r="U42" s="209">
        <v>1200</v>
      </c>
      <c r="V42" s="209">
        <v>800</v>
      </c>
      <c r="W42" s="245">
        <v>108</v>
      </c>
      <c r="X42" s="209">
        <v>0.13</v>
      </c>
      <c r="Y42" s="209">
        <f t="shared" si="0"/>
        <v>0</v>
      </c>
    </row>
    <row r="43" spans="1:25">
      <c r="A43" s="209" t="s">
        <v>577</v>
      </c>
      <c r="B43" s="209" t="s">
        <v>592</v>
      </c>
      <c r="C43" s="209">
        <v>90.6</v>
      </c>
      <c r="D43" s="244"/>
      <c r="E43" s="210"/>
      <c r="F43" s="210"/>
      <c r="G43" s="210"/>
      <c r="H43" s="243">
        <v>0.03</v>
      </c>
      <c r="I43" s="209"/>
      <c r="J43" s="209"/>
      <c r="K43" s="209">
        <v>47.33</v>
      </c>
      <c r="L43" s="209">
        <v>0.76</v>
      </c>
      <c r="M43" s="209">
        <v>16.34</v>
      </c>
      <c r="N43" s="209">
        <v>6.25</v>
      </c>
      <c r="O43" s="209">
        <v>0.1</v>
      </c>
      <c r="P43" s="209">
        <v>9.66</v>
      </c>
      <c r="Q43" s="209">
        <v>16.059999999999999</v>
      </c>
      <c r="R43" s="209">
        <v>2.4700000000000002</v>
      </c>
      <c r="S43" s="209">
        <v>0.52</v>
      </c>
      <c r="T43" s="209">
        <v>0.09</v>
      </c>
      <c r="U43" s="209">
        <v>1200</v>
      </c>
      <c r="V43" s="209">
        <v>800</v>
      </c>
      <c r="W43" s="245">
        <v>150</v>
      </c>
      <c r="X43" s="209">
        <v>0.1</v>
      </c>
      <c r="Y43" s="209">
        <f t="shared" si="0"/>
        <v>0</v>
      </c>
    </row>
    <row r="44" spans="1:25">
      <c r="A44" s="209" t="s">
        <v>577</v>
      </c>
      <c r="B44" s="209" t="s">
        <v>593</v>
      </c>
      <c r="C44" s="209">
        <v>88.5</v>
      </c>
      <c r="D44" s="244"/>
      <c r="E44" s="210"/>
      <c r="F44" s="210"/>
      <c r="G44" s="210"/>
      <c r="H44" s="243">
        <v>4.3999999999999997E-2</v>
      </c>
      <c r="I44" s="209"/>
      <c r="J44" s="209"/>
      <c r="K44" s="209">
        <v>48.3</v>
      </c>
      <c r="L44" s="209">
        <v>1.04</v>
      </c>
      <c r="M44" s="209">
        <v>18.37</v>
      </c>
      <c r="N44" s="209">
        <v>6.5</v>
      </c>
      <c r="O44" s="209">
        <v>0.12</v>
      </c>
      <c r="P44" s="209">
        <v>8.18</v>
      </c>
      <c r="Q44" s="209">
        <v>13.08</v>
      </c>
      <c r="R44" s="209">
        <v>3.41</v>
      </c>
      <c r="S44" s="209">
        <v>0.57999999999999996</v>
      </c>
      <c r="T44" s="209">
        <v>0.14000000000000001</v>
      </c>
      <c r="U44" s="209">
        <v>800</v>
      </c>
      <c r="V44" s="209">
        <v>700</v>
      </c>
      <c r="W44" s="245">
        <v>84</v>
      </c>
      <c r="X44" s="209">
        <v>0.33</v>
      </c>
      <c r="Y44" s="209">
        <f t="shared" si="0"/>
        <v>0</v>
      </c>
    </row>
    <row r="45" spans="1:25">
      <c r="A45" s="209" t="s">
        <v>577</v>
      </c>
      <c r="B45" s="209" t="s">
        <v>594</v>
      </c>
      <c r="C45" s="209">
        <v>89.7</v>
      </c>
      <c r="D45" s="244"/>
      <c r="E45" s="210"/>
      <c r="F45" s="210"/>
      <c r="G45" s="210"/>
      <c r="H45" s="243">
        <v>2.8000000000000001E-2</v>
      </c>
      <c r="I45" s="209"/>
      <c r="J45" s="209"/>
      <c r="K45" s="209">
        <v>47.81</v>
      </c>
      <c r="L45" s="209">
        <v>0.93</v>
      </c>
      <c r="M45" s="209">
        <v>15.59</v>
      </c>
      <c r="N45" s="209">
        <v>7.56</v>
      </c>
      <c r="O45" s="209">
        <v>0.16</v>
      </c>
      <c r="P45" s="209">
        <v>10.85</v>
      </c>
      <c r="Q45" s="209">
        <v>12.76</v>
      </c>
      <c r="R45" s="209">
        <v>2.78</v>
      </c>
      <c r="S45" s="209">
        <v>0.53</v>
      </c>
      <c r="T45" s="209">
        <v>0.11</v>
      </c>
      <c r="U45" s="209">
        <v>1600</v>
      </c>
      <c r="V45" s="209">
        <v>800</v>
      </c>
      <c r="W45" s="245">
        <v>300</v>
      </c>
      <c r="X45" s="209">
        <v>0.99</v>
      </c>
      <c r="Y45" s="209">
        <f t="shared" si="0"/>
        <v>0</v>
      </c>
    </row>
    <row r="46" spans="1:25">
      <c r="A46" s="209" t="s">
        <v>577</v>
      </c>
      <c r="B46" s="209" t="s">
        <v>595</v>
      </c>
      <c r="C46" s="209">
        <v>89</v>
      </c>
      <c r="D46" s="244"/>
      <c r="E46" s="210"/>
      <c r="F46" s="210"/>
      <c r="G46" s="210"/>
      <c r="H46" s="243">
        <v>3.1E-2</v>
      </c>
      <c r="I46" s="209"/>
      <c r="J46" s="209"/>
      <c r="K46" s="209">
        <v>47.58</v>
      </c>
      <c r="L46" s="209">
        <v>0.97</v>
      </c>
      <c r="M46" s="209">
        <v>17.57</v>
      </c>
      <c r="N46" s="209">
        <v>5.97</v>
      </c>
      <c r="O46" s="209">
        <v>0.1</v>
      </c>
      <c r="P46" s="209">
        <v>8.73</v>
      </c>
      <c r="Q46" s="209">
        <v>14.74</v>
      </c>
      <c r="R46" s="209">
        <v>2.97</v>
      </c>
      <c r="S46" s="209">
        <v>0.57999999999999996</v>
      </c>
      <c r="T46" s="209">
        <v>0.12</v>
      </c>
      <c r="U46" s="209">
        <v>1100</v>
      </c>
      <c r="V46" s="209">
        <v>900</v>
      </c>
      <c r="W46" s="245">
        <v>166</v>
      </c>
      <c r="X46" s="209">
        <v>0.13</v>
      </c>
      <c r="Y46" s="209">
        <f t="shared" si="0"/>
        <v>0</v>
      </c>
    </row>
    <row r="47" spans="1:25">
      <c r="A47" s="209" t="s">
        <v>596</v>
      </c>
      <c r="B47" s="209" t="s">
        <v>597</v>
      </c>
      <c r="C47" s="209">
        <v>89.1</v>
      </c>
      <c r="D47" s="244">
        <v>102</v>
      </c>
      <c r="E47" s="210"/>
      <c r="F47" s="210"/>
      <c r="G47" s="210"/>
      <c r="H47" s="241">
        <v>1E-3</v>
      </c>
      <c r="I47" s="242">
        <v>7.1999999999999995E-2</v>
      </c>
      <c r="J47" s="209"/>
      <c r="K47" s="209">
        <v>49.59</v>
      </c>
      <c r="L47" s="209">
        <v>0.6</v>
      </c>
      <c r="M47" s="209">
        <v>12.58</v>
      </c>
      <c r="N47" s="209">
        <v>9.3699999999999992</v>
      </c>
      <c r="O47" s="209">
        <v>0.14000000000000001</v>
      </c>
      <c r="P47" s="209">
        <v>9.68</v>
      </c>
      <c r="Q47" s="209">
        <v>10.45</v>
      </c>
      <c r="R47" s="209">
        <v>1.93</v>
      </c>
      <c r="S47" s="209">
        <v>0.35</v>
      </c>
      <c r="T47" s="209">
        <v>0.09</v>
      </c>
      <c r="U47" s="209">
        <v>1800</v>
      </c>
      <c r="V47" s="209">
        <v>640</v>
      </c>
      <c r="W47" s="245">
        <v>3202</v>
      </c>
      <c r="X47" s="209">
        <v>4.12</v>
      </c>
      <c r="Y47" s="209">
        <f t="shared" si="0"/>
        <v>3.0871670702179177</v>
      </c>
    </row>
    <row r="48" spans="1:25">
      <c r="A48" s="209" t="s">
        <v>596</v>
      </c>
      <c r="B48" s="209" t="s">
        <v>598</v>
      </c>
      <c r="C48" s="209">
        <v>88.7</v>
      </c>
      <c r="D48" s="244"/>
      <c r="E48" s="210"/>
      <c r="F48" s="210"/>
      <c r="G48" s="210"/>
      <c r="H48" s="241"/>
      <c r="I48" s="242"/>
      <c r="J48" s="209"/>
      <c r="K48" s="209">
        <v>48.99</v>
      </c>
      <c r="L48" s="209">
        <v>0.73</v>
      </c>
      <c r="M48" s="209">
        <v>12.86</v>
      </c>
      <c r="N48" s="209">
        <v>9.8699999999999992</v>
      </c>
      <c r="O48" s="209">
        <v>0.17</v>
      </c>
      <c r="P48" s="209">
        <v>9.2899999999999991</v>
      </c>
      <c r="Q48" s="209">
        <v>9.8699999999999992</v>
      </c>
      <c r="R48" s="209">
        <v>2.42</v>
      </c>
      <c r="S48" s="209">
        <v>0.46</v>
      </c>
      <c r="T48" s="209">
        <v>0.09</v>
      </c>
      <c r="U48" s="209">
        <v>2000</v>
      </c>
      <c r="V48" s="209">
        <v>620</v>
      </c>
      <c r="W48" s="245">
        <v>2869</v>
      </c>
      <c r="X48" s="209">
        <v>3.68</v>
      </c>
      <c r="Y48" s="209">
        <f t="shared" si="0"/>
        <v>0</v>
      </c>
    </row>
    <row r="49" spans="1:25">
      <c r="A49" s="209" t="s">
        <v>596</v>
      </c>
      <c r="B49" s="209" t="s">
        <v>599</v>
      </c>
      <c r="C49" s="209">
        <v>88.4</v>
      </c>
      <c r="D49" s="244"/>
      <c r="E49" s="210"/>
      <c r="F49" s="210"/>
      <c r="G49" s="210"/>
      <c r="H49" s="241"/>
      <c r="I49" s="242"/>
      <c r="J49" s="209"/>
      <c r="K49" s="209">
        <v>47.93</v>
      </c>
      <c r="L49" s="209">
        <v>0.68</v>
      </c>
      <c r="M49" s="209">
        <v>12.54</v>
      </c>
      <c r="N49" s="209">
        <v>10.59</v>
      </c>
      <c r="O49" s="209">
        <v>0.2</v>
      </c>
      <c r="P49" s="209">
        <v>9.81</v>
      </c>
      <c r="Q49" s="209">
        <v>9.7100000000000009</v>
      </c>
      <c r="R49" s="209">
        <v>2.0299999999999998</v>
      </c>
      <c r="S49" s="209">
        <v>0.37</v>
      </c>
      <c r="T49" s="209">
        <v>0.09</v>
      </c>
      <c r="U49" s="209">
        <v>2000</v>
      </c>
      <c r="V49" s="209">
        <v>620</v>
      </c>
      <c r="W49" s="245">
        <v>3713</v>
      </c>
      <c r="X49" s="209">
        <v>4.78</v>
      </c>
      <c r="Y49" s="209">
        <f t="shared" si="0"/>
        <v>0</v>
      </c>
    </row>
    <row r="50" spans="1:25">
      <c r="A50" s="209" t="s">
        <v>596</v>
      </c>
      <c r="B50" s="209" t="s">
        <v>600</v>
      </c>
      <c r="C50" s="209">
        <v>89.4</v>
      </c>
      <c r="D50" s="244">
        <v>361</v>
      </c>
      <c r="E50" s="210"/>
      <c r="F50" s="210"/>
      <c r="G50" s="210"/>
      <c r="H50" s="241">
        <v>5.0000000000000001E-3</v>
      </c>
      <c r="I50" s="242">
        <v>0.20399999999999999</v>
      </c>
      <c r="J50" s="209"/>
      <c r="K50" s="209">
        <v>48.68</v>
      </c>
      <c r="L50" s="209">
        <v>0.7</v>
      </c>
      <c r="M50" s="209">
        <v>12.86</v>
      </c>
      <c r="N50" s="209">
        <v>8.8800000000000008</v>
      </c>
      <c r="O50" s="209">
        <v>0.13</v>
      </c>
      <c r="P50" s="209">
        <v>9.3699999999999992</v>
      </c>
      <c r="Q50" s="209">
        <v>12.15</v>
      </c>
      <c r="R50" s="209">
        <v>1.9</v>
      </c>
      <c r="S50" s="209">
        <v>0.39</v>
      </c>
      <c r="T50" s="209">
        <v>0.1</v>
      </c>
      <c r="U50" s="209">
        <v>2100</v>
      </c>
      <c r="V50" s="209">
        <v>800</v>
      </c>
      <c r="W50" s="245">
        <v>2980</v>
      </c>
      <c r="X50" s="209">
        <v>3.27</v>
      </c>
      <c r="Y50" s="209">
        <f t="shared" si="0"/>
        <v>10.805148159233763</v>
      </c>
    </row>
    <row r="51" spans="1:25">
      <c r="A51" s="209" t="s">
        <v>596</v>
      </c>
      <c r="B51" s="209" t="s">
        <v>601</v>
      </c>
      <c r="C51" s="209">
        <v>89.3</v>
      </c>
      <c r="D51" s="244">
        <v>290</v>
      </c>
      <c r="E51" s="210"/>
      <c r="F51" s="210"/>
      <c r="G51" s="210"/>
      <c r="H51" s="241">
        <v>4.0000000000000001E-3</v>
      </c>
      <c r="I51" s="242">
        <v>0.215</v>
      </c>
      <c r="J51" s="209"/>
      <c r="K51" s="209">
        <v>49.37</v>
      </c>
      <c r="L51" s="209">
        <v>0.68</v>
      </c>
      <c r="M51" s="209">
        <v>12.45</v>
      </c>
      <c r="N51" s="209">
        <v>9.3699999999999992</v>
      </c>
      <c r="O51" s="209">
        <v>0.17</v>
      </c>
      <c r="P51" s="209">
        <v>9.6199999999999992</v>
      </c>
      <c r="Q51" s="209">
        <v>11.55</v>
      </c>
      <c r="R51" s="209">
        <v>1.76</v>
      </c>
      <c r="S51" s="209">
        <v>0.37</v>
      </c>
      <c r="T51" s="209">
        <v>0.08</v>
      </c>
      <c r="U51" s="209">
        <v>2000</v>
      </c>
      <c r="V51" s="209">
        <v>670</v>
      </c>
      <c r="W51" s="245">
        <v>3269</v>
      </c>
      <c r="X51" s="209">
        <v>3.69</v>
      </c>
      <c r="Y51" s="209">
        <f t="shared" si="0"/>
        <v>8.1483562798538909</v>
      </c>
    </row>
    <row r="52" spans="1:25">
      <c r="A52" s="209" t="s">
        <v>596</v>
      </c>
      <c r="B52" s="209" t="s">
        <v>602</v>
      </c>
      <c r="C52" s="209">
        <v>89.6</v>
      </c>
      <c r="D52" s="244">
        <v>531</v>
      </c>
      <c r="E52" s="210"/>
      <c r="F52" s="210"/>
      <c r="G52" s="210"/>
      <c r="H52" s="241">
        <v>7.0000000000000001E-3</v>
      </c>
      <c r="I52" s="242">
        <v>0.2</v>
      </c>
      <c r="J52" s="209"/>
      <c r="K52" s="209">
        <v>49.56</v>
      </c>
      <c r="L52" s="209">
        <v>0.74</v>
      </c>
      <c r="M52" s="209">
        <v>12.99</v>
      </c>
      <c r="N52" s="209">
        <v>9.27</v>
      </c>
      <c r="O52" s="209">
        <v>0.15</v>
      </c>
      <c r="P52" s="209">
        <v>9.3699999999999992</v>
      </c>
      <c r="Q52" s="209">
        <v>10.36</v>
      </c>
      <c r="R52" s="209">
        <v>2.2200000000000002</v>
      </c>
      <c r="S52" s="209">
        <v>0.53</v>
      </c>
      <c r="T52" s="209">
        <v>0.12</v>
      </c>
      <c r="U52" s="209">
        <v>1700</v>
      </c>
      <c r="V52" s="209">
        <v>540</v>
      </c>
      <c r="W52" s="245">
        <v>2781</v>
      </c>
      <c r="X52" s="209">
        <v>3.93</v>
      </c>
      <c r="Y52" s="209">
        <f t="shared" si="0"/>
        <v>16.032608695652176</v>
      </c>
    </row>
    <row r="53" spans="1:25">
      <c r="A53" s="209" t="s">
        <v>596</v>
      </c>
      <c r="B53" s="209" t="s">
        <v>603</v>
      </c>
      <c r="C53" s="209">
        <v>87.6</v>
      </c>
      <c r="D53" s="244"/>
      <c r="E53" s="210"/>
      <c r="F53" s="210"/>
      <c r="G53" s="210"/>
      <c r="H53" s="241"/>
      <c r="I53" s="242"/>
      <c r="J53" s="209"/>
      <c r="K53" s="209">
        <v>49.1</v>
      </c>
      <c r="L53" s="209">
        <v>0.8</v>
      </c>
      <c r="M53" s="209">
        <v>12.33</v>
      </c>
      <c r="N53" s="209">
        <v>12.01</v>
      </c>
      <c r="O53" s="209">
        <v>0.16</v>
      </c>
      <c r="P53" s="209">
        <v>8.49</v>
      </c>
      <c r="Q53" s="209">
        <v>8.6</v>
      </c>
      <c r="R53" s="209">
        <v>2.5099999999999998</v>
      </c>
      <c r="S53" s="209">
        <v>0.57999999999999996</v>
      </c>
      <c r="T53" s="209">
        <v>0.14000000000000001</v>
      </c>
      <c r="U53" s="209">
        <v>1300</v>
      </c>
      <c r="V53" s="209">
        <v>480</v>
      </c>
      <c r="W53" s="245">
        <v>2581</v>
      </c>
      <c r="X53" s="209">
        <v>4.34</v>
      </c>
      <c r="Y53" s="209">
        <f t="shared" si="0"/>
        <v>0</v>
      </c>
    </row>
    <row r="54" spans="1:25">
      <c r="A54" s="209" t="s">
        <v>596</v>
      </c>
      <c r="B54" s="209" t="s">
        <v>604</v>
      </c>
      <c r="C54" s="209">
        <v>87.6</v>
      </c>
      <c r="D54" s="244"/>
      <c r="E54" s="210"/>
      <c r="F54" s="210"/>
      <c r="G54" s="210"/>
      <c r="H54" s="241"/>
      <c r="I54" s="242"/>
      <c r="J54" s="209"/>
      <c r="K54" s="209">
        <v>49.03</v>
      </c>
      <c r="L54" s="209">
        <v>0.75</v>
      </c>
      <c r="M54" s="209">
        <v>13.01</v>
      </c>
      <c r="N54" s="209">
        <v>10.15</v>
      </c>
      <c r="O54" s="209">
        <v>0.14000000000000001</v>
      </c>
      <c r="P54" s="209">
        <v>9.07</v>
      </c>
      <c r="Q54" s="209">
        <v>10.84</v>
      </c>
      <c r="R54" s="209">
        <v>2.0699999999999998</v>
      </c>
      <c r="S54" s="209">
        <v>0.42</v>
      </c>
      <c r="T54" s="209">
        <v>0.09</v>
      </c>
      <c r="U54" s="209">
        <v>1900</v>
      </c>
      <c r="V54" s="209">
        <v>600</v>
      </c>
      <c r="W54" s="245">
        <v>2914</v>
      </c>
      <c r="X54" s="209">
        <v>3.43</v>
      </c>
      <c r="Y54" s="209">
        <f t="shared" si="0"/>
        <v>0</v>
      </c>
    </row>
    <row r="55" spans="1:25">
      <c r="A55" s="209" t="s">
        <v>596</v>
      </c>
      <c r="B55" s="209" t="s">
        <v>605</v>
      </c>
      <c r="C55" s="209">
        <v>89.1</v>
      </c>
      <c r="D55" s="244">
        <v>193</v>
      </c>
      <c r="E55" s="210"/>
      <c r="F55" s="210"/>
      <c r="G55" s="210"/>
      <c r="H55" s="241">
        <v>3.0000000000000001E-3</v>
      </c>
      <c r="I55" s="242">
        <v>0.19800000000000001</v>
      </c>
      <c r="J55" s="209"/>
      <c r="K55" s="209">
        <v>48.17</v>
      </c>
      <c r="L55" s="209">
        <v>0.63</v>
      </c>
      <c r="M55" s="209">
        <v>11.44</v>
      </c>
      <c r="N55" s="209">
        <v>11.17</v>
      </c>
      <c r="O55" s="209">
        <v>0.16</v>
      </c>
      <c r="P55" s="209">
        <v>9.91</v>
      </c>
      <c r="Q55" s="209">
        <v>10.3</v>
      </c>
      <c r="R55" s="209">
        <v>1.8</v>
      </c>
      <c r="S55" s="209">
        <v>0.38</v>
      </c>
      <c r="T55" s="209">
        <v>7.0000000000000007E-2</v>
      </c>
      <c r="U55" s="209">
        <v>1900</v>
      </c>
      <c r="V55" s="209">
        <v>720</v>
      </c>
      <c r="W55" s="245">
        <v>3669</v>
      </c>
      <c r="X55" s="209">
        <v>5.21</v>
      </c>
      <c r="Y55" s="209">
        <f t="shared" si="0"/>
        <v>4.9974106680476433</v>
      </c>
    </row>
    <row r="56" spans="1:25">
      <c r="A56" s="209" t="s">
        <v>596</v>
      </c>
      <c r="B56" s="209" t="s">
        <v>606</v>
      </c>
      <c r="C56" s="209">
        <v>85.3</v>
      </c>
      <c r="D56" s="244"/>
      <c r="E56" s="210"/>
      <c r="F56" s="210"/>
      <c r="G56" s="210"/>
      <c r="H56" s="241"/>
      <c r="I56" s="242"/>
      <c r="J56" s="209"/>
      <c r="K56" s="209">
        <v>50.48</v>
      </c>
      <c r="L56" s="209">
        <v>0.74</v>
      </c>
      <c r="M56" s="209">
        <v>14.34</v>
      </c>
      <c r="N56" s="209">
        <v>10.050000000000001</v>
      </c>
      <c r="O56" s="209">
        <v>0.17</v>
      </c>
      <c r="P56" s="209">
        <v>8.18</v>
      </c>
      <c r="Q56" s="209">
        <v>8.75</v>
      </c>
      <c r="R56" s="209">
        <v>2.65</v>
      </c>
      <c r="S56" s="209">
        <v>0.46</v>
      </c>
      <c r="T56" s="209">
        <v>0.11</v>
      </c>
      <c r="U56" s="209">
        <v>2000</v>
      </c>
      <c r="V56" s="209">
        <v>670</v>
      </c>
      <c r="W56" s="245">
        <v>2425</v>
      </c>
      <c r="X56" s="209">
        <v>2.87</v>
      </c>
      <c r="Y56" s="209">
        <f t="shared" si="0"/>
        <v>0</v>
      </c>
    </row>
    <row r="57" spans="1:25">
      <c r="A57" s="209" t="s">
        <v>596</v>
      </c>
      <c r="B57" s="209" t="s">
        <v>607</v>
      </c>
      <c r="C57" s="209">
        <v>90</v>
      </c>
      <c r="D57" s="244">
        <v>1347</v>
      </c>
      <c r="E57" s="210"/>
      <c r="F57" s="210"/>
      <c r="G57" s="210"/>
      <c r="H57" s="241">
        <v>1.7999999999999999E-2</v>
      </c>
      <c r="I57" s="242">
        <v>0.20399999999999999</v>
      </c>
      <c r="J57" s="209"/>
      <c r="K57" s="209">
        <v>49.37</v>
      </c>
      <c r="L57" s="209">
        <v>0.86</v>
      </c>
      <c r="M57" s="209">
        <v>14.8</v>
      </c>
      <c r="N57" s="209">
        <v>7.83</v>
      </c>
      <c r="O57" s="209">
        <v>0.12</v>
      </c>
      <c r="P57" s="209">
        <v>8.5</v>
      </c>
      <c r="Q57" s="209">
        <v>12.26</v>
      </c>
      <c r="R57" s="209">
        <v>2.6</v>
      </c>
      <c r="S57" s="209">
        <v>0.53</v>
      </c>
      <c r="T57" s="209">
        <v>0.1</v>
      </c>
      <c r="U57" s="209">
        <v>2300</v>
      </c>
      <c r="V57" s="209">
        <v>780</v>
      </c>
      <c r="W57" s="245">
        <v>1510</v>
      </c>
      <c r="X57" s="209">
        <v>2.23</v>
      </c>
      <c r="Y57" s="209">
        <f t="shared" si="0"/>
        <v>47.147357367868395</v>
      </c>
    </row>
    <row r="58" spans="1:25">
      <c r="A58" s="209" t="s">
        <v>596</v>
      </c>
      <c r="B58" s="209" t="s">
        <v>608</v>
      </c>
      <c r="C58" s="209">
        <v>89.3</v>
      </c>
      <c r="D58" s="244">
        <v>818</v>
      </c>
      <c r="E58" s="210"/>
      <c r="F58" s="210"/>
      <c r="G58" s="210"/>
      <c r="H58" s="241">
        <v>1.0999999999999999E-2</v>
      </c>
      <c r="I58" s="242">
        <v>0.20599999999999999</v>
      </c>
      <c r="J58" s="209"/>
      <c r="K58" s="209">
        <v>47.98</v>
      </c>
      <c r="L58" s="209">
        <v>0.68</v>
      </c>
      <c r="M58" s="209">
        <v>14.25</v>
      </c>
      <c r="N58" s="209">
        <v>9.06</v>
      </c>
      <c r="O58" s="209">
        <v>0.12</v>
      </c>
      <c r="P58" s="209">
        <v>9.09</v>
      </c>
      <c r="Q58" s="209">
        <v>12.09</v>
      </c>
      <c r="R58" s="209">
        <v>2.12</v>
      </c>
      <c r="S58" s="209">
        <v>0.4</v>
      </c>
      <c r="T58" s="209">
        <v>0.08</v>
      </c>
      <c r="U58" s="209">
        <v>1900</v>
      </c>
      <c r="V58" s="209">
        <v>760</v>
      </c>
      <c r="W58" s="245">
        <v>2670</v>
      </c>
      <c r="X58" s="209">
        <v>3.15</v>
      </c>
      <c r="Y58" s="209">
        <f t="shared" si="0"/>
        <v>23.451834862385322</v>
      </c>
    </row>
    <row r="59" spans="1:25">
      <c r="A59" s="209" t="s">
        <v>596</v>
      </c>
      <c r="B59" s="209" t="s">
        <v>609</v>
      </c>
      <c r="C59" s="209">
        <v>90.9</v>
      </c>
      <c r="D59" s="244"/>
      <c r="E59" s="210"/>
      <c r="F59" s="210"/>
      <c r="G59" s="210"/>
      <c r="H59" s="241"/>
      <c r="I59" s="242"/>
      <c r="J59" s="209"/>
      <c r="K59" s="209">
        <v>47.45</v>
      </c>
      <c r="L59" s="209">
        <v>0.84</v>
      </c>
      <c r="M59" s="209">
        <v>14.75</v>
      </c>
      <c r="N59" s="209">
        <v>5.77</v>
      </c>
      <c r="O59" s="209">
        <v>0.1</v>
      </c>
      <c r="P59" s="209">
        <v>9.5</v>
      </c>
      <c r="Q59" s="209">
        <v>10.71</v>
      </c>
      <c r="R59" s="209">
        <v>2.71</v>
      </c>
      <c r="S59" s="209">
        <v>0.52</v>
      </c>
      <c r="T59" s="209">
        <v>0.1</v>
      </c>
      <c r="U59" s="209">
        <v>1700</v>
      </c>
      <c r="V59" s="209">
        <v>1110</v>
      </c>
      <c r="W59" s="245">
        <v>3752</v>
      </c>
      <c r="X59" s="209">
        <v>4.47</v>
      </c>
      <c r="Y59" s="209">
        <f t="shared" si="0"/>
        <v>0</v>
      </c>
    </row>
    <row r="60" spans="1:25">
      <c r="A60" s="209" t="s">
        <v>596</v>
      </c>
      <c r="B60" s="209" t="s">
        <v>610</v>
      </c>
      <c r="C60" s="209">
        <v>87.7</v>
      </c>
      <c r="D60" s="244"/>
      <c r="E60" s="210"/>
      <c r="F60" s="210"/>
      <c r="G60" s="210"/>
      <c r="H60" s="241"/>
      <c r="I60" s="242"/>
      <c r="J60" s="209"/>
      <c r="K60" s="209">
        <v>46.15</v>
      </c>
      <c r="L60" s="209">
        <v>1.06</v>
      </c>
      <c r="M60" s="209">
        <v>14.61</v>
      </c>
      <c r="N60" s="209">
        <v>8.1</v>
      </c>
      <c r="O60" s="209">
        <v>0.15</v>
      </c>
      <c r="P60" s="209">
        <v>9.4600000000000009</v>
      </c>
      <c r="Q60" s="209">
        <v>9.5399999999999991</v>
      </c>
      <c r="R60" s="209">
        <v>2.78</v>
      </c>
      <c r="S60" s="209">
        <v>0.66</v>
      </c>
      <c r="T60" s="209">
        <v>0.13</v>
      </c>
      <c r="U60" s="209">
        <v>1800</v>
      </c>
      <c r="V60" s="209">
        <v>590</v>
      </c>
      <c r="W60" s="245">
        <v>3845</v>
      </c>
      <c r="X60" s="209">
        <v>4.5999999999999996</v>
      </c>
      <c r="Y60" s="209">
        <f t="shared" si="0"/>
        <v>0</v>
      </c>
    </row>
    <row r="61" spans="1:25">
      <c r="A61" s="209" t="s">
        <v>596</v>
      </c>
      <c r="B61" s="209" t="s">
        <v>611</v>
      </c>
      <c r="C61" s="209">
        <v>86.6</v>
      </c>
      <c r="D61" s="244"/>
      <c r="E61" s="210"/>
      <c r="F61" s="210"/>
      <c r="G61" s="210"/>
      <c r="H61" s="241"/>
      <c r="I61" s="242"/>
      <c r="J61" s="209"/>
      <c r="K61" s="209">
        <v>48.97</v>
      </c>
      <c r="L61" s="209">
        <v>0.84</v>
      </c>
      <c r="M61" s="209">
        <v>14.25</v>
      </c>
      <c r="N61" s="209">
        <v>7.7</v>
      </c>
      <c r="O61" s="209">
        <v>0.13</v>
      </c>
      <c r="P61" s="209">
        <v>9</v>
      </c>
      <c r="Q61" s="209">
        <v>9.14</v>
      </c>
      <c r="R61" s="209">
        <v>2.78</v>
      </c>
      <c r="S61" s="209">
        <v>0.53</v>
      </c>
      <c r="T61" s="209">
        <v>0.12</v>
      </c>
      <c r="U61" s="209">
        <v>1300</v>
      </c>
      <c r="V61" s="209">
        <v>620</v>
      </c>
      <c r="W61" s="245">
        <v>3961</v>
      </c>
      <c r="X61" s="209">
        <v>4.63</v>
      </c>
      <c r="Y61" s="209">
        <f t="shared" si="0"/>
        <v>0</v>
      </c>
    </row>
    <row r="62" spans="1:25">
      <c r="A62" s="209" t="s">
        <v>596</v>
      </c>
      <c r="B62" s="209" t="s">
        <v>612</v>
      </c>
      <c r="C62" s="209">
        <v>87.3</v>
      </c>
      <c r="D62" s="244"/>
      <c r="E62" s="210"/>
      <c r="F62" s="210"/>
      <c r="G62" s="210"/>
      <c r="H62" s="241"/>
      <c r="I62" s="242"/>
      <c r="J62" s="209"/>
      <c r="K62" s="209">
        <v>47.82</v>
      </c>
      <c r="L62" s="209">
        <v>0.75</v>
      </c>
      <c r="M62" s="209">
        <v>13.12</v>
      </c>
      <c r="N62" s="209">
        <v>7.76</v>
      </c>
      <c r="O62" s="209">
        <v>0.16</v>
      </c>
      <c r="P62" s="209">
        <v>9.39</v>
      </c>
      <c r="Q62" s="209">
        <v>11.58</v>
      </c>
      <c r="R62" s="209">
        <v>2.27</v>
      </c>
      <c r="S62" s="209">
        <v>0.43</v>
      </c>
      <c r="T62" s="209">
        <v>0.1</v>
      </c>
      <c r="U62" s="209">
        <v>1400</v>
      </c>
      <c r="V62" s="209">
        <v>670</v>
      </c>
      <c r="W62" s="245">
        <v>3822</v>
      </c>
      <c r="X62" s="209">
        <v>4.6399999999999997</v>
      </c>
      <c r="Y62" s="209">
        <f t="shared" si="0"/>
        <v>0</v>
      </c>
    </row>
    <row r="63" spans="1:25">
      <c r="A63" s="209" t="s">
        <v>596</v>
      </c>
      <c r="B63" s="209" t="s">
        <v>613</v>
      </c>
      <c r="C63" s="209">
        <v>89.7</v>
      </c>
      <c r="D63" s="244"/>
      <c r="E63" s="210"/>
      <c r="F63" s="210"/>
      <c r="G63" s="210"/>
      <c r="H63" s="241"/>
      <c r="I63" s="242"/>
      <c r="J63" s="209"/>
      <c r="K63" s="209">
        <v>48.44</v>
      </c>
      <c r="L63" s="209">
        <v>0.9</v>
      </c>
      <c r="M63" s="209">
        <v>14.93</v>
      </c>
      <c r="N63" s="209">
        <v>6.18</v>
      </c>
      <c r="O63" s="209">
        <v>0.11</v>
      </c>
      <c r="P63" s="209">
        <v>8.7200000000000006</v>
      </c>
      <c r="Q63" s="209">
        <v>10.96</v>
      </c>
      <c r="R63" s="209">
        <v>3.12</v>
      </c>
      <c r="S63" s="209">
        <v>0.56000000000000005</v>
      </c>
      <c r="T63" s="209">
        <v>0.13</v>
      </c>
      <c r="U63" s="209">
        <v>1100</v>
      </c>
      <c r="V63" s="209">
        <v>740</v>
      </c>
      <c r="W63" s="245">
        <v>3612</v>
      </c>
      <c r="X63" s="209">
        <v>3.91</v>
      </c>
      <c r="Y63" s="209">
        <f t="shared" si="0"/>
        <v>0</v>
      </c>
    </row>
    <row r="64" spans="1:25">
      <c r="A64" s="209" t="s">
        <v>596</v>
      </c>
      <c r="B64" s="209" t="s">
        <v>614</v>
      </c>
      <c r="C64" s="209">
        <v>88.6</v>
      </c>
      <c r="D64" s="244"/>
      <c r="E64" s="210"/>
      <c r="F64" s="210"/>
      <c r="G64" s="210"/>
      <c r="H64" s="241"/>
      <c r="I64" s="242"/>
      <c r="J64" s="209"/>
      <c r="K64" s="209">
        <v>48.9</v>
      </c>
      <c r="L64" s="209">
        <v>0.8</v>
      </c>
      <c r="M64" s="209">
        <v>13.14</v>
      </c>
      <c r="N64" s="209">
        <v>7.6</v>
      </c>
      <c r="O64" s="209">
        <v>0.14000000000000001</v>
      </c>
      <c r="P64" s="209">
        <v>9.49</v>
      </c>
      <c r="Q64" s="209">
        <v>10.5</v>
      </c>
      <c r="R64" s="209">
        <v>2.2400000000000002</v>
      </c>
      <c r="S64" s="209">
        <v>0.42</v>
      </c>
      <c r="T64" s="209">
        <v>0.12</v>
      </c>
      <c r="U64" s="209">
        <v>1500</v>
      </c>
      <c r="V64" s="209">
        <v>580</v>
      </c>
      <c r="W64" s="245">
        <v>3681</v>
      </c>
      <c r="X64" s="209">
        <v>4.8499999999999996</v>
      </c>
      <c r="Y64" s="209">
        <f t="shared" si="0"/>
        <v>0</v>
      </c>
    </row>
    <row r="65" spans="1:25">
      <c r="A65" s="209" t="s">
        <v>596</v>
      </c>
      <c r="B65" s="209" t="s">
        <v>615</v>
      </c>
      <c r="C65" s="209"/>
      <c r="D65" s="244">
        <v>102.00511055497101</v>
      </c>
      <c r="E65" s="210"/>
      <c r="F65" s="210"/>
      <c r="G65" s="210"/>
      <c r="H65" s="241">
        <v>1.366195E-3</v>
      </c>
      <c r="I65" s="242">
        <v>0.205044534</v>
      </c>
      <c r="Y65" s="209">
        <f t="shared" si="0"/>
        <v>100</v>
      </c>
    </row>
    <row r="66" spans="1:25">
      <c r="A66" s="209" t="s">
        <v>596</v>
      </c>
      <c r="B66" s="209" t="s">
        <v>616</v>
      </c>
      <c r="C66" s="209"/>
      <c r="D66" s="244">
        <v>1910.4412554582846</v>
      </c>
      <c r="E66" s="210"/>
      <c r="F66" s="210"/>
      <c r="G66" s="210"/>
      <c r="H66" s="241">
        <v>3.8546824E-2</v>
      </c>
      <c r="I66" s="242">
        <v>0.131040614</v>
      </c>
      <c r="Y66" s="209">
        <f t="shared" si="0"/>
        <v>100</v>
      </c>
    </row>
    <row r="67" spans="1:25">
      <c r="A67" s="209" t="s">
        <v>596</v>
      </c>
      <c r="B67" s="209" t="s">
        <v>617</v>
      </c>
      <c r="C67" s="209"/>
      <c r="D67" s="244">
        <v>380.22291119524385</v>
      </c>
      <c r="E67" s="210"/>
      <c r="F67" s="210"/>
      <c r="G67" s="210"/>
      <c r="H67" s="241">
        <v>3.8213409999999998E-3</v>
      </c>
      <c r="I67" s="242">
        <v>0.27257901400000001</v>
      </c>
      <c r="Y67" s="209">
        <f t="shared" ref="Y67:Y71" si="1">100*(D67)/(D67+W67)</f>
        <v>100</v>
      </c>
    </row>
    <row r="68" spans="1:25">
      <c r="A68" s="209" t="s">
        <v>596</v>
      </c>
      <c r="B68" s="209" t="s">
        <v>618</v>
      </c>
      <c r="C68" s="209"/>
      <c r="D68" s="244">
        <v>5535.9534750312077</v>
      </c>
      <c r="E68" s="210"/>
      <c r="F68" s="210"/>
      <c r="G68" s="210"/>
      <c r="H68" s="241">
        <v>8.3145199000000003E-2</v>
      </c>
      <c r="I68" s="242">
        <v>0.16787596099999999</v>
      </c>
      <c r="Y68" s="209">
        <f t="shared" si="1"/>
        <v>100</v>
      </c>
    </row>
    <row r="69" spans="1:25">
      <c r="A69" s="209" t="s">
        <v>596</v>
      </c>
      <c r="B69" s="209" t="s">
        <v>619</v>
      </c>
      <c r="C69" s="209"/>
      <c r="D69" s="244">
        <v>38.310632166448244</v>
      </c>
      <c r="E69" s="210"/>
      <c r="F69" s="210"/>
      <c r="G69" s="210"/>
      <c r="H69" s="241">
        <v>4.2329800000000001E-4</v>
      </c>
      <c r="I69" s="242">
        <v>0.248783699</v>
      </c>
      <c r="Y69" s="209">
        <f t="shared" si="1"/>
        <v>100</v>
      </c>
    </row>
    <row r="70" spans="1:25">
      <c r="A70" s="209" t="s">
        <v>596</v>
      </c>
      <c r="B70" s="209" t="s">
        <v>620</v>
      </c>
      <c r="C70" s="209"/>
      <c r="D70" s="244">
        <v>1421.4141408954692</v>
      </c>
      <c r="E70" s="210"/>
      <c r="F70" s="210"/>
      <c r="G70" s="210"/>
      <c r="H70" s="241">
        <v>1.8228556999999999E-2</v>
      </c>
      <c r="I70" s="242">
        <v>0.21052875900000001</v>
      </c>
      <c r="Y70" s="209">
        <f t="shared" si="1"/>
        <v>100</v>
      </c>
    </row>
    <row r="71" spans="1:25">
      <c r="A71" s="209" t="s">
        <v>596</v>
      </c>
      <c r="B71" s="209" t="s">
        <v>621</v>
      </c>
      <c r="C71" s="209"/>
      <c r="D71" s="244">
        <v>1812.1319561887153</v>
      </c>
      <c r="E71" s="210"/>
      <c r="F71" s="210"/>
      <c r="G71" s="210"/>
      <c r="H71" s="241">
        <v>2.2490228000000001E-2</v>
      </c>
      <c r="I71" s="242">
        <v>0.21659566599999999</v>
      </c>
      <c r="Y71" s="209">
        <f t="shared" si="1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A71-DEC8-496E-B0D6-84C83CB7EDF8}">
  <dimension ref="A1:G86"/>
  <sheetViews>
    <sheetView workbookViewId="0">
      <selection activeCell="H28" sqref="H28"/>
    </sheetView>
  </sheetViews>
  <sheetFormatPr defaultRowHeight="14.4"/>
  <cols>
    <col min="2" max="6" width="8.88671875" style="245"/>
    <col min="7" max="7" width="18.44140625" customWidth="1"/>
  </cols>
  <sheetData>
    <row r="1" spans="1:7" s="248" customFormat="1" ht="19.5" customHeight="1" thickBot="1">
      <c r="A1" s="248" t="s">
        <v>691</v>
      </c>
      <c r="B1" s="252" t="s">
        <v>728</v>
      </c>
      <c r="C1" s="252" t="s">
        <v>729</v>
      </c>
      <c r="D1" s="252" t="s">
        <v>730</v>
      </c>
      <c r="E1" s="252" t="s">
        <v>731</v>
      </c>
      <c r="F1" s="251" t="s">
        <v>690</v>
      </c>
      <c r="G1" s="156" t="s">
        <v>60</v>
      </c>
    </row>
    <row r="2" spans="1:7" s="248" customFormat="1" ht="19.5" customHeight="1">
      <c r="A2" s="248" t="s">
        <v>692</v>
      </c>
      <c r="B2" s="253">
        <v>245.6872727084934</v>
      </c>
      <c r="C2" s="251" t="s">
        <v>693</v>
      </c>
      <c r="D2" s="252"/>
      <c r="E2" s="252"/>
      <c r="F2" s="257">
        <v>0.85817052302430119</v>
      </c>
    </row>
    <row r="3" spans="1:7" s="248" customFormat="1" ht="19.5" customHeight="1">
      <c r="A3" s="248" t="s">
        <v>694</v>
      </c>
      <c r="B3" s="253">
        <v>1622.4908208509314</v>
      </c>
      <c r="C3" s="251" t="s">
        <v>693</v>
      </c>
      <c r="D3" s="252"/>
      <c r="E3" s="252"/>
      <c r="F3" s="257">
        <v>0.85860758425045058</v>
      </c>
    </row>
    <row r="4" spans="1:7" s="248" customFormat="1" ht="19.5" customHeight="1">
      <c r="A4" s="248" t="s">
        <v>695</v>
      </c>
      <c r="B4" s="253">
        <v>1614.4011455966859</v>
      </c>
      <c r="C4" s="255">
        <v>0.12569855614560765</v>
      </c>
      <c r="D4" s="253">
        <v>2674.2521778577957</v>
      </c>
      <c r="E4" s="253">
        <v>4288.6533234544813</v>
      </c>
      <c r="F4" s="257">
        <v>0.88268791095181232</v>
      </c>
      <c r="G4" s="248">
        <f t="shared" ref="G3:G36" si="0">100*D4/(D4+B4)</f>
        <v>62.356454955974471</v>
      </c>
    </row>
    <row r="5" spans="1:7" s="248" customFormat="1" ht="19.5" customHeight="1">
      <c r="A5" s="248" t="s">
        <v>696</v>
      </c>
      <c r="B5" s="253">
        <v>425.30084272185314</v>
      </c>
      <c r="C5" s="255">
        <v>0.12098471300078018</v>
      </c>
      <c r="D5" s="253">
        <v>2537.8352354998729</v>
      </c>
      <c r="E5" s="253">
        <v>2963.1360782217262</v>
      </c>
      <c r="F5" s="257">
        <v>0.6053620527444179</v>
      </c>
      <c r="G5" s="248">
        <f t="shared" si="0"/>
        <v>85.646935156042844</v>
      </c>
    </row>
    <row r="6" spans="1:7" s="248" customFormat="1" ht="19.5" customHeight="1">
      <c r="A6" s="248" t="s">
        <v>697</v>
      </c>
      <c r="B6" s="253">
        <v>498.84853281101294</v>
      </c>
      <c r="C6" s="255" t="s">
        <v>693</v>
      </c>
      <c r="D6" s="253"/>
      <c r="E6" s="253"/>
      <c r="F6" s="257">
        <v>0.82498286183509517</v>
      </c>
    </row>
    <row r="7" spans="1:7" s="248" customFormat="1" ht="19.5" customHeight="1">
      <c r="A7" s="248" t="s">
        <v>698</v>
      </c>
      <c r="B7" s="253">
        <v>456.45973663575001</v>
      </c>
      <c r="C7" s="255">
        <v>0.12133694467274836</v>
      </c>
      <c r="D7" s="253">
        <v>1552.6199216134009</v>
      </c>
      <c r="E7" s="253">
        <v>2009.079658249151</v>
      </c>
      <c r="F7" s="257">
        <v>1.0127695779348069</v>
      </c>
      <c r="G7" s="248">
        <f t="shared" si="0"/>
        <v>77.280157371483199</v>
      </c>
    </row>
    <row r="8" spans="1:7" s="248" customFormat="1" ht="19.5" customHeight="1">
      <c r="A8" s="248" t="s">
        <v>699</v>
      </c>
      <c r="B8" s="253">
        <v>678.05043245627928</v>
      </c>
      <c r="C8" s="255">
        <v>0.10618140599331127</v>
      </c>
      <c r="D8" s="253">
        <v>1817.0223708221295</v>
      </c>
      <c r="E8" s="253">
        <v>2495.0728032784086</v>
      </c>
      <c r="F8" s="257">
        <v>0.89470726161624126</v>
      </c>
      <c r="G8" s="248">
        <f t="shared" si="0"/>
        <v>72.82442293606212</v>
      </c>
    </row>
    <row r="9" spans="1:7" s="248" customFormat="1" ht="19.5" customHeight="1">
      <c r="A9" s="248" t="s">
        <v>700</v>
      </c>
      <c r="B9" s="253">
        <v>167.05374159036401</v>
      </c>
      <c r="C9" s="255">
        <v>0.22726729099122167</v>
      </c>
      <c r="D9" s="253">
        <v>5224.9957432347155</v>
      </c>
      <c r="E9" s="253"/>
      <c r="F9" s="257">
        <v>0.64865442974983245</v>
      </c>
      <c r="G9" s="248">
        <f t="shared" si="0"/>
        <v>96.901850733000416</v>
      </c>
    </row>
    <row r="10" spans="1:7" s="248" customFormat="1" ht="19.5" customHeight="1">
      <c r="A10" s="248" t="s">
        <v>701</v>
      </c>
      <c r="B10" s="253">
        <v>73.488590167379826</v>
      </c>
      <c r="C10" s="255">
        <v>0.11821887178371071</v>
      </c>
      <c r="D10" s="253">
        <v>1220.5987624667193</v>
      </c>
      <c r="E10" s="253"/>
      <c r="F10" s="257">
        <v>0.6127058783822541</v>
      </c>
      <c r="G10" s="248">
        <f t="shared" si="0"/>
        <v>94.321203277522585</v>
      </c>
    </row>
    <row r="11" spans="1:7" s="248" customFormat="1" ht="19.5" customHeight="1">
      <c r="A11" s="248" t="s">
        <v>702</v>
      </c>
      <c r="B11" s="253">
        <v>68.31256719236616</v>
      </c>
      <c r="C11" s="255">
        <v>0.29596990972368076</v>
      </c>
      <c r="D11" s="253">
        <v>7167.3755493919653</v>
      </c>
      <c r="E11" s="253">
        <v>7235.6881165843315</v>
      </c>
      <c r="F11" s="257">
        <v>1.0145438701009519</v>
      </c>
      <c r="G11" s="248">
        <f t="shared" si="0"/>
        <v>99.055893978683358</v>
      </c>
    </row>
    <row r="12" spans="1:7" s="248" customFormat="1" ht="19.5" customHeight="1">
      <c r="A12" s="248" t="s">
        <v>703</v>
      </c>
      <c r="B12" s="253">
        <v>82.496287045552066</v>
      </c>
      <c r="C12" s="255">
        <v>0.38573741976665588</v>
      </c>
      <c r="D12" s="253">
        <v>17122.345860787947</v>
      </c>
      <c r="E12" s="253">
        <v>17204.8421478335</v>
      </c>
      <c r="F12" s="257">
        <v>0.76767107442790006</v>
      </c>
      <c r="G12" s="248">
        <f t="shared" si="0"/>
        <v>99.520505411577162</v>
      </c>
    </row>
    <row r="13" spans="1:7" s="248" customFormat="1" ht="19.5" customHeight="1">
      <c r="A13" s="248" t="s">
        <v>704</v>
      </c>
      <c r="B13" s="253">
        <v>34.194745550812947</v>
      </c>
      <c r="C13" s="255">
        <v>0.14869838246659128</v>
      </c>
      <c r="D13" s="253">
        <v>1832.6880418148435</v>
      </c>
      <c r="E13" s="253">
        <v>1866.8827873656564</v>
      </c>
      <c r="F13" s="257">
        <v>0.78697403288647849</v>
      </c>
      <c r="G13" s="248">
        <f t="shared" si="0"/>
        <v>98.168350697631922</v>
      </c>
    </row>
    <row r="14" spans="1:7" s="248" customFormat="1" ht="19.5" customHeight="1">
      <c r="A14" s="248" t="s">
        <v>705</v>
      </c>
      <c r="B14" s="253">
        <v>171.83270207267765</v>
      </c>
      <c r="C14" s="255">
        <v>0.14124665389090296</v>
      </c>
      <c r="D14" s="253">
        <v>1173.7450973303776</v>
      </c>
      <c r="E14" s="253">
        <v>1345.5777994030552</v>
      </c>
      <c r="F14" s="257">
        <v>0.90385974724552121</v>
      </c>
      <c r="G14" s="248">
        <f t="shared" si="0"/>
        <v>87.229820367955796</v>
      </c>
    </row>
    <row r="15" spans="1:7" s="248" customFormat="1" ht="19.5" customHeight="1">
      <c r="A15" s="248" t="s">
        <v>706</v>
      </c>
      <c r="B15" s="253">
        <v>697.08552176418584</v>
      </c>
      <c r="C15" s="255">
        <v>0.25894701155721123</v>
      </c>
      <c r="D15" s="253">
        <v>2042.8226872748166</v>
      </c>
      <c r="E15" s="253">
        <v>2739.9082090390025</v>
      </c>
      <c r="F15" s="257">
        <v>0.40075066890295669</v>
      </c>
      <c r="G15" s="248">
        <f t="shared" si="0"/>
        <v>74.558070249781025</v>
      </c>
    </row>
    <row r="16" spans="1:7" s="248" customFormat="1" ht="19.5" customHeight="1">
      <c r="A16" s="248" t="s">
        <v>707</v>
      </c>
      <c r="B16" s="253">
        <v>110.04045625011467</v>
      </c>
      <c r="C16" s="255">
        <v>0.12344701521647039</v>
      </c>
      <c r="D16" s="253">
        <v>510.84041306421796</v>
      </c>
      <c r="E16" s="253">
        <v>620.88086931433259</v>
      </c>
      <c r="F16" s="257">
        <v>0.9382647859679204</v>
      </c>
      <c r="G16" s="248">
        <f t="shared" si="0"/>
        <v>82.276719788187805</v>
      </c>
    </row>
    <row r="17" spans="1:7" s="248" customFormat="1" ht="19.5" customHeight="1">
      <c r="A17" s="248" t="s">
        <v>708</v>
      </c>
      <c r="B17" s="253">
        <v>328.68317908</v>
      </c>
      <c r="C17" s="255">
        <v>0.11404982154363097</v>
      </c>
      <c r="D17" s="253"/>
      <c r="E17" s="253"/>
      <c r="F17" s="257"/>
    </row>
    <row r="18" spans="1:7" s="248" customFormat="1" ht="19.5" customHeight="1">
      <c r="A18" s="248" t="s">
        <v>709</v>
      </c>
      <c r="B18" s="253">
        <v>582.38124020000009</v>
      </c>
      <c r="C18" s="255">
        <v>0.12497571019775933</v>
      </c>
      <c r="D18" s="253"/>
      <c r="E18" s="253"/>
      <c r="F18" s="257"/>
    </row>
    <row r="19" spans="1:7" s="248" customFormat="1" ht="19.5" customHeight="1">
      <c r="A19" s="248" t="s">
        <v>710</v>
      </c>
      <c r="B19" s="253">
        <v>353.83985490000003</v>
      </c>
      <c r="C19" s="255">
        <v>0.2349341754265879</v>
      </c>
      <c r="D19" s="253"/>
      <c r="E19" s="253"/>
      <c r="F19" s="257"/>
    </row>
    <row r="20" spans="1:7" s="248" customFormat="1" ht="19.5" customHeight="1">
      <c r="A20" s="248" t="s">
        <v>711</v>
      </c>
      <c r="B20" s="253">
        <v>158.51077917999999</v>
      </c>
      <c r="C20" s="255" t="s">
        <v>693</v>
      </c>
      <c r="D20" s="253"/>
      <c r="E20" s="253"/>
      <c r="F20" s="257"/>
    </row>
    <row r="21" spans="1:7" s="248" customFormat="1" ht="19.5" customHeight="1">
      <c r="A21" s="248" t="s">
        <v>712</v>
      </c>
      <c r="B21" s="253">
        <v>391.96565522000003</v>
      </c>
      <c r="C21" s="255">
        <v>0.19735578060590342</v>
      </c>
      <c r="D21" s="253"/>
      <c r="E21" s="253"/>
      <c r="F21" s="257"/>
    </row>
    <row r="22" spans="1:7" s="248" customFormat="1" ht="19.5" customHeight="1">
      <c r="A22" s="248" t="s">
        <v>713</v>
      </c>
      <c r="B22" s="253">
        <v>197.67349590000001</v>
      </c>
      <c r="C22" s="255">
        <v>0.16907588400499662</v>
      </c>
      <c r="D22" s="253"/>
      <c r="E22" s="253"/>
      <c r="F22" s="257"/>
    </row>
    <row r="23" spans="1:7" s="248" customFormat="1" ht="19.5" customHeight="1">
      <c r="A23" s="248" t="s">
        <v>714</v>
      </c>
      <c r="B23" s="253">
        <v>991.16675089840987</v>
      </c>
      <c r="C23" s="255">
        <v>0.18301155448534701</v>
      </c>
      <c r="D23" s="253"/>
      <c r="E23" s="253"/>
      <c r="F23" s="257"/>
    </row>
    <row r="24" spans="1:7" s="248" customFormat="1" ht="19.5" customHeight="1">
      <c r="A24" s="248" t="s">
        <v>715</v>
      </c>
      <c r="B24" s="253">
        <v>683.90898464053635</v>
      </c>
      <c r="C24" s="255">
        <v>0.16766187985763281</v>
      </c>
      <c r="D24" s="253">
        <v>5586.5329359644902</v>
      </c>
      <c r="E24" s="253">
        <v>6270.4419206050261</v>
      </c>
      <c r="F24" s="257">
        <v>0.74804011132288784</v>
      </c>
      <c r="G24" s="248">
        <f t="shared" si="0"/>
        <v>89.0931294269201</v>
      </c>
    </row>
    <row r="25" spans="1:7" s="248" customFormat="1" ht="19.5" customHeight="1">
      <c r="A25" s="248" t="s">
        <v>716</v>
      </c>
      <c r="B25" s="253">
        <v>7551.0075043896732</v>
      </c>
      <c r="C25" s="255">
        <v>0.22867480200352475</v>
      </c>
      <c r="D25" s="253">
        <v>7250.226781724964</v>
      </c>
      <c r="E25" s="253">
        <v>14801.234286114637</v>
      </c>
      <c r="F25" s="257">
        <v>1.0321458471702585</v>
      </c>
      <c r="G25" s="248">
        <f t="shared" si="0"/>
        <v>48.983933647523983</v>
      </c>
    </row>
    <row r="26" spans="1:7" s="248" customFormat="1" ht="19.5" customHeight="1">
      <c r="A26" s="248" t="s">
        <v>717</v>
      </c>
      <c r="B26" s="253">
        <v>6220.8031820829347</v>
      </c>
      <c r="C26" s="255">
        <v>0.24381424530452023</v>
      </c>
      <c r="D26" s="253">
        <v>17746.345462607496</v>
      </c>
      <c r="E26" s="253">
        <v>23967.148644690431</v>
      </c>
      <c r="F26" s="257">
        <v>0.44690325310891393</v>
      </c>
      <c r="G26" s="248">
        <f t="shared" si="0"/>
        <v>74.044458628327234</v>
      </c>
    </row>
    <row r="27" spans="1:7" s="248" customFormat="1" ht="19.5" customHeight="1">
      <c r="A27" s="248" t="s">
        <v>718</v>
      </c>
      <c r="B27" s="253">
        <v>91.502957427926574</v>
      </c>
      <c r="C27" s="255">
        <v>9.709490216573613E-2</v>
      </c>
      <c r="D27" s="253">
        <v>2560.7411553325383</v>
      </c>
      <c r="E27" s="253">
        <v>2652.2441127604648</v>
      </c>
      <c r="F27" s="257">
        <v>0.52218201444651191</v>
      </c>
      <c r="G27" s="248">
        <f t="shared" si="0"/>
        <v>96.549979808129734</v>
      </c>
    </row>
    <row r="28" spans="1:7" s="248" customFormat="1" ht="19.5" customHeight="1">
      <c r="A28" s="248" t="s">
        <v>719</v>
      </c>
      <c r="B28" s="253">
        <v>2820.4564778481254</v>
      </c>
      <c r="C28" s="255">
        <v>0.18166388928602828</v>
      </c>
      <c r="D28" s="253">
        <v>8149.954322372113</v>
      </c>
      <c r="E28" s="253">
        <v>10970.410800220237</v>
      </c>
      <c r="F28" s="257">
        <v>0.56536565942714667</v>
      </c>
      <c r="G28" s="248">
        <f t="shared" si="0"/>
        <v>74.290329421469778</v>
      </c>
    </row>
    <row r="29" spans="1:7" s="248" customFormat="1" ht="19.5" customHeight="1">
      <c r="A29" s="248" t="s">
        <v>720</v>
      </c>
      <c r="B29" s="253">
        <v>496.56390949518851</v>
      </c>
      <c r="C29" s="255">
        <v>0.16675466431593122</v>
      </c>
      <c r="D29" s="253">
        <v>4157.2745531268556</v>
      </c>
      <c r="E29" s="253">
        <v>4653.8384626220441</v>
      </c>
      <c r="F29" s="257">
        <v>1.0502877350779145</v>
      </c>
      <c r="G29" s="248">
        <f t="shared" si="0"/>
        <v>89.330014062941572</v>
      </c>
    </row>
    <row r="30" spans="1:7" s="248" customFormat="1" ht="19.5" customHeight="1">
      <c r="A30" s="248" t="s">
        <v>721</v>
      </c>
      <c r="B30" s="253">
        <v>1314.1740520931819</v>
      </c>
      <c r="C30" s="255">
        <v>0.19766585418187788</v>
      </c>
      <c r="D30" s="253">
        <v>4735.4609450008693</v>
      </c>
      <c r="E30" s="253">
        <v>6049.634997094051</v>
      </c>
      <c r="F30" s="257">
        <v>0.61244546866805782</v>
      </c>
      <c r="G30" s="248">
        <f t="shared" si="0"/>
        <v>78.27680425803463</v>
      </c>
    </row>
    <row r="31" spans="1:7" s="248" customFormat="1" ht="19.5" customHeight="1">
      <c r="A31" s="248" t="s">
        <v>722</v>
      </c>
      <c r="B31" s="253"/>
      <c r="C31" s="255" t="s">
        <v>693</v>
      </c>
      <c r="D31" s="253"/>
      <c r="E31" s="253"/>
      <c r="F31" s="257">
        <v>0.61153575361078938</v>
      </c>
    </row>
    <row r="32" spans="1:7" s="248" customFormat="1" ht="19.5" customHeight="1">
      <c r="A32" s="248" t="s">
        <v>723</v>
      </c>
      <c r="B32" s="253">
        <v>135.30571421745086</v>
      </c>
      <c r="C32" s="255" t="s">
        <v>693</v>
      </c>
      <c r="D32" s="253"/>
      <c r="E32" s="253"/>
      <c r="F32" s="257">
        <v>0.74304691195860051</v>
      </c>
    </row>
    <row r="33" spans="1:7" s="248" customFormat="1" ht="19.5" customHeight="1">
      <c r="A33" s="248" t="s">
        <v>724</v>
      </c>
      <c r="B33" s="253">
        <v>147.26167453984124</v>
      </c>
      <c r="C33" s="255">
        <v>0.11365480162021413</v>
      </c>
      <c r="D33" s="253">
        <v>1253.1378413701177</v>
      </c>
      <c r="E33" s="253">
        <v>1400.3995159099591</v>
      </c>
      <c r="F33" s="257">
        <v>0.84500209340697108</v>
      </c>
      <c r="G33" s="248">
        <f t="shared" si="0"/>
        <v>89.484309808251183</v>
      </c>
    </row>
    <row r="34" spans="1:7" s="248" customFormat="1" ht="19.5" customHeight="1">
      <c r="A34" s="248" t="s">
        <v>725</v>
      </c>
      <c r="B34" s="253">
        <v>1558.1036674241425</v>
      </c>
      <c r="C34" s="255">
        <v>0.19261324423928272</v>
      </c>
      <c r="D34" s="253"/>
      <c r="E34" s="253"/>
      <c r="F34" s="257"/>
    </row>
    <row r="35" spans="1:7" s="248" customFormat="1" ht="19.5" customHeight="1">
      <c r="A35" s="248" t="s">
        <v>726</v>
      </c>
      <c r="B35" s="253">
        <v>1453.9000400035145</v>
      </c>
      <c r="C35" s="255">
        <v>0.18483027513434536</v>
      </c>
      <c r="D35" s="253"/>
      <c r="E35" s="253"/>
      <c r="F35" s="257"/>
    </row>
    <row r="36" spans="1:7" s="248" customFormat="1" ht="19.5" customHeight="1">
      <c r="A36" s="248" t="s">
        <v>727</v>
      </c>
      <c r="B36" s="253">
        <v>1204.3829196415311</v>
      </c>
      <c r="C36" s="255">
        <v>0.14831146003166396</v>
      </c>
      <c r="D36" s="253">
        <v>2043.516572445581</v>
      </c>
      <c r="E36" s="253">
        <v>3247.8994920871119</v>
      </c>
      <c r="F36" s="257">
        <v>0.93449618060394934</v>
      </c>
      <c r="G36" s="248">
        <f t="shared" si="0"/>
        <v>62.91809760197998</v>
      </c>
    </row>
    <row r="37" spans="1:7" s="248" customFormat="1" ht="19.5" customHeight="1">
      <c r="B37" s="253"/>
      <c r="C37" s="255"/>
      <c r="D37" s="253"/>
      <c r="E37" s="253"/>
      <c r="F37" s="257"/>
    </row>
    <row r="38" spans="1:7" s="248" customFormat="1" ht="19.5" customHeight="1">
      <c r="B38" s="252"/>
      <c r="C38" s="252"/>
      <c r="D38" s="252"/>
      <c r="E38" s="252"/>
      <c r="F38" s="252"/>
    </row>
    <row r="39" spans="1:7" s="248" customFormat="1" ht="19.5" customHeight="1">
      <c r="B39" s="253"/>
      <c r="C39" s="252"/>
      <c r="D39" s="252"/>
      <c r="E39" s="252"/>
      <c r="F39" s="252"/>
    </row>
    <row r="40" spans="1:7" s="248" customFormat="1" ht="19.5" customHeight="1">
      <c r="B40" s="253"/>
      <c r="C40" s="252"/>
      <c r="D40" s="252"/>
      <c r="E40" s="252"/>
      <c r="F40" s="252"/>
    </row>
    <row r="41" spans="1:7" s="248" customFormat="1" ht="19.5" customHeight="1">
      <c r="B41" s="253"/>
      <c r="C41" s="252"/>
      <c r="D41" s="252"/>
      <c r="E41" s="252"/>
      <c r="F41" s="252"/>
    </row>
    <row r="42" spans="1:7" s="248" customFormat="1" ht="19.5" customHeight="1">
      <c r="B42" s="253"/>
      <c r="C42" s="252"/>
      <c r="D42" s="252"/>
      <c r="E42" s="252"/>
      <c r="F42" s="252"/>
    </row>
    <row r="43" spans="1:7" s="248" customFormat="1" ht="19.5" customHeight="1">
      <c r="B43" s="253"/>
      <c r="C43" s="252"/>
      <c r="D43" s="252"/>
      <c r="E43" s="252"/>
      <c r="F43" s="252"/>
    </row>
    <row r="44" spans="1:7" s="248" customFormat="1" ht="19.5" customHeight="1">
      <c r="B44" s="253"/>
      <c r="C44" s="252"/>
      <c r="D44" s="252"/>
      <c r="E44" s="252"/>
      <c r="F44" s="252"/>
    </row>
    <row r="45" spans="1:7" s="248" customFormat="1" ht="19.5" customHeight="1">
      <c r="B45" s="253"/>
      <c r="C45" s="252"/>
      <c r="D45" s="252"/>
      <c r="E45" s="252"/>
      <c r="F45" s="252"/>
    </row>
    <row r="46" spans="1:7" s="248" customFormat="1" ht="19.5" customHeight="1">
      <c r="B46" s="253"/>
      <c r="C46" s="252"/>
      <c r="D46" s="252"/>
      <c r="E46" s="252"/>
      <c r="F46" s="252"/>
    </row>
    <row r="47" spans="1:7" s="248" customFormat="1" ht="19.5" customHeight="1">
      <c r="B47" s="253"/>
      <c r="C47" s="252"/>
      <c r="D47" s="252"/>
      <c r="E47" s="252"/>
      <c r="F47" s="252"/>
    </row>
    <row r="48" spans="1:7" s="248" customFormat="1" ht="19.5" customHeight="1">
      <c r="B48" s="253"/>
      <c r="C48" s="252"/>
      <c r="D48" s="252"/>
      <c r="E48" s="252"/>
      <c r="F48" s="252"/>
    </row>
    <row r="49" spans="2:6" s="248" customFormat="1" ht="19.5" customHeight="1">
      <c r="B49" s="253"/>
      <c r="C49" s="252"/>
      <c r="D49" s="252"/>
      <c r="E49" s="252"/>
      <c r="F49" s="252"/>
    </row>
    <row r="50" spans="2:6" s="248" customFormat="1" ht="19.5" customHeight="1">
      <c r="B50" s="253"/>
      <c r="C50" s="252"/>
      <c r="D50" s="252"/>
      <c r="E50" s="252"/>
      <c r="F50" s="252"/>
    </row>
    <row r="51" spans="2:6" s="248" customFormat="1" ht="19.5" customHeight="1">
      <c r="B51" s="253"/>
      <c r="C51" s="252"/>
      <c r="D51" s="252"/>
      <c r="E51" s="252"/>
      <c r="F51" s="252"/>
    </row>
    <row r="52" spans="2:6" s="248" customFormat="1" ht="19.5" customHeight="1">
      <c r="B52" s="253"/>
      <c r="C52" s="252"/>
      <c r="D52" s="252"/>
      <c r="E52" s="252"/>
      <c r="F52" s="252"/>
    </row>
    <row r="53" spans="2:6" s="248" customFormat="1" ht="19.5" customHeight="1">
      <c r="B53" s="253"/>
      <c r="C53" s="252"/>
      <c r="D53" s="252"/>
      <c r="E53" s="252"/>
      <c r="F53" s="252"/>
    </row>
    <row r="54" spans="2:6" s="248" customFormat="1" ht="19.5" customHeight="1">
      <c r="B54" s="253"/>
      <c r="C54" s="252"/>
      <c r="D54" s="252"/>
      <c r="E54" s="252"/>
      <c r="F54" s="252"/>
    </row>
    <row r="55" spans="2:6" s="248" customFormat="1" ht="19.5" customHeight="1">
      <c r="B55" s="253"/>
      <c r="C55" s="252"/>
      <c r="D55" s="252"/>
      <c r="E55" s="252"/>
      <c r="F55" s="252"/>
    </row>
    <row r="56" spans="2:6" s="248" customFormat="1" ht="19.5" customHeight="1">
      <c r="B56" s="253"/>
      <c r="C56" s="252"/>
      <c r="D56" s="252"/>
      <c r="E56" s="252"/>
      <c r="F56" s="252"/>
    </row>
    <row r="57" spans="2:6" s="248" customFormat="1" ht="19.5" customHeight="1">
      <c r="B57" s="253"/>
      <c r="C57" s="252"/>
      <c r="D57" s="252"/>
      <c r="E57" s="252"/>
      <c r="F57" s="252"/>
    </row>
    <row r="58" spans="2:6" s="248" customFormat="1" ht="19.5" customHeight="1">
      <c r="B58" s="253"/>
      <c r="C58" s="252"/>
      <c r="D58" s="252"/>
      <c r="E58" s="252"/>
      <c r="F58" s="252"/>
    </row>
    <row r="59" spans="2:6" s="248" customFormat="1" ht="19.5" customHeight="1">
      <c r="B59" s="253"/>
      <c r="C59" s="252"/>
      <c r="D59" s="252"/>
      <c r="E59" s="252"/>
      <c r="F59" s="252"/>
    </row>
    <row r="60" spans="2:6" s="248" customFormat="1" ht="19.5" customHeight="1">
      <c r="B60" s="253"/>
      <c r="C60" s="252"/>
      <c r="D60" s="252"/>
      <c r="E60" s="252"/>
      <c r="F60" s="252"/>
    </row>
    <row r="61" spans="2:6" s="248" customFormat="1" ht="19.5" customHeight="1">
      <c r="B61" s="253"/>
      <c r="C61" s="252"/>
      <c r="D61" s="252"/>
      <c r="E61" s="252"/>
      <c r="F61" s="252"/>
    </row>
    <row r="62" spans="2:6" s="248" customFormat="1" ht="19.5" customHeight="1">
      <c r="B62" s="253"/>
      <c r="C62" s="252"/>
      <c r="D62" s="252"/>
      <c r="E62" s="252"/>
      <c r="F62" s="252"/>
    </row>
    <row r="63" spans="2:6" s="248" customFormat="1" ht="19.5" customHeight="1">
      <c r="B63" s="253"/>
      <c r="C63" s="252"/>
      <c r="D63" s="252"/>
      <c r="E63" s="252"/>
      <c r="F63" s="252"/>
    </row>
    <row r="64" spans="2:6" s="248" customFormat="1" ht="19.5" customHeight="1">
      <c r="B64" s="253"/>
      <c r="C64" s="252"/>
      <c r="D64" s="252"/>
      <c r="E64" s="252"/>
      <c r="F64" s="252"/>
    </row>
    <row r="65" spans="1:6" s="248" customFormat="1" ht="19.5" customHeight="1">
      <c r="B65" s="253"/>
      <c r="C65" s="252"/>
      <c r="D65" s="252"/>
      <c r="E65" s="252"/>
      <c r="F65" s="252"/>
    </row>
    <row r="66" spans="1:6" s="248" customFormat="1" ht="19.5" customHeight="1">
      <c r="B66" s="253"/>
      <c r="C66" s="252"/>
      <c r="D66" s="252"/>
      <c r="E66" s="252"/>
      <c r="F66" s="252"/>
    </row>
    <row r="67" spans="1:6" s="248" customFormat="1" ht="19.5" customHeight="1">
      <c r="B67" s="253"/>
      <c r="C67" s="252"/>
      <c r="D67" s="252"/>
      <c r="E67" s="252"/>
      <c r="F67" s="252"/>
    </row>
    <row r="68" spans="1:6" s="248" customFormat="1" ht="19.5" customHeight="1">
      <c r="B68" s="253"/>
      <c r="C68" s="252"/>
      <c r="D68" s="252"/>
      <c r="E68" s="252"/>
      <c r="F68" s="252"/>
    </row>
    <row r="69" spans="1:6" s="248" customFormat="1" ht="19.5" customHeight="1">
      <c r="B69" s="253"/>
      <c r="C69" s="252"/>
      <c r="D69" s="252"/>
      <c r="E69" s="252"/>
      <c r="F69" s="252"/>
    </row>
    <row r="70" spans="1:6" s="248" customFormat="1" ht="19.5" customHeight="1">
      <c r="B70" s="253"/>
      <c r="C70" s="252"/>
      <c r="D70" s="252"/>
      <c r="E70" s="252"/>
      <c r="F70" s="252"/>
    </row>
    <row r="71" spans="1:6" s="248" customFormat="1" ht="19.5" customHeight="1">
      <c r="B71" s="253"/>
      <c r="C71" s="252"/>
      <c r="D71" s="252"/>
      <c r="E71" s="252"/>
      <c r="F71" s="252"/>
    </row>
    <row r="72" spans="1:6" s="248" customFormat="1" ht="19.5" customHeight="1">
      <c r="B72" s="253"/>
      <c r="C72" s="252"/>
      <c r="D72" s="252"/>
      <c r="E72" s="252"/>
      <c r="F72" s="252"/>
    </row>
    <row r="73" spans="1:6" s="248" customFormat="1" ht="19.5" customHeight="1">
      <c r="B73" s="253"/>
      <c r="C73" s="252"/>
      <c r="D73" s="252"/>
      <c r="E73" s="252"/>
      <c r="F73" s="252"/>
    </row>
    <row r="74" spans="1:6" s="248" customFormat="1" ht="19.5" customHeight="1">
      <c r="B74" s="253"/>
      <c r="C74" s="252"/>
      <c r="D74" s="252"/>
      <c r="E74" s="252"/>
      <c r="F74" s="252"/>
    </row>
    <row r="75" spans="1:6" s="248" customFormat="1" ht="19.5" customHeight="1">
      <c r="B75" s="253"/>
      <c r="C75" s="252"/>
      <c r="D75" s="252"/>
      <c r="E75" s="252"/>
      <c r="F75" s="252"/>
    </row>
    <row r="76" spans="1:6" s="248" customFormat="1" ht="19.5" customHeight="1">
      <c r="B76" s="253"/>
      <c r="C76" s="252"/>
      <c r="D76" s="252"/>
      <c r="E76" s="252"/>
      <c r="F76" s="252"/>
    </row>
    <row r="77" spans="1:6" s="248" customFormat="1" ht="19.5" customHeight="1">
      <c r="B77" s="253"/>
      <c r="C77" s="252"/>
      <c r="D77" s="252"/>
      <c r="E77" s="252"/>
      <c r="F77" s="252"/>
    </row>
    <row r="78" spans="1:6" s="248" customFormat="1" ht="19.5" customHeight="1">
      <c r="B78" s="253"/>
      <c r="C78" s="252"/>
      <c r="D78" s="252"/>
      <c r="E78" s="252"/>
      <c r="F78" s="252"/>
    </row>
    <row r="79" spans="1:6" s="248" customFormat="1" ht="19.5" customHeight="1">
      <c r="B79" s="253"/>
      <c r="C79" s="252"/>
      <c r="D79" s="252"/>
      <c r="E79" s="252"/>
      <c r="F79" s="252"/>
    </row>
    <row r="80" spans="1:6" s="248" customFormat="1" ht="19.5" customHeight="1">
      <c r="A80" s="249"/>
      <c r="B80" s="254"/>
      <c r="C80" s="256"/>
      <c r="D80" s="256"/>
      <c r="E80" s="256"/>
      <c r="F80" s="256"/>
    </row>
    <row r="81" spans="1:6" s="248" customFormat="1" ht="19.5" customHeight="1">
      <c r="A81" s="250"/>
      <c r="B81" s="252"/>
      <c r="C81" s="252"/>
      <c r="D81" s="252"/>
      <c r="E81" s="252"/>
      <c r="F81" s="252"/>
    </row>
    <row r="82" spans="1:6" s="248" customFormat="1" ht="19.5" customHeight="1">
      <c r="A82" s="250"/>
      <c r="B82" s="252"/>
      <c r="C82" s="252"/>
      <c r="D82" s="252"/>
      <c r="E82" s="252"/>
      <c r="F82" s="252"/>
    </row>
    <row r="83" spans="1:6" s="248" customFormat="1" ht="19.5" customHeight="1">
      <c r="A83" s="250"/>
      <c r="B83" s="252"/>
      <c r="C83" s="252"/>
      <c r="D83" s="252"/>
      <c r="E83" s="252"/>
      <c r="F83" s="252"/>
    </row>
    <row r="84" spans="1:6" s="248" customFormat="1" ht="19.5" customHeight="1">
      <c r="A84" s="250"/>
      <c r="B84" s="252"/>
      <c r="C84" s="252"/>
      <c r="D84" s="252"/>
      <c r="E84" s="252"/>
      <c r="F84" s="252"/>
    </row>
    <row r="85" spans="1:6" s="248" customFormat="1" ht="19.5" customHeight="1">
      <c r="A85" s="250"/>
      <c r="B85" s="252"/>
      <c r="C85" s="252"/>
      <c r="D85" s="252"/>
      <c r="E85" s="252"/>
      <c r="F85" s="252"/>
    </row>
    <row r="86" spans="1:6" s="248" customFormat="1" ht="19.5" customHeight="1">
      <c r="A86" s="250"/>
      <c r="B86" s="252"/>
      <c r="C86" s="252"/>
      <c r="D86" s="252"/>
      <c r="E86" s="252"/>
      <c r="F86" s="2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74F-EE02-4CDE-9364-347C41C1485A}">
  <dimension ref="A1:AZ15"/>
  <sheetViews>
    <sheetView topLeftCell="AQ1" workbookViewId="0">
      <selection activeCell="AZ1" sqref="AZ1"/>
    </sheetView>
  </sheetViews>
  <sheetFormatPr defaultRowHeight="14.4"/>
  <cols>
    <col min="3" max="3" width="24.33203125" customWidth="1"/>
  </cols>
  <sheetData>
    <row r="1" spans="1:52" s="209" customFormat="1" ht="24.6" thickBot="1">
      <c r="A1" s="209" t="s">
        <v>622</v>
      </c>
      <c r="B1" s="209" t="s">
        <v>623</v>
      </c>
      <c r="C1" s="209" t="s">
        <v>171</v>
      </c>
      <c r="D1" s="209" t="s">
        <v>624</v>
      </c>
      <c r="E1" s="209" t="s">
        <v>625</v>
      </c>
      <c r="F1" s="209" t="s">
        <v>626</v>
      </c>
      <c r="G1" s="209" t="s">
        <v>627</v>
      </c>
      <c r="H1" s="209" t="s">
        <v>628</v>
      </c>
      <c r="I1" s="209" t="s">
        <v>629</v>
      </c>
      <c r="J1" s="209" t="s">
        <v>630</v>
      </c>
      <c r="K1" s="209" t="s">
        <v>631</v>
      </c>
      <c r="L1" s="209" t="s">
        <v>632</v>
      </c>
      <c r="M1" s="209" t="s">
        <v>633</v>
      </c>
      <c r="N1" s="209" t="s">
        <v>634</v>
      </c>
      <c r="O1" s="209" t="s">
        <v>635</v>
      </c>
      <c r="P1" s="209" t="s">
        <v>636</v>
      </c>
      <c r="Q1" s="209" t="s">
        <v>637</v>
      </c>
      <c r="R1" s="209" t="s">
        <v>638</v>
      </c>
      <c r="S1" s="247"/>
      <c r="T1" s="209" t="s">
        <v>639</v>
      </c>
      <c r="U1" s="209" t="s">
        <v>640</v>
      </c>
      <c r="V1" s="209" t="s">
        <v>641</v>
      </c>
      <c r="W1" s="209" t="s">
        <v>642</v>
      </c>
      <c r="X1" s="209" t="s">
        <v>643</v>
      </c>
      <c r="Y1" s="209" t="s">
        <v>644</v>
      </c>
      <c r="Z1" s="209" t="s">
        <v>645</v>
      </c>
      <c r="AA1" s="209" t="s">
        <v>646</v>
      </c>
      <c r="AB1" s="209" t="s">
        <v>647</v>
      </c>
      <c r="AC1" s="209" t="s">
        <v>648</v>
      </c>
      <c r="AD1" s="209" t="s">
        <v>649</v>
      </c>
      <c r="AE1" s="209" t="s">
        <v>650</v>
      </c>
      <c r="AF1" s="209" t="s">
        <v>651</v>
      </c>
      <c r="AG1" s="209" t="s">
        <v>652</v>
      </c>
      <c r="AH1" s="209" t="s">
        <v>653</v>
      </c>
      <c r="AI1" s="209" t="s">
        <v>654</v>
      </c>
      <c r="AJ1" s="209" t="s">
        <v>655</v>
      </c>
      <c r="AK1" s="209" t="s">
        <v>656</v>
      </c>
      <c r="AL1" s="209" t="s">
        <v>657</v>
      </c>
      <c r="AM1" s="209" t="s">
        <v>658</v>
      </c>
      <c r="AN1" s="209" t="s">
        <v>659</v>
      </c>
      <c r="AO1" s="209" t="s">
        <v>660</v>
      </c>
      <c r="AP1" s="209" t="s">
        <v>661</v>
      </c>
      <c r="AQ1" s="209" t="s">
        <v>662</v>
      </c>
      <c r="AR1" s="209" t="s">
        <v>663</v>
      </c>
      <c r="AS1" s="209" t="s">
        <v>664</v>
      </c>
      <c r="AT1" s="209" t="s">
        <v>665</v>
      </c>
      <c r="AU1" s="209" t="s">
        <v>666</v>
      </c>
      <c r="AV1" s="209" t="s">
        <v>667</v>
      </c>
      <c r="AW1" s="209" t="s">
        <v>668</v>
      </c>
      <c r="AY1" s="209" t="s">
        <v>669</v>
      </c>
      <c r="AZ1" s="156" t="s">
        <v>60</v>
      </c>
    </row>
    <row r="2" spans="1:52" s="209" customFormat="1">
      <c r="A2" s="209" t="s">
        <v>670</v>
      </c>
      <c r="B2" s="209" t="s">
        <v>671</v>
      </c>
      <c r="C2" s="209">
        <v>5.2</v>
      </c>
      <c r="D2" s="209">
        <f>(J2/40.3044)/((J2/40.3044)+(H2*0.85)/71.844)</f>
        <v>0.58459857874469723</v>
      </c>
      <c r="E2" s="209">
        <v>49.46</v>
      </c>
      <c r="F2" s="209">
        <v>0.92</v>
      </c>
      <c r="G2" s="209">
        <v>20.28</v>
      </c>
      <c r="H2" s="209">
        <v>6.05</v>
      </c>
      <c r="I2" s="209">
        <v>0.09</v>
      </c>
      <c r="J2" s="209">
        <v>4.0599999999999996</v>
      </c>
      <c r="K2" s="209">
        <v>11.59</v>
      </c>
      <c r="L2" s="209">
        <v>3.39</v>
      </c>
      <c r="M2" s="209">
        <v>0.6</v>
      </c>
      <c r="N2" s="209">
        <v>0.27</v>
      </c>
      <c r="O2" s="209">
        <v>2.4</v>
      </c>
      <c r="P2" s="209">
        <v>0.3</v>
      </c>
      <c r="Q2" s="209">
        <v>1141</v>
      </c>
      <c r="R2" s="209">
        <v>207</v>
      </c>
      <c r="T2" s="209">
        <v>49.14</v>
      </c>
      <c r="U2" s="209">
        <v>0.81</v>
      </c>
      <c r="V2" s="209">
        <v>17.760000000000002</v>
      </c>
      <c r="W2" s="209">
        <v>7.77</v>
      </c>
      <c r="X2" s="209">
        <v>1.05</v>
      </c>
      <c r="Y2" s="209">
        <f t="shared" ref="Y2:Y15" si="0">X2*0.89998+W2</f>
        <v>8.7149789999999996</v>
      </c>
      <c r="Z2" s="209">
        <v>10.25</v>
      </c>
      <c r="AA2" s="209">
        <v>9.35</v>
      </c>
      <c r="AB2" s="209">
        <v>0.13</v>
      </c>
      <c r="AC2" s="209">
        <v>0.53</v>
      </c>
      <c r="AD2" s="209">
        <v>2.97</v>
      </c>
      <c r="AE2" s="209">
        <v>0.24</v>
      </c>
      <c r="AF2" s="209">
        <v>2</v>
      </c>
      <c r="AG2" s="209">
        <v>978</v>
      </c>
      <c r="AH2" s="209">
        <v>87.7</v>
      </c>
      <c r="AI2" s="209">
        <v>16.600000000000001</v>
      </c>
      <c r="AJ2" s="209">
        <v>188</v>
      </c>
      <c r="AK2" s="209">
        <v>0.16</v>
      </c>
      <c r="AL2" s="209" t="s">
        <v>672</v>
      </c>
      <c r="AM2" s="209">
        <v>1</v>
      </c>
      <c r="AO2" s="209">
        <v>2030</v>
      </c>
      <c r="AP2" s="209">
        <f>AO2*AQ2/100</f>
        <v>466.9</v>
      </c>
      <c r="AQ2" s="209">
        <v>23</v>
      </c>
      <c r="AR2" s="209">
        <v>4581</v>
      </c>
      <c r="AS2" s="209">
        <f>AR2*(AT2/100)</f>
        <v>1053.6300000000001</v>
      </c>
      <c r="AT2" s="209">
        <v>23</v>
      </c>
      <c r="AU2" s="209">
        <v>1141</v>
      </c>
      <c r="AV2" s="209">
        <v>889</v>
      </c>
      <c r="AW2" s="209" t="e">
        <f>Q2/#REF!</f>
        <v>#REF!</v>
      </c>
      <c r="AX2" s="209">
        <f>AR2/AP2</f>
        <v>9.8115228100235594</v>
      </c>
      <c r="AY2" s="209">
        <f t="shared" ref="AY2:AY15" si="1">AO2-Q2</f>
        <v>889</v>
      </c>
      <c r="AZ2" s="209">
        <f>100*AV2/(AV2+AU2)</f>
        <v>43.793103448275865</v>
      </c>
    </row>
    <row r="3" spans="1:52" s="209" customFormat="1">
      <c r="A3" s="209" t="s">
        <v>673</v>
      </c>
      <c r="B3" s="209" t="s">
        <v>671</v>
      </c>
      <c r="C3" s="209">
        <v>19.2</v>
      </c>
      <c r="D3" s="209">
        <f t="shared" ref="D3:D14" si="2">(J3/40.3044)/((J3/40.3044)+(H3*0.85)/71.844)</f>
        <v>0.58262419821898781</v>
      </c>
      <c r="E3" s="209">
        <v>48.18</v>
      </c>
      <c r="F3" s="209">
        <v>0.89</v>
      </c>
      <c r="G3" s="209">
        <v>21.57</v>
      </c>
      <c r="H3" s="209">
        <v>6.52</v>
      </c>
      <c r="I3" s="209">
        <v>0.12</v>
      </c>
      <c r="J3" s="209">
        <v>4.34</v>
      </c>
      <c r="K3" s="209">
        <v>10</v>
      </c>
      <c r="L3" s="209">
        <v>4.54</v>
      </c>
      <c r="M3" s="209">
        <v>0.59</v>
      </c>
      <c r="N3" s="209">
        <v>0.23</v>
      </c>
      <c r="O3" s="209">
        <v>1.9</v>
      </c>
      <c r="P3" s="209">
        <v>0.2</v>
      </c>
      <c r="Q3" s="209">
        <v>688</v>
      </c>
      <c r="R3" s="209">
        <v>323</v>
      </c>
      <c r="T3" s="209">
        <v>48.46</v>
      </c>
      <c r="U3" s="209">
        <v>0.83</v>
      </c>
      <c r="V3" s="209">
        <v>20.12</v>
      </c>
      <c r="W3" s="209">
        <v>7.62</v>
      </c>
      <c r="X3" s="209">
        <v>1.21</v>
      </c>
      <c r="Y3" s="209">
        <f t="shared" si="0"/>
        <v>8.708975800000001</v>
      </c>
      <c r="Z3" s="209">
        <v>9.39</v>
      </c>
      <c r="AA3" s="209">
        <v>7.21</v>
      </c>
      <c r="AB3" s="209">
        <v>0.15</v>
      </c>
      <c r="AC3" s="209">
        <v>0.55000000000000004</v>
      </c>
      <c r="AD3" s="209">
        <v>4.24</v>
      </c>
      <c r="AE3" s="209">
        <v>0.22</v>
      </c>
      <c r="AF3" s="209">
        <v>1.7</v>
      </c>
      <c r="AG3" s="209">
        <v>631</v>
      </c>
      <c r="AH3" s="209">
        <v>85.3</v>
      </c>
      <c r="AI3" s="209">
        <v>9.5</v>
      </c>
      <c r="AJ3" s="209">
        <v>105</v>
      </c>
      <c r="AK3" s="209">
        <v>0.13</v>
      </c>
      <c r="AL3" s="209" t="s">
        <v>672</v>
      </c>
      <c r="AM3" s="209">
        <v>2</v>
      </c>
      <c r="AO3" s="209">
        <v>1561</v>
      </c>
      <c r="AP3" s="209">
        <f t="shared" ref="AP3:AP14" si="3">AO3*AQ3/100</f>
        <v>202.93</v>
      </c>
      <c r="AQ3" s="209">
        <v>13</v>
      </c>
      <c r="AR3" s="209">
        <v>1737</v>
      </c>
      <c r="AS3" s="209">
        <f t="shared" ref="AS3:AS14" si="4">AR3*(AT3/100)</f>
        <v>851.13</v>
      </c>
      <c r="AT3" s="209">
        <v>49</v>
      </c>
      <c r="AU3" s="209">
        <v>688</v>
      </c>
      <c r="AV3" s="209">
        <v>873</v>
      </c>
      <c r="AW3" s="209" t="e">
        <f>Q3/#REF!</f>
        <v>#REF!</v>
      </c>
      <c r="AX3" s="209">
        <f t="shared" ref="AX3:AX12" si="5">AR3/AP3</f>
        <v>8.5596018331444341</v>
      </c>
      <c r="AY3" s="209">
        <f t="shared" si="1"/>
        <v>873</v>
      </c>
      <c r="AZ3" s="209">
        <f t="shared" ref="AZ3:AZ14" si="6">100*AV3/(AV3+AU3)</f>
        <v>55.92568866111467</v>
      </c>
    </row>
    <row r="4" spans="1:52" s="209" customFormat="1">
      <c r="A4" s="209" t="s">
        <v>674</v>
      </c>
      <c r="B4" s="209" t="s">
        <v>671</v>
      </c>
      <c r="C4" s="209">
        <v>19.5</v>
      </c>
      <c r="D4" s="209">
        <f t="shared" si="2"/>
        <v>0.61964501599175703</v>
      </c>
      <c r="E4" s="209">
        <v>48.51</v>
      </c>
      <c r="F4" s="209">
        <v>0.95</v>
      </c>
      <c r="G4" s="209">
        <v>21.46</v>
      </c>
      <c r="H4" s="209">
        <v>5.96</v>
      </c>
      <c r="I4" s="209">
        <v>0.08</v>
      </c>
      <c r="J4" s="209">
        <v>4.63</v>
      </c>
      <c r="K4" s="209">
        <v>9.99</v>
      </c>
      <c r="L4" s="209">
        <v>4.63</v>
      </c>
      <c r="M4" s="209">
        <v>0.65</v>
      </c>
      <c r="N4" s="209">
        <v>0.22</v>
      </c>
      <c r="O4" s="209">
        <v>1.7</v>
      </c>
      <c r="P4" s="209">
        <v>0.4</v>
      </c>
      <c r="Q4" s="209">
        <v>559</v>
      </c>
      <c r="R4" s="209">
        <v>289</v>
      </c>
      <c r="T4" s="209">
        <v>48.49</v>
      </c>
      <c r="U4" s="209">
        <v>0.87</v>
      </c>
      <c r="V4" s="209">
        <v>19.66</v>
      </c>
      <c r="W4" s="209">
        <v>7.58</v>
      </c>
      <c r="X4" s="209">
        <v>1.23</v>
      </c>
      <c r="Y4" s="209">
        <f t="shared" si="0"/>
        <v>8.6869753999999997</v>
      </c>
      <c r="Z4" s="209">
        <v>9.2200000000000006</v>
      </c>
      <c r="AA4" s="209">
        <v>7.79</v>
      </c>
      <c r="AB4" s="209">
        <v>0.12</v>
      </c>
      <c r="AC4" s="209">
        <v>0.6</v>
      </c>
      <c r="AD4" s="209">
        <v>4.24</v>
      </c>
      <c r="AE4" s="209">
        <v>0.2</v>
      </c>
      <c r="AF4" s="209">
        <v>1.5</v>
      </c>
      <c r="AG4" s="209">
        <v>506</v>
      </c>
      <c r="AH4" s="209">
        <v>86.4</v>
      </c>
      <c r="AI4" s="209">
        <v>11.1</v>
      </c>
      <c r="AJ4" s="209">
        <v>110</v>
      </c>
      <c r="AK4" s="209">
        <v>0.13</v>
      </c>
      <c r="AL4" s="209" t="s">
        <v>675</v>
      </c>
      <c r="AM4" s="209">
        <v>3</v>
      </c>
      <c r="AO4" s="209">
        <v>1931</v>
      </c>
      <c r="AP4" s="209">
        <f t="shared" si="3"/>
        <v>289.64999999999998</v>
      </c>
      <c r="AQ4" s="209">
        <v>15</v>
      </c>
      <c r="AR4" s="209">
        <v>1492</v>
      </c>
      <c r="AS4" s="209">
        <f t="shared" si="4"/>
        <v>790.76</v>
      </c>
      <c r="AT4" s="209">
        <v>53</v>
      </c>
      <c r="AU4" s="209">
        <v>559</v>
      </c>
      <c r="AV4" s="209">
        <v>1372</v>
      </c>
      <c r="AW4" s="209" t="e">
        <f>Q4/#REF!</f>
        <v>#REF!</v>
      </c>
      <c r="AX4" s="209">
        <f t="shared" si="5"/>
        <v>5.1510443638874506</v>
      </c>
      <c r="AY4" s="209">
        <f t="shared" si="1"/>
        <v>1372</v>
      </c>
      <c r="AZ4" s="209">
        <f t="shared" si="6"/>
        <v>71.051268772656655</v>
      </c>
    </row>
    <row r="5" spans="1:52" s="209" customFormat="1">
      <c r="A5" s="209" t="s">
        <v>676</v>
      </c>
      <c r="B5" s="209" t="s">
        <v>671</v>
      </c>
      <c r="C5" s="209">
        <v>19.8</v>
      </c>
      <c r="D5" s="209">
        <f t="shared" si="2"/>
        <v>0.61510349398873376</v>
      </c>
      <c r="E5" s="209">
        <v>49.85</v>
      </c>
      <c r="F5" s="209">
        <v>0.95</v>
      </c>
      <c r="G5" s="209">
        <v>20.79</v>
      </c>
      <c r="H5" s="209">
        <v>6.43</v>
      </c>
      <c r="I5" s="209">
        <v>0.1</v>
      </c>
      <c r="J5" s="209">
        <v>4.9000000000000004</v>
      </c>
      <c r="K5" s="209">
        <v>9.93</v>
      </c>
      <c r="L5" s="209">
        <v>4.8899999999999997</v>
      </c>
      <c r="M5" s="209">
        <v>0.65</v>
      </c>
      <c r="N5" s="209">
        <v>0.22</v>
      </c>
      <c r="O5" s="209">
        <v>1.8</v>
      </c>
      <c r="P5" s="209">
        <v>0.7</v>
      </c>
      <c r="Q5" s="209">
        <v>1443</v>
      </c>
      <c r="R5" s="209">
        <v>444</v>
      </c>
      <c r="T5" s="209">
        <v>49.26</v>
      </c>
      <c r="U5" s="209">
        <v>0.89</v>
      </c>
      <c r="V5" s="209">
        <v>19.3</v>
      </c>
      <c r="W5" s="209">
        <v>7.53</v>
      </c>
      <c r="X5" s="209">
        <v>1.33</v>
      </c>
      <c r="Y5" s="209">
        <f t="shared" si="0"/>
        <v>8.7269734000000003</v>
      </c>
      <c r="Z5" s="209">
        <v>9.2799999999999994</v>
      </c>
      <c r="AA5" s="209">
        <v>6.94</v>
      </c>
      <c r="AB5" s="209">
        <v>0.13</v>
      </c>
      <c r="AC5" s="209">
        <v>0.6</v>
      </c>
      <c r="AD5" s="209">
        <v>4.54</v>
      </c>
      <c r="AE5" s="209">
        <v>0.2</v>
      </c>
      <c r="AF5" s="209">
        <v>1.6</v>
      </c>
      <c r="AG5" s="209">
        <v>1322</v>
      </c>
      <c r="AH5" s="209">
        <v>85</v>
      </c>
      <c r="AI5" s="209">
        <v>8</v>
      </c>
      <c r="AJ5" s="209">
        <v>73</v>
      </c>
      <c r="AK5" s="209">
        <v>0.14000000000000001</v>
      </c>
      <c r="AL5" s="209" t="s">
        <v>672</v>
      </c>
      <c r="AM5" s="209">
        <v>2</v>
      </c>
      <c r="AO5" s="209">
        <v>2411</v>
      </c>
      <c r="AP5" s="209">
        <f t="shared" si="3"/>
        <v>433.98</v>
      </c>
      <c r="AQ5" s="209">
        <v>18</v>
      </c>
      <c r="AR5" s="209">
        <v>2628</v>
      </c>
      <c r="AS5" s="209">
        <f t="shared" si="4"/>
        <v>893.5200000000001</v>
      </c>
      <c r="AT5" s="209">
        <v>34</v>
      </c>
      <c r="AU5" s="209">
        <v>1443</v>
      </c>
      <c r="AV5" s="209">
        <v>968</v>
      </c>
      <c r="AW5" s="209" t="e">
        <f>Q5/#REF!</f>
        <v>#REF!</v>
      </c>
      <c r="AX5" s="209">
        <f t="shared" si="5"/>
        <v>6.0555785980920778</v>
      </c>
      <c r="AY5" s="209">
        <f t="shared" si="1"/>
        <v>968</v>
      </c>
      <c r="AZ5" s="209">
        <f t="shared" si="6"/>
        <v>40.149315636665285</v>
      </c>
    </row>
    <row r="6" spans="1:52" s="245" customFormat="1">
      <c r="A6" s="209" t="s">
        <v>677</v>
      </c>
      <c r="B6" s="245" t="s">
        <v>671</v>
      </c>
      <c r="C6" s="245">
        <v>23.1</v>
      </c>
      <c r="D6" s="245">
        <f t="shared" si="2"/>
        <v>0.50853112171161174</v>
      </c>
      <c r="E6" s="245">
        <v>50.35</v>
      </c>
      <c r="F6" s="245">
        <v>1.1499999999999999</v>
      </c>
      <c r="G6" s="245">
        <v>19.89</v>
      </c>
      <c r="H6" s="245">
        <v>7.58</v>
      </c>
      <c r="I6" s="245">
        <v>0.12</v>
      </c>
      <c r="J6" s="245">
        <v>3.74</v>
      </c>
      <c r="K6" s="245">
        <v>9.39</v>
      </c>
      <c r="L6" s="245">
        <v>4.1900000000000004</v>
      </c>
      <c r="M6" s="245">
        <v>0.64</v>
      </c>
      <c r="N6" s="245">
        <v>0.26</v>
      </c>
      <c r="O6" s="245">
        <v>1.3</v>
      </c>
      <c r="P6" s="245">
        <v>0.4</v>
      </c>
      <c r="Q6" s="245">
        <v>761</v>
      </c>
      <c r="R6" s="245">
        <v>52</v>
      </c>
      <c r="T6" s="245">
        <v>50.83</v>
      </c>
      <c r="U6" s="245">
        <v>1.1100000000000001</v>
      </c>
      <c r="V6" s="245">
        <v>19.12</v>
      </c>
      <c r="W6" s="245">
        <v>7.51</v>
      </c>
      <c r="X6" s="245">
        <v>1.28</v>
      </c>
      <c r="Y6" s="245">
        <f t="shared" si="0"/>
        <v>8.6619744000000001</v>
      </c>
      <c r="Z6" s="245">
        <v>9.08</v>
      </c>
      <c r="AA6" s="245">
        <v>6.03</v>
      </c>
      <c r="AB6" s="245">
        <v>0.15</v>
      </c>
      <c r="AC6" s="245">
        <v>0.62</v>
      </c>
      <c r="AD6" s="245">
        <v>4.03</v>
      </c>
      <c r="AE6" s="245">
        <v>0.25</v>
      </c>
      <c r="AF6" s="245">
        <v>1.3</v>
      </c>
      <c r="AG6" s="245">
        <v>722</v>
      </c>
      <c r="AH6" s="245">
        <v>82.5</v>
      </c>
      <c r="AI6" s="245">
        <v>6.4</v>
      </c>
      <c r="AJ6" s="245">
        <v>92</v>
      </c>
      <c r="AK6" s="245">
        <v>0.13</v>
      </c>
      <c r="AL6" s="245" t="s">
        <v>675</v>
      </c>
      <c r="AM6" s="245">
        <v>2</v>
      </c>
      <c r="AO6" s="245">
        <v>1948</v>
      </c>
      <c r="AP6" s="245">
        <f t="shared" si="3"/>
        <v>233.76</v>
      </c>
      <c r="AQ6" s="245">
        <v>12</v>
      </c>
      <c r="AR6" s="245">
        <v>1905</v>
      </c>
      <c r="AS6" s="245">
        <f t="shared" si="4"/>
        <v>304.8</v>
      </c>
      <c r="AT6" s="245">
        <v>16</v>
      </c>
      <c r="AU6" s="245">
        <v>761</v>
      </c>
      <c r="AV6" s="245">
        <v>1187</v>
      </c>
      <c r="AW6" s="245" t="e">
        <f>Q6/#REF!</f>
        <v>#REF!</v>
      </c>
      <c r="AX6" s="245">
        <f t="shared" si="5"/>
        <v>8.1493839835728963</v>
      </c>
      <c r="AY6" s="209">
        <f t="shared" si="1"/>
        <v>1187</v>
      </c>
      <c r="AZ6" s="209">
        <f t="shared" si="6"/>
        <v>60.93429158110883</v>
      </c>
    </row>
    <row r="7" spans="1:52" s="209" customFormat="1">
      <c r="A7" s="209" t="s">
        <v>678</v>
      </c>
      <c r="B7" s="209" t="s">
        <v>671</v>
      </c>
      <c r="C7" s="209">
        <v>24.1</v>
      </c>
      <c r="D7" s="209">
        <f t="shared" si="2"/>
        <v>0.68928595928104763</v>
      </c>
      <c r="E7" s="209">
        <v>48.46</v>
      </c>
      <c r="F7" s="209">
        <v>0.76</v>
      </c>
      <c r="G7" s="209">
        <v>19.32</v>
      </c>
      <c r="H7" s="209">
        <v>6.57</v>
      </c>
      <c r="I7" s="209">
        <v>0.1</v>
      </c>
      <c r="J7" s="209">
        <v>6.95</v>
      </c>
      <c r="K7" s="209">
        <v>11.47</v>
      </c>
      <c r="L7" s="209">
        <v>3.15</v>
      </c>
      <c r="M7" s="209">
        <v>0.54</v>
      </c>
      <c r="N7" s="209">
        <v>0.23</v>
      </c>
      <c r="O7" s="209">
        <v>0.9</v>
      </c>
      <c r="P7" s="209">
        <v>0.03</v>
      </c>
      <c r="Q7" s="209">
        <v>320</v>
      </c>
      <c r="R7" s="209">
        <v>46</v>
      </c>
      <c r="T7" s="209">
        <v>48.54</v>
      </c>
      <c r="U7" s="209">
        <v>0.71</v>
      </c>
      <c r="V7" s="209">
        <v>18.079999999999998</v>
      </c>
      <c r="W7" s="209">
        <v>7.63</v>
      </c>
      <c r="X7" s="209">
        <v>1.1100000000000001</v>
      </c>
      <c r="Y7" s="209">
        <f t="shared" si="0"/>
        <v>8.6289777999999995</v>
      </c>
      <c r="Z7" s="209">
        <v>10.79</v>
      </c>
      <c r="AA7" s="209">
        <v>9.35</v>
      </c>
      <c r="AB7" s="209">
        <v>0.13</v>
      </c>
      <c r="AC7" s="209">
        <v>0.51</v>
      </c>
      <c r="AD7" s="209">
        <v>2.95</v>
      </c>
      <c r="AE7" s="209">
        <v>0.22</v>
      </c>
      <c r="AF7" s="209">
        <v>0.8</v>
      </c>
      <c r="AG7" s="209">
        <v>297</v>
      </c>
      <c r="AH7" s="209">
        <v>88</v>
      </c>
      <c r="AI7" s="209">
        <v>8.6</v>
      </c>
      <c r="AJ7" s="209">
        <v>68</v>
      </c>
      <c r="AK7" s="209">
        <v>0.17</v>
      </c>
      <c r="AL7" s="209" t="s">
        <v>675</v>
      </c>
      <c r="AM7" s="209">
        <v>2</v>
      </c>
      <c r="AO7" s="209">
        <v>1856</v>
      </c>
      <c r="AP7" s="209">
        <f t="shared" si="3"/>
        <v>296.95999999999998</v>
      </c>
      <c r="AQ7" s="209">
        <v>16</v>
      </c>
      <c r="AR7" s="209">
        <v>794</v>
      </c>
      <c r="AS7" s="209">
        <f t="shared" si="4"/>
        <v>158.80000000000001</v>
      </c>
      <c r="AT7" s="209">
        <v>20</v>
      </c>
      <c r="AU7" s="209">
        <v>320</v>
      </c>
      <c r="AV7" s="209">
        <v>1536</v>
      </c>
      <c r="AW7" s="209" t="e">
        <f>Q7/#REF!</f>
        <v>#REF!</v>
      </c>
      <c r="AX7" s="209">
        <f t="shared" si="5"/>
        <v>2.673760775862069</v>
      </c>
      <c r="AY7" s="209">
        <f t="shared" si="1"/>
        <v>1536</v>
      </c>
      <c r="AZ7" s="209">
        <f t="shared" si="6"/>
        <v>82.758620689655174</v>
      </c>
    </row>
    <row r="8" spans="1:52" s="245" customFormat="1">
      <c r="A8" s="209" t="s">
        <v>679</v>
      </c>
      <c r="B8" s="245" t="s">
        <v>671</v>
      </c>
      <c r="C8" s="245">
        <v>27.2</v>
      </c>
      <c r="D8" s="245">
        <f t="shared" si="2"/>
        <v>0.51261273472032287</v>
      </c>
      <c r="E8" s="245">
        <v>51.21</v>
      </c>
      <c r="F8" s="245">
        <v>0.97</v>
      </c>
      <c r="G8" s="245">
        <v>20.329999999999998</v>
      </c>
      <c r="H8" s="245">
        <v>6.54</v>
      </c>
      <c r="I8" s="245">
        <v>0.12</v>
      </c>
      <c r="J8" s="245">
        <v>3.28</v>
      </c>
      <c r="K8" s="245">
        <v>9.98</v>
      </c>
      <c r="L8" s="245">
        <v>4.4400000000000004</v>
      </c>
      <c r="M8" s="245">
        <v>0.63</v>
      </c>
      <c r="N8" s="245">
        <v>0.24</v>
      </c>
      <c r="O8" s="245">
        <v>1.7</v>
      </c>
      <c r="P8" s="245">
        <v>0.4</v>
      </c>
      <c r="Q8" s="245">
        <v>880</v>
      </c>
      <c r="R8" s="245">
        <v>45</v>
      </c>
      <c r="T8" s="245">
        <v>50.73</v>
      </c>
      <c r="U8" s="245">
        <v>0.88</v>
      </c>
      <c r="V8" s="245">
        <v>18.47</v>
      </c>
      <c r="W8" s="245">
        <v>7.58</v>
      </c>
      <c r="X8" s="245">
        <v>1.22</v>
      </c>
      <c r="Y8" s="245">
        <f t="shared" si="0"/>
        <v>8.6779755999999999</v>
      </c>
      <c r="Z8" s="245">
        <v>9.15</v>
      </c>
      <c r="AA8" s="245">
        <v>6.99</v>
      </c>
      <c r="AB8" s="245">
        <v>0.15</v>
      </c>
      <c r="AC8" s="245">
        <v>0.56999999999999995</v>
      </c>
      <c r="AD8" s="245">
        <v>4.04</v>
      </c>
      <c r="AE8" s="245">
        <v>0.22</v>
      </c>
      <c r="AF8" s="245">
        <v>1.5</v>
      </c>
      <c r="AG8" s="245">
        <v>788</v>
      </c>
      <c r="AH8" s="245">
        <v>84.5</v>
      </c>
      <c r="AI8" s="245">
        <v>11.6</v>
      </c>
      <c r="AJ8" s="245">
        <v>153</v>
      </c>
      <c r="AK8" s="245">
        <v>0.14000000000000001</v>
      </c>
      <c r="AL8" s="245" t="s">
        <v>675</v>
      </c>
      <c r="AM8" s="245">
        <v>4</v>
      </c>
      <c r="AO8" s="245">
        <v>2939</v>
      </c>
      <c r="AP8" s="245">
        <f t="shared" si="3"/>
        <v>999.26</v>
      </c>
      <c r="AQ8" s="245">
        <v>34</v>
      </c>
      <c r="AR8" s="245">
        <v>3061</v>
      </c>
      <c r="AS8" s="245">
        <f t="shared" si="4"/>
        <v>489.76</v>
      </c>
      <c r="AT8" s="245">
        <v>16</v>
      </c>
      <c r="AU8" s="245">
        <v>880</v>
      </c>
      <c r="AV8" s="245">
        <v>2059</v>
      </c>
      <c r="AW8" s="245" t="e">
        <f>Q8/#REF!</f>
        <v>#REF!</v>
      </c>
      <c r="AX8" s="245">
        <f t="shared" si="5"/>
        <v>3.0632668174449091</v>
      </c>
      <c r="AY8" s="209">
        <f t="shared" si="1"/>
        <v>2059</v>
      </c>
      <c r="AZ8" s="209">
        <f t="shared" si="6"/>
        <v>70.057842803674717</v>
      </c>
    </row>
    <row r="9" spans="1:52" s="209" customFormat="1">
      <c r="A9" s="209" t="s">
        <v>680</v>
      </c>
      <c r="B9" s="209" t="s">
        <v>671</v>
      </c>
      <c r="C9" s="209" t="s">
        <v>681</v>
      </c>
      <c r="D9" s="209">
        <f t="shared" si="2"/>
        <v>0.56654728458438186</v>
      </c>
      <c r="E9" s="209">
        <v>50.88</v>
      </c>
      <c r="F9" s="209">
        <v>0.88</v>
      </c>
      <c r="G9" s="209">
        <v>19.399999999999999</v>
      </c>
      <c r="H9" s="209">
        <v>7.22</v>
      </c>
      <c r="I9" s="209">
        <v>0.12</v>
      </c>
      <c r="J9" s="209">
        <v>4.5</v>
      </c>
      <c r="K9" s="209">
        <v>9.32</v>
      </c>
      <c r="L9" s="209">
        <v>4.18</v>
      </c>
      <c r="M9" s="209">
        <v>0.59</v>
      </c>
      <c r="N9" s="209">
        <v>0.23</v>
      </c>
      <c r="O9" s="209">
        <v>0.9</v>
      </c>
      <c r="P9" s="209">
        <v>0.5</v>
      </c>
      <c r="Q9" s="209">
        <v>0</v>
      </c>
      <c r="T9" s="209">
        <v>51.3</v>
      </c>
      <c r="U9" s="209">
        <v>0.85</v>
      </c>
      <c r="V9" s="209">
        <v>18.72</v>
      </c>
      <c r="W9" s="209">
        <v>7.55</v>
      </c>
      <c r="X9" s="209">
        <v>1.29</v>
      </c>
      <c r="Y9" s="209">
        <f t="shared" si="0"/>
        <v>8.710974199999999</v>
      </c>
      <c r="Z9" s="209">
        <v>9.0299999999999994</v>
      </c>
      <c r="AA9" s="209">
        <v>6.28</v>
      </c>
      <c r="AB9" s="209">
        <v>0.14000000000000001</v>
      </c>
      <c r="AC9" s="209">
        <v>0.56999999999999995</v>
      </c>
      <c r="AD9" s="209">
        <v>4.04</v>
      </c>
      <c r="AE9" s="209">
        <v>0.22</v>
      </c>
      <c r="AF9" s="209">
        <v>0.8</v>
      </c>
      <c r="AH9" s="209">
        <v>82.9</v>
      </c>
      <c r="AI9" s="209">
        <v>5.9</v>
      </c>
      <c r="AJ9" s="209">
        <v>64</v>
      </c>
      <c r="AK9" s="209">
        <v>0.14000000000000001</v>
      </c>
      <c r="AL9" s="209" t="s">
        <v>675</v>
      </c>
      <c r="AM9" s="209">
        <v>6</v>
      </c>
      <c r="AO9" s="209">
        <v>3094</v>
      </c>
      <c r="AP9" s="209">
        <f t="shared" si="3"/>
        <v>1392.3</v>
      </c>
      <c r="AQ9" s="209">
        <v>45</v>
      </c>
      <c r="AR9" s="209">
        <v>63</v>
      </c>
      <c r="AS9" s="209">
        <f t="shared" si="4"/>
        <v>14.49</v>
      </c>
      <c r="AT9" s="209">
        <v>23</v>
      </c>
      <c r="AU9" s="209">
        <v>0</v>
      </c>
      <c r="AV9" s="209">
        <v>3094</v>
      </c>
      <c r="AW9" s="209">
        <v>0</v>
      </c>
      <c r="AX9" s="209">
        <f t="shared" si="5"/>
        <v>4.5248868778280542E-2</v>
      </c>
      <c r="AY9" s="209">
        <f t="shared" si="1"/>
        <v>3094</v>
      </c>
    </row>
    <row r="10" spans="1:52" s="209" customFormat="1">
      <c r="A10" s="209" t="s">
        <v>682</v>
      </c>
      <c r="B10" s="209" t="s">
        <v>671</v>
      </c>
      <c r="C10" s="209">
        <v>33.299999999999997</v>
      </c>
      <c r="D10" s="209">
        <f t="shared" si="2"/>
        <v>0.606606681334383</v>
      </c>
      <c r="E10" s="209">
        <v>47.66</v>
      </c>
      <c r="F10" s="209">
        <v>0.77</v>
      </c>
      <c r="G10" s="209">
        <v>20.100000000000001</v>
      </c>
      <c r="H10" s="209">
        <v>7.82</v>
      </c>
      <c r="I10" s="209">
        <v>0.13</v>
      </c>
      <c r="J10" s="209">
        <v>5.75</v>
      </c>
      <c r="K10" s="209">
        <v>10.64</v>
      </c>
      <c r="L10" s="209">
        <v>3.17</v>
      </c>
      <c r="M10" s="209">
        <v>0.46</v>
      </c>
      <c r="N10" s="209">
        <v>0.2</v>
      </c>
      <c r="O10" s="209">
        <v>0.7</v>
      </c>
      <c r="P10" s="209">
        <v>0.03</v>
      </c>
      <c r="Q10" s="209">
        <v>303</v>
      </c>
      <c r="R10" s="209">
        <v>57</v>
      </c>
      <c r="T10" s="209">
        <v>48.77</v>
      </c>
      <c r="U10" s="209">
        <v>0.76</v>
      </c>
      <c r="V10" s="209">
        <v>19.87</v>
      </c>
      <c r="W10" s="209">
        <v>7.67</v>
      </c>
      <c r="X10" s="209">
        <v>1.1000000000000001</v>
      </c>
      <c r="Y10" s="209">
        <f t="shared" si="0"/>
        <v>8.6599780000000006</v>
      </c>
      <c r="Z10" s="209">
        <v>10.55</v>
      </c>
      <c r="AA10" s="209">
        <v>7.35</v>
      </c>
      <c r="AB10" s="209">
        <v>0.15</v>
      </c>
      <c r="AC10" s="209">
        <v>0.45</v>
      </c>
      <c r="AD10" s="209">
        <v>3.13</v>
      </c>
      <c r="AE10" s="209">
        <v>0.2</v>
      </c>
      <c r="AF10" s="209">
        <v>0.6</v>
      </c>
      <c r="AG10" s="209">
        <v>298</v>
      </c>
      <c r="AH10" s="209">
        <v>84.9</v>
      </c>
      <c r="AI10" s="209">
        <v>4.3</v>
      </c>
      <c r="AJ10" s="209">
        <v>49</v>
      </c>
      <c r="AK10" s="209">
        <v>0.14000000000000001</v>
      </c>
      <c r="AL10" s="209" t="s">
        <v>672</v>
      </c>
      <c r="AM10" s="209">
        <v>3</v>
      </c>
      <c r="AO10" s="209">
        <v>2062</v>
      </c>
      <c r="AP10" s="209">
        <f t="shared" si="3"/>
        <v>577.36</v>
      </c>
      <c r="AQ10" s="209">
        <v>28</v>
      </c>
      <c r="AR10" s="209">
        <v>637</v>
      </c>
      <c r="AS10" s="209">
        <f t="shared" si="4"/>
        <v>152.88</v>
      </c>
      <c r="AT10" s="209">
        <v>24</v>
      </c>
      <c r="AU10" s="209">
        <v>303</v>
      </c>
      <c r="AV10" s="209">
        <v>1759</v>
      </c>
      <c r="AW10" s="209" t="e">
        <f>Q10/#REF!</f>
        <v>#REF!</v>
      </c>
      <c r="AX10" s="209">
        <f t="shared" si="5"/>
        <v>1.103297769156159</v>
      </c>
      <c r="AY10" s="209">
        <f t="shared" si="1"/>
        <v>1759</v>
      </c>
      <c r="AZ10" s="209">
        <f t="shared" si="6"/>
        <v>85.305528612997094</v>
      </c>
    </row>
    <row r="11" spans="1:52" s="209" customFormat="1">
      <c r="A11" s="209" t="s">
        <v>683</v>
      </c>
      <c r="B11" s="209" t="s">
        <v>684</v>
      </c>
      <c r="C11" s="209">
        <v>18.3</v>
      </c>
      <c r="D11" s="209">
        <f t="shared" si="2"/>
        <v>0.56959392159670941</v>
      </c>
      <c r="E11" s="209">
        <v>47.89</v>
      </c>
      <c r="F11" s="209">
        <v>1.69</v>
      </c>
      <c r="G11" s="209">
        <v>19.489999999999998</v>
      </c>
      <c r="H11" s="209">
        <v>8.0500000000000007</v>
      </c>
      <c r="I11" s="209">
        <v>0.13</v>
      </c>
      <c r="J11" s="209">
        <v>5.08</v>
      </c>
      <c r="K11" s="209">
        <v>10.68</v>
      </c>
      <c r="L11" s="209">
        <v>4.1500000000000004</v>
      </c>
      <c r="M11" s="209">
        <v>1.1499999999999999</v>
      </c>
      <c r="N11" s="209">
        <v>0.51</v>
      </c>
      <c r="O11" s="209">
        <v>0.1</v>
      </c>
      <c r="P11" s="209">
        <v>0.01</v>
      </c>
      <c r="Q11" s="209">
        <v>608</v>
      </c>
      <c r="R11" s="209">
        <v>43</v>
      </c>
      <c r="T11" s="209">
        <v>47.71</v>
      </c>
      <c r="U11" s="209">
        <v>1.61</v>
      </c>
      <c r="V11" s="209">
        <v>18.559999999999999</v>
      </c>
      <c r="W11" s="209">
        <v>7.82</v>
      </c>
      <c r="X11" s="209">
        <v>1.75</v>
      </c>
      <c r="Y11" s="209">
        <f t="shared" si="0"/>
        <v>9.3949650000000009</v>
      </c>
      <c r="Z11" s="209">
        <v>10.199999999999999</v>
      </c>
      <c r="AA11" s="209">
        <v>6.67</v>
      </c>
      <c r="AB11" s="209">
        <v>0.15</v>
      </c>
      <c r="AC11" s="209">
        <v>1.1000000000000001</v>
      </c>
      <c r="AD11" s="209">
        <v>3.95</v>
      </c>
      <c r="AE11" s="209">
        <v>0.48</v>
      </c>
      <c r="AF11" s="209">
        <v>0.1</v>
      </c>
      <c r="AG11" s="209">
        <v>579</v>
      </c>
      <c r="AH11" s="209">
        <v>83.9</v>
      </c>
      <c r="AI11" s="209">
        <v>5.7</v>
      </c>
      <c r="AJ11" s="209">
        <v>58</v>
      </c>
      <c r="AK11" s="209">
        <v>0.17</v>
      </c>
      <c r="AL11" s="209" t="s">
        <v>675</v>
      </c>
      <c r="AM11" s="209">
        <v>6</v>
      </c>
      <c r="AO11" s="209">
        <v>4286</v>
      </c>
      <c r="AP11" s="209">
        <f t="shared" si="3"/>
        <v>942.92</v>
      </c>
      <c r="AQ11" s="209">
        <v>22</v>
      </c>
      <c r="AR11" s="209">
        <v>1213</v>
      </c>
      <c r="AS11" s="209">
        <f t="shared" si="4"/>
        <v>448.81</v>
      </c>
      <c r="AT11" s="209">
        <v>37</v>
      </c>
      <c r="AU11" s="209">
        <v>608</v>
      </c>
      <c r="AV11" s="209">
        <v>3678</v>
      </c>
      <c r="AW11" s="209" t="e">
        <f>Q11/#REF!</f>
        <v>#REF!</v>
      </c>
      <c r="AX11" s="209">
        <f t="shared" si="5"/>
        <v>1.2864293895558478</v>
      </c>
      <c r="AY11" s="209">
        <f t="shared" si="1"/>
        <v>3678</v>
      </c>
      <c r="AZ11" s="209">
        <f t="shared" si="6"/>
        <v>85.814279048063469</v>
      </c>
    </row>
    <row r="12" spans="1:52" s="209" customFormat="1">
      <c r="A12" s="209" t="s">
        <v>685</v>
      </c>
      <c r="B12" s="209" t="s">
        <v>684</v>
      </c>
      <c r="C12" s="209">
        <v>24.2</v>
      </c>
      <c r="D12" s="209">
        <f t="shared" si="2"/>
        <v>0.62742055032646271</v>
      </c>
      <c r="E12" s="209">
        <v>48.58</v>
      </c>
      <c r="F12" s="209">
        <v>1.57</v>
      </c>
      <c r="G12" s="209">
        <v>17.82</v>
      </c>
      <c r="H12" s="209">
        <v>7.31</v>
      </c>
      <c r="I12" s="209">
        <v>0.11</v>
      </c>
      <c r="J12" s="209">
        <v>5.87</v>
      </c>
      <c r="K12" s="209">
        <v>10.74</v>
      </c>
      <c r="L12" s="209">
        <v>4.2300000000000004</v>
      </c>
      <c r="M12" s="209">
        <v>0.93</v>
      </c>
      <c r="N12" s="209">
        <v>0.47</v>
      </c>
      <c r="O12" s="209">
        <v>1.6</v>
      </c>
      <c r="P12" s="209">
        <v>0.8</v>
      </c>
      <c r="Q12" s="209">
        <v>0</v>
      </c>
      <c r="T12" s="209">
        <v>48.54</v>
      </c>
      <c r="U12" s="209">
        <v>1.47</v>
      </c>
      <c r="V12" s="209">
        <v>16.63</v>
      </c>
      <c r="W12" s="209">
        <v>8.06</v>
      </c>
      <c r="X12" s="209">
        <v>1.64</v>
      </c>
      <c r="Y12" s="209">
        <f t="shared" si="0"/>
        <v>9.5359672</v>
      </c>
      <c r="Z12" s="209">
        <v>10.08</v>
      </c>
      <c r="AA12" s="209">
        <v>8.19</v>
      </c>
      <c r="AB12" s="209">
        <v>0.14000000000000001</v>
      </c>
      <c r="AC12" s="209">
        <v>0.87</v>
      </c>
      <c r="AD12" s="209">
        <v>3.95</v>
      </c>
      <c r="AE12" s="209">
        <v>0.43</v>
      </c>
      <c r="AF12" s="209">
        <v>1.5</v>
      </c>
      <c r="AH12" s="209">
        <v>86.1</v>
      </c>
      <c r="AI12" s="209">
        <v>8.6999999999999993</v>
      </c>
      <c r="AJ12" s="209">
        <v>71</v>
      </c>
      <c r="AK12" s="209">
        <v>0.24</v>
      </c>
      <c r="AL12" s="209" t="s">
        <v>672</v>
      </c>
      <c r="AM12" s="209">
        <v>2</v>
      </c>
      <c r="AO12" s="209">
        <v>1520</v>
      </c>
      <c r="AP12" s="209">
        <f t="shared" si="3"/>
        <v>228</v>
      </c>
      <c r="AQ12" s="209">
        <v>15</v>
      </c>
      <c r="AR12" s="209">
        <v>59</v>
      </c>
      <c r="AS12" s="209">
        <f t="shared" si="4"/>
        <v>8.2600000000000016</v>
      </c>
      <c r="AT12" s="209">
        <v>14</v>
      </c>
      <c r="AU12" s="209">
        <v>0</v>
      </c>
      <c r="AV12" s="209">
        <v>1520</v>
      </c>
      <c r="AW12" s="209">
        <v>0</v>
      </c>
      <c r="AX12" s="209">
        <f t="shared" si="5"/>
        <v>0.25877192982456143</v>
      </c>
      <c r="AY12" s="209">
        <f t="shared" si="1"/>
        <v>1520</v>
      </c>
    </row>
    <row r="13" spans="1:52" s="209" customFormat="1">
      <c r="A13" s="209" t="s">
        <v>686</v>
      </c>
      <c r="B13" s="209" t="s">
        <v>684</v>
      </c>
      <c r="C13" s="209">
        <v>31.3</v>
      </c>
      <c r="D13" s="209">
        <f t="shared" si="2"/>
        <v>0.65145780240255136</v>
      </c>
      <c r="E13" s="209">
        <v>48.17</v>
      </c>
      <c r="F13" s="209">
        <v>1.51</v>
      </c>
      <c r="G13" s="209">
        <v>18</v>
      </c>
      <c r="H13" s="209">
        <v>7.45</v>
      </c>
      <c r="I13" s="209">
        <v>0.12</v>
      </c>
      <c r="J13" s="209">
        <v>6.64</v>
      </c>
      <c r="K13" s="209">
        <v>10.37</v>
      </c>
      <c r="L13" s="209">
        <v>3.87</v>
      </c>
      <c r="M13" s="209">
        <v>0.8</v>
      </c>
      <c r="N13" s="209">
        <v>0.46</v>
      </c>
      <c r="O13" s="209">
        <v>1.2</v>
      </c>
      <c r="P13" s="209">
        <v>0.14000000000000001</v>
      </c>
      <c r="Q13" s="209">
        <v>905</v>
      </c>
      <c r="R13" s="209">
        <v>150</v>
      </c>
      <c r="T13" s="209">
        <v>48.5</v>
      </c>
      <c r="U13" s="209">
        <v>1.45</v>
      </c>
      <c r="V13" s="209">
        <v>17.27</v>
      </c>
      <c r="W13" s="209">
        <v>8.14</v>
      </c>
      <c r="X13" s="209">
        <v>1.51</v>
      </c>
      <c r="Y13" s="209">
        <f t="shared" si="0"/>
        <v>9.4989698000000011</v>
      </c>
      <c r="Z13" s="209">
        <v>9.99</v>
      </c>
      <c r="AA13" s="209">
        <v>8.08</v>
      </c>
      <c r="AB13" s="209">
        <v>0.14000000000000001</v>
      </c>
      <c r="AC13" s="209">
        <v>0.77</v>
      </c>
      <c r="AD13" s="209">
        <v>3.71</v>
      </c>
      <c r="AE13" s="209">
        <v>0.44</v>
      </c>
      <c r="AF13" s="209">
        <v>1.1000000000000001</v>
      </c>
      <c r="AG13" s="209">
        <v>858</v>
      </c>
      <c r="AH13" s="209">
        <v>85.7</v>
      </c>
      <c r="AI13" s="209">
        <v>6</v>
      </c>
      <c r="AJ13" s="209">
        <v>40</v>
      </c>
      <c r="AK13" s="209">
        <v>0</v>
      </c>
      <c r="AL13" s="209" t="s">
        <v>687</v>
      </c>
      <c r="AM13" s="209" t="s">
        <v>687</v>
      </c>
      <c r="AO13" s="209">
        <v>905</v>
      </c>
      <c r="AP13" s="209">
        <f t="shared" si="3"/>
        <v>0</v>
      </c>
      <c r="AR13" s="209">
        <v>1455</v>
      </c>
      <c r="AS13" s="209">
        <f t="shared" si="4"/>
        <v>320.10000000000002</v>
      </c>
      <c r="AT13" s="209">
        <v>22</v>
      </c>
      <c r="AU13" s="209">
        <v>905</v>
      </c>
      <c r="AV13" s="209">
        <v>0</v>
      </c>
      <c r="AW13" s="209" t="e">
        <f>Q13/#REF!</f>
        <v>#REF!</v>
      </c>
      <c r="AY13" s="209">
        <f t="shared" si="1"/>
        <v>0</v>
      </c>
    </row>
    <row r="14" spans="1:52" s="209" customFormat="1">
      <c r="A14" s="209" t="s">
        <v>688</v>
      </c>
      <c r="B14" s="209" t="s">
        <v>684</v>
      </c>
      <c r="C14" s="209">
        <v>37.1</v>
      </c>
      <c r="D14" s="209">
        <f t="shared" si="2"/>
        <v>0.57275306031807161</v>
      </c>
      <c r="E14" s="209">
        <v>47.18</v>
      </c>
      <c r="F14" s="209">
        <v>1.51</v>
      </c>
      <c r="G14" s="209">
        <v>19.190000000000001</v>
      </c>
      <c r="H14" s="209">
        <v>8.51</v>
      </c>
      <c r="I14" s="209">
        <v>0.14000000000000001</v>
      </c>
      <c r="J14" s="209">
        <v>5.44</v>
      </c>
      <c r="K14" s="209">
        <v>10.24</v>
      </c>
      <c r="L14" s="209">
        <v>4.08</v>
      </c>
      <c r="M14" s="209">
        <v>1.1399999999999999</v>
      </c>
      <c r="N14" s="209">
        <v>0.49</v>
      </c>
      <c r="O14" s="209">
        <v>0.4</v>
      </c>
      <c r="P14" s="209">
        <v>0.14000000000000001</v>
      </c>
      <c r="Q14" s="209">
        <v>0</v>
      </c>
      <c r="R14" s="209">
        <v>150</v>
      </c>
      <c r="T14" s="209">
        <v>47.62</v>
      </c>
      <c r="U14" s="209">
        <v>1.47</v>
      </c>
      <c r="V14" s="209">
        <v>18.72</v>
      </c>
      <c r="W14" s="209">
        <v>8</v>
      </c>
      <c r="X14" s="209">
        <v>1.72</v>
      </c>
      <c r="Y14" s="209">
        <f t="shared" si="0"/>
        <v>9.5479655999999995</v>
      </c>
      <c r="Z14" s="209">
        <v>10.01</v>
      </c>
      <c r="AA14" s="209">
        <v>6.72</v>
      </c>
      <c r="AB14" s="209">
        <v>0.16</v>
      </c>
      <c r="AC14" s="209">
        <v>1.1200000000000001</v>
      </c>
      <c r="AD14" s="209">
        <v>3.98</v>
      </c>
      <c r="AE14" s="209">
        <v>0.48</v>
      </c>
      <c r="AF14" s="209">
        <v>0.4</v>
      </c>
      <c r="AH14" s="209">
        <v>83.7</v>
      </c>
      <c r="AI14" s="209">
        <v>4.3</v>
      </c>
      <c r="AJ14" s="209">
        <v>43</v>
      </c>
      <c r="AK14" s="209">
        <v>7.0000000000000007E-2</v>
      </c>
      <c r="AL14" s="209" t="s">
        <v>675</v>
      </c>
      <c r="AM14" s="209">
        <v>4</v>
      </c>
      <c r="AO14" s="209">
        <v>961</v>
      </c>
      <c r="AP14" s="209">
        <f t="shared" si="3"/>
        <v>211.42</v>
      </c>
      <c r="AQ14" s="209">
        <v>22</v>
      </c>
      <c r="AR14" s="209">
        <v>47</v>
      </c>
      <c r="AS14" s="209">
        <f t="shared" si="4"/>
        <v>6.580000000000001</v>
      </c>
      <c r="AT14" s="209">
        <v>14</v>
      </c>
      <c r="AU14" s="209">
        <v>0</v>
      </c>
      <c r="AV14" s="209">
        <v>961</v>
      </c>
      <c r="AW14" s="209">
        <v>0</v>
      </c>
      <c r="AX14" s="209">
        <f>AR14/AP14</f>
        <v>0.22230630971525875</v>
      </c>
      <c r="AY14" s="209">
        <f t="shared" si="1"/>
        <v>961</v>
      </c>
    </row>
    <row r="15" spans="1:52" s="70" customFormat="1">
      <c r="A15" s="70" t="s">
        <v>689</v>
      </c>
      <c r="B15" s="70" t="s">
        <v>671</v>
      </c>
      <c r="C15" s="70">
        <v>22.3</v>
      </c>
      <c r="D15" s="70">
        <f>(J15/40.3044)/((J15/40.3044)+(H15*0.85)/71.844)</f>
        <v>0.58141275757684141</v>
      </c>
      <c r="E15" s="70">
        <v>49.31</v>
      </c>
      <c r="F15" s="70">
        <v>0.88</v>
      </c>
      <c r="G15" s="70">
        <v>19.63</v>
      </c>
      <c r="H15" s="70">
        <v>8.4700000000000006</v>
      </c>
      <c r="I15" s="70">
        <v>0.13</v>
      </c>
      <c r="J15" s="70">
        <v>5.61</v>
      </c>
      <c r="K15" s="70">
        <v>9.56</v>
      </c>
      <c r="L15" s="70">
        <v>3.99</v>
      </c>
      <c r="M15" s="70">
        <v>0.51</v>
      </c>
      <c r="N15" s="70">
        <v>0.22</v>
      </c>
      <c r="Q15" s="70">
        <v>0</v>
      </c>
      <c r="T15" s="70">
        <v>50.1</v>
      </c>
      <c r="U15" s="70">
        <v>0.9</v>
      </c>
      <c r="V15" s="70">
        <v>19.95</v>
      </c>
      <c r="W15" s="70">
        <v>7.28</v>
      </c>
      <c r="X15" s="70">
        <v>1.4</v>
      </c>
      <c r="Y15" s="70">
        <f t="shared" si="0"/>
        <v>8.5399720000000006</v>
      </c>
      <c r="Z15" s="70">
        <v>9.7100000000000009</v>
      </c>
      <c r="AA15" s="70">
        <v>5.72</v>
      </c>
      <c r="AB15" s="70">
        <v>0.13</v>
      </c>
      <c r="AC15" s="70">
        <v>0.52</v>
      </c>
      <c r="AD15" s="70">
        <v>4.0599999999999996</v>
      </c>
      <c r="AE15" s="70">
        <v>0.22</v>
      </c>
      <c r="AH15" s="70">
        <v>82.2</v>
      </c>
      <c r="AI15" s="70">
        <v>0</v>
      </c>
      <c r="AJ15" s="70">
        <v>1</v>
      </c>
      <c r="AK15" s="70">
        <v>0.14000000000000001</v>
      </c>
      <c r="AL15" s="70" t="s">
        <v>675</v>
      </c>
      <c r="AM15" s="70">
        <v>2</v>
      </c>
      <c r="AV15" s="70">
        <v>0</v>
      </c>
      <c r="AW15" s="70">
        <v>0</v>
      </c>
      <c r="AY15" s="7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Allison_et_al_2021</vt:lpstr>
      <vt:lpstr>Wieser_et_al_2021</vt:lpstr>
      <vt:lpstr>Lerner_et_2021</vt:lpstr>
      <vt:lpstr>Moore_2015_Kil</vt:lpstr>
      <vt:lpstr>Moore_2015_Seg</vt:lpstr>
      <vt:lpstr>Moore_2015_Fueg</vt:lpstr>
      <vt:lpstr>Moore_2018</vt:lpstr>
      <vt:lpstr>Hanyu_2020</vt:lpstr>
      <vt:lpstr>Aster_2016</vt:lpstr>
      <vt:lpstr>Mironov_2020</vt:lpstr>
      <vt:lpstr>Moore_2021</vt:lpstr>
      <vt:lpstr>Hernandez_2021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2022-02-23T03:38:13Z</dcterms:created>
  <dcterms:modified xsi:type="dcterms:W3CDTF">2022-02-23T22:28:03Z</dcterms:modified>
</cp:coreProperties>
</file>