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/>
  <bookViews>
    <workbookView xWindow="0" yWindow="0" windowWidth="22260" windowHeight="12645"/>
  </bookViews>
  <sheets>
    <sheet name="Sheet1" sheetId="1" r:id="rId1"/>
    <sheet name="Sheet3" sheetId="3" r:id="rId2"/>
    <sheet name="Sheet2" sheetId="2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3" l="1"/>
  <c r="E34" i="3" s="1"/>
  <c r="E27" i="2" l="1"/>
  <c r="D70" i="3" l="1"/>
  <c r="D69" i="3"/>
  <c r="D67" i="3"/>
  <c r="D66" i="3"/>
  <c r="D64" i="3"/>
  <c r="E64" i="3" s="1"/>
  <c r="D63" i="3"/>
  <c r="D62" i="3"/>
  <c r="D61" i="3"/>
  <c r="D51" i="3"/>
  <c r="E18" i="2" l="1"/>
  <c r="G17" i="2" s="1"/>
  <c r="G16" i="2"/>
  <c r="G15" i="2"/>
  <c r="G33" i="3" s="1"/>
  <c r="F14" i="2"/>
  <c r="D46" i="3" l="1"/>
  <c r="D45" i="3"/>
  <c r="D43" i="3"/>
  <c r="D42" i="3"/>
  <c r="D40" i="3"/>
  <c r="E40" i="3" s="1"/>
  <c r="D39" i="3"/>
  <c r="D38" i="3"/>
  <c r="D37" i="3"/>
  <c r="D30" i="3"/>
  <c r="D22" i="3"/>
  <c r="Q17" i="3"/>
  <c r="D68" i="3" s="1"/>
  <c r="D18" i="3"/>
  <c r="D16" i="3"/>
  <c r="D15" i="3"/>
  <c r="D14" i="3"/>
  <c r="D13" i="3"/>
  <c r="D11" i="3"/>
  <c r="D3" i="3"/>
  <c r="N8" i="3"/>
  <c r="N7" i="3"/>
  <c r="D58" i="3" s="1"/>
  <c r="N6" i="3"/>
  <c r="N5" i="3"/>
  <c r="N4" i="3"/>
  <c r="N3" i="3"/>
  <c r="D57" i="3" s="1"/>
  <c r="N2" i="3"/>
  <c r="D52" i="3" s="1"/>
  <c r="G5" i="2"/>
  <c r="G4" i="3" s="1"/>
  <c r="G26" i="2"/>
  <c r="G66" i="3" s="1"/>
  <c r="F26" i="2"/>
  <c r="F25" i="2"/>
  <c r="F24" i="2"/>
  <c r="F23" i="2"/>
  <c r="F22" i="2"/>
  <c r="E9" i="2"/>
  <c r="G6" i="2" s="1"/>
  <c r="G9" i="3" s="1"/>
  <c r="D44" i="3" l="1"/>
  <c r="D9" i="3"/>
  <c r="D20" i="3"/>
  <c r="D33" i="3"/>
  <c r="D4" i="3"/>
  <c r="E4" i="3" s="1"/>
  <c r="D28" i="3"/>
  <c r="D29" i="3"/>
  <c r="D10" i="3"/>
  <c r="G23" i="2"/>
  <c r="G52" i="3" s="1"/>
  <c r="G25" i="2"/>
  <c r="G61" i="3" s="1"/>
  <c r="G22" i="2"/>
  <c r="G51" i="3" s="1"/>
  <c r="G24" i="2"/>
  <c r="G57" i="3" s="1"/>
  <c r="F15" i="2"/>
  <c r="F16" i="2"/>
  <c r="F17" i="2"/>
  <c r="F7" i="2" l="1"/>
  <c r="G13" i="2" l="1"/>
  <c r="G14" i="2"/>
  <c r="G28" i="3" s="1"/>
  <c r="E30" i="3" l="1"/>
  <c r="F5" i="2"/>
  <c r="G8" i="2"/>
  <c r="G18" i="3" s="1"/>
  <c r="F8" i="2"/>
  <c r="F6" i="2"/>
  <c r="F4" i="2"/>
  <c r="G7" i="2" l="1"/>
  <c r="G13" i="3" s="1"/>
  <c r="G4" i="2"/>
  <c r="G3" i="3" s="1"/>
  <c r="E52" i="3"/>
  <c r="F52" i="3" s="1"/>
  <c r="H52" i="3" s="1"/>
  <c r="E59" i="3"/>
  <c r="H70" i="3"/>
  <c r="E70" i="3"/>
  <c r="H69" i="3"/>
  <c r="E69" i="3"/>
  <c r="H68" i="3"/>
  <c r="E68" i="3"/>
  <c r="H67" i="3"/>
  <c r="E67" i="3"/>
  <c r="E66" i="3"/>
  <c r="H65" i="3"/>
  <c r="H64" i="3"/>
  <c r="H63" i="3"/>
  <c r="E63" i="3"/>
  <c r="H62" i="3"/>
  <c r="E62" i="3"/>
  <c r="E61" i="3"/>
  <c r="F61" i="3" s="1"/>
  <c r="H60" i="3"/>
  <c r="H59" i="3"/>
  <c r="H58" i="3"/>
  <c r="E58" i="3"/>
  <c r="E57" i="3"/>
  <c r="H56" i="3"/>
  <c r="H55" i="3"/>
  <c r="E51" i="3"/>
  <c r="F51" i="3" s="1"/>
  <c r="H51" i="3" s="1"/>
  <c r="H53" i="3"/>
  <c r="H46" i="3"/>
  <c r="E46" i="3"/>
  <c r="H45" i="3"/>
  <c r="E45" i="3"/>
  <c r="H44" i="3"/>
  <c r="E44" i="3"/>
  <c r="H43" i="3"/>
  <c r="E43" i="3"/>
  <c r="E42" i="3"/>
  <c r="H41" i="3"/>
  <c r="H40" i="3"/>
  <c r="H39" i="3"/>
  <c r="E39" i="3"/>
  <c r="H38" i="3"/>
  <c r="E38" i="3"/>
  <c r="E37" i="3"/>
  <c r="H36" i="3"/>
  <c r="H35" i="3"/>
  <c r="H34" i="3"/>
  <c r="E29" i="3"/>
  <c r="E33" i="3"/>
  <c r="H32" i="3"/>
  <c r="H31" i="3"/>
  <c r="H30" i="3"/>
  <c r="H29" i="3"/>
  <c r="E28" i="3"/>
  <c r="F28" i="3" s="1"/>
  <c r="F57" i="3" l="1"/>
  <c r="F42" i="3"/>
  <c r="H42" i="3" s="1"/>
  <c r="F33" i="3"/>
  <c r="F37" i="3"/>
  <c r="H37" i="3" s="1"/>
  <c r="F66" i="3"/>
  <c r="H61" i="3"/>
  <c r="H57" i="3"/>
  <c r="H33" i="3"/>
  <c r="H28" i="3"/>
  <c r="H66" i="3"/>
  <c r="H5" i="3"/>
  <c r="H6" i="3"/>
  <c r="H7" i="3"/>
  <c r="H8" i="3"/>
  <c r="H10" i="3"/>
  <c r="H11" i="3"/>
  <c r="H12" i="3"/>
  <c r="H14" i="3"/>
  <c r="H15" i="3"/>
  <c r="H16" i="3"/>
  <c r="H17" i="3"/>
  <c r="H19" i="3"/>
  <c r="H20" i="3"/>
  <c r="H21" i="3"/>
  <c r="H22" i="3"/>
  <c r="E16" i="3"/>
  <c r="E9" i="3"/>
  <c r="E10" i="3"/>
  <c r="E13" i="3"/>
  <c r="E14" i="3"/>
  <c r="E15" i="3"/>
  <c r="E11" i="3"/>
  <c r="E18" i="3"/>
  <c r="E19" i="3"/>
  <c r="E20" i="3"/>
  <c r="E21" i="3"/>
  <c r="E22" i="3"/>
  <c r="E3" i="3"/>
  <c r="F3" i="3" s="1"/>
  <c r="H3" i="3" s="1"/>
  <c r="F9" i="3" l="1"/>
  <c r="F13" i="3"/>
  <c r="F18" i="3"/>
  <c r="H18" i="3" s="1"/>
  <c r="F4" i="3"/>
  <c r="H4" i="3" s="1"/>
  <c r="H47" i="3"/>
  <c r="H71" i="3"/>
  <c r="H9" i="3"/>
  <c r="H13" i="3"/>
  <c r="Q7" i="2"/>
  <c r="H23" i="3" l="1"/>
  <c r="R4" i="2"/>
  <c r="R5" i="2"/>
  <c r="R6" i="2"/>
  <c r="R3" i="2"/>
  <c r="S5" i="2" l="1"/>
  <c r="S3" i="2"/>
  <c r="S4" i="2"/>
  <c r="S6" i="2"/>
</calcChain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1：普通夺宝
2：专属夺宝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将心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声望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无双货币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 xml:space="preserve">帮派贡献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觉醒宝石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12-VIP</t>
        </r>
        <r>
          <rPr>
            <sz val="9"/>
            <color indexed="81"/>
            <rFont val="宋体"/>
            <family val="3"/>
            <charset val="134"/>
          </rPr>
          <t xml:space="preserve">经验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经验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帮派经验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帮派贡献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帮派勋章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武将碎片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装备碎片
</t>
        </r>
        <r>
          <rPr>
            <sz val="9"/>
            <color indexed="81"/>
            <rFont val="Tahoma"/>
            <family val="2"/>
          </rPr>
          <t>19-</t>
        </r>
        <r>
          <rPr>
            <sz val="9"/>
            <color indexed="81"/>
            <rFont val="宋体"/>
            <family val="3"/>
            <charset val="134"/>
          </rPr>
          <t xml:space="preserve">兵书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 xml:space="preserve">战马
</t>
        </r>
        <r>
          <rPr>
            <sz val="9"/>
            <color indexed="81"/>
            <rFont val="Tahoma"/>
            <family val="2"/>
          </rPr>
          <t>21-</t>
        </r>
        <r>
          <rPr>
            <sz val="9"/>
            <color indexed="81"/>
            <rFont val="宋体"/>
            <family val="3"/>
            <charset val="134"/>
          </rPr>
          <t xml:space="preserve">铜钱
</t>
        </r>
        <r>
          <rPr>
            <sz val="9"/>
            <color indexed="81"/>
            <rFont val="Tahoma"/>
            <family val="2"/>
          </rPr>
          <t>22-</t>
        </r>
        <r>
          <rPr>
            <sz val="9"/>
            <color indexed="81"/>
            <rFont val="宋体"/>
            <family val="3"/>
            <charset val="134"/>
          </rPr>
          <t>洛阳铲</t>
        </r>
      </text>
    </comment>
  </commentList>
</comments>
</file>

<file path=xl/sharedStrings.xml><?xml version="1.0" encoding="utf-8"?>
<sst xmlns="http://schemas.openxmlformats.org/spreadsheetml/2006/main" count="205" uniqueCount="119">
  <si>
    <t>id</t>
    <phoneticPr fontId="1" type="noConversion"/>
  </si>
  <si>
    <t>int</t>
    <phoneticPr fontId="2" type="noConversion"/>
  </si>
  <si>
    <t>id</t>
    <phoneticPr fontId="2" type="noConversion"/>
  </si>
  <si>
    <t>Both</t>
  </si>
  <si>
    <t>奖励类型1</t>
    <phoneticPr fontId="2" type="noConversion"/>
  </si>
  <si>
    <t>奖励类型值1</t>
    <phoneticPr fontId="2" type="noConversion"/>
  </si>
  <si>
    <t>奖励数量1</t>
    <phoneticPr fontId="2" type="noConversion"/>
  </si>
  <si>
    <t>reward_type1</t>
    <phoneticPr fontId="2" type="noConversion"/>
  </si>
  <si>
    <t>reward_value1</t>
    <phoneticPr fontId="2" type="noConversion"/>
  </si>
  <si>
    <t>reward_size1</t>
    <phoneticPr fontId="2" type="noConversion"/>
  </si>
  <si>
    <t>档位</t>
    <phoneticPr fontId="1" type="noConversion"/>
  </si>
  <si>
    <t>数量</t>
    <phoneticPr fontId="1" type="noConversion"/>
  </si>
  <si>
    <t>权重</t>
    <phoneticPr fontId="1" type="noConversion"/>
  </si>
  <si>
    <t>概率</t>
    <phoneticPr fontId="1" type="noConversion"/>
  </si>
  <si>
    <t>单个权重</t>
    <phoneticPr fontId="1" type="noConversion"/>
  </si>
  <si>
    <t>weight</t>
    <phoneticPr fontId="1" type="noConversion"/>
  </si>
  <si>
    <t>红将碎片</t>
    <phoneticPr fontId="1" type="noConversion"/>
  </si>
  <si>
    <t>string</t>
    <phoneticPr fontId="1" type="noConversion"/>
  </si>
  <si>
    <t>备注</t>
    <phoneticPr fontId="1" type="noConversion"/>
  </si>
  <si>
    <t>Excluded</t>
  </si>
  <si>
    <t>sth</t>
    <phoneticPr fontId="1" type="noConversion"/>
  </si>
  <si>
    <t>天命石</t>
    <phoneticPr fontId="1" type="noConversion"/>
  </si>
  <si>
    <t>橙装碎片</t>
    <phoneticPr fontId="1" type="noConversion"/>
  </si>
  <si>
    <t>高级精炼石</t>
    <phoneticPr fontId="1" type="noConversion"/>
  </si>
  <si>
    <t>价格</t>
    <phoneticPr fontId="1" type="noConversion"/>
  </si>
  <si>
    <t>price</t>
    <phoneticPr fontId="1" type="noConversion"/>
  </si>
  <si>
    <t>银两</t>
    <phoneticPr fontId="1" type="noConversion"/>
  </si>
  <si>
    <t>洗练石</t>
    <phoneticPr fontId="1" type="noConversion"/>
  </si>
  <si>
    <t>中级经验丹</t>
    <phoneticPr fontId="1" type="noConversion"/>
  </si>
  <si>
    <t>int</t>
    <phoneticPr fontId="1" type="noConversion"/>
  </si>
  <si>
    <t>期数</t>
    <phoneticPr fontId="1" type="noConversion"/>
  </si>
  <si>
    <t>round</t>
    <phoneticPr fontId="1" type="noConversion"/>
  </si>
  <si>
    <t>单个价值</t>
    <phoneticPr fontId="1" type="noConversion"/>
  </si>
  <si>
    <t>时装</t>
    <phoneticPr fontId="1" type="noConversion"/>
  </si>
  <si>
    <t>道具</t>
    <phoneticPr fontId="1" type="noConversion"/>
  </si>
  <si>
    <t>数量</t>
    <phoneticPr fontId="1" type="noConversion"/>
  </si>
  <si>
    <t>单价</t>
    <phoneticPr fontId="1" type="noConversion"/>
  </si>
  <si>
    <t>价格</t>
    <phoneticPr fontId="1" type="noConversion"/>
  </si>
  <si>
    <t>红宝</t>
    <phoneticPr fontId="1" type="noConversion"/>
  </si>
  <si>
    <t>橙宝</t>
    <phoneticPr fontId="1" type="noConversion"/>
  </si>
  <si>
    <t>紫宝</t>
    <phoneticPr fontId="1" type="noConversion"/>
  </si>
  <si>
    <t>升星石</t>
    <phoneticPr fontId="1" type="noConversion"/>
  </si>
  <si>
    <t>高橙武将</t>
  </si>
  <si>
    <t>低橙武将</t>
  </si>
  <si>
    <t>高橙武将碎片</t>
    <phoneticPr fontId="1" type="noConversion"/>
  </si>
  <si>
    <t>高橙武将碎片</t>
    <phoneticPr fontId="1" type="noConversion"/>
  </si>
  <si>
    <t>蓝宝</t>
    <phoneticPr fontId="1" type="noConversion"/>
  </si>
  <si>
    <t>平均值</t>
    <phoneticPr fontId="1" type="noConversion"/>
  </si>
  <si>
    <t>概率</t>
    <phoneticPr fontId="1" type="noConversion"/>
  </si>
  <si>
    <t>1档</t>
    <phoneticPr fontId="1" type="noConversion"/>
  </si>
  <si>
    <t>2档</t>
    <phoneticPr fontId="1" type="noConversion"/>
  </si>
  <si>
    <t>3档</t>
    <phoneticPr fontId="1" type="noConversion"/>
  </si>
  <si>
    <t>4档</t>
    <phoneticPr fontId="1" type="noConversion"/>
  </si>
  <si>
    <t>1期</t>
    <phoneticPr fontId="1" type="noConversion"/>
  </si>
  <si>
    <t>3期</t>
    <phoneticPr fontId="1" type="noConversion"/>
  </si>
  <si>
    <t>2期</t>
    <phoneticPr fontId="1" type="noConversion"/>
  </si>
  <si>
    <t>int</t>
    <phoneticPr fontId="1" type="noConversion"/>
  </si>
  <si>
    <t>品质</t>
    <phoneticPr fontId="1" type="noConversion"/>
  </si>
  <si>
    <t>int</t>
    <phoneticPr fontId="1" type="noConversion"/>
  </si>
  <si>
    <t>排序</t>
    <phoneticPr fontId="1" type="noConversion"/>
  </si>
  <si>
    <t>or</t>
    <phoneticPr fontId="1" type="noConversion"/>
  </si>
  <si>
    <t>宝物精炼石</t>
    <phoneticPr fontId="1" type="noConversion"/>
  </si>
  <si>
    <t>2期</t>
    <phoneticPr fontId="1" type="noConversion"/>
  </si>
  <si>
    <t>2档</t>
    <phoneticPr fontId="1" type="noConversion"/>
  </si>
  <si>
    <t>红色武将</t>
  </si>
  <si>
    <t>紫色武将</t>
  </si>
  <si>
    <t>红色装备</t>
  </si>
  <si>
    <t>橙色装备</t>
  </si>
  <si>
    <t>紫色装备</t>
  </si>
  <si>
    <t>红色兵书</t>
  </si>
  <si>
    <t>橙色兵书</t>
  </si>
  <si>
    <t>紫色兵书</t>
  </si>
  <si>
    <t>蓝色兵书</t>
  </si>
  <si>
    <t>碎片</t>
    <phoneticPr fontId="1" type="noConversion"/>
  </si>
  <si>
    <t>时装</t>
  </si>
  <si>
    <t>红色专属</t>
    <phoneticPr fontId="1" type="noConversion"/>
  </si>
  <si>
    <t>紫色专属</t>
    <phoneticPr fontId="1" type="noConversion"/>
  </si>
  <si>
    <t>高橙专属</t>
    <phoneticPr fontId="1" type="noConversion"/>
  </si>
  <si>
    <t>低橙专属</t>
    <phoneticPr fontId="1" type="noConversion"/>
  </si>
  <si>
    <t>天命石</t>
  </si>
  <si>
    <t>升星石</t>
  </si>
  <si>
    <t>中级经验丹</t>
  </si>
  <si>
    <t>高级经验丹</t>
  </si>
  <si>
    <t>初级精炼石</t>
  </si>
  <si>
    <t>中级精炼石</t>
  </si>
  <si>
    <t>高级精炼石</t>
  </si>
  <si>
    <t>极品精炼石</t>
  </si>
  <si>
    <t>洗炼石</t>
  </si>
  <si>
    <t>1级觉醒宝石</t>
  </si>
  <si>
    <t>1级觉醒精华</t>
  </si>
  <si>
    <t>2级觉醒宝石</t>
    <phoneticPr fontId="1" type="noConversion"/>
  </si>
  <si>
    <t>2级觉醒精华</t>
    <phoneticPr fontId="1" type="noConversion"/>
  </si>
  <si>
    <t>3级觉醒宝石</t>
    <phoneticPr fontId="1" type="noConversion"/>
  </si>
  <si>
    <t>3级觉醒精华</t>
    <phoneticPr fontId="1" type="noConversion"/>
  </si>
  <si>
    <t>银两</t>
    <phoneticPr fontId="1" type="noConversion"/>
  </si>
  <si>
    <t>宝物精炼石</t>
    <phoneticPr fontId="1" type="noConversion"/>
  </si>
  <si>
    <t>3级宝石</t>
    <phoneticPr fontId="1" type="noConversion"/>
  </si>
  <si>
    <t>2级宝石</t>
    <phoneticPr fontId="1" type="noConversion"/>
  </si>
  <si>
    <t>2级精华</t>
    <phoneticPr fontId="1" type="noConversion"/>
  </si>
  <si>
    <t>3级精华</t>
    <phoneticPr fontId="1" type="noConversion"/>
  </si>
  <si>
    <t>战马升阶石</t>
    <phoneticPr fontId="1" type="noConversion"/>
  </si>
  <si>
    <t>int</t>
    <phoneticPr fontId="1" type="noConversion"/>
  </si>
  <si>
    <t>类型</t>
    <phoneticPr fontId="1" type="noConversion"/>
  </si>
  <si>
    <t>type</t>
    <phoneticPr fontId="1" type="noConversion"/>
  </si>
  <si>
    <t>quality</t>
    <phoneticPr fontId="1" type="noConversion"/>
  </si>
  <si>
    <t>符印精炼石</t>
    <phoneticPr fontId="1" type="noConversion"/>
  </si>
  <si>
    <t>银两</t>
  </si>
  <si>
    <t>专属精华</t>
  </si>
  <si>
    <t>武将升星石</t>
  </si>
  <si>
    <t>int</t>
    <phoneticPr fontId="1" type="noConversion"/>
  </si>
  <si>
    <t>x</t>
    <phoneticPr fontId="2" type="noConversion"/>
  </si>
  <si>
    <t>x次不出增加权重</t>
    <phoneticPr fontId="2" type="noConversion"/>
  </si>
  <si>
    <t>x_number</t>
    <phoneticPr fontId="2" type="noConversion"/>
  </si>
  <si>
    <t>add_x_weight</t>
    <phoneticPr fontId="2" type="noConversion"/>
  </si>
  <si>
    <t>南瓜头</t>
  </si>
  <si>
    <t>专属升星石</t>
  </si>
  <si>
    <t>魂玉</t>
  </si>
  <si>
    <t>符魂</t>
  </si>
  <si>
    <t>威名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</si>
</sst>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D42C6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center"/>
      <protection locked="0"/>
    </xf>
    <xf numFmtId="10" fontId="0" fillId="0" borderId="0" xfId="0" applyNumberFormat="1"/>
    <xf numFmtId="0" fontId="0" fillId="4" borderId="0" xfId="0" applyFill="1"/>
    <xf numFmtId="0" fontId="0" fillId="0" borderId="0" xfId="0" applyFill="1"/>
    <xf numFmtId="0" fontId="0" fillId="5" borderId="0" xfId="0" applyFill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10" fontId="0" fillId="5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 vertical="center"/>
    </xf>
    <xf numFmtId="0" fontId="0" fillId="9" borderId="7" xfId="0" applyFill="1" applyBorder="1" applyAlignment="1">
      <alignment horizontal="center"/>
    </xf>
    <xf numFmtId="0" fontId="0" fillId="9" borderId="8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0" fontId="10" fillId="9" borderId="4" xfId="0" applyFont="1" applyFill="1" applyBorder="1"/>
    <xf numFmtId="0" fontId="0" fillId="9" borderId="11" xfId="0" applyFill="1" applyBorder="1"/>
    <xf numFmtId="0" fontId="10" fillId="7" borderId="2" xfId="0" applyFont="1" applyFill="1" applyBorder="1"/>
    <xf numFmtId="0" fontId="0" fillId="7" borderId="10" xfId="0" applyFill="1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12" xfId="0" applyBorder="1"/>
    <xf numFmtId="0" fontId="0" fillId="0" borderId="0" xfId="0" applyBorder="1" applyAlignment="1">
      <alignment vertical="center"/>
    </xf>
    <xf numFmtId="0" fontId="0" fillId="0" borderId="13" xfId="0" applyBorder="1" applyAlignment="1">
      <alignment vertical="center"/>
    </xf>
    <xf numFmtId="0" fontId="10" fillId="0" borderId="0" xfId="0" applyFont="1" applyBorder="1" applyAlignment="1">
      <alignment vertical="center"/>
    </xf>
    <xf numFmtId="0" fontId="0" fillId="11" borderId="0" xfId="0" applyFill="1"/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</cellXfs>
  <cellStyles count="1">
    <cellStyle name="常规" xfId="0" builtinId="0"/>
  </cellStyles>
  <dxfs count="4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21</xdr:row>
      <xdr:rowOff>38100</xdr:rowOff>
    </xdr:from>
    <xdr:to>
      <xdr:col>15</xdr:col>
      <xdr:colOff>541781</xdr:colOff>
      <xdr:row>41</xdr:row>
      <xdr:rowOff>85267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09900" y="3838575"/>
          <a:ext cx="9152381" cy="36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3"/>
  <sheetViews>
    <sheetView tabSelected="1" workbookViewId="0">
      <selection activeCell="L6" sqref="L6:L19"/>
    </sheetView>
  </sheetViews>
  <sheetFormatPr defaultRowHeight="14.25" x14ac:dyDescent="0.2"/>
  <cols>
    <col min="4" max="4" width="12.25" bestFit="1" customWidth="1"/>
    <col min="5" max="5" width="13.125" bestFit="1" customWidth="1"/>
    <col min="6" max="6" width="12.25" bestFit="1" customWidth="1"/>
    <col min="10" max="10" width="15" customWidth="1"/>
    <col min="13" max="13" width="9.875" bestFit="1" customWidth="1"/>
  </cols>
  <sheetData>
    <row r="1" spans="1:13" x14ac:dyDescent="0.2">
      <c r="A1" t="s">
        <v>0</v>
      </c>
    </row>
    <row r="2" spans="1:13" x14ac:dyDescent="0.2">
      <c r="A2" s="1" t="s">
        <v>1</v>
      </c>
      <c r="B2" s="1" t="s">
        <v>101</v>
      </c>
      <c r="C2" s="1" t="s">
        <v>29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109</v>
      </c>
      <c r="I2" s="1" t="s">
        <v>109</v>
      </c>
      <c r="J2" s="1" t="s">
        <v>58</v>
      </c>
      <c r="K2" s="1" t="s">
        <v>56</v>
      </c>
      <c r="L2" s="1" t="s">
        <v>17</v>
      </c>
      <c r="M2" s="1" t="s">
        <v>1</v>
      </c>
    </row>
    <row r="3" spans="1:13" x14ac:dyDescent="0.2">
      <c r="A3" s="2" t="s">
        <v>2</v>
      </c>
      <c r="B3" s="2" t="s">
        <v>102</v>
      </c>
      <c r="C3" s="2" t="s">
        <v>30</v>
      </c>
      <c r="D3" s="2" t="s">
        <v>4</v>
      </c>
      <c r="E3" s="2" t="s">
        <v>5</v>
      </c>
      <c r="F3" s="2" t="s">
        <v>6</v>
      </c>
      <c r="G3" s="2" t="s">
        <v>12</v>
      </c>
      <c r="H3" s="2" t="s">
        <v>110</v>
      </c>
      <c r="I3" s="2" t="s">
        <v>111</v>
      </c>
      <c r="J3" s="2" t="s">
        <v>59</v>
      </c>
      <c r="K3" s="2" t="s">
        <v>57</v>
      </c>
      <c r="L3" s="2" t="s">
        <v>18</v>
      </c>
      <c r="M3" s="2" t="s">
        <v>24</v>
      </c>
    </row>
    <row r="4" spans="1:13" x14ac:dyDescent="0.2">
      <c r="A4" s="3" t="s">
        <v>3</v>
      </c>
      <c r="B4" s="3" t="s">
        <v>3</v>
      </c>
      <c r="C4" s="3" t="s">
        <v>3</v>
      </c>
      <c r="D4" s="3" t="s">
        <v>3</v>
      </c>
      <c r="E4" s="3" t="s">
        <v>3</v>
      </c>
      <c r="F4" s="3" t="s">
        <v>3</v>
      </c>
      <c r="G4" s="3" t="s">
        <v>3</v>
      </c>
      <c r="H4" s="3" t="s">
        <v>3</v>
      </c>
      <c r="I4" s="3" t="s">
        <v>3</v>
      </c>
      <c r="J4" s="3" t="s">
        <v>19</v>
      </c>
      <c r="K4" s="3" t="s">
        <v>3</v>
      </c>
      <c r="L4" s="3" t="s">
        <v>19</v>
      </c>
      <c r="M4" s="3" t="s">
        <v>19</v>
      </c>
    </row>
    <row r="5" spans="1:13" x14ac:dyDescent="0.2">
      <c r="A5" s="4" t="s">
        <v>2</v>
      </c>
      <c r="B5" s="4" t="s">
        <v>103</v>
      </c>
      <c r="C5" s="4" t="s">
        <v>31</v>
      </c>
      <c r="D5" s="4" t="s">
        <v>7</v>
      </c>
      <c r="E5" s="4" t="s">
        <v>8</v>
      </c>
      <c r="F5" s="4" t="s">
        <v>9</v>
      </c>
      <c r="G5" s="4" t="s">
        <v>15</v>
      </c>
      <c r="H5" s="4" t="s">
        <v>112</v>
      </c>
      <c r="I5" s="4" t="s">
        <v>113</v>
      </c>
      <c r="J5" s="4" t="s">
        <v>60</v>
      </c>
      <c r="K5" s="4" t="s">
        <v>104</v>
      </c>
      <c r="L5" s="4" t="s">
        <v>20</v>
      </c>
      <c r="M5" s="4" t="s">
        <v>25</v>
      </c>
    </row>
    <row r="6" spans="1:13" x14ac:dyDescent="0.2">
      <c r="A6">
        <v>110001</v>
      </c>
      <c r="B6">
        <v>11</v>
      </c>
      <c r="C6">
        <v>1</v>
      </c>
      <c r="D6" s="6">
        <v>9</v>
      </c>
      <c r="E6" s="6">
        <v>1013</v>
      </c>
      <c r="F6" s="6">
        <v>6</v>
      </c>
      <c r="G6" s="6">
        <v>100</v>
      </c>
      <c r="H6" s="6"/>
      <c r="I6" s="6"/>
      <c r="J6" s="6"/>
      <c r="K6" s="6">
        <v>15</v>
      </c>
      <c r="L6" s="47" t="s">
        <v>114</v>
      </c>
      <c r="M6" s="6"/>
    </row>
    <row r="7" spans="1:13" x14ac:dyDescent="0.2">
      <c r="A7">
        <v>110002</v>
      </c>
      <c r="B7">
        <v>11</v>
      </c>
      <c r="C7">
        <v>1</v>
      </c>
      <c r="D7">
        <v>9</v>
      </c>
      <c r="E7">
        <v>601</v>
      </c>
      <c r="F7" s="48">
        <v>40</v>
      </c>
      <c r="G7" s="47">
        <v>1000</v>
      </c>
      <c r="K7">
        <v>10</v>
      </c>
      <c r="L7" s="47" t="s">
        <v>87</v>
      </c>
      <c r="M7" s="6"/>
    </row>
    <row r="8" spans="1:13" x14ac:dyDescent="0.2">
      <c r="A8">
        <v>110003</v>
      </c>
      <c r="B8">
        <v>11</v>
      </c>
      <c r="C8">
        <v>1</v>
      </c>
      <c r="D8">
        <v>9</v>
      </c>
      <c r="E8">
        <v>302</v>
      </c>
      <c r="F8" s="48">
        <v>50</v>
      </c>
      <c r="G8" s="47">
        <v>1000</v>
      </c>
      <c r="K8">
        <v>18</v>
      </c>
      <c r="L8" s="47" t="s">
        <v>115</v>
      </c>
      <c r="M8" s="6"/>
    </row>
    <row r="9" spans="1:13" x14ac:dyDescent="0.2">
      <c r="A9">
        <v>110004</v>
      </c>
      <c r="B9">
        <v>11</v>
      </c>
      <c r="C9">
        <v>1</v>
      </c>
      <c r="D9">
        <v>1</v>
      </c>
      <c r="E9">
        <v>0</v>
      </c>
      <c r="F9" s="48">
        <v>10000</v>
      </c>
      <c r="G9" s="47">
        <v>1000</v>
      </c>
      <c r="H9" s="6"/>
      <c r="I9" s="6"/>
      <c r="K9" s="6">
        <v>15</v>
      </c>
      <c r="L9" s="47" t="s">
        <v>106</v>
      </c>
      <c r="M9" s="6"/>
    </row>
    <row r="10" spans="1:13" x14ac:dyDescent="0.2">
      <c r="A10">
        <v>110005</v>
      </c>
      <c r="B10">
        <v>11</v>
      </c>
      <c r="C10">
        <v>1</v>
      </c>
      <c r="D10" s="6">
        <v>9</v>
      </c>
      <c r="E10" s="6">
        <v>1013</v>
      </c>
      <c r="F10" s="6">
        <v>4</v>
      </c>
      <c r="G10" s="6">
        <v>150</v>
      </c>
      <c r="J10" s="6"/>
      <c r="K10">
        <v>18</v>
      </c>
      <c r="L10" s="47" t="s">
        <v>114</v>
      </c>
      <c r="M10" s="6"/>
    </row>
    <row r="11" spans="1:13" x14ac:dyDescent="0.2">
      <c r="A11">
        <v>110006</v>
      </c>
      <c r="B11">
        <v>11</v>
      </c>
      <c r="C11">
        <v>1</v>
      </c>
      <c r="D11">
        <v>9</v>
      </c>
      <c r="E11">
        <v>711</v>
      </c>
      <c r="F11" s="48">
        <v>1</v>
      </c>
      <c r="G11" s="47">
        <v>300</v>
      </c>
      <c r="K11">
        <v>10</v>
      </c>
      <c r="L11" s="47" t="s">
        <v>107</v>
      </c>
      <c r="M11" s="6"/>
    </row>
    <row r="12" spans="1:13" x14ac:dyDescent="0.2">
      <c r="A12">
        <v>110007</v>
      </c>
      <c r="B12">
        <v>11</v>
      </c>
      <c r="C12">
        <v>1</v>
      </c>
      <c r="D12">
        <v>21</v>
      </c>
      <c r="E12">
        <v>0</v>
      </c>
      <c r="F12" s="48">
        <v>50</v>
      </c>
      <c r="G12" s="47">
        <v>300</v>
      </c>
      <c r="H12" s="6"/>
      <c r="I12" s="6"/>
      <c r="K12" s="6">
        <v>15</v>
      </c>
      <c r="L12" s="47" t="s">
        <v>116</v>
      </c>
      <c r="M12" s="6"/>
    </row>
    <row r="13" spans="1:13" x14ac:dyDescent="0.2">
      <c r="A13">
        <v>110008</v>
      </c>
      <c r="B13">
        <v>11</v>
      </c>
      <c r="C13">
        <v>1</v>
      </c>
      <c r="D13" s="6">
        <v>9</v>
      </c>
      <c r="E13" s="6">
        <v>1013</v>
      </c>
      <c r="F13" s="6">
        <v>2</v>
      </c>
      <c r="G13" s="6">
        <v>200</v>
      </c>
      <c r="H13" s="6"/>
      <c r="I13" s="6"/>
      <c r="J13" s="6"/>
      <c r="K13" s="6">
        <v>15</v>
      </c>
      <c r="L13" s="47" t="s">
        <v>114</v>
      </c>
      <c r="M13" s="6"/>
    </row>
    <row r="14" spans="1:13" x14ac:dyDescent="0.2">
      <c r="A14">
        <v>110009</v>
      </c>
      <c r="B14">
        <v>11</v>
      </c>
      <c r="C14">
        <v>1</v>
      </c>
      <c r="D14">
        <v>9</v>
      </c>
      <c r="E14">
        <v>301</v>
      </c>
      <c r="F14" s="48">
        <v>50</v>
      </c>
      <c r="G14" s="47">
        <v>1000</v>
      </c>
      <c r="K14">
        <v>10</v>
      </c>
      <c r="L14" s="47" t="s">
        <v>108</v>
      </c>
      <c r="M14" s="6"/>
    </row>
    <row r="15" spans="1:13" x14ac:dyDescent="0.2">
      <c r="A15">
        <v>110010</v>
      </c>
      <c r="B15">
        <v>11</v>
      </c>
      <c r="C15">
        <v>1</v>
      </c>
      <c r="D15">
        <v>29</v>
      </c>
      <c r="E15">
        <v>0</v>
      </c>
      <c r="F15" s="48">
        <v>50</v>
      </c>
      <c r="G15" s="47">
        <v>1000</v>
      </c>
      <c r="K15">
        <v>18</v>
      </c>
      <c r="L15" s="47" t="s">
        <v>117</v>
      </c>
      <c r="M15" s="6"/>
    </row>
    <row r="16" spans="1:13" x14ac:dyDescent="0.2">
      <c r="A16">
        <v>110011</v>
      </c>
      <c r="B16">
        <v>11</v>
      </c>
      <c r="C16">
        <v>1</v>
      </c>
      <c r="D16">
        <v>9</v>
      </c>
      <c r="E16" s="50">
        <v>401</v>
      </c>
      <c r="F16" s="48">
        <v>50</v>
      </c>
      <c r="G16" s="47">
        <v>1000</v>
      </c>
      <c r="H16" s="6"/>
      <c r="I16" s="6"/>
      <c r="K16" s="6">
        <v>15</v>
      </c>
      <c r="L16" s="47" t="s">
        <v>79</v>
      </c>
      <c r="M16" s="6"/>
    </row>
    <row r="17" spans="1:13" x14ac:dyDescent="0.2">
      <c r="A17">
        <v>110012</v>
      </c>
      <c r="B17">
        <v>11</v>
      </c>
      <c r="C17">
        <v>1</v>
      </c>
      <c r="D17" s="6">
        <v>9</v>
      </c>
      <c r="E17" s="6">
        <v>1013</v>
      </c>
      <c r="F17" s="6">
        <v>1</v>
      </c>
      <c r="G17" s="6">
        <v>350</v>
      </c>
      <c r="H17" s="6"/>
      <c r="I17" s="6"/>
      <c r="J17" s="6"/>
      <c r="K17" s="6">
        <v>15</v>
      </c>
      <c r="L17" s="47" t="s">
        <v>114</v>
      </c>
      <c r="M17" s="6"/>
    </row>
    <row r="18" spans="1:13" x14ac:dyDescent="0.2">
      <c r="A18">
        <v>110013</v>
      </c>
      <c r="B18">
        <v>11</v>
      </c>
      <c r="C18">
        <v>1</v>
      </c>
      <c r="D18">
        <v>9</v>
      </c>
      <c r="E18">
        <v>503</v>
      </c>
      <c r="F18" s="48">
        <v>2</v>
      </c>
      <c r="G18" s="47">
        <v>1000</v>
      </c>
      <c r="H18" s="6"/>
      <c r="I18" s="6"/>
      <c r="K18" s="6">
        <v>8</v>
      </c>
      <c r="L18" s="47" t="s">
        <v>85</v>
      </c>
      <c r="M18" s="6"/>
    </row>
    <row r="19" spans="1:13" x14ac:dyDescent="0.2">
      <c r="A19">
        <v>110014</v>
      </c>
      <c r="B19">
        <v>11</v>
      </c>
      <c r="C19">
        <v>1</v>
      </c>
      <c r="D19">
        <v>24</v>
      </c>
      <c r="E19">
        <v>0</v>
      </c>
      <c r="F19" s="51">
        <v>50</v>
      </c>
      <c r="G19" s="52">
        <v>1000</v>
      </c>
      <c r="K19">
        <v>10</v>
      </c>
      <c r="L19" s="52" t="s">
        <v>118</v>
      </c>
      <c r="M19" s="6"/>
    </row>
    <row r="20" spans="1:13" x14ac:dyDescent="0.2">
      <c r="A20" s="6"/>
    </row>
    <row r="21" spans="1:13" x14ac:dyDescent="0.2">
      <c r="A21" s="6"/>
    </row>
    <row r="22" spans="1:13" x14ac:dyDescent="0.2">
      <c r="A22" s="6"/>
    </row>
    <row r="23" spans="1:13" x14ac:dyDescent="0.2">
      <c r="A23" s="6"/>
    </row>
    <row r="24" spans="1:13" x14ac:dyDescent="0.2">
      <c r="A24" s="6"/>
    </row>
    <row r="25" spans="1:13" x14ac:dyDescent="0.2">
      <c r="A25" s="6"/>
    </row>
    <row r="26" spans="1:13" x14ac:dyDescent="0.2">
      <c r="A26" s="6"/>
    </row>
    <row r="27" spans="1:13" x14ac:dyDescent="0.2">
      <c r="A27" s="6"/>
    </row>
    <row r="28" spans="1:13" x14ac:dyDescent="0.2">
      <c r="A28" s="6"/>
    </row>
    <row r="29" spans="1:13" x14ac:dyDescent="0.2">
      <c r="A29" s="6"/>
    </row>
    <row r="30" spans="1:13" x14ac:dyDescent="0.2">
      <c r="A30" s="6"/>
    </row>
    <row r="31" spans="1:13" x14ac:dyDescent="0.2">
      <c r="A31" s="6"/>
    </row>
    <row r="32" spans="1:13" x14ac:dyDescent="0.2">
      <c r="A32" s="6"/>
    </row>
    <row r="33" spans="1:11" x14ac:dyDescent="0.2">
      <c r="A33" s="6"/>
    </row>
    <row r="34" spans="1:11" x14ac:dyDescent="0.2">
      <c r="A34" s="7"/>
      <c r="D34" s="6"/>
      <c r="E34" s="6"/>
      <c r="F34" s="6"/>
      <c r="G34" s="6"/>
      <c r="H34" s="6"/>
      <c r="J34" s="47"/>
    </row>
    <row r="35" spans="1:11" x14ac:dyDescent="0.2">
      <c r="A35" s="7"/>
      <c r="F35" s="48"/>
      <c r="G35" s="47"/>
      <c r="J35" s="47"/>
    </row>
    <row r="36" spans="1:11" x14ac:dyDescent="0.2">
      <c r="A36" s="7"/>
      <c r="F36" s="48"/>
      <c r="G36" s="47"/>
      <c r="J36" s="47"/>
    </row>
    <row r="37" spans="1:11" x14ac:dyDescent="0.2">
      <c r="A37" s="7"/>
      <c r="F37" s="48"/>
      <c r="G37" s="47"/>
      <c r="J37" s="47"/>
    </row>
    <row r="38" spans="1:11" x14ac:dyDescent="0.2">
      <c r="A38" s="7"/>
      <c r="D38" s="6"/>
      <c r="E38" s="6"/>
      <c r="F38" s="6"/>
      <c r="G38" s="6"/>
      <c r="H38" s="6"/>
      <c r="J38" s="49"/>
    </row>
    <row r="39" spans="1:11" x14ac:dyDescent="0.2">
      <c r="A39" s="7"/>
      <c r="F39" s="48"/>
      <c r="G39" s="47"/>
      <c r="J39" s="47"/>
    </row>
    <row r="40" spans="1:11" x14ac:dyDescent="0.2">
      <c r="A40" s="7"/>
      <c r="F40" s="48"/>
      <c r="G40" s="47"/>
      <c r="J40" s="47"/>
    </row>
    <row r="41" spans="1:11" x14ac:dyDescent="0.2">
      <c r="A41" s="7"/>
      <c r="D41" s="6"/>
      <c r="E41" s="6"/>
      <c r="F41" s="6"/>
      <c r="G41" s="6"/>
      <c r="H41" s="6"/>
      <c r="J41" s="47"/>
    </row>
    <row r="42" spans="1:11" x14ac:dyDescent="0.2">
      <c r="A42" s="7"/>
      <c r="F42" s="48"/>
      <c r="G42" s="47"/>
      <c r="J42" s="47"/>
    </row>
    <row r="43" spans="1:11" x14ac:dyDescent="0.2">
      <c r="A43" s="7"/>
      <c r="F43" s="48"/>
      <c r="G43" s="47"/>
      <c r="J43" s="47"/>
    </row>
    <row r="44" spans="1:11" x14ac:dyDescent="0.2">
      <c r="A44" s="7"/>
      <c r="E44" s="50"/>
      <c r="F44" s="48"/>
      <c r="G44" s="47"/>
      <c r="J44" s="47"/>
    </row>
    <row r="45" spans="1:11" x14ac:dyDescent="0.2">
      <c r="A45" s="7"/>
      <c r="D45" s="6"/>
      <c r="E45" s="6"/>
      <c r="F45" s="6"/>
      <c r="G45" s="6"/>
      <c r="H45" s="6"/>
      <c r="J45" s="47"/>
    </row>
    <row r="46" spans="1:11" x14ac:dyDescent="0.2">
      <c r="A46" s="7"/>
      <c r="F46" s="48"/>
      <c r="G46" s="47"/>
      <c r="J46" s="47"/>
    </row>
    <row r="47" spans="1:11" x14ac:dyDescent="0.2">
      <c r="A47" s="7"/>
      <c r="F47" s="51"/>
      <c r="G47" s="52"/>
      <c r="J47" s="52"/>
    </row>
    <row r="48" spans="1:11" x14ac:dyDescent="0.2">
      <c r="A48" s="6"/>
      <c r="D48" s="6"/>
      <c r="E48" s="6"/>
      <c r="F48" s="6"/>
      <c r="G48" s="6"/>
      <c r="H48" s="6"/>
      <c r="J48" s="47"/>
      <c r="K48" s="6"/>
    </row>
    <row r="49" spans="1:11" x14ac:dyDescent="0.2">
      <c r="A49" s="6"/>
      <c r="F49" s="48"/>
      <c r="G49" s="47"/>
      <c r="J49" s="47"/>
      <c r="K49" s="6"/>
    </row>
    <row r="50" spans="1:11" x14ac:dyDescent="0.2">
      <c r="A50" s="6"/>
      <c r="F50" s="48"/>
      <c r="G50" s="47"/>
      <c r="J50" s="47"/>
      <c r="K50" s="6"/>
    </row>
    <row r="51" spans="1:11" x14ac:dyDescent="0.2">
      <c r="A51" s="6"/>
      <c r="F51" s="48"/>
      <c r="G51" s="47"/>
      <c r="J51" s="47"/>
      <c r="K51" s="6"/>
    </row>
    <row r="52" spans="1:11" x14ac:dyDescent="0.2">
      <c r="A52" s="6"/>
      <c r="D52" s="6"/>
      <c r="E52" s="6"/>
      <c r="F52" s="6"/>
      <c r="G52" s="6"/>
      <c r="H52" s="6"/>
      <c r="J52" s="49"/>
      <c r="K52" s="6"/>
    </row>
    <row r="53" spans="1:11" x14ac:dyDescent="0.2">
      <c r="A53" s="6"/>
      <c r="F53" s="48"/>
      <c r="G53" s="47"/>
      <c r="J53" s="47"/>
      <c r="K53" s="6"/>
    </row>
    <row r="54" spans="1:11" x14ac:dyDescent="0.2">
      <c r="A54" s="6"/>
      <c r="F54" s="48"/>
      <c r="G54" s="47"/>
      <c r="J54" s="47"/>
      <c r="K54" s="6"/>
    </row>
    <row r="55" spans="1:11" x14ac:dyDescent="0.2">
      <c r="A55" s="6"/>
      <c r="D55" s="6"/>
      <c r="E55" s="6"/>
      <c r="F55" s="6"/>
      <c r="G55" s="6"/>
      <c r="H55" s="6"/>
      <c r="J55" s="47"/>
      <c r="K55" s="6"/>
    </row>
    <row r="56" spans="1:11" x14ac:dyDescent="0.2">
      <c r="A56" s="6"/>
      <c r="F56" s="48"/>
      <c r="G56" s="47"/>
      <c r="J56" s="47"/>
      <c r="K56" s="6"/>
    </row>
    <row r="57" spans="1:11" x14ac:dyDescent="0.2">
      <c r="A57" s="6"/>
      <c r="F57" s="48"/>
      <c r="G57" s="47"/>
      <c r="J57" s="47"/>
      <c r="K57" s="6"/>
    </row>
    <row r="58" spans="1:11" x14ac:dyDescent="0.2">
      <c r="A58" s="6"/>
      <c r="E58" s="50"/>
      <c r="F58" s="48"/>
      <c r="G58" s="47"/>
      <c r="J58" s="47"/>
      <c r="K58" s="6"/>
    </row>
    <row r="59" spans="1:11" x14ac:dyDescent="0.2">
      <c r="A59" s="6"/>
      <c r="D59" s="6"/>
      <c r="E59" s="6"/>
      <c r="F59" s="6"/>
      <c r="G59" s="6"/>
      <c r="H59" s="6"/>
      <c r="J59" s="47"/>
      <c r="K59" s="6"/>
    </row>
    <row r="60" spans="1:11" x14ac:dyDescent="0.2">
      <c r="A60" s="6"/>
      <c r="F60" s="48"/>
      <c r="G60" s="47"/>
      <c r="J60" s="47"/>
      <c r="K60" s="6"/>
    </row>
    <row r="61" spans="1:11" x14ac:dyDescent="0.2">
      <c r="A61" s="6"/>
      <c r="F61" s="51"/>
      <c r="G61" s="52"/>
      <c r="J61" s="52"/>
      <c r="K61" s="6"/>
    </row>
    <row r="62" spans="1:11" x14ac:dyDescent="0.2">
      <c r="A62" s="7"/>
      <c r="D62" s="6"/>
      <c r="E62" s="6"/>
      <c r="F62" s="6"/>
      <c r="G62" s="6"/>
      <c r="H62" s="6"/>
      <c r="J62" s="47"/>
    </row>
    <row r="63" spans="1:11" x14ac:dyDescent="0.2">
      <c r="A63" s="7"/>
      <c r="F63" s="48"/>
      <c r="G63" s="47"/>
      <c r="J63" s="47"/>
    </row>
    <row r="64" spans="1:11" x14ac:dyDescent="0.2">
      <c r="A64" s="7"/>
      <c r="F64" s="48"/>
      <c r="G64" s="47"/>
      <c r="J64" s="47"/>
    </row>
    <row r="65" spans="1:11" x14ac:dyDescent="0.2">
      <c r="A65" s="7"/>
      <c r="F65" s="48"/>
      <c r="G65" s="47"/>
      <c r="J65" s="47"/>
    </row>
    <row r="66" spans="1:11" x14ac:dyDescent="0.2">
      <c r="A66" s="7"/>
      <c r="D66" s="6"/>
      <c r="E66" s="6"/>
      <c r="F66" s="6"/>
      <c r="G66" s="6"/>
      <c r="H66" s="6"/>
      <c r="J66" s="49"/>
    </row>
    <row r="67" spans="1:11" x14ac:dyDescent="0.2">
      <c r="A67" s="7"/>
      <c r="F67" s="48"/>
      <c r="G67" s="47"/>
      <c r="J67" s="47"/>
    </row>
    <row r="68" spans="1:11" x14ac:dyDescent="0.2">
      <c r="A68" s="7"/>
      <c r="F68" s="48"/>
      <c r="G68" s="47"/>
      <c r="J68" s="47"/>
    </row>
    <row r="69" spans="1:11" x14ac:dyDescent="0.2">
      <c r="A69" s="7"/>
      <c r="D69" s="6"/>
      <c r="E69" s="6"/>
      <c r="F69" s="6"/>
      <c r="G69" s="6"/>
      <c r="H69" s="6"/>
      <c r="J69" s="47"/>
    </row>
    <row r="70" spans="1:11" x14ac:dyDescent="0.2">
      <c r="A70" s="7"/>
      <c r="F70" s="48"/>
      <c r="G70" s="47"/>
      <c r="J70" s="47"/>
    </row>
    <row r="71" spans="1:11" x14ac:dyDescent="0.2">
      <c r="A71" s="7"/>
      <c r="F71" s="48"/>
      <c r="G71" s="47"/>
      <c r="J71" s="47"/>
    </row>
    <row r="72" spans="1:11" x14ac:dyDescent="0.2">
      <c r="A72" s="7"/>
      <c r="E72" s="50"/>
      <c r="F72" s="48"/>
      <c r="G72" s="47"/>
      <c r="J72" s="47"/>
    </row>
    <row r="73" spans="1:11" x14ac:dyDescent="0.2">
      <c r="A73" s="7"/>
      <c r="D73" s="6"/>
      <c r="E73" s="6"/>
      <c r="F73" s="6"/>
      <c r="G73" s="6"/>
      <c r="H73" s="6"/>
      <c r="J73" s="47"/>
    </row>
    <row r="74" spans="1:11" x14ac:dyDescent="0.2">
      <c r="A74" s="7"/>
      <c r="F74" s="48"/>
      <c r="G74" s="47"/>
      <c r="J74" s="47"/>
    </row>
    <row r="75" spans="1:11" x14ac:dyDescent="0.2">
      <c r="A75" s="7"/>
      <c r="F75" s="51"/>
      <c r="G75" s="52"/>
      <c r="J75" s="52"/>
    </row>
    <row r="76" spans="1:11" x14ac:dyDescent="0.2">
      <c r="A76" s="6"/>
      <c r="D76" s="6"/>
      <c r="E76" s="6"/>
      <c r="F76" s="6"/>
      <c r="G76" s="6"/>
      <c r="H76" s="6"/>
      <c r="J76" s="47"/>
      <c r="K76" s="6"/>
    </row>
    <row r="77" spans="1:11" x14ac:dyDescent="0.2">
      <c r="A77" s="6"/>
      <c r="F77" s="48"/>
      <c r="G77" s="47"/>
      <c r="J77" s="47"/>
      <c r="K77" s="6"/>
    </row>
    <row r="78" spans="1:11" x14ac:dyDescent="0.2">
      <c r="A78" s="6"/>
      <c r="F78" s="48"/>
      <c r="G78" s="47"/>
      <c r="J78" s="47"/>
      <c r="K78" s="6"/>
    </row>
    <row r="79" spans="1:11" x14ac:dyDescent="0.2">
      <c r="A79" s="6"/>
      <c r="F79" s="48"/>
      <c r="G79" s="47"/>
      <c r="J79" s="47"/>
      <c r="K79" s="6"/>
    </row>
    <row r="80" spans="1:11" x14ac:dyDescent="0.2">
      <c r="A80" s="6"/>
      <c r="D80" s="6"/>
      <c r="E80" s="6"/>
      <c r="F80" s="6"/>
      <c r="G80" s="6"/>
      <c r="H80" s="6"/>
      <c r="J80" s="49"/>
      <c r="K80" s="6"/>
    </row>
    <row r="81" spans="1:11" x14ac:dyDescent="0.2">
      <c r="A81" s="6"/>
      <c r="F81" s="48"/>
      <c r="G81" s="47"/>
      <c r="J81" s="47"/>
      <c r="K81" s="6"/>
    </row>
    <row r="82" spans="1:11" x14ac:dyDescent="0.2">
      <c r="A82" s="6"/>
      <c r="F82" s="48"/>
      <c r="G82" s="47"/>
      <c r="J82" s="47"/>
      <c r="K82" s="6"/>
    </row>
    <row r="83" spans="1:11" x14ac:dyDescent="0.2">
      <c r="A83" s="6"/>
      <c r="D83" s="6"/>
      <c r="E83" s="6"/>
      <c r="F83" s="6"/>
      <c r="G83" s="6"/>
      <c r="H83" s="6"/>
      <c r="J83" s="47"/>
      <c r="K83" s="6"/>
    </row>
    <row r="84" spans="1:11" x14ac:dyDescent="0.2">
      <c r="A84" s="6"/>
      <c r="F84" s="48"/>
      <c r="G84" s="47"/>
      <c r="J84" s="47"/>
      <c r="K84" s="6"/>
    </row>
    <row r="85" spans="1:11" x14ac:dyDescent="0.2">
      <c r="A85" s="6"/>
      <c r="F85" s="48"/>
      <c r="G85" s="47"/>
      <c r="J85" s="47"/>
      <c r="K85" s="6"/>
    </row>
    <row r="86" spans="1:11" x14ac:dyDescent="0.2">
      <c r="A86" s="6"/>
      <c r="E86" s="50"/>
      <c r="F86" s="48"/>
      <c r="G86" s="47"/>
      <c r="J86" s="47"/>
      <c r="K86" s="6"/>
    </row>
    <row r="87" spans="1:11" x14ac:dyDescent="0.2">
      <c r="A87" s="6"/>
      <c r="D87" s="6"/>
      <c r="E87" s="6"/>
      <c r="F87" s="6"/>
      <c r="G87" s="6"/>
      <c r="H87" s="6"/>
      <c r="J87" s="47"/>
      <c r="K87" s="6"/>
    </row>
    <row r="88" spans="1:11" x14ac:dyDescent="0.2">
      <c r="A88" s="6"/>
      <c r="F88" s="48"/>
      <c r="G88" s="47"/>
      <c r="J88" s="47"/>
      <c r="K88" s="6"/>
    </row>
    <row r="89" spans="1:11" x14ac:dyDescent="0.2">
      <c r="A89" s="6"/>
      <c r="F89" s="51"/>
      <c r="G89" s="52"/>
      <c r="J89" s="52"/>
      <c r="K89" s="6"/>
    </row>
    <row r="90" spans="1:11" x14ac:dyDescent="0.2">
      <c r="A90" s="7"/>
      <c r="D90" s="6"/>
      <c r="E90" s="6"/>
      <c r="F90" s="6"/>
      <c r="G90" s="6"/>
      <c r="H90" s="6"/>
      <c r="J90" s="47"/>
    </row>
    <row r="91" spans="1:11" x14ac:dyDescent="0.2">
      <c r="A91" s="7"/>
      <c r="F91" s="48"/>
      <c r="G91" s="47"/>
      <c r="J91" s="47"/>
    </row>
    <row r="92" spans="1:11" x14ac:dyDescent="0.2">
      <c r="A92" s="7"/>
      <c r="F92" s="48"/>
      <c r="G92" s="47"/>
      <c r="J92" s="47"/>
    </row>
    <row r="93" spans="1:11" x14ac:dyDescent="0.2">
      <c r="A93" s="7"/>
      <c r="F93" s="48"/>
      <c r="G93" s="47"/>
      <c r="J93" s="47"/>
    </row>
    <row r="94" spans="1:11" x14ac:dyDescent="0.2">
      <c r="A94" s="7"/>
      <c r="D94" s="6"/>
      <c r="E94" s="6"/>
      <c r="F94" s="6"/>
      <c r="G94" s="6"/>
      <c r="H94" s="6"/>
      <c r="J94" s="49"/>
    </row>
    <row r="95" spans="1:11" x14ac:dyDescent="0.2">
      <c r="A95" s="7"/>
      <c r="F95" s="48"/>
      <c r="G95" s="47"/>
      <c r="J95" s="47"/>
    </row>
    <row r="96" spans="1:11" x14ac:dyDescent="0.2">
      <c r="A96" s="7"/>
      <c r="F96" s="48"/>
      <c r="G96" s="47"/>
      <c r="J96" s="47"/>
    </row>
    <row r="97" spans="1:10" x14ac:dyDescent="0.2">
      <c r="A97" s="7"/>
      <c r="D97" s="6"/>
      <c r="E97" s="6"/>
      <c r="F97" s="6"/>
      <c r="G97" s="6"/>
      <c r="H97" s="6"/>
      <c r="J97" s="47"/>
    </row>
    <row r="98" spans="1:10" x14ac:dyDescent="0.2">
      <c r="A98" s="7"/>
      <c r="F98" s="48"/>
      <c r="G98" s="47"/>
      <c r="J98" s="47"/>
    </row>
    <row r="99" spans="1:10" x14ac:dyDescent="0.2">
      <c r="A99" s="7"/>
      <c r="F99" s="48"/>
      <c r="G99" s="47"/>
      <c r="J99" s="47"/>
    </row>
    <row r="100" spans="1:10" x14ac:dyDescent="0.2">
      <c r="A100" s="7"/>
      <c r="E100" s="50"/>
      <c r="F100" s="48"/>
      <c r="G100" s="47"/>
      <c r="J100" s="47"/>
    </row>
    <row r="101" spans="1:10" x14ac:dyDescent="0.2">
      <c r="A101" s="7"/>
      <c r="D101" s="6"/>
      <c r="E101" s="6"/>
      <c r="F101" s="6"/>
      <c r="G101" s="6"/>
      <c r="H101" s="6"/>
      <c r="J101" s="47"/>
    </row>
    <row r="102" spans="1:10" x14ac:dyDescent="0.2">
      <c r="A102" s="7"/>
      <c r="F102" s="48"/>
      <c r="G102" s="47"/>
      <c r="J102" s="47"/>
    </row>
    <row r="103" spans="1:10" x14ac:dyDescent="0.2">
      <c r="A103" s="7"/>
      <c r="F103" s="51"/>
      <c r="G103" s="52"/>
      <c r="J103" s="52"/>
    </row>
  </sheetData>
  <phoneticPr fontId="1" type="noConversion"/>
  <conditionalFormatting sqref="K4:L4 A4:C4 G4">
    <cfRule type="expression" dxfId="47" priority="110">
      <formula>A4="Excluded"</formula>
    </cfRule>
    <cfRule type="expression" dxfId="46" priority="111">
      <formula>A4="Server"</formula>
    </cfRule>
    <cfRule type="expression" dxfId="45" priority="112">
      <formula>A4="Both"</formula>
    </cfRule>
  </conditionalFormatting>
  <conditionalFormatting sqref="K4:L4 A4:C4 G4">
    <cfRule type="expression" dxfId="44" priority="109">
      <formula>A4="Client"</formula>
    </cfRule>
  </conditionalFormatting>
  <conditionalFormatting sqref="D4:F4">
    <cfRule type="expression" dxfId="43" priority="106">
      <formula>D4="Excluded"</formula>
    </cfRule>
    <cfRule type="expression" dxfId="42" priority="107">
      <formula>D4="Server"</formula>
    </cfRule>
    <cfRule type="expression" dxfId="41" priority="108">
      <formula>D4="Both"</formula>
    </cfRule>
  </conditionalFormatting>
  <conditionalFormatting sqref="D4:F4">
    <cfRule type="expression" dxfId="40" priority="105">
      <formula>D4="Client"</formula>
    </cfRule>
  </conditionalFormatting>
  <conditionalFormatting sqref="M4">
    <cfRule type="expression" dxfId="39" priority="82">
      <formula>M4="Excluded"</formula>
    </cfRule>
    <cfRule type="expression" dxfId="38" priority="83">
      <formula>M4="Server"</formula>
    </cfRule>
    <cfRule type="expression" dxfId="37" priority="84">
      <formula>M4="Both"</formula>
    </cfRule>
  </conditionalFormatting>
  <conditionalFormatting sqref="M4">
    <cfRule type="expression" dxfId="36" priority="81">
      <formula>M4="Client"</formula>
    </cfRule>
  </conditionalFormatting>
  <conditionalFormatting sqref="J4">
    <cfRule type="expression" dxfId="35" priority="78">
      <formula>J4="Excluded"</formula>
    </cfRule>
    <cfRule type="expression" dxfId="34" priority="79">
      <formula>J4="Server"</formula>
    </cfRule>
    <cfRule type="expression" dxfId="33" priority="80">
      <formula>J4="Both"</formula>
    </cfRule>
  </conditionalFormatting>
  <conditionalFormatting sqref="J4">
    <cfRule type="expression" dxfId="32" priority="77">
      <formula>J4="Client"</formula>
    </cfRule>
  </conditionalFormatting>
  <conditionalFormatting sqref="I48:I61">
    <cfRule type="cellIs" dxfId="31" priority="25" operator="equal">
      <formula>8</formula>
    </cfRule>
    <cfRule type="cellIs" dxfId="30" priority="26" operator="equal">
      <formula>10</formula>
    </cfRule>
    <cfRule type="cellIs" dxfId="29" priority="27" operator="equal">
      <formula>15</formula>
    </cfRule>
    <cfRule type="cellIs" dxfId="28" priority="28" operator="equal">
      <formula>18</formula>
    </cfRule>
  </conditionalFormatting>
  <conditionalFormatting sqref="I34:I47">
    <cfRule type="cellIs" dxfId="27" priority="29" operator="equal">
      <formula>8</formula>
    </cfRule>
    <cfRule type="cellIs" dxfId="26" priority="30" operator="equal">
      <formula>10</formula>
    </cfRule>
    <cfRule type="cellIs" dxfId="25" priority="31" operator="equal">
      <formula>15</formula>
    </cfRule>
    <cfRule type="cellIs" dxfId="24" priority="32" operator="equal">
      <formula>18</formula>
    </cfRule>
  </conditionalFormatting>
  <conditionalFormatting sqref="I76:I89">
    <cfRule type="cellIs" dxfId="23" priority="21" operator="equal">
      <formula>8</formula>
    </cfRule>
    <cfRule type="cellIs" dxfId="22" priority="22" operator="equal">
      <formula>10</formula>
    </cfRule>
    <cfRule type="cellIs" dxfId="21" priority="23" operator="equal">
      <formula>15</formula>
    </cfRule>
    <cfRule type="cellIs" dxfId="20" priority="24" operator="equal">
      <formula>18</formula>
    </cfRule>
  </conditionalFormatting>
  <conditionalFormatting sqref="I62:I75">
    <cfRule type="cellIs" dxfId="19" priority="17" operator="equal">
      <formula>8</formula>
    </cfRule>
    <cfRule type="cellIs" dxfId="18" priority="18" operator="equal">
      <formula>10</formula>
    </cfRule>
    <cfRule type="cellIs" dxfId="17" priority="19" operator="equal">
      <formula>15</formula>
    </cfRule>
    <cfRule type="cellIs" dxfId="16" priority="20" operator="equal">
      <formula>18</formula>
    </cfRule>
  </conditionalFormatting>
  <conditionalFormatting sqref="I90:I103">
    <cfRule type="cellIs" dxfId="15" priority="13" operator="equal">
      <formula>8</formula>
    </cfRule>
    <cfRule type="cellIs" dxfId="14" priority="14" operator="equal">
      <formula>10</formula>
    </cfRule>
    <cfRule type="cellIs" dxfId="13" priority="15" operator="equal">
      <formula>15</formula>
    </cfRule>
    <cfRule type="cellIs" dxfId="12" priority="16" operator="equal">
      <formula>18</formula>
    </cfRule>
  </conditionalFormatting>
  <conditionalFormatting sqref="K6:K19">
    <cfRule type="cellIs" dxfId="11" priority="9" operator="equal">
      <formula>8</formula>
    </cfRule>
    <cfRule type="cellIs" dxfId="10" priority="10" operator="equal">
      <formula>10</formula>
    </cfRule>
    <cfRule type="cellIs" dxfId="9" priority="11" operator="equal">
      <formula>15</formula>
    </cfRule>
    <cfRule type="cellIs" dxfId="8" priority="12" operator="equal">
      <formula>18</formula>
    </cfRule>
  </conditionalFormatting>
  <conditionalFormatting sqref="H6:I19">
    <cfRule type="cellIs" dxfId="7" priority="5" operator="equal">
      <formula>8</formula>
    </cfRule>
    <cfRule type="cellIs" dxfId="6" priority="6" operator="equal">
      <formula>10</formula>
    </cfRule>
    <cfRule type="cellIs" dxfId="5" priority="7" operator="equal">
      <formula>15</formula>
    </cfRule>
    <cfRule type="cellIs" dxfId="4" priority="8" operator="equal">
      <formula>18</formula>
    </cfRule>
  </conditionalFormatting>
  <conditionalFormatting sqref="H4:I4">
    <cfRule type="expression" dxfId="3" priority="2">
      <formula>H4="Excluded"</formula>
    </cfRule>
    <cfRule type="expression" dxfId="2" priority="3">
      <formula>H4="Server"</formula>
    </cfRule>
    <cfRule type="expression" dxfId="1" priority="4">
      <formula>H4="Both"</formula>
    </cfRule>
  </conditionalFormatting>
  <conditionalFormatting sqref="H4:I4">
    <cfRule type="expression" dxfId="0" priority="1">
      <formula>H4="Client"</formula>
    </cfRule>
  </conditionalFormatting>
  <dataValidations count="1">
    <dataValidation type="list" allowBlank="1" showInputMessage="1" showErrorMessage="1" sqref="A4:M4">
      <formula1>"Both,Client,Server,Excluded"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workbookViewId="0">
      <selection activeCell="L40" sqref="L40"/>
    </sheetView>
  </sheetViews>
  <sheetFormatPr defaultRowHeight="14.25" x14ac:dyDescent="0.2"/>
  <cols>
    <col min="2" max="2" width="13" bestFit="1" customWidth="1"/>
    <col min="5" max="5" width="8.625" customWidth="1"/>
    <col min="6" max="6" width="10.875" customWidth="1"/>
    <col min="7" max="7" width="9" style="5"/>
    <col min="9" max="9" width="10.125" customWidth="1"/>
    <col min="16" max="16" width="11" bestFit="1" customWidth="1"/>
  </cols>
  <sheetData>
    <row r="1" spans="1:17" ht="15" thickBot="1" x14ac:dyDescent="0.25">
      <c r="N1" t="s">
        <v>73</v>
      </c>
    </row>
    <row r="2" spans="1:17" x14ac:dyDescent="0.2">
      <c r="A2" s="14" t="s">
        <v>53</v>
      </c>
      <c r="B2" s="8" t="s">
        <v>34</v>
      </c>
      <c r="C2" s="8" t="s">
        <v>35</v>
      </c>
      <c r="D2" s="8" t="s">
        <v>36</v>
      </c>
      <c r="E2" s="8" t="s">
        <v>37</v>
      </c>
      <c r="F2" s="8" t="s">
        <v>47</v>
      </c>
      <c r="G2" s="13" t="s">
        <v>48</v>
      </c>
      <c r="L2" s="20" t="s">
        <v>64</v>
      </c>
      <c r="M2" s="21">
        <v>30000</v>
      </c>
      <c r="N2">
        <f>M2/150</f>
        <v>200</v>
      </c>
      <c r="P2" s="36" t="s">
        <v>79</v>
      </c>
      <c r="Q2" s="33">
        <v>0.8</v>
      </c>
    </row>
    <row r="3" spans="1:17" x14ac:dyDescent="0.2">
      <c r="A3" t="s">
        <v>49</v>
      </c>
      <c r="B3" t="s">
        <v>33</v>
      </c>
      <c r="C3">
        <v>1</v>
      </c>
      <c r="D3">
        <f>M19</f>
        <v>30000</v>
      </c>
      <c r="E3">
        <f>D3*C3</f>
        <v>30000</v>
      </c>
      <c r="F3">
        <f>AVERAGE(E3)</f>
        <v>30000</v>
      </c>
      <c r="G3" s="5">
        <f>Sheet2!G4</f>
        <v>6.3051702395964691E-4</v>
      </c>
      <c r="H3">
        <f>F3*G3</f>
        <v>18.915510718789406</v>
      </c>
      <c r="L3" s="9" t="s">
        <v>42</v>
      </c>
      <c r="M3" s="10">
        <v>3600</v>
      </c>
      <c r="N3">
        <f>M3/80</f>
        <v>45</v>
      </c>
      <c r="P3" s="37" t="s">
        <v>80</v>
      </c>
      <c r="Q3" s="34">
        <v>0.8</v>
      </c>
    </row>
    <row r="4" spans="1:17" x14ac:dyDescent="0.2">
      <c r="A4" t="s">
        <v>63</v>
      </c>
      <c r="B4" t="s">
        <v>16</v>
      </c>
      <c r="C4">
        <v>5</v>
      </c>
      <c r="D4">
        <f>N2</f>
        <v>200</v>
      </c>
      <c r="E4">
        <f>D4*C4</f>
        <v>1000</v>
      </c>
      <c r="F4">
        <f>AVERAGE(E4)</f>
        <v>1000</v>
      </c>
      <c r="G4" s="5">
        <f>Sheet2!G5</f>
        <v>6.3051702395964691E-3</v>
      </c>
      <c r="H4">
        <f t="shared" ref="H4:H22" si="0">F4*G4</f>
        <v>6.3051702395964693</v>
      </c>
      <c r="L4" s="11" t="s">
        <v>43</v>
      </c>
      <c r="M4" s="12">
        <v>2400</v>
      </c>
      <c r="N4">
        <f>M4/80</f>
        <v>30</v>
      </c>
      <c r="P4" s="38" t="s">
        <v>81</v>
      </c>
      <c r="Q4" s="32">
        <v>1.2</v>
      </c>
    </row>
    <row r="5" spans="1:17" x14ac:dyDescent="0.2">
      <c r="H5">
        <f t="shared" si="0"/>
        <v>0</v>
      </c>
      <c r="L5" s="18" t="s">
        <v>65</v>
      </c>
      <c r="M5" s="19">
        <v>400</v>
      </c>
      <c r="N5">
        <f>M5/40</f>
        <v>10</v>
      </c>
      <c r="P5" s="38" t="s">
        <v>82</v>
      </c>
      <c r="Q5" s="34">
        <v>2.4</v>
      </c>
    </row>
    <row r="6" spans="1:17" x14ac:dyDescent="0.2">
      <c r="H6">
        <f t="shared" si="0"/>
        <v>0</v>
      </c>
      <c r="L6" s="16" t="s">
        <v>66</v>
      </c>
      <c r="M6" s="17">
        <v>20000</v>
      </c>
      <c r="N6">
        <f>M6/60</f>
        <v>333.33333333333331</v>
      </c>
      <c r="P6" s="37" t="s">
        <v>83</v>
      </c>
      <c r="Q6" s="34">
        <v>1.2</v>
      </c>
    </row>
    <row r="7" spans="1:17" x14ac:dyDescent="0.2">
      <c r="H7">
        <f t="shared" si="0"/>
        <v>0</v>
      </c>
      <c r="L7" s="9" t="s">
        <v>67</v>
      </c>
      <c r="M7" s="10">
        <v>5000</v>
      </c>
      <c r="N7">
        <f>M7/40</f>
        <v>125</v>
      </c>
      <c r="P7" s="37" t="s">
        <v>84</v>
      </c>
      <c r="Q7" s="34">
        <v>2.4</v>
      </c>
    </row>
    <row r="8" spans="1:17" x14ac:dyDescent="0.2">
      <c r="H8">
        <f t="shared" si="0"/>
        <v>0</v>
      </c>
      <c r="L8" s="18" t="s">
        <v>68</v>
      </c>
      <c r="M8" s="19">
        <v>1000</v>
      </c>
      <c r="N8">
        <f>M8/30</f>
        <v>33.333333333333336</v>
      </c>
      <c r="P8" s="37" t="s">
        <v>85</v>
      </c>
      <c r="Q8" s="34">
        <v>6</v>
      </c>
    </row>
    <row r="9" spans="1:17" x14ac:dyDescent="0.2">
      <c r="A9" t="s">
        <v>50</v>
      </c>
      <c r="B9" t="s">
        <v>45</v>
      </c>
      <c r="C9">
        <v>10</v>
      </c>
      <c r="D9">
        <f>N3</f>
        <v>45</v>
      </c>
      <c r="E9">
        <f t="shared" ref="E9:E22" si="1">D9*C9</f>
        <v>450</v>
      </c>
      <c r="F9">
        <f>AVERAGE(E9,E10,E11)</f>
        <v>558.33333333333337</v>
      </c>
      <c r="G9" s="5">
        <f>Sheet2!G6</f>
        <v>4.728877679697352E-2</v>
      </c>
      <c r="H9">
        <f t="shared" si="0"/>
        <v>26.402900378310218</v>
      </c>
      <c r="L9" s="16" t="s">
        <v>69</v>
      </c>
      <c r="M9" s="17">
        <v>6000</v>
      </c>
      <c r="P9" s="37" t="s">
        <v>86</v>
      </c>
      <c r="Q9" s="34">
        <v>12</v>
      </c>
    </row>
    <row r="10" spans="1:17" ht="15" thickBot="1" x14ac:dyDescent="0.25">
      <c r="B10" t="s">
        <v>22</v>
      </c>
      <c r="C10">
        <v>5</v>
      </c>
      <c r="D10">
        <f>N7</f>
        <v>125</v>
      </c>
      <c r="E10">
        <f t="shared" si="1"/>
        <v>625</v>
      </c>
      <c r="H10">
        <f t="shared" si="0"/>
        <v>0</v>
      </c>
      <c r="L10" s="9" t="s">
        <v>70</v>
      </c>
      <c r="M10" s="10">
        <v>2500</v>
      </c>
      <c r="P10" s="39" t="s">
        <v>87</v>
      </c>
      <c r="Q10" s="35">
        <v>1</v>
      </c>
    </row>
    <row r="11" spans="1:17" x14ac:dyDescent="0.2">
      <c r="B11" t="s">
        <v>40</v>
      </c>
      <c r="C11">
        <v>1</v>
      </c>
      <c r="D11">
        <f>M11</f>
        <v>600</v>
      </c>
      <c r="E11">
        <f>D11*C11</f>
        <v>600</v>
      </c>
      <c r="H11">
        <f t="shared" si="0"/>
        <v>0</v>
      </c>
      <c r="L11" s="18" t="s">
        <v>71</v>
      </c>
      <c r="M11" s="19">
        <v>600</v>
      </c>
      <c r="P11" s="42" t="s">
        <v>88</v>
      </c>
      <c r="Q11" s="40">
        <v>0.5</v>
      </c>
    </row>
    <row r="12" spans="1:17" ht="15" thickBot="1" x14ac:dyDescent="0.25">
      <c r="H12">
        <f t="shared" si="0"/>
        <v>0</v>
      </c>
      <c r="L12" s="22" t="s">
        <v>72</v>
      </c>
      <c r="M12" s="23">
        <v>200</v>
      </c>
      <c r="P12" s="43" t="s">
        <v>89</v>
      </c>
      <c r="Q12" s="41">
        <v>1</v>
      </c>
    </row>
    <row r="13" spans="1:17" x14ac:dyDescent="0.2">
      <c r="A13" t="s">
        <v>51</v>
      </c>
      <c r="B13" t="s">
        <v>21</v>
      </c>
      <c r="C13">
        <v>200</v>
      </c>
      <c r="D13">
        <f>Q2</f>
        <v>0.8</v>
      </c>
      <c r="E13">
        <f t="shared" si="1"/>
        <v>160</v>
      </c>
      <c r="F13">
        <f>AVERAGE(E13,E14,E15,E16)</f>
        <v>160</v>
      </c>
      <c r="G13" s="5">
        <f>Sheet2!G7</f>
        <v>0.31525851197982346</v>
      </c>
      <c r="H13">
        <f t="shared" si="0"/>
        <v>50.441361916771754</v>
      </c>
      <c r="L13" s="24"/>
      <c r="M13" s="25"/>
      <c r="P13" s="44" t="s">
        <v>90</v>
      </c>
      <c r="Q13" s="40">
        <v>2.5</v>
      </c>
    </row>
    <row r="14" spans="1:17" ht="15" thickBot="1" x14ac:dyDescent="0.25">
      <c r="B14" t="s">
        <v>41</v>
      </c>
      <c r="C14">
        <v>200</v>
      </c>
      <c r="D14">
        <f>Q3</f>
        <v>0.8</v>
      </c>
      <c r="E14">
        <f t="shared" si="1"/>
        <v>160</v>
      </c>
      <c r="H14">
        <f t="shared" si="0"/>
        <v>0</v>
      </c>
      <c r="L14" s="16" t="s">
        <v>75</v>
      </c>
      <c r="M14" s="17">
        <v>54000</v>
      </c>
      <c r="P14" s="43" t="s">
        <v>91</v>
      </c>
      <c r="Q14" s="41">
        <v>5</v>
      </c>
    </row>
    <row r="15" spans="1:17" x14ac:dyDescent="0.2">
      <c r="B15" t="s">
        <v>23</v>
      </c>
      <c r="C15">
        <v>20</v>
      </c>
      <c r="D15">
        <f>Q8</f>
        <v>6</v>
      </c>
      <c r="E15">
        <f t="shared" si="1"/>
        <v>120</v>
      </c>
      <c r="H15">
        <f t="shared" si="0"/>
        <v>0</v>
      </c>
      <c r="L15" s="9" t="s">
        <v>77</v>
      </c>
      <c r="M15" s="10">
        <v>5400</v>
      </c>
      <c r="P15" s="44" t="s">
        <v>92</v>
      </c>
      <c r="Q15" s="40">
        <v>12.5</v>
      </c>
    </row>
    <row r="16" spans="1:17" ht="15" thickBot="1" x14ac:dyDescent="0.25">
      <c r="B16" t="s">
        <v>46</v>
      </c>
      <c r="C16">
        <v>1</v>
      </c>
      <c r="D16">
        <f>M12</f>
        <v>200</v>
      </c>
      <c r="E16">
        <f t="shared" si="1"/>
        <v>200</v>
      </c>
      <c r="H16">
        <f t="shared" si="0"/>
        <v>0</v>
      </c>
      <c r="L16" s="30" t="s">
        <v>78</v>
      </c>
      <c r="M16" s="31">
        <v>3600</v>
      </c>
      <c r="P16" s="43" t="s">
        <v>93</v>
      </c>
      <c r="Q16" s="41">
        <v>25</v>
      </c>
    </row>
    <row r="17" spans="1:17" ht="15" thickBot="1" x14ac:dyDescent="0.25">
      <c r="H17">
        <f t="shared" si="0"/>
        <v>0</v>
      </c>
      <c r="L17" s="18" t="s">
        <v>76</v>
      </c>
      <c r="M17" s="19">
        <v>600</v>
      </c>
      <c r="P17" s="45" t="s">
        <v>94</v>
      </c>
      <c r="Q17" s="46">
        <f>1/2500</f>
        <v>4.0000000000000002E-4</v>
      </c>
    </row>
    <row r="18" spans="1:17" ht="15" thickBot="1" x14ac:dyDescent="0.25">
      <c r="A18" t="s">
        <v>52</v>
      </c>
      <c r="B18" t="s">
        <v>28</v>
      </c>
      <c r="C18">
        <v>10</v>
      </c>
      <c r="D18">
        <f>Q4</f>
        <v>1.2</v>
      </c>
      <c r="E18">
        <f t="shared" si="1"/>
        <v>12</v>
      </c>
      <c r="F18">
        <f>AVERAGE(E18,E19,E20,E21,E22)</f>
        <v>8.6999999999999993</v>
      </c>
      <c r="G18" s="5">
        <f>Sheet2!G8</f>
        <v>0.63051702395964693</v>
      </c>
      <c r="H18">
        <f t="shared" si="0"/>
        <v>5.4854981084489278</v>
      </c>
      <c r="L18" s="27"/>
      <c r="M18" s="26"/>
      <c r="P18" s="45" t="s">
        <v>95</v>
      </c>
      <c r="Q18" s="46">
        <v>5</v>
      </c>
    </row>
    <row r="19" spans="1:17" ht="15" thickBot="1" x14ac:dyDescent="0.25">
      <c r="B19" t="s">
        <v>97</v>
      </c>
      <c r="C19">
        <v>3</v>
      </c>
      <c r="D19">
        <v>2.5</v>
      </c>
      <c r="E19">
        <f t="shared" si="1"/>
        <v>7.5</v>
      </c>
      <c r="H19">
        <f t="shared" si="0"/>
        <v>0</v>
      </c>
      <c r="L19" s="28" t="s">
        <v>74</v>
      </c>
      <c r="M19" s="29">
        <v>30000</v>
      </c>
    </row>
    <row r="20" spans="1:17" x14ac:dyDescent="0.2">
      <c r="B20" t="s">
        <v>26</v>
      </c>
      <c r="C20">
        <v>10000</v>
      </c>
      <c r="D20">
        <f>Q17</f>
        <v>4.0000000000000002E-4</v>
      </c>
      <c r="E20">
        <f t="shared" si="1"/>
        <v>4</v>
      </c>
      <c r="H20">
        <f t="shared" si="0"/>
        <v>0</v>
      </c>
    </row>
    <row r="21" spans="1:17" x14ac:dyDescent="0.2">
      <c r="B21" t="s">
        <v>98</v>
      </c>
      <c r="C21">
        <v>3</v>
      </c>
      <c r="D21">
        <v>5</v>
      </c>
      <c r="E21">
        <f t="shared" si="1"/>
        <v>15</v>
      </c>
      <c r="H21">
        <f t="shared" si="0"/>
        <v>0</v>
      </c>
    </row>
    <row r="22" spans="1:17" x14ac:dyDescent="0.2">
      <c r="B22" t="s">
        <v>27</v>
      </c>
      <c r="C22">
        <v>5</v>
      </c>
      <c r="D22">
        <f>Q10</f>
        <v>1</v>
      </c>
      <c r="E22">
        <f t="shared" si="1"/>
        <v>5</v>
      </c>
      <c r="H22">
        <f t="shared" si="0"/>
        <v>0</v>
      </c>
    </row>
    <row r="23" spans="1:17" x14ac:dyDescent="0.2">
      <c r="H23">
        <f>SUM(H3:H22)</f>
        <v>107.55044136191677</v>
      </c>
    </row>
    <row r="26" spans="1:17" x14ac:dyDescent="0.2">
      <c r="A26" s="14" t="s">
        <v>55</v>
      </c>
      <c r="B26" s="8" t="s">
        <v>34</v>
      </c>
      <c r="C26" s="8" t="s">
        <v>11</v>
      </c>
      <c r="D26" s="8" t="s">
        <v>36</v>
      </c>
      <c r="E26" s="8" t="s">
        <v>24</v>
      </c>
      <c r="F26" s="8" t="s">
        <v>47</v>
      </c>
      <c r="G26" s="13" t="s">
        <v>13</v>
      </c>
    </row>
    <row r="27" spans="1:17" x14ac:dyDescent="0.2">
      <c r="A27" t="s">
        <v>49</v>
      </c>
    </row>
    <row r="28" spans="1:17" x14ac:dyDescent="0.2">
      <c r="B28" t="s">
        <v>16</v>
      </c>
      <c r="C28">
        <v>10</v>
      </c>
      <c r="D28">
        <f>N2</f>
        <v>200</v>
      </c>
      <c r="E28">
        <f t="shared" ref="E28" si="2">D28*C28</f>
        <v>2000</v>
      </c>
      <c r="F28">
        <f>AVERAGE(E28:E30)</f>
        <v>1916.6666666666667</v>
      </c>
      <c r="G28" s="5">
        <f>Sheet2!G14</f>
        <v>9.4043887147335428E-3</v>
      </c>
      <c r="H28">
        <f>F28*G28</f>
        <v>18.025078369905959</v>
      </c>
    </row>
    <row r="29" spans="1:17" x14ac:dyDescent="0.2">
      <c r="B29" t="s">
        <v>22</v>
      </c>
      <c r="C29">
        <v>10</v>
      </c>
      <c r="D29">
        <f>N7</f>
        <v>125</v>
      </c>
      <c r="E29">
        <f>D29*C29</f>
        <v>1250</v>
      </c>
      <c r="H29">
        <f t="shared" ref="H29:H46" si="3">F29*G29</f>
        <v>0</v>
      </c>
    </row>
    <row r="30" spans="1:17" x14ac:dyDescent="0.2">
      <c r="B30" t="s">
        <v>39</v>
      </c>
      <c r="C30">
        <v>1</v>
      </c>
      <c r="D30">
        <f>M10</f>
        <v>2500</v>
      </c>
      <c r="E30">
        <f>D30*C30</f>
        <v>2500</v>
      </c>
      <c r="H30">
        <f t="shared" si="3"/>
        <v>0</v>
      </c>
    </row>
    <row r="31" spans="1:17" x14ac:dyDescent="0.2">
      <c r="H31">
        <f t="shared" si="3"/>
        <v>0</v>
      </c>
    </row>
    <row r="32" spans="1:17" x14ac:dyDescent="0.2">
      <c r="H32">
        <f t="shared" si="3"/>
        <v>0</v>
      </c>
    </row>
    <row r="33" spans="1:8" x14ac:dyDescent="0.2">
      <c r="A33" t="s">
        <v>50</v>
      </c>
      <c r="B33" t="s">
        <v>44</v>
      </c>
      <c r="C33">
        <v>10</v>
      </c>
      <c r="D33">
        <f>N3</f>
        <v>45</v>
      </c>
      <c r="E33">
        <f t="shared" ref="E33:E34" si="4">D33*C33</f>
        <v>450</v>
      </c>
      <c r="F33">
        <f>AVERAGE(E33:E34)</f>
        <v>275</v>
      </c>
      <c r="G33" s="5">
        <f>Sheet2!G15</f>
        <v>5.0156739811912224E-2</v>
      </c>
      <c r="H33">
        <f t="shared" si="3"/>
        <v>13.793103448275861</v>
      </c>
    </row>
    <row r="34" spans="1:8" x14ac:dyDescent="0.2">
      <c r="B34" t="s">
        <v>105</v>
      </c>
      <c r="C34">
        <v>20</v>
      </c>
      <c r="D34">
        <f>Q18</f>
        <v>5</v>
      </c>
      <c r="E34">
        <f t="shared" si="4"/>
        <v>100</v>
      </c>
      <c r="H34">
        <f t="shared" si="3"/>
        <v>0</v>
      </c>
    </row>
    <row r="35" spans="1:8" x14ac:dyDescent="0.2">
      <c r="H35">
        <f t="shared" si="3"/>
        <v>0</v>
      </c>
    </row>
    <row r="36" spans="1:8" x14ac:dyDescent="0.2">
      <c r="H36">
        <f t="shared" si="3"/>
        <v>0</v>
      </c>
    </row>
    <row r="37" spans="1:8" x14ac:dyDescent="0.2">
      <c r="A37" t="s">
        <v>51</v>
      </c>
      <c r="B37" t="s">
        <v>21</v>
      </c>
      <c r="C37">
        <v>300</v>
      </c>
      <c r="D37">
        <f>Q2</f>
        <v>0.8</v>
      </c>
      <c r="E37">
        <f t="shared" ref="E37:E40" si="5">D37*C37</f>
        <v>240</v>
      </c>
      <c r="F37">
        <f>AVERAGE(E37:E40)</f>
        <v>162.5</v>
      </c>
      <c r="G37" s="5">
        <v>0.31645569620253167</v>
      </c>
      <c r="H37">
        <f t="shared" si="3"/>
        <v>51.424050632911396</v>
      </c>
    </row>
    <row r="38" spans="1:8" x14ac:dyDescent="0.2">
      <c r="B38" t="s">
        <v>41</v>
      </c>
      <c r="C38">
        <v>300</v>
      </c>
      <c r="D38">
        <f>Q3</f>
        <v>0.8</v>
      </c>
      <c r="E38">
        <f t="shared" si="5"/>
        <v>240</v>
      </c>
      <c r="H38">
        <f t="shared" si="3"/>
        <v>0</v>
      </c>
    </row>
    <row r="39" spans="1:8" x14ac:dyDescent="0.2">
      <c r="B39" t="s">
        <v>23</v>
      </c>
      <c r="C39">
        <v>20</v>
      </c>
      <c r="D39">
        <f>Q8</f>
        <v>6</v>
      </c>
      <c r="E39">
        <f t="shared" si="5"/>
        <v>120</v>
      </c>
      <c r="H39">
        <f t="shared" si="3"/>
        <v>0</v>
      </c>
    </row>
    <row r="40" spans="1:8" x14ac:dyDescent="0.2">
      <c r="B40" t="s">
        <v>61</v>
      </c>
      <c r="C40">
        <v>10</v>
      </c>
      <c r="D40">
        <f>Q18</f>
        <v>5</v>
      </c>
      <c r="E40">
        <f t="shared" si="5"/>
        <v>50</v>
      </c>
      <c r="H40">
        <f t="shared" si="3"/>
        <v>0</v>
      </c>
    </row>
    <row r="41" spans="1:8" x14ac:dyDescent="0.2">
      <c r="H41">
        <f t="shared" si="3"/>
        <v>0</v>
      </c>
    </row>
    <row r="42" spans="1:8" x14ac:dyDescent="0.2">
      <c r="A42" t="s">
        <v>52</v>
      </c>
      <c r="B42" t="s">
        <v>28</v>
      </c>
      <c r="C42">
        <v>10</v>
      </c>
      <c r="D42">
        <f>Q4</f>
        <v>1.2</v>
      </c>
      <c r="E42">
        <f t="shared" ref="E42:E46" si="6">D42*C42</f>
        <v>12</v>
      </c>
      <c r="F42">
        <f>AVERAGE(E42:E46)</f>
        <v>20.9</v>
      </c>
      <c r="G42" s="5">
        <v>0.63291139240506333</v>
      </c>
      <c r="H42">
        <f t="shared" si="3"/>
        <v>13.227848101265822</v>
      </c>
    </row>
    <row r="43" spans="1:8" x14ac:dyDescent="0.2">
      <c r="B43" t="s">
        <v>97</v>
      </c>
      <c r="C43">
        <v>15</v>
      </c>
      <c r="D43">
        <f>Q13</f>
        <v>2.5</v>
      </c>
      <c r="E43">
        <f t="shared" si="6"/>
        <v>37.5</v>
      </c>
      <c r="H43">
        <f t="shared" si="3"/>
        <v>0</v>
      </c>
    </row>
    <row r="44" spans="1:8" x14ac:dyDescent="0.2">
      <c r="B44" t="s">
        <v>26</v>
      </c>
      <c r="C44">
        <v>50000</v>
      </c>
      <c r="D44">
        <f>Q17</f>
        <v>4.0000000000000002E-4</v>
      </c>
      <c r="E44">
        <f t="shared" si="6"/>
        <v>20</v>
      </c>
      <c r="H44">
        <f t="shared" si="3"/>
        <v>0</v>
      </c>
    </row>
    <row r="45" spans="1:8" x14ac:dyDescent="0.2">
      <c r="B45" t="s">
        <v>98</v>
      </c>
      <c r="C45">
        <v>6</v>
      </c>
      <c r="D45">
        <f>Q14</f>
        <v>5</v>
      </c>
      <c r="E45">
        <f t="shared" si="6"/>
        <v>30</v>
      </c>
      <c r="H45">
        <f t="shared" si="3"/>
        <v>0</v>
      </c>
    </row>
    <row r="46" spans="1:8" x14ac:dyDescent="0.2">
      <c r="B46" t="s">
        <v>27</v>
      </c>
      <c r="C46">
        <v>5</v>
      </c>
      <c r="D46">
        <f>Q10</f>
        <v>1</v>
      </c>
      <c r="E46">
        <f t="shared" si="6"/>
        <v>5</v>
      </c>
      <c r="H46">
        <f t="shared" si="3"/>
        <v>0</v>
      </c>
    </row>
    <row r="47" spans="1:8" x14ac:dyDescent="0.2">
      <c r="H47">
        <f>SUM(H28:H46)</f>
        <v>96.470080552359036</v>
      </c>
    </row>
    <row r="50" spans="1:8" x14ac:dyDescent="0.2">
      <c r="A50" s="14" t="s">
        <v>54</v>
      </c>
      <c r="B50" s="8" t="s">
        <v>34</v>
      </c>
      <c r="C50" s="8" t="s">
        <v>11</v>
      </c>
      <c r="D50" s="8" t="s">
        <v>36</v>
      </c>
      <c r="E50" s="8" t="s">
        <v>24</v>
      </c>
      <c r="F50" s="8" t="s">
        <v>47</v>
      </c>
      <c r="G50" s="13" t="s">
        <v>13</v>
      </c>
    </row>
    <row r="51" spans="1:8" x14ac:dyDescent="0.2">
      <c r="A51" t="s">
        <v>49</v>
      </c>
      <c r="B51" t="s">
        <v>38</v>
      </c>
      <c r="C51">
        <v>1</v>
      </c>
      <c r="D51">
        <f>M9</f>
        <v>6000</v>
      </c>
      <c r="E51">
        <f>D51*C51</f>
        <v>6000</v>
      </c>
      <c r="F51">
        <f>AVERAGE(E51)</f>
        <v>6000</v>
      </c>
      <c r="G51" s="5">
        <f>Sheet2!G22</f>
        <v>3.1847133757961785E-3</v>
      </c>
      <c r="H51">
        <f>F51*G51</f>
        <v>19.108280254777071</v>
      </c>
    </row>
    <row r="52" spans="1:8" x14ac:dyDescent="0.2">
      <c r="A52" t="s">
        <v>63</v>
      </c>
      <c r="B52" t="s">
        <v>16</v>
      </c>
      <c r="C52">
        <v>20</v>
      </c>
      <c r="D52">
        <f>N2</f>
        <v>200</v>
      </c>
      <c r="E52">
        <f t="shared" ref="E52" si="7">D52*C52</f>
        <v>4000</v>
      </c>
      <c r="F52">
        <f>AVERAGE(E52)</f>
        <v>4000</v>
      </c>
      <c r="G52" s="5">
        <f>Sheet2!G23</f>
        <v>3.1847133757961785E-3</v>
      </c>
      <c r="H52">
        <f t="shared" ref="H52" si="8">F52*G52</f>
        <v>12.738853503184714</v>
      </c>
    </row>
    <row r="53" spans="1:8" x14ac:dyDescent="0.2">
      <c r="H53">
        <f t="shared" ref="H53:H70" si="9">F53*G53</f>
        <v>0</v>
      </c>
    </row>
    <row r="55" spans="1:8" x14ac:dyDescent="0.2">
      <c r="H55">
        <f t="shared" si="9"/>
        <v>0</v>
      </c>
    </row>
    <row r="56" spans="1:8" x14ac:dyDescent="0.2">
      <c r="H56">
        <f t="shared" si="9"/>
        <v>0</v>
      </c>
    </row>
    <row r="57" spans="1:8" x14ac:dyDescent="0.2">
      <c r="A57" t="s">
        <v>50</v>
      </c>
      <c r="B57" t="s">
        <v>44</v>
      </c>
      <c r="C57">
        <v>10</v>
      </c>
      <c r="D57">
        <f>N3</f>
        <v>45</v>
      </c>
      <c r="E57">
        <f t="shared" ref="E57:E58" si="10">D57*C57</f>
        <v>450</v>
      </c>
      <c r="F57">
        <f>AVERAGE(E57:E59)</f>
        <v>1191.6666666666667</v>
      </c>
      <c r="G57" s="5">
        <f>Sheet2!G24</f>
        <v>3.8216560509554139E-2</v>
      </c>
      <c r="H57">
        <f t="shared" si="9"/>
        <v>45.541401273885349</v>
      </c>
    </row>
    <row r="58" spans="1:8" x14ac:dyDescent="0.2">
      <c r="B58" t="s">
        <v>22</v>
      </c>
      <c r="C58">
        <v>5</v>
      </c>
      <c r="D58">
        <f>N7</f>
        <v>125</v>
      </c>
      <c r="E58">
        <f t="shared" si="10"/>
        <v>625</v>
      </c>
      <c r="H58">
        <f t="shared" si="9"/>
        <v>0</v>
      </c>
    </row>
    <row r="59" spans="1:8" x14ac:dyDescent="0.2">
      <c r="B59" t="s">
        <v>39</v>
      </c>
      <c r="C59">
        <v>1</v>
      </c>
      <c r="D59">
        <v>2500</v>
      </c>
      <c r="E59">
        <f>D59*C59</f>
        <v>2500</v>
      </c>
      <c r="H59">
        <f t="shared" si="9"/>
        <v>0</v>
      </c>
    </row>
    <row r="60" spans="1:8" x14ac:dyDescent="0.2">
      <c r="H60">
        <f t="shared" si="9"/>
        <v>0</v>
      </c>
    </row>
    <row r="61" spans="1:8" x14ac:dyDescent="0.2">
      <c r="A61" t="s">
        <v>51</v>
      </c>
      <c r="B61" t="s">
        <v>21</v>
      </c>
      <c r="C61">
        <v>300</v>
      </c>
      <c r="D61">
        <f>Q2</f>
        <v>0.8</v>
      </c>
      <c r="E61">
        <f t="shared" ref="E61:E64" si="11">D61*C61</f>
        <v>240</v>
      </c>
      <c r="F61">
        <f>AVERAGE(E61:E64)</f>
        <v>162.5</v>
      </c>
      <c r="G61" s="5">
        <f>Sheet2!G25</f>
        <v>0.31847133757961782</v>
      </c>
      <c r="H61">
        <f t="shared" si="9"/>
        <v>51.751592356687894</v>
      </c>
    </row>
    <row r="62" spans="1:8" x14ac:dyDescent="0.2">
      <c r="B62" t="s">
        <v>41</v>
      </c>
      <c r="C62">
        <v>300</v>
      </c>
      <c r="D62">
        <f>Q3</f>
        <v>0.8</v>
      </c>
      <c r="E62">
        <f t="shared" si="11"/>
        <v>240</v>
      </c>
      <c r="H62">
        <f t="shared" si="9"/>
        <v>0</v>
      </c>
    </row>
    <row r="63" spans="1:8" x14ac:dyDescent="0.2">
      <c r="B63" t="s">
        <v>23</v>
      </c>
      <c r="C63">
        <v>20</v>
      </c>
      <c r="D63">
        <f>Q8</f>
        <v>6</v>
      </c>
      <c r="E63">
        <f t="shared" si="11"/>
        <v>120</v>
      </c>
      <c r="H63">
        <f t="shared" si="9"/>
        <v>0</v>
      </c>
    </row>
    <row r="64" spans="1:8" x14ac:dyDescent="0.2">
      <c r="B64" t="s">
        <v>100</v>
      </c>
      <c r="C64">
        <v>10</v>
      </c>
      <c r="D64">
        <f>Q18</f>
        <v>5</v>
      </c>
      <c r="E64">
        <f t="shared" si="11"/>
        <v>50</v>
      </c>
      <c r="H64">
        <f t="shared" si="9"/>
        <v>0</v>
      </c>
    </row>
    <row r="65" spans="1:8" x14ac:dyDescent="0.2">
      <c r="H65">
        <f t="shared" si="9"/>
        <v>0</v>
      </c>
    </row>
    <row r="66" spans="1:8" x14ac:dyDescent="0.2">
      <c r="A66" t="s">
        <v>52</v>
      </c>
      <c r="B66" t="s">
        <v>28</v>
      </c>
      <c r="C66">
        <v>20</v>
      </c>
      <c r="D66">
        <f>Q4</f>
        <v>1.2</v>
      </c>
      <c r="E66">
        <f t="shared" ref="E66:E70" si="12">D66*C66</f>
        <v>24</v>
      </c>
      <c r="F66">
        <f>AVERAGE(E66:E70)</f>
        <v>39.799999999999997</v>
      </c>
      <c r="G66" s="5">
        <f>Sheet2!G26</f>
        <v>0.63694267515923564</v>
      </c>
      <c r="H66">
        <f t="shared" si="9"/>
        <v>25.350318471337577</v>
      </c>
    </row>
    <row r="67" spans="1:8" x14ac:dyDescent="0.2">
      <c r="B67" t="s">
        <v>96</v>
      </c>
      <c r="C67">
        <v>6</v>
      </c>
      <c r="D67">
        <f>Q15</f>
        <v>12.5</v>
      </c>
      <c r="E67">
        <f t="shared" si="12"/>
        <v>75</v>
      </c>
      <c r="H67">
        <f t="shared" si="9"/>
        <v>0</v>
      </c>
    </row>
    <row r="68" spans="1:8" x14ac:dyDescent="0.2">
      <c r="B68" t="s">
        <v>26</v>
      </c>
      <c r="C68">
        <v>50000</v>
      </c>
      <c r="D68">
        <f>Q17</f>
        <v>4.0000000000000002E-4</v>
      </c>
      <c r="E68">
        <f t="shared" si="12"/>
        <v>20</v>
      </c>
      <c r="H68">
        <f t="shared" si="9"/>
        <v>0</v>
      </c>
    </row>
    <row r="69" spans="1:8" x14ac:dyDescent="0.2">
      <c r="B69" t="s">
        <v>99</v>
      </c>
      <c r="C69">
        <v>3</v>
      </c>
      <c r="D69">
        <f>Q16</f>
        <v>25</v>
      </c>
      <c r="E69">
        <f t="shared" si="12"/>
        <v>75</v>
      </c>
      <c r="H69">
        <f t="shared" si="9"/>
        <v>0</v>
      </c>
    </row>
    <row r="70" spans="1:8" x14ac:dyDescent="0.2">
      <c r="B70" t="s">
        <v>27</v>
      </c>
      <c r="C70">
        <v>5</v>
      </c>
      <c r="D70">
        <f>Q10</f>
        <v>1</v>
      </c>
      <c r="E70">
        <f t="shared" si="12"/>
        <v>5</v>
      </c>
      <c r="H70">
        <f t="shared" si="9"/>
        <v>0</v>
      </c>
    </row>
    <row r="71" spans="1:8" x14ac:dyDescent="0.2">
      <c r="H71">
        <f>SUM(H51:H70)</f>
        <v>154.49044585987261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7"/>
  <sheetViews>
    <sheetView workbookViewId="0">
      <selection activeCell="F24" sqref="F24"/>
    </sheetView>
  </sheetViews>
  <sheetFormatPr defaultRowHeight="14.25" x14ac:dyDescent="0.2"/>
  <sheetData>
    <row r="2" spans="2:19" x14ac:dyDescent="0.2">
      <c r="N2" t="s">
        <v>10</v>
      </c>
      <c r="O2" t="s">
        <v>32</v>
      </c>
      <c r="P2" t="s">
        <v>11</v>
      </c>
      <c r="Q2" t="s">
        <v>12</v>
      </c>
      <c r="R2" t="s">
        <v>14</v>
      </c>
      <c r="S2" t="s">
        <v>13</v>
      </c>
    </row>
    <row r="3" spans="2:19" x14ac:dyDescent="0.2">
      <c r="B3" t="s">
        <v>10</v>
      </c>
      <c r="C3" t="s">
        <v>32</v>
      </c>
      <c r="D3" t="s">
        <v>11</v>
      </c>
      <c r="E3" t="s">
        <v>12</v>
      </c>
      <c r="F3" t="s">
        <v>14</v>
      </c>
      <c r="G3" t="s">
        <v>13</v>
      </c>
      <c r="H3" s="15" t="s">
        <v>53</v>
      </c>
      <c r="N3">
        <v>1</v>
      </c>
      <c r="P3">
        <v>2</v>
      </c>
      <c r="Q3">
        <v>20</v>
      </c>
      <c r="R3">
        <f>Q3/P3</f>
        <v>10</v>
      </c>
      <c r="S3" s="5">
        <f>Q3/Q7</f>
        <v>1.2682308180088776E-3</v>
      </c>
    </row>
    <row r="4" spans="2:19" x14ac:dyDescent="0.2">
      <c r="B4">
        <v>1</v>
      </c>
      <c r="D4">
        <v>1</v>
      </c>
      <c r="E4">
        <v>10</v>
      </c>
      <c r="F4">
        <f>E4/D4</f>
        <v>10</v>
      </c>
      <c r="G4" s="5">
        <f>E4/E9</f>
        <v>6.3051702395964691E-4</v>
      </c>
      <c r="N4">
        <v>2</v>
      </c>
      <c r="P4">
        <v>3</v>
      </c>
      <c r="Q4">
        <v>750</v>
      </c>
      <c r="R4">
        <f t="shared" ref="R4:R6" si="0">Q4/P4</f>
        <v>250</v>
      </c>
      <c r="S4" s="5">
        <f>Q4/Q7</f>
        <v>4.7558655675332913E-2</v>
      </c>
    </row>
    <row r="5" spans="2:19" x14ac:dyDescent="0.2">
      <c r="B5">
        <v>2</v>
      </c>
      <c r="D5">
        <v>1</v>
      </c>
      <c r="E5">
        <v>100</v>
      </c>
      <c r="F5">
        <f>E5/D5</f>
        <v>100</v>
      </c>
      <c r="G5" s="5">
        <f>E5/E9</f>
        <v>6.3051702395964691E-3</v>
      </c>
      <c r="N5">
        <v>3</v>
      </c>
      <c r="P5">
        <v>4</v>
      </c>
      <c r="Q5">
        <v>5000</v>
      </c>
      <c r="R5">
        <f t="shared" si="0"/>
        <v>1250</v>
      </c>
      <c r="S5" s="5">
        <f>Q5/Q7</f>
        <v>0.31705770450221943</v>
      </c>
    </row>
    <row r="6" spans="2:19" x14ac:dyDescent="0.2">
      <c r="B6">
        <v>3</v>
      </c>
      <c r="D6">
        <v>3</v>
      </c>
      <c r="E6">
        <v>750</v>
      </c>
      <c r="F6">
        <f t="shared" ref="F6:F8" si="1">E6/D6</f>
        <v>250</v>
      </c>
      <c r="G6" s="5">
        <f>E6/E9</f>
        <v>4.728877679697352E-2</v>
      </c>
      <c r="N6">
        <v>4</v>
      </c>
      <c r="P6">
        <v>5</v>
      </c>
      <c r="Q6">
        <v>10000</v>
      </c>
      <c r="R6">
        <f t="shared" si="0"/>
        <v>2000</v>
      </c>
      <c r="S6" s="5">
        <f>Q6/Q7</f>
        <v>0.63411540900443886</v>
      </c>
    </row>
    <row r="7" spans="2:19" x14ac:dyDescent="0.2">
      <c r="B7">
        <v>4</v>
      </c>
      <c r="D7">
        <v>4</v>
      </c>
      <c r="E7">
        <v>5000</v>
      </c>
      <c r="F7">
        <f t="shared" si="1"/>
        <v>1250</v>
      </c>
      <c r="G7" s="5">
        <f>E7/E9</f>
        <v>0.31525851197982346</v>
      </c>
      <c r="Q7">
        <f>Q3+Q4+Q5+Q6</f>
        <v>15770</v>
      </c>
    </row>
    <row r="8" spans="2:19" x14ac:dyDescent="0.2">
      <c r="B8">
        <v>5</v>
      </c>
      <c r="D8">
        <v>5</v>
      </c>
      <c r="E8">
        <v>10000</v>
      </c>
      <c r="F8">
        <f t="shared" si="1"/>
        <v>2000</v>
      </c>
      <c r="G8" s="5">
        <f>E8/E9</f>
        <v>0.63051702395964693</v>
      </c>
    </row>
    <row r="9" spans="2:19" x14ac:dyDescent="0.2">
      <c r="E9">
        <f>SUM(E4:E8)</f>
        <v>15860</v>
      </c>
    </row>
    <row r="12" spans="2:19" x14ac:dyDescent="0.2">
      <c r="B12" t="s">
        <v>10</v>
      </c>
      <c r="C12" t="s">
        <v>32</v>
      </c>
      <c r="D12" t="s">
        <v>11</v>
      </c>
      <c r="E12" t="s">
        <v>12</v>
      </c>
      <c r="F12" t="s">
        <v>14</v>
      </c>
      <c r="G12" t="s">
        <v>13</v>
      </c>
      <c r="H12" s="15" t="s">
        <v>62</v>
      </c>
    </row>
    <row r="13" spans="2:19" x14ac:dyDescent="0.2">
      <c r="B13">
        <v>1</v>
      </c>
      <c r="D13">
        <v>0</v>
      </c>
      <c r="E13">
        <v>0</v>
      </c>
      <c r="F13">
        <v>0</v>
      </c>
      <c r="G13" s="5">
        <f>E13/E18</f>
        <v>0</v>
      </c>
    </row>
    <row r="14" spans="2:19" x14ac:dyDescent="0.2">
      <c r="B14">
        <v>2</v>
      </c>
      <c r="D14">
        <v>3</v>
      </c>
      <c r="E14">
        <v>150</v>
      </c>
      <c r="F14">
        <f>E14/D14</f>
        <v>50</v>
      </c>
      <c r="G14" s="5">
        <f>E14/E18</f>
        <v>9.4043887147335428E-3</v>
      </c>
    </row>
    <row r="15" spans="2:19" x14ac:dyDescent="0.2">
      <c r="B15">
        <v>3</v>
      </c>
      <c r="D15">
        <v>2</v>
      </c>
      <c r="E15">
        <v>800</v>
      </c>
      <c r="F15">
        <f t="shared" ref="F15:F17" si="2">E15/D15</f>
        <v>400</v>
      </c>
      <c r="G15" s="5">
        <f>E15/E18</f>
        <v>5.0156739811912224E-2</v>
      </c>
    </row>
    <row r="16" spans="2:19" x14ac:dyDescent="0.2">
      <c r="B16">
        <v>4</v>
      </c>
      <c r="D16">
        <v>4</v>
      </c>
      <c r="E16">
        <v>5000</v>
      </c>
      <c r="F16">
        <f t="shared" si="2"/>
        <v>1250</v>
      </c>
      <c r="G16" s="5">
        <f>E16/E18</f>
        <v>0.31347962382445144</v>
      </c>
    </row>
    <row r="17" spans="2:8" x14ac:dyDescent="0.2">
      <c r="B17">
        <v>5</v>
      </c>
      <c r="D17">
        <v>5</v>
      </c>
      <c r="E17">
        <v>10000</v>
      </c>
      <c r="F17">
        <f t="shared" si="2"/>
        <v>2000</v>
      </c>
      <c r="G17" s="5">
        <f>E17/E18</f>
        <v>0.62695924764890287</v>
      </c>
    </row>
    <row r="18" spans="2:8" x14ac:dyDescent="0.2">
      <c r="E18">
        <f>SUM(E13:E17)</f>
        <v>15950</v>
      </c>
    </row>
    <row r="21" spans="2:8" x14ac:dyDescent="0.2">
      <c r="B21" t="s">
        <v>10</v>
      </c>
      <c r="C21" t="s">
        <v>32</v>
      </c>
      <c r="D21" t="s">
        <v>11</v>
      </c>
      <c r="E21" t="s">
        <v>12</v>
      </c>
      <c r="F21" t="s">
        <v>14</v>
      </c>
      <c r="G21" t="s">
        <v>13</v>
      </c>
      <c r="H21" s="15" t="s">
        <v>54</v>
      </c>
    </row>
    <row r="22" spans="2:8" x14ac:dyDescent="0.2">
      <c r="B22">
        <v>1</v>
      </c>
      <c r="D22">
        <v>1</v>
      </c>
      <c r="E22">
        <v>50</v>
      </c>
      <c r="F22">
        <f>E22/D22</f>
        <v>50</v>
      </c>
      <c r="G22" s="5">
        <f>E22/E27</f>
        <v>3.1847133757961785E-3</v>
      </c>
    </row>
    <row r="23" spans="2:8" x14ac:dyDescent="0.2">
      <c r="B23">
        <v>2</v>
      </c>
      <c r="D23">
        <v>1</v>
      </c>
      <c r="E23">
        <v>50</v>
      </c>
      <c r="F23">
        <f>E23/D23</f>
        <v>50</v>
      </c>
      <c r="G23" s="5">
        <f>E23/E27</f>
        <v>3.1847133757961785E-3</v>
      </c>
    </row>
    <row r="24" spans="2:8" x14ac:dyDescent="0.2">
      <c r="B24">
        <v>3</v>
      </c>
      <c r="D24">
        <v>3</v>
      </c>
      <c r="E24">
        <v>600</v>
      </c>
      <c r="F24">
        <f t="shared" ref="F24:F26" si="3">E24/D24</f>
        <v>200</v>
      </c>
      <c r="G24" s="5">
        <f>E24/E27</f>
        <v>3.8216560509554139E-2</v>
      </c>
    </row>
    <row r="25" spans="2:8" x14ac:dyDescent="0.2">
      <c r="B25">
        <v>4</v>
      </c>
      <c r="D25">
        <v>4</v>
      </c>
      <c r="E25">
        <v>5000</v>
      </c>
      <c r="F25">
        <f t="shared" si="3"/>
        <v>1250</v>
      </c>
      <c r="G25" s="5">
        <f>E25/E27</f>
        <v>0.31847133757961782</v>
      </c>
    </row>
    <row r="26" spans="2:8" x14ac:dyDescent="0.2">
      <c r="B26">
        <v>5</v>
      </c>
      <c r="D26">
        <v>5</v>
      </c>
      <c r="E26">
        <v>10000</v>
      </c>
      <c r="F26">
        <f t="shared" si="3"/>
        <v>2000</v>
      </c>
      <c r="G26" s="5">
        <f>E26/E27</f>
        <v>0.63694267515923564</v>
      </c>
    </row>
    <row r="27" spans="2:8" x14ac:dyDescent="0.2">
      <c r="E27">
        <f>SUM(E22:E26)</f>
        <v>15700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2018-10-27T08:36:05Z</dcterms:modified>
</cp:coreProperties>
</file>