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F:\sgame\document\配置表\数据表_zs_ios\小雄\"/>
    </mc:Choice>
  </mc:AlternateContent>
  <xr:revisionPtr revIDLastSave="0" documentId="13_ncr:1_{1D31BE09-5A10-4B8D-985A-1C99534EFCD1}" xr6:coauthVersionLast="40" xr6:coauthVersionMax="40" xr10:uidLastSave="{00000000-0000-0000-0000-000000000000}"/>
  <bookViews>
    <workbookView xWindow="0" yWindow="0" windowWidth="22368" windowHeight="9516" xr2:uid="{00000000-000D-0000-FFFF-FFFF00000000}"/>
  </bookViews>
  <sheets>
    <sheet name="导出表格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1" l="1"/>
  <c r="G20" i="1"/>
  <c r="H20" i="1"/>
  <c r="I20" i="1"/>
  <c r="J20" i="1"/>
  <c r="F21" i="1"/>
  <c r="G21" i="1"/>
  <c r="H21" i="1"/>
  <c r="I21" i="1"/>
  <c r="J21" i="1"/>
  <c r="C21" i="1"/>
  <c r="E21" i="1"/>
  <c r="I22" i="2"/>
  <c r="W21" i="2"/>
  <c r="AH21" i="2"/>
  <c r="AQ21" i="2" s="1"/>
  <c r="H22" i="2"/>
  <c r="V21" i="2"/>
  <c r="AG21" i="2" s="1"/>
  <c r="AP21" i="2" s="1"/>
  <c r="G22" i="2"/>
  <c r="U21" i="2"/>
  <c r="AF21" i="2"/>
  <c r="AO21" i="2" s="1"/>
  <c r="F22" i="2"/>
  <c r="T21" i="2"/>
  <c r="AE21" i="2" s="1"/>
  <c r="AN21" i="2" s="1"/>
  <c r="E22" i="2"/>
  <c r="S21" i="2" s="1"/>
  <c r="AD21" i="2" s="1"/>
  <c r="AM21" i="2" s="1"/>
  <c r="C21" i="2"/>
  <c r="N21" i="2" s="1"/>
  <c r="P21" i="2" l="1"/>
  <c r="O21" i="2"/>
  <c r="D21" i="1"/>
  <c r="AI21" i="2"/>
  <c r="AJ21" i="2" l="1"/>
  <c r="AK21" i="2"/>
  <c r="C14" i="1" l="1"/>
  <c r="C18" i="1" l="1"/>
  <c r="AE107" i="3"/>
  <c r="AF107" i="3" s="1"/>
  <c r="AG107" i="3" s="1"/>
  <c r="AH107" i="3" s="1"/>
  <c r="I106" i="3"/>
  <c r="H106" i="3"/>
  <c r="G106" i="3"/>
  <c r="F106" i="3"/>
  <c r="E106" i="3"/>
  <c r="W105" i="3"/>
  <c r="AH105" i="3" s="1"/>
  <c r="AQ105" i="3" s="1"/>
  <c r="V105" i="3"/>
  <c r="AG105" i="3" s="1"/>
  <c r="AP105" i="3" s="1"/>
  <c r="U105" i="3"/>
  <c r="AF105" i="3" s="1"/>
  <c r="AO105" i="3" s="1"/>
  <c r="T105" i="3"/>
  <c r="AE105" i="3" s="1"/>
  <c r="AN105" i="3" s="1"/>
  <c r="S105" i="3"/>
  <c r="AD105" i="3" s="1"/>
  <c r="R105" i="3"/>
  <c r="K105" i="3"/>
  <c r="C105" i="3"/>
  <c r="P105" i="3" s="1"/>
  <c r="AP104" i="3"/>
  <c r="W104" i="3"/>
  <c r="AH104" i="3" s="1"/>
  <c r="AQ104" i="3" s="1"/>
  <c r="V104" i="3"/>
  <c r="AG104" i="3" s="1"/>
  <c r="U104" i="3"/>
  <c r="AF104" i="3" s="1"/>
  <c r="AO104" i="3" s="1"/>
  <c r="T104" i="3"/>
  <c r="AE104" i="3" s="1"/>
  <c r="AN104" i="3" s="1"/>
  <c r="S104" i="3"/>
  <c r="AD104" i="3" s="1"/>
  <c r="R104" i="3"/>
  <c r="C104" i="3"/>
  <c r="P104" i="3" s="1"/>
  <c r="AF103" i="3"/>
  <c r="AO103" i="3" s="1"/>
  <c r="W103" i="3"/>
  <c r="AH103" i="3" s="1"/>
  <c r="AQ103" i="3" s="1"/>
  <c r="V103" i="3"/>
  <c r="AG103" i="3" s="1"/>
  <c r="AP103" i="3" s="1"/>
  <c r="U103" i="3"/>
  <c r="T103" i="3"/>
  <c r="AE103" i="3" s="1"/>
  <c r="AN103" i="3" s="1"/>
  <c r="S103" i="3"/>
  <c r="AD103" i="3" s="1"/>
  <c r="R103" i="3"/>
  <c r="N103" i="3"/>
  <c r="C103" i="3"/>
  <c r="P103" i="3" s="1"/>
  <c r="W102" i="3"/>
  <c r="AH102" i="3" s="1"/>
  <c r="AQ102" i="3" s="1"/>
  <c r="V102" i="3"/>
  <c r="AG102" i="3" s="1"/>
  <c r="AP102" i="3" s="1"/>
  <c r="U102" i="3"/>
  <c r="AF102" i="3" s="1"/>
  <c r="AO102" i="3" s="1"/>
  <c r="T102" i="3"/>
  <c r="AE102" i="3" s="1"/>
  <c r="AN102" i="3" s="1"/>
  <c r="S102" i="3"/>
  <c r="AD102" i="3" s="1"/>
  <c r="N102" i="3"/>
  <c r="K102" i="3"/>
  <c r="C102" i="3"/>
  <c r="P102" i="3" s="1"/>
  <c r="R102" i="3" s="1"/>
  <c r="W101" i="3"/>
  <c r="AH101" i="3" s="1"/>
  <c r="V101" i="3"/>
  <c r="AG101" i="3" s="1"/>
  <c r="U101" i="3"/>
  <c r="AF101" i="3" s="1"/>
  <c r="T101" i="3"/>
  <c r="AE101" i="3" s="1"/>
  <c r="S101" i="3"/>
  <c r="AD101" i="3" s="1"/>
  <c r="N101" i="3"/>
  <c r="K101" i="3"/>
  <c r="C101" i="3"/>
  <c r="P101" i="3" s="1"/>
  <c r="R101" i="3" s="1"/>
  <c r="W100" i="3"/>
  <c r="AH100" i="3" s="1"/>
  <c r="AQ100" i="3" s="1"/>
  <c r="V100" i="3"/>
  <c r="AG100" i="3" s="1"/>
  <c r="AP100" i="3" s="1"/>
  <c r="U100" i="3"/>
  <c r="AF100" i="3" s="1"/>
  <c r="AO100" i="3" s="1"/>
  <c r="T100" i="3"/>
  <c r="AE100" i="3" s="1"/>
  <c r="AN100" i="3" s="1"/>
  <c r="S100" i="3"/>
  <c r="AD100" i="3" s="1"/>
  <c r="N100" i="3"/>
  <c r="K100" i="3"/>
  <c r="C100" i="3"/>
  <c r="P100" i="3" s="1"/>
  <c r="R100" i="3" s="1"/>
  <c r="W99" i="3"/>
  <c r="AH99" i="3" s="1"/>
  <c r="AQ99" i="3" s="1"/>
  <c r="V99" i="3"/>
  <c r="AG99" i="3" s="1"/>
  <c r="AP99" i="3" s="1"/>
  <c r="U99" i="3"/>
  <c r="AF99" i="3" s="1"/>
  <c r="AO99" i="3" s="1"/>
  <c r="T99" i="3"/>
  <c r="AE99" i="3" s="1"/>
  <c r="AN99" i="3" s="1"/>
  <c r="S99" i="3"/>
  <c r="AD99" i="3" s="1"/>
  <c r="C99" i="3"/>
  <c r="W98" i="3"/>
  <c r="AH98" i="3" s="1"/>
  <c r="AQ98" i="3" s="1"/>
  <c r="V98" i="3"/>
  <c r="AG98" i="3" s="1"/>
  <c r="AP98" i="3" s="1"/>
  <c r="U98" i="3"/>
  <c r="AF98" i="3" s="1"/>
  <c r="AO98" i="3" s="1"/>
  <c r="T98" i="3"/>
  <c r="AE98" i="3" s="1"/>
  <c r="AN98" i="3" s="1"/>
  <c r="S98" i="3"/>
  <c r="AD98" i="3" s="1"/>
  <c r="R98" i="3"/>
  <c r="C98" i="3"/>
  <c r="P98" i="3" s="1"/>
  <c r="W97" i="3"/>
  <c r="AH97" i="3" s="1"/>
  <c r="AQ97" i="3" s="1"/>
  <c r="V97" i="3"/>
  <c r="AG97" i="3" s="1"/>
  <c r="AP97" i="3" s="1"/>
  <c r="U97" i="3"/>
  <c r="AF97" i="3" s="1"/>
  <c r="AO97" i="3" s="1"/>
  <c r="T97" i="3"/>
  <c r="AE97" i="3" s="1"/>
  <c r="AN97" i="3" s="1"/>
  <c r="S97" i="3"/>
  <c r="AD97" i="3" s="1"/>
  <c r="R97" i="3"/>
  <c r="C97" i="3"/>
  <c r="P97" i="3" s="1"/>
  <c r="W96" i="3"/>
  <c r="AH96" i="3" s="1"/>
  <c r="AQ96" i="3" s="1"/>
  <c r="V96" i="3"/>
  <c r="AG96" i="3" s="1"/>
  <c r="AP96" i="3" s="1"/>
  <c r="U96" i="3"/>
  <c r="AF96" i="3" s="1"/>
  <c r="AO96" i="3" s="1"/>
  <c r="T96" i="3"/>
  <c r="AE96" i="3" s="1"/>
  <c r="AN96" i="3" s="1"/>
  <c r="S96" i="3"/>
  <c r="AD96" i="3" s="1"/>
  <c r="R96" i="3"/>
  <c r="C96" i="3"/>
  <c r="P96" i="3" s="1"/>
  <c r="W95" i="3"/>
  <c r="AH95" i="3" s="1"/>
  <c r="AQ95" i="3" s="1"/>
  <c r="V95" i="3"/>
  <c r="AG95" i="3" s="1"/>
  <c r="AP95" i="3" s="1"/>
  <c r="U95" i="3"/>
  <c r="AF95" i="3" s="1"/>
  <c r="AO95" i="3" s="1"/>
  <c r="T95" i="3"/>
  <c r="AE95" i="3" s="1"/>
  <c r="AN95" i="3" s="1"/>
  <c r="S95" i="3"/>
  <c r="AD95" i="3" s="1"/>
  <c r="R95" i="3"/>
  <c r="N95" i="3"/>
  <c r="K95" i="3"/>
  <c r="C95" i="3"/>
  <c r="P95" i="3" s="1"/>
  <c r="W94" i="3"/>
  <c r="AH94" i="3" s="1"/>
  <c r="AQ94" i="3" s="1"/>
  <c r="V94" i="3"/>
  <c r="AG94" i="3" s="1"/>
  <c r="AP94" i="3" s="1"/>
  <c r="U94" i="3"/>
  <c r="AF94" i="3" s="1"/>
  <c r="AO94" i="3" s="1"/>
  <c r="T94" i="3"/>
  <c r="AE94" i="3" s="1"/>
  <c r="AN94" i="3" s="1"/>
  <c r="S94" i="3"/>
  <c r="AD94" i="3" s="1"/>
  <c r="C94" i="3"/>
  <c r="W93" i="3"/>
  <c r="AH93" i="3" s="1"/>
  <c r="AQ93" i="3" s="1"/>
  <c r="V93" i="3"/>
  <c r="AG93" i="3" s="1"/>
  <c r="AP93" i="3" s="1"/>
  <c r="U93" i="3"/>
  <c r="AF93" i="3" s="1"/>
  <c r="AO93" i="3" s="1"/>
  <c r="T93" i="3"/>
  <c r="AE93" i="3" s="1"/>
  <c r="AN93" i="3" s="1"/>
  <c r="S93" i="3"/>
  <c r="AD93" i="3" s="1"/>
  <c r="AM93" i="3" s="1"/>
  <c r="P93" i="3"/>
  <c r="R93" i="3" s="1"/>
  <c r="C93" i="3"/>
  <c r="O93" i="3" s="1"/>
  <c r="AG92" i="3"/>
  <c r="AP92" i="3" s="1"/>
  <c r="W92" i="3"/>
  <c r="AH92" i="3" s="1"/>
  <c r="AQ92" i="3" s="1"/>
  <c r="V92" i="3"/>
  <c r="U92" i="3"/>
  <c r="AF92" i="3" s="1"/>
  <c r="AO92" i="3" s="1"/>
  <c r="T92" i="3"/>
  <c r="AE92" i="3" s="1"/>
  <c r="AN92" i="3" s="1"/>
  <c r="S92" i="3"/>
  <c r="AD92" i="3" s="1"/>
  <c r="AM92" i="3" s="1"/>
  <c r="C92" i="3"/>
  <c r="N92" i="3" s="1"/>
  <c r="AF91" i="3"/>
  <c r="AO91" i="3" s="1"/>
  <c r="W91" i="3"/>
  <c r="AH91" i="3" s="1"/>
  <c r="AQ91" i="3" s="1"/>
  <c r="V91" i="3"/>
  <c r="AG91" i="3" s="1"/>
  <c r="AP91" i="3" s="1"/>
  <c r="U91" i="3"/>
  <c r="T91" i="3"/>
  <c r="W88" i="3" s="1"/>
  <c r="AA91" i="3" s="1"/>
  <c r="S91" i="3"/>
  <c r="V88" i="3" s="1"/>
  <c r="Z91" i="3" s="1"/>
  <c r="N91" i="3"/>
  <c r="K91" i="3"/>
  <c r="C91" i="3"/>
  <c r="P91" i="3" s="1"/>
  <c r="R91" i="3" s="1"/>
  <c r="AN90" i="3"/>
  <c r="AO90" i="3" s="1"/>
  <c r="AP90" i="3" s="1"/>
  <c r="AQ90" i="3" s="1"/>
  <c r="Z90" i="3"/>
  <c r="AH89" i="3"/>
  <c r="AD89" i="3"/>
  <c r="AG88" i="3"/>
  <c r="I73" i="3"/>
  <c r="H73" i="3"/>
  <c r="G73" i="3"/>
  <c r="F73" i="3"/>
  <c r="E73" i="3"/>
  <c r="O72" i="3"/>
  <c r="K72" i="3"/>
  <c r="C72" i="3"/>
  <c r="P72" i="3" s="1"/>
  <c r="R72" i="3" s="1"/>
  <c r="C71" i="3"/>
  <c r="P71" i="3" s="1"/>
  <c r="R71" i="3" s="1"/>
  <c r="C70" i="3"/>
  <c r="O70" i="3" s="1"/>
  <c r="N69" i="3"/>
  <c r="K69" i="3"/>
  <c r="C69" i="3"/>
  <c r="P69" i="3" s="1"/>
  <c r="R69" i="3" s="1"/>
  <c r="C68" i="3"/>
  <c r="C67" i="3"/>
  <c r="C66" i="3"/>
  <c r="N66" i="3" s="1"/>
  <c r="N65" i="3"/>
  <c r="K65" i="3"/>
  <c r="C65" i="3"/>
  <c r="P65" i="3" s="1"/>
  <c r="R65" i="3" s="1"/>
  <c r="T78" i="3" s="1"/>
  <c r="C64" i="3"/>
  <c r="C63" i="3"/>
  <c r="C62" i="3"/>
  <c r="N62" i="3" s="1"/>
  <c r="N61" i="3"/>
  <c r="K61" i="3"/>
  <c r="C61" i="3"/>
  <c r="P61" i="3" s="1"/>
  <c r="R61" i="3" s="1"/>
  <c r="C60" i="3"/>
  <c r="C59" i="3"/>
  <c r="C58" i="3"/>
  <c r="N58" i="3" s="1"/>
  <c r="I6" i="3"/>
  <c r="E6" i="3"/>
  <c r="C6" i="3"/>
  <c r="N4" i="3"/>
  <c r="J6" i="3" s="1"/>
  <c r="D85" i="2"/>
  <c r="D84" i="2"/>
  <c r="D83" i="2"/>
  <c r="D82" i="2"/>
  <c r="F81" i="2"/>
  <c r="D81" i="2"/>
  <c r="D80" i="2"/>
  <c r="D79" i="2"/>
  <c r="D78" i="2"/>
  <c r="D77" i="2"/>
  <c r="D76" i="2"/>
  <c r="S75" i="2"/>
  <c r="S76" i="2" s="1"/>
  <c r="D75" i="2"/>
  <c r="D74" i="2"/>
  <c r="W73" i="2"/>
  <c r="W72" i="2"/>
  <c r="W71" i="2"/>
  <c r="C46" i="2"/>
  <c r="C45" i="2"/>
  <c r="W45" i="2" s="1"/>
  <c r="C44" i="2"/>
  <c r="C43" i="2"/>
  <c r="W43" i="2" s="1"/>
  <c r="C42" i="2"/>
  <c r="C41" i="2"/>
  <c r="W41" i="2" s="1"/>
  <c r="C40" i="2"/>
  <c r="W40" i="2" s="1"/>
  <c r="C39" i="2"/>
  <c r="W39" i="2" s="1"/>
  <c r="C38" i="2"/>
  <c r="C37" i="2"/>
  <c r="W37" i="2" s="1"/>
  <c r="C36" i="2"/>
  <c r="C35" i="2"/>
  <c r="C34" i="2"/>
  <c r="C33" i="2"/>
  <c r="W33" i="2" s="1"/>
  <c r="C32" i="2"/>
  <c r="W32" i="2" s="1"/>
  <c r="C31" i="2"/>
  <c r="AE23" i="2"/>
  <c r="AF23" i="2" s="1"/>
  <c r="AG23" i="2" s="1"/>
  <c r="AH23" i="2" s="1"/>
  <c r="C20" i="2"/>
  <c r="U19" i="2"/>
  <c r="AF19" i="2" s="1"/>
  <c r="O19" i="2"/>
  <c r="K19" i="2"/>
  <c r="C19" i="2"/>
  <c r="P19" i="2" s="1"/>
  <c r="R19" i="2" s="1"/>
  <c r="V18" i="2"/>
  <c r="AG18" i="2" s="1"/>
  <c r="C18" i="2"/>
  <c r="U17" i="2"/>
  <c r="AF17" i="2" s="1"/>
  <c r="O17" i="2"/>
  <c r="N17" i="2"/>
  <c r="K17" i="2"/>
  <c r="C17" i="2"/>
  <c r="P17" i="2" s="1"/>
  <c r="R17" i="2" s="1"/>
  <c r="V16" i="2"/>
  <c r="AG16" i="2" s="1"/>
  <c r="O16" i="2"/>
  <c r="C16" i="2"/>
  <c r="P16" i="2" s="1"/>
  <c r="R16" i="2" s="1"/>
  <c r="W15" i="2"/>
  <c r="AH15" i="2" s="1"/>
  <c r="S15" i="2"/>
  <c r="AD15" i="2" s="1"/>
  <c r="C15" i="2"/>
  <c r="P15" i="2" s="1"/>
  <c r="R15" i="2" s="1"/>
  <c r="T26" i="2" s="1"/>
  <c r="V14" i="2"/>
  <c r="AG14" i="2" s="1"/>
  <c r="C14" i="2"/>
  <c r="P14" i="2" s="1"/>
  <c r="R14" i="2" s="1"/>
  <c r="U13" i="2"/>
  <c r="AF13" i="2" s="1"/>
  <c r="C13" i="2"/>
  <c r="T12" i="2"/>
  <c r="AE12" i="2" s="1"/>
  <c r="N12" i="2"/>
  <c r="K12" i="2"/>
  <c r="C12" i="2"/>
  <c r="P12" i="2" s="1"/>
  <c r="R12" i="2" s="1"/>
  <c r="V11" i="2"/>
  <c r="AG11" i="2" s="1"/>
  <c r="O11" i="2"/>
  <c r="C11" i="2"/>
  <c r="P11" i="2" s="1"/>
  <c r="R11" i="2" s="1"/>
  <c r="W10" i="2"/>
  <c r="AH10" i="2" s="1"/>
  <c r="S10" i="2"/>
  <c r="AD10" i="2" s="1"/>
  <c r="C10" i="2"/>
  <c r="U9" i="2"/>
  <c r="AF9" i="2" s="1"/>
  <c r="N9" i="2"/>
  <c r="K9" i="2"/>
  <c r="C9" i="2"/>
  <c r="P9" i="2" s="1"/>
  <c r="R9" i="2" s="1"/>
  <c r="U8" i="2"/>
  <c r="AF8" i="2" s="1"/>
  <c r="N8" i="2"/>
  <c r="K8" i="2"/>
  <c r="C8" i="2"/>
  <c r="P8" i="2" s="1"/>
  <c r="R8" i="2" s="1"/>
  <c r="U7" i="2"/>
  <c r="AF7" i="2" s="1"/>
  <c r="O7" i="2"/>
  <c r="N7" i="2"/>
  <c r="K7" i="2"/>
  <c r="C7" i="2"/>
  <c r="P7" i="2" s="1"/>
  <c r="R7" i="2" s="1"/>
  <c r="V6" i="2"/>
  <c r="AG6" i="2" s="1"/>
  <c r="O6" i="2"/>
  <c r="N6" i="2"/>
  <c r="C6" i="2"/>
  <c r="K6" i="2" s="1"/>
  <c r="AN5" i="2"/>
  <c r="AO5" i="2" s="1"/>
  <c r="AP5" i="2" s="1"/>
  <c r="AQ5" i="2" s="1"/>
  <c r="E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J17" i="1"/>
  <c r="I17" i="1"/>
  <c r="H17" i="1"/>
  <c r="G17" i="1"/>
  <c r="F17" i="1"/>
  <c r="E17" i="1"/>
  <c r="D17" i="1"/>
  <c r="C17" i="1"/>
  <c r="J16" i="1"/>
  <c r="I16" i="1"/>
  <c r="H16" i="1"/>
  <c r="G16" i="1"/>
  <c r="F16" i="1"/>
  <c r="E16" i="1"/>
  <c r="C16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J13" i="1"/>
  <c r="I13" i="1"/>
  <c r="H13" i="1"/>
  <c r="G13" i="1"/>
  <c r="F13" i="1"/>
  <c r="E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AN101" i="3" l="1"/>
  <c r="AE89" i="3"/>
  <c r="AE88" i="3"/>
  <c r="AO9" i="2"/>
  <c r="P20" i="2"/>
  <c r="R20" i="2" s="1"/>
  <c r="O20" i="2"/>
  <c r="N20" i="2"/>
  <c r="D20" i="1"/>
  <c r="K20" i="2" s="1"/>
  <c r="P10" i="2"/>
  <c r="R10" i="2" s="1"/>
  <c r="O10" i="2"/>
  <c r="K10" i="2"/>
  <c r="N10" i="2"/>
  <c r="N64" i="3"/>
  <c r="P64" i="3"/>
  <c r="R64" i="3" s="1"/>
  <c r="O64" i="3"/>
  <c r="P13" i="2"/>
  <c r="R13" i="2" s="1"/>
  <c r="T27" i="2" s="1"/>
  <c r="T28" i="2" s="1"/>
  <c r="O13" i="2"/>
  <c r="N60" i="3"/>
  <c r="O60" i="3"/>
  <c r="P60" i="3"/>
  <c r="R60" i="3" s="1"/>
  <c r="N68" i="3"/>
  <c r="O68" i="3"/>
  <c r="P68" i="3"/>
  <c r="R68" i="3" s="1"/>
  <c r="AO8" i="2"/>
  <c r="AO13" i="2"/>
  <c r="P63" i="3"/>
  <c r="R63" i="3" s="1"/>
  <c r="O63" i="3"/>
  <c r="K63" i="3"/>
  <c r="N63" i="3"/>
  <c r="D13" i="1"/>
  <c r="AN12" i="2"/>
  <c r="P18" i="2"/>
  <c r="R18" i="2" s="1"/>
  <c r="T25" i="2" s="1"/>
  <c r="U28" i="2" s="1"/>
  <c r="N18" i="2"/>
  <c r="U20" i="2"/>
  <c r="AF20" i="2" s="1"/>
  <c r="V20" i="2"/>
  <c r="AG20" i="2" s="1"/>
  <c r="W20" i="2"/>
  <c r="AH20" i="2" s="1"/>
  <c r="AQ20" i="2" s="1"/>
  <c r="T20" i="2"/>
  <c r="AE20" i="2" s="1"/>
  <c r="AN20" i="2" s="1"/>
  <c r="S20" i="2"/>
  <c r="AD20" i="2" s="1"/>
  <c r="T19" i="2"/>
  <c r="AE19" i="2" s="1"/>
  <c r="AN19" i="2" s="1"/>
  <c r="U18" i="2"/>
  <c r="AF18" i="2" s="1"/>
  <c r="AO18" i="2" s="1"/>
  <c r="T17" i="2"/>
  <c r="AE17" i="2" s="1"/>
  <c r="AN17" i="2" s="1"/>
  <c r="U16" i="2"/>
  <c r="V15" i="2"/>
  <c r="AG15" i="2" s="1"/>
  <c r="U14" i="2"/>
  <c r="AF14" i="2" s="1"/>
  <c r="AO14" i="2" s="1"/>
  <c r="T13" i="2"/>
  <c r="AE13" i="2" s="1"/>
  <c r="AN13" i="2" s="1"/>
  <c r="W12" i="2"/>
  <c r="AH12" i="2" s="1"/>
  <c r="S12" i="2"/>
  <c r="AD12" i="2" s="1"/>
  <c r="U11" i="2"/>
  <c r="AF11" i="2" s="1"/>
  <c r="AO11" i="2" s="1"/>
  <c r="V10" i="2"/>
  <c r="AG10" i="2" s="1"/>
  <c r="T9" i="2"/>
  <c r="AE9" i="2" s="1"/>
  <c r="AN9" i="2" s="1"/>
  <c r="T8" i="2"/>
  <c r="AE8" i="2" s="1"/>
  <c r="AN8" i="2" s="1"/>
  <c r="T7" i="2"/>
  <c r="AE7" i="2" s="1"/>
  <c r="AN7" i="2" s="1"/>
  <c r="U6" i="2"/>
  <c r="AF6" i="2" s="1"/>
  <c r="AO6" i="2" s="1"/>
  <c r="V19" i="2"/>
  <c r="AG19" i="2" s="1"/>
  <c r="W18" i="2"/>
  <c r="AH18" i="2" s="1"/>
  <c r="AQ18" i="2" s="1"/>
  <c r="S18" i="2"/>
  <c r="AD18" i="2" s="1"/>
  <c r="AI18" i="2" s="1"/>
  <c r="W11" i="2"/>
  <c r="AH11" i="2" s="1"/>
  <c r="T10" i="2"/>
  <c r="AE10" i="2" s="1"/>
  <c r="AN10" i="2" s="1"/>
  <c r="V9" i="2"/>
  <c r="AG9" i="2" s="1"/>
  <c r="AP9" i="2" s="1"/>
  <c r="V7" i="2"/>
  <c r="AG7" i="2" s="1"/>
  <c r="AP7" i="2" s="1"/>
  <c r="W19" i="2"/>
  <c r="AH19" i="2" s="1"/>
  <c r="S19" i="2"/>
  <c r="AD19" i="2" s="1"/>
  <c r="T18" i="2"/>
  <c r="AE18" i="2" s="1"/>
  <c r="AN18" i="2" s="1"/>
  <c r="W17" i="2"/>
  <c r="AH17" i="2" s="1"/>
  <c r="AI17" i="2" s="1"/>
  <c r="S17" i="2"/>
  <c r="AD17" i="2" s="1"/>
  <c r="T16" i="2"/>
  <c r="AE16" i="2" s="1"/>
  <c r="U15" i="2"/>
  <c r="AF15" i="2" s="1"/>
  <c r="T14" i="2"/>
  <c r="AE14" i="2" s="1"/>
  <c r="AN14" i="2" s="1"/>
  <c r="W13" i="2"/>
  <c r="AH13" i="2" s="1"/>
  <c r="S13" i="2"/>
  <c r="AD13" i="2" s="1"/>
  <c r="V12" i="2"/>
  <c r="AG12" i="2" s="1"/>
  <c r="AP12" i="2" s="1"/>
  <c r="T11" i="2"/>
  <c r="AE11" i="2" s="1"/>
  <c r="AN11" i="2" s="1"/>
  <c r="U10" i="2"/>
  <c r="AF10" i="2" s="1"/>
  <c r="W9" i="2"/>
  <c r="AH9" i="2" s="1"/>
  <c r="S9" i="2"/>
  <c r="AD9" i="2" s="1"/>
  <c r="AI9" i="2" s="1"/>
  <c r="W8" i="2"/>
  <c r="AH8" i="2" s="1"/>
  <c r="AQ8" i="2" s="1"/>
  <c r="S8" i="2"/>
  <c r="AD8" i="2" s="1"/>
  <c r="W7" i="2"/>
  <c r="AH7" i="2" s="1"/>
  <c r="S7" i="2"/>
  <c r="AD7" i="2" s="1"/>
  <c r="AM7" i="2" s="1"/>
  <c r="T6" i="2"/>
  <c r="AE6" i="2" s="1"/>
  <c r="AN6" i="2" s="1"/>
  <c r="V17" i="2"/>
  <c r="AG17" i="2" s="1"/>
  <c r="W16" i="2"/>
  <c r="AH16" i="2" s="1"/>
  <c r="S16" i="2"/>
  <c r="AD16" i="2" s="1"/>
  <c r="AM16" i="2" s="1"/>
  <c r="T15" i="2"/>
  <c r="AE15" i="2" s="1"/>
  <c r="AN15" i="2" s="1"/>
  <c r="W14" i="2"/>
  <c r="AH14" i="2" s="1"/>
  <c r="S14" i="2"/>
  <c r="AD14" i="2" s="1"/>
  <c r="V13" i="2"/>
  <c r="AG13" i="2" s="1"/>
  <c r="AI13" i="2" s="1"/>
  <c r="U12" i="2"/>
  <c r="AF12" i="2" s="1"/>
  <c r="AO12" i="2" s="1"/>
  <c r="S11" i="2"/>
  <c r="AD11" i="2" s="1"/>
  <c r="V8" i="2"/>
  <c r="AG8" i="2" s="1"/>
  <c r="W6" i="2"/>
  <c r="AH6" i="2" s="1"/>
  <c r="AQ6" i="2" s="1"/>
  <c r="S6" i="2"/>
  <c r="V3" i="2" s="1"/>
  <c r="Z6" i="2" s="1"/>
  <c r="P59" i="3"/>
  <c r="R59" i="3" s="1"/>
  <c r="O59" i="3"/>
  <c r="K59" i="3"/>
  <c r="N59" i="3"/>
  <c r="P67" i="3"/>
  <c r="R67" i="3" s="1"/>
  <c r="T77" i="3" s="1"/>
  <c r="O67" i="3"/>
  <c r="K67" i="3"/>
  <c r="N67" i="3"/>
  <c r="P99" i="3"/>
  <c r="R99" i="3" s="1"/>
  <c r="N99" i="3"/>
  <c r="K99" i="3"/>
  <c r="AF89" i="3"/>
  <c r="AO101" i="3"/>
  <c r="AF88" i="3"/>
  <c r="K11" i="2"/>
  <c r="O12" i="2"/>
  <c r="K16" i="2"/>
  <c r="W35" i="2"/>
  <c r="W38" i="2"/>
  <c r="W75" i="2"/>
  <c r="W76" i="2" s="1"/>
  <c r="O61" i="3"/>
  <c r="O65" i="3"/>
  <c r="O69" i="3"/>
  <c r="O91" i="3"/>
  <c r="K93" i="3"/>
  <c r="K96" i="3"/>
  <c r="K97" i="3"/>
  <c r="K98" i="3"/>
  <c r="K104" i="3"/>
  <c r="D16" i="1"/>
  <c r="N11" i="2"/>
  <c r="N16" i="2"/>
  <c r="W46" i="2"/>
  <c r="N72" i="3"/>
  <c r="N93" i="3"/>
  <c r="N96" i="3"/>
  <c r="N97" i="3"/>
  <c r="N98" i="3"/>
  <c r="K103" i="3"/>
  <c r="N104" i="3"/>
  <c r="N105" i="3"/>
  <c r="N19" i="2"/>
  <c r="K13" i="2"/>
  <c r="N13" i="2"/>
  <c r="D14" i="1"/>
  <c r="K14" i="2"/>
  <c r="N14" i="2"/>
  <c r="O14" i="2"/>
  <c r="O15" i="2"/>
  <c r="K15" i="2"/>
  <c r="N15" i="2"/>
  <c r="K18" i="2"/>
  <c r="D18" i="1"/>
  <c r="O18" i="2"/>
  <c r="AM9" i="2"/>
  <c r="AQ11" i="2"/>
  <c r="AM13" i="2"/>
  <c r="AQ13" i="2"/>
  <c r="AI15" i="2"/>
  <c r="AM15" i="2"/>
  <c r="AM17" i="2"/>
  <c r="AQ19" i="2"/>
  <c r="AP16" i="2"/>
  <c r="AG3" i="2"/>
  <c r="AG4" i="2"/>
  <c r="AM20" i="2"/>
  <c r="AI7" i="2"/>
  <c r="AP8" i="2"/>
  <c r="AI10" i="2"/>
  <c r="AM10" i="2"/>
  <c r="AQ10" i="2"/>
  <c r="AM12" i="2"/>
  <c r="AQ12" i="2"/>
  <c r="AM14" i="2"/>
  <c r="AQ14" i="2"/>
  <c r="AH4" i="2"/>
  <c r="AQ16" i="2"/>
  <c r="AH3" i="2"/>
  <c r="AM18" i="2"/>
  <c r="AQ9" i="2"/>
  <c r="AM11" i="2"/>
  <c r="AQ15" i="2"/>
  <c r="AM19" i="2"/>
  <c r="AP20" i="2"/>
  <c r="AP10" i="2"/>
  <c r="AP14" i="2"/>
  <c r="AP18" i="2"/>
  <c r="AQ7" i="2"/>
  <c r="AO20" i="2"/>
  <c r="AO19" i="2"/>
  <c r="AO17" i="2"/>
  <c r="AO15" i="2"/>
  <c r="AP6" i="2"/>
  <c r="AO7" i="2"/>
  <c r="AM8" i="2"/>
  <c r="AO10" i="2"/>
  <c r="AP11" i="2"/>
  <c r="AP15" i="2"/>
  <c r="AP17" i="2"/>
  <c r="AP19" i="2"/>
  <c r="U79" i="3"/>
  <c r="O94" i="3"/>
  <c r="K94" i="3"/>
  <c r="K58" i="3"/>
  <c r="K62" i="3"/>
  <c r="K66" i="3"/>
  <c r="K70" i="3"/>
  <c r="K92" i="3"/>
  <c r="P6" i="2"/>
  <c r="R6" i="2" s="1"/>
  <c r="O8" i="2"/>
  <c r="O9" i="2"/>
  <c r="W36" i="2"/>
  <c r="W44" i="2"/>
  <c r="L6" i="3"/>
  <c r="H6" i="3"/>
  <c r="D6" i="3"/>
  <c r="F6" i="3"/>
  <c r="K6" i="3"/>
  <c r="O58" i="3"/>
  <c r="O62" i="3"/>
  <c r="O66" i="3"/>
  <c r="AD91" i="3"/>
  <c r="Y88" i="3"/>
  <c r="AC91" i="3" s="1"/>
  <c r="Y90" i="3"/>
  <c r="X88" i="3"/>
  <c r="AB91" i="3" s="1"/>
  <c r="P94" i="3"/>
  <c r="R94" i="3" s="1"/>
  <c r="P70" i="3"/>
  <c r="R70" i="3" s="1"/>
  <c r="T76" i="3" s="1"/>
  <c r="T79" i="3" s="1"/>
  <c r="N70" i="3"/>
  <c r="N71" i="3"/>
  <c r="K71" i="3"/>
  <c r="O92" i="3"/>
  <c r="P92" i="3"/>
  <c r="R92" i="3" s="1"/>
  <c r="AG89" i="3"/>
  <c r="AP101" i="3"/>
  <c r="O71" i="3"/>
  <c r="N94" i="3"/>
  <c r="AE3" i="2"/>
  <c r="W34" i="2"/>
  <c r="W42" i="2"/>
  <c r="B6" i="3"/>
  <c r="G6" i="3"/>
  <c r="M6" i="3"/>
  <c r="P58" i="3"/>
  <c r="R58" i="3" s="1"/>
  <c r="K60" i="3"/>
  <c r="P62" i="3"/>
  <c r="R62" i="3" s="1"/>
  <c r="K64" i="3"/>
  <c r="P66" i="3"/>
  <c r="R66" i="3" s="1"/>
  <c r="K68" i="3"/>
  <c r="AI92" i="3"/>
  <c r="AI93" i="3"/>
  <c r="AI105" i="3"/>
  <c r="AM105" i="3"/>
  <c r="U88" i="3"/>
  <c r="Y91" i="3" s="1"/>
  <c r="AE91" i="3"/>
  <c r="AN91" i="3" s="1"/>
  <c r="AI94" i="3"/>
  <c r="AM94" i="3"/>
  <c r="AI95" i="3"/>
  <c r="AM95" i="3"/>
  <c r="AI96" i="3"/>
  <c r="AM96" i="3"/>
  <c r="AI97" i="3"/>
  <c r="AM97" i="3"/>
  <c r="AI98" i="3"/>
  <c r="AM98" i="3"/>
  <c r="AI99" i="3"/>
  <c r="AM99" i="3"/>
  <c r="AI100" i="3"/>
  <c r="AM100" i="3"/>
  <c r="AI101" i="3"/>
  <c r="AM101" i="3"/>
  <c r="AQ101" i="3"/>
  <c r="AH88" i="3"/>
  <c r="AI102" i="3"/>
  <c r="AM102" i="3"/>
  <c r="AI103" i="3"/>
  <c r="AM103" i="3"/>
  <c r="AI104" i="3"/>
  <c r="AM104" i="3"/>
  <c r="O95" i="3"/>
  <c r="O96" i="3"/>
  <c r="O97" i="3"/>
  <c r="O98" i="3"/>
  <c r="O99" i="3"/>
  <c r="O100" i="3"/>
  <c r="O101" i="3"/>
  <c r="O102" i="3"/>
  <c r="O103" i="3"/>
  <c r="O104" i="3"/>
  <c r="O105" i="3"/>
  <c r="AI12" i="2" l="1"/>
  <c r="AI20" i="2"/>
  <c r="Y3" i="2"/>
  <c r="AC6" i="2" s="1"/>
  <c r="AI11" i="2"/>
  <c r="AK11" i="2" s="1"/>
  <c r="AQ17" i="2"/>
  <c r="U3" i="2"/>
  <c r="Y6" i="2" s="1"/>
  <c r="AP13" i="2"/>
  <c r="AD4" i="2"/>
  <c r="X3" i="2"/>
  <c r="AB6" i="2" s="1"/>
  <c r="AN16" i="2"/>
  <c r="AE4" i="2"/>
  <c r="AF16" i="2"/>
  <c r="AA16" i="2"/>
  <c r="AI8" i="2"/>
  <c r="AK8" i="2" s="1"/>
  <c r="Y5" i="2"/>
  <c r="AD6" i="2"/>
  <c r="AM6" i="2" s="1"/>
  <c r="W3" i="2"/>
  <c r="AA6" i="2" s="1"/>
  <c r="AI19" i="2"/>
  <c r="AI14" i="2"/>
  <c r="AK14" i="2" s="1"/>
  <c r="Z5" i="2"/>
  <c r="AK104" i="3"/>
  <c r="AJ104" i="3"/>
  <c r="AJ101" i="3"/>
  <c r="AK101" i="3"/>
  <c r="AJ97" i="3"/>
  <c r="AK97" i="3"/>
  <c r="AJ11" i="2"/>
  <c r="AJ8" i="2"/>
  <c r="AJ18" i="2"/>
  <c r="AK18" i="2"/>
  <c r="AK10" i="2"/>
  <c r="AJ10" i="2"/>
  <c r="AJ100" i="3"/>
  <c r="AK100" i="3"/>
  <c r="AJ98" i="3"/>
  <c r="AK98" i="3"/>
  <c r="AJ96" i="3"/>
  <c r="AK96" i="3"/>
  <c r="AJ94" i="3"/>
  <c r="AK94" i="3"/>
  <c r="AK105" i="3"/>
  <c r="AJ105" i="3"/>
  <c r="AJ12" i="2"/>
  <c r="AK12" i="2"/>
  <c r="AJ17" i="2"/>
  <c r="AK17" i="2"/>
  <c r="AK9" i="2"/>
  <c r="AJ9" i="2"/>
  <c r="AJ102" i="3"/>
  <c r="AK102" i="3"/>
  <c r="AJ99" i="3"/>
  <c r="AK99" i="3"/>
  <c r="AJ95" i="3"/>
  <c r="AK95" i="3"/>
  <c r="AK92" i="3"/>
  <c r="AJ92" i="3"/>
  <c r="AJ7" i="2"/>
  <c r="AK7" i="2"/>
  <c r="AJ15" i="2"/>
  <c r="AK15" i="2"/>
  <c r="AJ103" i="3"/>
  <c r="AK103" i="3"/>
  <c r="AK93" i="3"/>
  <c r="AJ93" i="3"/>
  <c r="AM91" i="3"/>
  <c r="AI91" i="3"/>
  <c r="AJ19" i="2"/>
  <c r="AK19" i="2"/>
  <c r="AJ14" i="2"/>
  <c r="AJ20" i="2"/>
  <c r="AK20" i="2"/>
  <c r="AK13" i="2"/>
  <c r="AJ13" i="2"/>
  <c r="AI6" i="2" l="1"/>
  <c r="AF4" i="2"/>
  <c r="AF3" i="2"/>
  <c r="AO16" i="2"/>
  <c r="AI16" i="2"/>
  <c r="AJ91" i="3"/>
  <c r="AK91" i="3"/>
  <c r="AK6" i="2"/>
  <c r="AJ6" i="2"/>
  <c r="AJ16" i="2" l="1"/>
  <c r="AK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sz val="9"/>
            <rFont val="宋体"/>
            <family val="3"/>
            <charset val="134"/>
          </rPr>
          <t>关联</t>
        </r>
        <r>
          <rPr>
            <b/>
            <sz val="9"/>
            <rFont val="宋体"/>
            <family val="3"/>
            <charset val="134"/>
          </rPr>
          <t>attribute_info</t>
        </r>
        <r>
          <rPr>
            <sz val="9"/>
            <rFont val="宋体"/>
            <family val="3"/>
            <charset val="134"/>
          </rPr>
          <t>的id
1、生命
2、攻击
3、防御
4、生命加成
5、攻击加成
6、防御加成
7、易伤
8、免伤
9、命中率
10、闪避率
11、暴击率
12、抗暴率
13、暴击伤害
14、暴击免伤
15、格挡率
16、格挡值
17、穿刺率
18、初始怒气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G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H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I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J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K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千分比
计算规则：当前权重转换为比例的理论出现次数取整，再乘以本字段系数得出洗出该属性的最低洗炼次数和最高洗炼次数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 xml:space="preserve">作者:
1、生命
2、攻击
3、防御
4、生命加成
5、攻击加成
6、防御加成
7、易伤
8、免伤
9、命中率
10、闪避率
11、暴击率
12、抗暴率
13、暴击伤害
14、暴击免伤
15、格挡率
16、格挡值
17、穿刺率
18、初始怒气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F3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G3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H3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I3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55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 xml:space="preserve">作者:
1、生命
2、攻击
3、防御
4、生命加成
5、攻击加成
6、防御加成
7、易伤
8、免伤
9、命中率
10、闪避率
11、暴击率
12、抗暴率
13、暴击伤害
14、暴击免伤
15、格挡率
16、格挡值
17、穿刺率
18、初始怒气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5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F55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G55" authorId="0" shapeId="0" xr:uid="{00000000-0006-0000-02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H55" authorId="0" shapeId="0" xr:uid="{00000000-0006-0000-02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I55" authorId="0" shapeId="0" xr:uid="{00000000-0006-0000-02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B88" authorId="0" shapeId="0" xr:uid="{00000000-0006-0000-0200-000007000000}">
      <text>
        <r>
          <rPr>
            <b/>
            <sz val="9"/>
            <rFont val="宋体"/>
            <family val="3"/>
            <charset val="134"/>
          </rPr>
          <t xml:space="preserve">作者:
1、生命
2、攻击
3、防御
4、生命加成
5、攻击加成
6、防御加成
7、易伤
8、免伤
9、命中率
10、闪避率
11、暴击率
12、抗暴率
13、暴击伤害
14、暴击免伤
15、格挡率
16、格挡值
17、穿刺率
18、初始怒气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88" authorId="0" shapeId="0" xr:uid="{00000000-0006-0000-02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F88" authorId="0" shapeId="0" xr:uid="{00000000-0006-0000-02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G88" authorId="0" shapeId="0" xr:uid="{00000000-0006-0000-0200-00000A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H88" authorId="0" shapeId="0" xr:uid="{00000000-0006-0000-0200-00000B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  <comment ref="I88" authorId="0" shapeId="0" xr:uid="{00000000-0006-0000-02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统一按照千分比</t>
        </r>
      </text>
    </comment>
  </commentList>
</comments>
</file>

<file path=xl/sharedStrings.xml><?xml version="1.0" encoding="utf-8"?>
<sst xmlns="http://schemas.openxmlformats.org/spreadsheetml/2006/main" count="343" uniqueCount="119">
  <si>
    <t>id</t>
  </si>
  <si>
    <t>int</t>
  </si>
  <si>
    <t>string</t>
  </si>
  <si>
    <t>编号</t>
  </si>
  <si>
    <t>属性id</t>
  </si>
  <si>
    <t>最小值</t>
  </si>
  <si>
    <t>最大值</t>
  </si>
  <si>
    <t>精炼成长系数</t>
  </si>
  <si>
    <t>权重1</t>
  </si>
  <si>
    <t>权重2</t>
  </si>
  <si>
    <t>权重3</t>
  </si>
  <si>
    <t>权重4</t>
  </si>
  <si>
    <t>权重5</t>
  </si>
  <si>
    <t>最低系数</t>
  </si>
  <si>
    <t>最高系数</t>
  </si>
  <si>
    <t>Both</t>
  </si>
  <si>
    <t>Server</t>
  </si>
  <si>
    <t>attr_id</t>
  </si>
  <si>
    <t>min</t>
  </si>
  <si>
    <t>max</t>
  </si>
  <si>
    <t>grow</t>
  </si>
  <si>
    <t>probability_value1</t>
  </si>
  <si>
    <t>probability_value2</t>
  </si>
  <si>
    <t>probability_value3</t>
  </si>
  <si>
    <t>probability_value4</t>
  </si>
  <si>
    <t>probability_value5</t>
  </si>
  <si>
    <t>min_coefficient</t>
  </si>
  <si>
    <t>max_coefficient</t>
  </si>
  <si>
    <t>初始极品属性条数出现概率</t>
  </si>
  <si>
    <t>满级</t>
  </si>
  <si>
    <t>当前最高等级</t>
  </si>
  <si>
    <t>满属性条数</t>
  </si>
  <si>
    <t>资源id</t>
  </si>
  <si>
    <t>精炼成长值</t>
  </si>
  <si>
    <t>最小</t>
  </si>
  <si>
    <t>Excluded</t>
  </si>
  <si>
    <t>最大</t>
  </si>
  <si>
    <t>初始属性</t>
  </si>
  <si>
    <t>满级属性</t>
  </si>
  <si>
    <t>当前极限属性</t>
  </si>
  <si>
    <t>最低洗炼消耗</t>
  </si>
  <si>
    <t>最高洗炼消耗</t>
  </si>
  <si>
    <t>1、生命</t>
  </si>
  <si>
    <t>2、攻击</t>
  </si>
  <si>
    <t>3、防御</t>
  </si>
  <si>
    <t>4、生命加成</t>
  </si>
  <si>
    <t>5、攻击加成</t>
  </si>
  <si>
    <t>6、防御加成</t>
  </si>
  <si>
    <t>7、伤害加成</t>
  </si>
  <si>
    <t>8、伤害减免</t>
  </si>
  <si>
    <t>9、命中率</t>
  </si>
  <si>
    <t>10、闪避率</t>
  </si>
  <si>
    <t>11、暴击率</t>
  </si>
  <si>
    <t>13、暴击伤害</t>
  </si>
  <si>
    <t>15、格挡率</t>
  </si>
  <si>
    <t>1%格挡值</t>
  </si>
  <si>
    <t>16、格挡值</t>
  </si>
  <si>
    <t>1%爆伤</t>
  </si>
  <si>
    <t>14、暴击免伤</t>
  </si>
  <si>
    <t>1%防御加成</t>
  </si>
  <si>
    <t>1%格挡</t>
  </si>
  <si>
    <t>锁1</t>
  </si>
  <si>
    <t>锁2</t>
  </si>
  <si>
    <t>锁3</t>
  </si>
  <si>
    <t>锁4</t>
  </si>
  <si>
    <t>锁5</t>
  </si>
  <si>
    <t>1%生命加成</t>
  </si>
  <si>
    <t>1%攻击加成</t>
  </si>
  <si>
    <t>格挡承受伤害期望值</t>
  </si>
  <si>
    <t>1%闪避</t>
  </si>
  <si>
    <t>闪避承受伤害期望值</t>
  </si>
  <si>
    <t>1%命中</t>
  </si>
  <si>
    <t>免伤承受伤害期望值</t>
  </si>
  <si>
    <t>1%伤害加成</t>
  </si>
  <si>
    <t>1%伤害减免</t>
  </si>
  <si>
    <t>1%暴击</t>
  </si>
  <si>
    <t>生命</t>
  </si>
  <si>
    <t>攻击</t>
  </si>
  <si>
    <t>防御</t>
  </si>
  <si>
    <t>暴击</t>
  </si>
  <si>
    <t>闪避</t>
  </si>
  <si>
    <t>抗暴</t>
  </si>
  <si>
    <t>暴击伤害</t>
  </si>
  <si>
    <t>格挡率</t>
  </si>
  <si>
    <t>格挡值</t>
  </si>
  <si>
    <t>命中</t>
  </si>
  <si>
    <t>增伤</t>
  </si>
  <si>
    <t>免伤</t>
  </si>
  <si>
    <t>正式数据（初版）</t>
  </si>
  <si>
    <t>出现权重</t>
  </si>
  <si>
    <t>伤害加成</t>
  </si>
  <si>
    <t>初始暴击伤害</t>
  </si>
  <si>
    <t>平衡暴击率</t>
  </si>
  <si>
    <t>x-4x</t>
  </si>
  <si>
    <t>首次洗炼属性</t>
  </si>
  <si>
    <t>1-1.25</t>
  </si>
  <si>
    <t>1.25-1.5</t>
  </si>
  <si>
    <t>1.5-1.75</t>
  </si>
  <si>
    <t>1.75-2</t>
  </si>
  <si>
    <t>2-2.25</t>
  </si>
  <si>
    <t>2-2.5</t>
  </si>
  <si>
    <t>2.5-2.75</t>
  </si>
  <si>
    <t>2.75-3</t>
  </si>
  <si>
    <t>3-3.25</t>
  </si>
  <si>
    <t>3.25-3.5</t>
  </si>
  <si>
    <t>3.5-3.75</t>
  </si>
  <si>
    <t>3.75-4</t>
  </si>
  <si>
    <t>上限差</t>
  </si>
  <si>
    <t>2.25-2.5</t>
  </si>
  <si>
    <t>1.5-2</t>
  </si>
  <si>
    <t>0.75-1</t>
  </si>
  <si>
    <t>0.5-0.75</t>
  </si>
  <si>
    <t>0.25-0.5</t>
  </si>
  <si>
    <t>0-0.25</t>
  </si>
  <si>
    <t>权重</t>
  </si>
  <si>
    <t>概率</t>
  </si>
  <si>
    <t>每次洗炼至少提升0.2x。</t>
  </si>
  <si>
    <t>属于离上限低于0.15x（&gt;=3.85x），直接升至上限（4x）。</t>
  </si>
  <si>
    <t>33、破档值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</si>
</sst>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%"/>
    <numFmt numFmtId="177" formatCode="0_);[Red]\(0\)"/>
    <numFmt numFmtId="178" formatCode="0.00_);[Red]\(0.00\)"/>
  </numFmts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0"/>
      <name val="微软雅黑"/>
      <family val="2"/>
      <charset val="134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1" fillId="0" borderId="0">
      <alignment vertical="center"/>
    </xf>
    <xf numFmtId="0" fontId="10" fillId="8" borderId="0" applyNumberFormat="0" applyBorder="0" applyAlignment="0" applyProtection="0">
      <alignment vertical="center"/>
    </xf>
  </cellStyleXfs>
  <cellXfs count="54">
    <xf numFmtId="0" fontId="0" fillId="0" borderId="0" xfId="0"/>
    <xf numFmtId="10" fontId="0" fillId="0" borderId="0" xfId="0" applyNumberFormat="1"/>
    <xf numFmtId="0" fontId="1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 applyProtection="1">
      <alignment horizontal="center" vertical="center"/>
      <protection hidden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/>
    </xf>
    <xf numFmtId="0" fontId="6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 wrapText="1"/>
    </xf>
    <xf numFmtId="0" fontId="3" fillId="2" borderId="0" xfId="0" applyNumberFormat="1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/>
    </xf>
    <xf numFmtId="0" fontId="6" fillId="3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10" fontId="7" fillId="4" borderId="1" xfId="0" applyNumberFormat="1" applyFont="1" applyFill="1" applyBorder="1" applyAlignment="1">
      <alignment horizontal="center" vertical="center"/>
    </xf>
    <xf numFmtId="10" fontId="7" fillId="5" borderId="0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/>
    </xf>
    <xf numFmtId="0" fontId="7" fillId="5" borderId="0" xfId="0" applyFont="1" applyFill="1" applyAlignment="1">
      <alignment horizontal="center" vertical="center"/>
    </xf>
    <xf numFmtId="10" fontId="0" fillId="0" borderId="0" xfId="0" applyNumberFormat="1" applyAlignment="1">
      <alignment vertical="center"/>
    </xf>
    <xf numFmtId="10" fontId="7" fillId="5" borderId="0" xfId="0" applyNumberFormat="1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10" fontId="0" fillId="4" borderId="0" xfId="0" applyNumberFormat="1" applyFill="1" applyAlignment="1">
      <alignment vertical="center"/>
    </xf>
    <xf numFmtId="9" fontId="0" fillId="0" borderId="0" xfId="0" applyNumberFormat="1" applyAlignment="1">
      <alignment vertical="center"/>
    </xf>
    <xf numFmtId="58" fontId="0" fillId="0" borderId="0" xfId="0" applyNumberFormat="1" applyAlignment="1">
      <alignment vertical="center"/>
    </xf>
    <xf numFmtId="0" fontId="0" fillId="6" borderId="0" xfId="0" applyFill="1" applyAlignment="1">
      <alignment vertical="center"/>
    </xf>
    <xf numFmtId="176" fontId="0" fillId="4" borderId="0" xfId="0" applyNumberFormat="1" applyFill="1" applyAlignment="1">
      <alignment vertical="center"/>
    </xf>
    <xf numFmtId="176" fontId="0" fillId="0" borderId="0" xfId="0" applyNumberForma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177" fontId="9" fillId="8" borderId="1" xfId="2" applyNumberFormat="1" applyFont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10" fontId="0" fillId="0" borderId="1" xfId="0" applyNumberFormat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10" fontId="0" fillId="0" borderId="0" xfId="0" applyNumberFormat="1" applyFill="1" applyAlignment="1">
      <alignment vertical="center"/>
    </xf>
    <xf numFmtId="0" fontId="0" fillId="0" borderId="0" xfId="0" applyFont="1" applyAlignment="1">
      <alignment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78" fontId="0" fillId="4" borderId="0" xfId="0" applyNumberFormat="1" applyFill="1" applyAlignment="1">
      <alignment vertical="center"/>
    </xf>
    <xf numFmtId="0" fontId="7" fillId="4" borderId="0" xfId="0" applyFont="1" applyFill="1" applyBorder="1" applyAlignment="1">
      <alignment vertical="center"/>
    </xf>
    <xf numFmtId="10" fontId="7" fillId="4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6" xfId="1" xr:uid="{00000000-0005-0000-0000-00000D000000}"/>
    <cellStyle name="着色 1" xfId="2" builtinId="29"/>
  </cellStyles>
  <dxfs count="46"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22992645039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22992645039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22992645039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22992645039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theme="9" tint="0.39982299264503923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5.5833777304208798E-2"/>
          <c:y val="0.107816711590297"/>
          <c:w val="0.92209452774183698"/>
          <c:h val="0.74173750777524405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Sheet3!$B$5:$M$5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Sheet3!$B$6:$M$6</c:f>
              <c:numCache>
                <c:formatCode>0.00%</c:formatCode>
                <c:ptCount val="12"/>
                <c:pt idx="0">
                  <c:v>3.3962264150943396E-2</c:v>
                </c:pt>
                <c:pt idx="1">
                  <c:v>5.6603773584905662E-2</c:v>
                </c:pt>
                <c:pt idx="2">
                  <c:v>0.10566037735849057</c:v>
                </c:pt>
                <c:pt idx="3">
                  <c:v>0.13584905660377358</c:v>
                </c:pt>
                <c:pt idx="4">
                  <c:v>0.15094339622641509</c:v>
                </c:pt>
                <c:pt idx="5">
                  <c:v>0.15094339622641509</c:v>
                </c:pt>
                <c:pt idx="6">
                  <c:v>0.13584905660377358</c:v>
                </c:pt>
                <c:pt idx="7">
                  <c:v>0.10566037735849057</c:v>
                </c:pt>
                <c:pt idx="8">
                  <c:v>5.2830188679245285E-2</c:v>
                </c:pt>
                <c:pt idx="9">
                  <c:v>3.3962264150943396E-2</c:v>
                </c:pt>
                <c:pt idx="10">
                  <c:v>2.2641509433962263E-2</c:v>
                </c:pt>
                <c:pt idx="11">
                  <c:v>1.509433962264151E-2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1C-4C9E-8A92-D003168DD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1369566"/>
        <c:axId val="382948043"/>
      </c:scatterChart>
      <c:valAx>
        <c:axId val="84136956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2948043"/>
        <c:crosses val="autoZero"/>
        <c:crossBetween val="midCat"/>
        <c:majorUnit val="1"/>
      </c:valAx>
      <c:valAx>
        <c:axId val="3829480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136956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15875</xdr:colOff>
      <xdr:row>11</xdr:row>
      <xdr:rowOff>45720</xdr:rowOff>
    </xdr:from>
    <xdr:to>
      <xdr:col>14</xdr:col>
      <xdr:colOff>388620</xdr:colOff>
      <xdr:row>28</xdr:row>
      <xdr:rowOff>128905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N16" sqref="N16"/>
    </sheetView>
  </sheetViews>
  <sheetFormatPr defaultColWidth="8.88671875" defaultRowHeight="13.8" x14ac:dyDescent="0.25"/>
  <cols>
    <col min="1" max="16384" width="8.88671875" style="45"/>
  </cols>
  <sheetData>
    <row r="1" spans="1:18" ht="15.6" x14ac:dyDescent="0.25">
      <c r="A1" s="2" t="s">
        <v>0</v>
      </c>
      <c r="B1" s="2"/>
    </row>
    <row r="2" spans="1:18" ht="15" x14ac:dyDescent="0.25">
      <c r="A2" s="4" t="s">
        <v>1</v>
      </c>
      <c r="B2" s="4" t="s">
        <v>1</v>
      </c>
      <c r="C2" s="4" t="s">
        <v>1</v>
      </c>
      <c r="D2" s="4" t="s">
        <v>1</v>
      </c>
      <c r="E2" s="4" t="s">
        <v>2</v>
      </c>
      <c r="F2" s="4" t="s">
        <v>1</v>
      </c>
      <c r="G2" s="4" t="s">
        <v>1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</row>
    <row r="3" spans="1:18" ht="31.2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</row>
    <row r="4" spans="1:18" ht="15" x14ac:dyDescent="0.25">
      <c r="A4" s="6" t="s">
        <v>15</v>
      </c>
      <c r="B4" s="6" t="s">
        <v>15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 t="s">
        <v>15</v>
      </c>
      <c r="K4" s="7" t="s">
        <v>16</v>
      </c>
      <c r="L4" s="7" t="s">
        <v>16</v>
      </c>
    </row>
    <row r="5" spans="1:18" ht="45" x14ac:dyDescent="0.25">
      <c r="A5" s="46" t="s">
        <v>0</v>
      </c>
      <c r="B5" s="46" t="s">
        <v>17</v>
      </c>
      <c r="C5" s="46" t="s">
        <v>18</v>
      </c>
      <c r="D5" s="46" t="s">
        <v>19</v>
      </c>
      <c r="E5" s="46" t="s">
        <v>20</v>
      </c>
      <c r="F5" s="8" t="s">
        <v>21</v>
      </c>
      <c r="G5" s="8" t="s">
        <v>22</v>
      </c>
      <c r="H5" s="8" t="s">
        <v>23</v>
      </c>
      <c r="I5" s="8" t="s">
        <v>24</v>
      </c>
      <c r="J5" s="8" t="s">
        <v>25</v>
      </c>
      <c r="K5" s="8" t="s">
        <v>26</v>
      </c>
      <c r="L5" s="8" t="s">
        <v>27</v>
      </c>
    </row>
    <row r="6" spans="1:18" ht="15" x14ac:dyDescent="0.25">
      <c r="A6" s="9">
        <v>1</v>
      </c>
      <c r="B6" s="9">
        <v>1</v>
      </c>
      <c r="C6" s="47">
        <f>Sheet2!B6</f>
        <v>600</v>
      </c>
      <c r="D6" s="47">
        <f>Sheet2!C6</f>
        <v>2400</v>
      </c>
      <c r="E6" s="47">
        <f>Sheet2!D6/1000</f>
        <v>0</v>
      </c>
      <c r="F6" s="47">
        <f>Sheet2!E6</f>
        <v>1200</v>
      </c>
      <c r="G6" s="47">
        <f>Sheet2!F6</f>
        <v>600</v>
      </c>
      <c r="H6" s="47">
        <f>Sheet2!G6</f>
        <v>300</v>
      </c>
      <c r="I6" s="47">
        <f>Sheet2!H6</f>
        <v>150</v>
      </c>
      <c r="J6" s="47">
        <f>Sheet2!I6</f>
        <v>75</v>
      </c>
      <c r="K6" s="45">
        <v>0</v>
      </c>
      <c r="L6" s="45">
        <v>1000000</v>
      </c>
      <c r="R6" s="45">
        <v>2.65</v>
      </c>
    </row>
    <row r="7" spans="1:18" ht="15" x14ac:dyDescent="0.25">
      <c r="A7" s="9">
        <v>2</v>
      </c>
      <c r="B7" s="9">
        <v>2</v>
      </c>
      <c r="C7" s="47">
        <f>Sheet2!B7</f>
        <v>60</v>
      </c>
      <c r="D7" s="47">
        <f>Sheet2!C7</f>
        <v>240</v>
      </c>
      <c r="E7" s="47">
        <f>Sheet2!D7/1000</f>
        <v>0</v>
      </c>
      <c r="F7" s="47">
        <f>Sheet2!E7</f>
        <v>800</v>
      </c>
      <c r="G7" s="47">
        <f>Sheet2!F7</f>
        <v>400</v>
      </c>
      <c r="H7" s="47">
        <f>Sheet2!G7</f>
        <v>200</v>
      </c>
      <c r="I7" s="47">
        <f>Sheet2!H7</f>
        <v>100</v>
      </c>
      <c r="J7" s="47">
        <f>Sheet2!I7</f>
        <v>50</v>
      </c>
      <c r="K7" s="45">
        <v>0</v>
      </c>
      <c r="L7" s="45">
        <v>1000000</v>
      </c>
      <c r="R7" s="45">
        <v>2.65</v>
      </c>
    </row>
    <row r="8" spans="1:18" ht="15" x14ac:dyDescent="0.25">
      <c r="A8" s="9">
        <v>3</v>
      </c>
      <c r="B8" s="9">
        <v>3</v>
      </c>
      <c r="C8" s="47">
        <f>Sheet2!B8</f>
        <v>14</v>
      </c>
      <c r="D8" s="47">
        <f>Sheet2!C8</f>
        <v>56</v>
      </c>
      <c r="E8" s="47">
        <f>Sheet2!D8/1000</f>
        <v>0</v>
      </c>
      <c r="F8" s="47">
        <f>Sheet2!E8</f>
        <v>1500</v>
      </c>
      <c r="G8" s="47">
        <f>Sheet2!F8</f>
        <v>750</v>
      </c>
      <c r="H8" s="47">
        <f>Sheet2!G8</f>
        <v>375</v>
      </c>
      <c r="I8" s="47">
        <f>Sheet2!H8</f>
        <v>180</v>
      </c>
      <c r="J8" s="47">
        <f>Sheet2!I8</f>
        <v>90</v>
      </c>
      <c r="K8" s="45">
        <v>0</v>
      </c>
      <c r="L8" s="45">
        <v>1000000</v>
      </c>
      <c r="R8" s="45">
        <v>1.9</v>
      </c>
    </row>
    <row r="9" spans="1:18" ht="15" x14ac:dyDescent="0.25">
      <c r="A9" s="9">
        <v>4</v>
      </c>
      <c r="B9" s="9">
        <v>4</v>
      </c>
      <c r="C9" s="47">
        <f>Sheet2!B9</f>
        <v>7</v>
      </c>
      <c r="D9" s="47">
        <f>Sheet2!C9</f>
        <v>28</v>
      </c>
      <c r="E9" s="47">
        <f>Sheet2!D9/1000</f>
        <v>0</v>
      </c>
      <c r="F9" s="47">
        <f>Sheet2!E9</f>
        <v>1000</v>
      </c>
      <c r="G9" s="47">
        <f>Sheet2!F9</f>
        <v>500</v>
      </c>
      <c r="H9" s="47">
        <f>Sheet2!G9</f>
        <v>250</v>
      </c>
      <c r="I9" s="47">
        <f>Sheet2!H9</f>
        <v>125</v>
      </c>
      <c r="J9" s="47">
        <f>Sheet2!I9</f>
        <v>60</v>
      </c>
      <c r="K9" s="45">
        <v>0</v>
      </c>
      <c r="L9" s="45">
        <v>1000000</v>
      </c>
      <c r="R9" s="45">
        <v>2.85</v>
      </c>
    </row>
    <row r="10" spans="1:18" ht="15" x14ac:dyDescent="0.25">
      <c r="A10" s="9">
        <v>5</v>
      </c>
      <c r="B10" s="9">
        <v>5</v>
      </c>
      <c r="C10" s="47">
        <f>Sheet2!B10</f>
        <v>7</v>
      </c>
      <c r="D10" s="47">
        <f>Sheet2!C10</f>
        <v>28</v>
      </c>
      <c r="E10" s="47">
        <f>Sheet2!D10/1000</f>
        <v>0</v>
      </c>
      <c r="F10" s="47">
        <f>Sheet2!E10</f>
        <v>600</v>
      </c>
      <c r="G10" s="47">
        <f>Sheet2!F10</f>
        <v>300</v>
      </c>
      <c r="H10" s="47">
        <f>Sheet2!G10</f>
        <v>150</v>
      </c>
      <c r="I10" s="47">
        <f>Sheet2!H10</f>
        <v>75</v>
      </c>
      <c r="J10" s="47">
        <f>Sheet2!I10</f>
        <v>38</v>
      </c>
      <c r="K10" s="45">
        <v>0</v>
      </c>
      <c r="L10" s="45">
        <v>1000000</v>
      </c>
      <c r="R10" s="45">
        <v>1.9</v>
      </c>
    </row>
    <row r="11" spans="1:18" ht="15" x14ac:dyDescent="0.25">
      <c r="A11" s="9">
        <v>6</v>
      </c>
      <c r="B11" s="9">
        <v>6</v>
      </c>
      <c r="C11" s="47">
        <f>Sheet2!B11</f>
        <v>7</v>
      </c>
      <c r="D11" s="47">
        <f>Sheet2!C11</f>
        <v>28</v>
      </c>
      <c r="E11" s="47">
        <f>Sheet2!D11/1000</f>
        <v>0</v>
      </c>
      <c r="F11" s="47">
        <f>Sheet2!E11</f>
        <v>1200</v>
      </c>
      <c r="G11" s="47">
        <f>Sheet2!F11</f>
        <v>600</v>
      </c>
      <c r="H11" s="47">
        <f>Sheet2!G11</f>
        <v>300</v>
      </c>
      <c r="I11" s="47">
        <f>Sheet2!H11</f>
        <v>150</v>
      </c>
      <c r="J11" s="47">
        <f>Sheet2!I11</f>
        <v>75</v>
      </c>
      <c r="K11" s="45">
        <v>0</v>
      </c>
      <c r="L11" s="45">
        <v>1000000</v>
      </c>
      <c r="R11" s="45">
        <v>2.08</v>
      </c>
    </row>
    <row r="12" spans="1:18" ht="15" x14ac:dyDescent="0.25">
      <c r="A12" s="9">
        <v>7</v>
      </c>
      <c r="B12" s="9">
        <v>7</v>
      </c>
      <c r="C12" s="47">
        <f>Sheet2!B12</f>
        <v>11</v>
      </c>
      <c r="D12" s="47">
        <f>Sheet2!C12</f>
        <v>44</v>
      </c>
      <c r="E12" s="47">
        <f>Sheet2!D12/1000</f>
        <v>0</v>
      </c>
      <c r="F12" s="47">
        <f>Sheet2!E12</f>
        <v>320</v>
      </c>
      <c r="G12" s="47">
        <f>Sheet2!F12</f>
        <v>160</v>
      </c>
      <c r="H12" s="47">
        <f>Sheet2!G12</f>
        <v>80</v>
      </c>
      <c r="I12" s="47">
        <f>Sheet2!H12</f>
        <v>40</v>
      </c>
      <c r="J12" s="47">
        <f>Sheet2!I12</f>
        <v>20</v>
      </c>
      <c r="K12" s="45">
        <v>0</v>
      </c>
      <c r="L12" s="45">
        <v>1000000</v>
      </c>
      <c r="R12" s="45">
        <v>1.51</v>
      </c>
    </row>
    <row r="13" spans="1:18" ht="15" x14ac:dyDescent="0.25">
      <c r="A13" s="9">
        <v>8</v>
      </c>
      <c r="B13" s="9">
        <v>8</v>
      </c>
      <c r="C13" s="47">
        <f>Sheet2!B13</f>
        <v>5</v>
      </c>
      <c r="D13" s="47">
        <f>Sheet2!C13</f>
        <v>20</v>
      </c>
      <c r="E13" s="47">
        <f>Sheet2!D13/1000</f>
        <v>0</v>
      </c>
      <c r="F13" s="47">
        <f>Sheet2!E13</f>
        <v>320</v>
      </c>
      <c r="G13" s="47">
        <f>Sheet2!F13</f>
        <v>160</v>
      </c>
      <c r="H13" s="47">
        <f>Sheet2!G13</f>
        <v>80</v>
      </c>
      <c r="I13" s="47">
        <f>Sheet2!H13</f>
        <v>40</v>
      </c>
      <c r="J13" s="47">
        <f>Sheet2!I13</f>
        <v>20</v>
      </c>
      <c r="K13" s="45">
        <v>0</v>
      </c>
      <c r="L13" s="45">
        <v>1000000</v>
      </c>
      <c r="R13" s="45">
        <v>2.65</v>
      </c>
    </row>
    <row r="14" spans="1:18" ht="15" x14ac:dyDescent="0.25">
      <c r="A14" s="9">
        <v>9</v>
      </c>
      <c r="B14" s="9">
        <v>9</v>
      </c>
      <c r="C14" s="47">
        <f>Sheet2!B14</f>
        <v>7</v>
      </c>
      <c r="D14" s="47">
        <f>Sheet2!C14</f>
        <v>28</v>
      </c>
      <c r="E14" s="47">
        <f>Sheet2!D14/1000</f>
        <v>0</v>
      </c>
      <c r="F14" s="47">
        <f>Sheet2!E14</f>
        <v>1000</v>
      </c>
      <c r="G14" s="47">
        <f>Sheet2!F14</f>
        <v>500</v>
      </c>
      <c r="H14" s="47">
        <f>Sheet2!G14</f>
        <v>250</v>
      </c>
      <c r="I14" s="47">
        <f>Sheet2!H14</f>
        <v>120</v>
      </c>
      <c r="J14" s="47">
        <f>Sheet2!I14</f>
        <v>60</v>
      </c>
      <c r="K14" s="45">
        <v>0</v>
      </c>
      <c r="L14" s="45">
        <v>1000000</v>
      </c>
      <c r="R14" s="45">
        <v>1.71</v>
      </c>
    </row>
    <row r="15" spans="1:18" ht="15" x14ac:dyDescent="0.25">
      <c r="A15" s="9">
        <v>10</v>
      </c>
      <c r="B15" s="9">
        <v>10</v>
      </c>
      <c r="C15" s="47">
        <f>Sheet2!B15</f>
        <v>4</v>
      </c>
      <c r="D15" s="47">
        <f>Sheet2!C15</f>
        <v>16</v>
      </c>
      <c r="E15" s="47">
        <f>Sheet2!D15/1000</f>
        <v>0</v>
      </c>
      <c r="F15" s="47">
        <f>Sheet2!E15</f>
        <v>320</v>
      </c>
      <c r="G15" s="47">
        <f>Sheet2!F15</f>
        <v>160</v>
      </c>
      <c r="H15" s="47">
        <f>Sheet2!G15</f>
        <v>80</v>
      </c>
      <c r="I15" s="47">
        <f>Sheet2!H15</f>
        <v>40</v>
      </c>
      <c r="J15" s="47">
        <f>Sheet2!I15</f>
        <v>20</v>
      </c>
      <c r="K15" s="45">
        <v>0</v>
      </c>
      <c r="L15" s="45">
        <v>1000000</v>
      </c>
      <c r="R15" s="45">
        <v>2.46</v>
      </c>
    </row>
    <row r="16" spans="1:18" ht="15" x14ac:dyDescent="0.25">
      <c r="A16" s="9">
        <v>11</v>
      </c>
      <c r="B16" s="9">
        <v>11</v>
      </c>
      <c r="C16" s="47">
        <f>Sheet2!B16</f>
        <v>10</v>
      </c>
      <c r="D16" s="47">
        <f>Sheet2!C16</f>
        <v>40</v>
      </c>
      <c r="E16" s="47">
        <f>Sheet2!D16/1000</f>
        <v>0</v>
      </c>
      <c r="F16" s="47">
        <f>Sheet2!E16</f>
        <v>320</v>
      </c>
      <c r="G16" s="47">
        <f>Sheet2!F16</f>
        <v>160</v>
      </c>
      <c r="H16" s="47">
        <f>Sheet2!G16</f>
        <v>80</v>
      </c>
      <c r="I16" s="47">
        <f>Sheet2!H16</f>
        <v>40</v>
      </c>
      <c r="J16" s="47">
        <f>Sheet2!I16</f>
        <v>20</v>
      </c>
      <c r="K16" s="45">
        <v>0</v>
      </c>
      <c r="L16" s="45">
        <v>1000000</v>
      </c>
      <c r="R16" s="45">
        <v>2.08</v>
      </c>
    </row>
    <row r="17" spans="1:12" ht="15" x14ac:dyDescent="0.25">
      <c r="A17" s="9">
        <v>12</v>
      </c>
      <c r="B17" s="9">
        <v>13</v>
      </c>
      <c r="C17" s="47">
        <f>Sheet2!B17</f>
        <v>16</v>
      </c>
      <c r="D17" s="47">
        <f>Sheet2!C17</f>
        <v>64</v>
      </c>
      <c r="E17" s="47">
        <f>Sheet2!D17/1000</f>
        <v>0</v>
      </c>
      <c r="F17" s="47">
        <f>Sheet2!E17</f>
        <v>800</v>
      </c>
      <c r="G17" s="47">
        <f>Sheet2!F17</f>
        <v>400</v>
      </c>
      <c r="H17" s="47">
        <f>Sheet2!G17</f>
        <v>200</v>
      </c>
      <c r="I17" s="47">
        <f>Sheet2!H17</f>
        <v>100</v>
      </c>
      <c r="J17" s="47">
        <f>Sheet2!I17</f>
        <v>50</v>
      </c>
      <c r="K17" s="45">
        <v>0</v>
      </c>
      <c r="L17" s="45">
        <v>1000000</v>
      </c>
    </row>
    <row r="18" spans="1:12" ht="15" x14ac:dyDescent="0.25">
      <c r="A18" s="9">
        <v>13</v>
      </c>
      <c r="B18" s="9">
        <v>15</v>
      </c>
      <c r="C18" s="47">
        <f>Sheet2!B18</f>
        <v>12</v>
      </c>
      <c r="D18" s="47">
        <f>Sheet2!C18</f>
        <v>48</v>
      </c>
      <c r="E18" s="47">
        <f>Sheet2!D18/1000</f>
        <v>0</v>
      </c>
      <c r="F18" s="47">
        <f>Sheet2!E18</f>
        <v>400</v>
      </c>
      <c r="G18" s="47">
        <f>Sheet2!F18</f>
        <v>200</v>
      </c>
      <c r="H18" s="47">
        <f>Sheet2!G18</f>
        <v>100</v>
      </c>
      <c r="I18" s="47">
        <f>Sheet2!H18</f>
        <v>50</v>
      </c>
      <c r="J18" s="47">
        <f>Sheet2!I18</f>
        <v>25</v>
      </c>
      <c r="K18" s="45">
        <v>0</v>
      </c>
      <c r="L18" s="45">
        <v>1000000</v>
      </c>
    </row>
    <row r="19" spans="1:12" ht="15" x14ac:dyDescent="0.25">
      <c r="A19" s="9">
        <v>14</v>
      </c>
      <c r="B19" s="48">
        <v>16</v>
      </c>
      <c r="C19" s="47">
        <f>Sheet2!B19</f>
        <v>13</v>
      </c>
      <c r="D19" s="47">
        <f>Sheet2!C19</f>
        <v>52</v>
      </c>
      <c r="E19" s="47">
        <f>Sheet2!D19/1000</f>
        <v>0</v>
      </c>
      <c r="F19" s="49">
        <f>Sheet2!E19</f>
        <v>600</v>
      </c>
      <c r="G19" s="49">
        <f>Sheet2!F19</f>
        <v>300</v>
      </c>
      <c r="H19" s="49">
        <f>Sheet2!G19</f>
        <v>150</v>
      </c>
      <c r="I19" s="49">
        <f>Sheet2!H19</f>
        <v>75</v>
      </c>
      <c r="J19" s="49">
        <f>Sheet2!I19</f>
        <v>38</v>
      </c>
      <c r="K19" s="45">
        <v>0</v>
      </c>
      <c r="L19" s="45">
        <v>1000000</v>
      </c>
    </row>
    <row r="20" spans="1:12" ht="15" x14ac:dyDescent="0.25">
      <c r="A20" s="9">
        <v>15</v>
      </c>
      <c r="B20" s="9">
        <v>14</v>
      </c>
      <c r="C20" s="47">
        <f>Sheet2!B20</f>
        <v>45</v>
      </c>
      <c r="D20" s="47">
        <f>Sheet2!C20</f>
        <v>180</v>
      </c>
      <c r="E20" s="47">
        <f>Sheet2!D20/1000</f>
        <v>0</v>
      </c>
      <c r="F20" s="49">
        <f>Sheet2!E20</f>
        <v>1500</v>
      </c>
      <c r="G20" s="49">
        <f>Sheet2!F20</f>
        <v>750</v>
      </c>
      <c r="H20" s="49">
        <f>Sheet2!G20</f>
        <v>375</v>
      </c>
      <c r="I20" s="49">
        <f>Sheet2!H20</f>
        <v>180</v>
      </c>
      <c r="J20" s="49">
        <f>Sheet2!I20</f>
        <v>90</v>
      </c>
      <c r="K20" s="45">
        <v>0</v>
      </c>
      <c r="L20" s="45">
        <v>1000000</v>
      </c>
    </row>
    <row r="21" spans="1:12" ht="15" x14ac:dyDescent="0.25">
      <c r="A21" s="9">
        <v>16</v>
      </c>
      <c r="B21" s="9">
        <v>33</v>
      </c>
      <c r="C21" s="47">
        <f>Sheet2!B21</f>
        <v>20</v>
      </c>
      <c r="D21" s="47">
        <f>Sheet2!C21</f>
        <v>80</v>
      </c>
      <c r="E21" s="47">
        <f>Sheet2!D21/1000</f>
        <v>0</v>
      </c>
      <c r="F21" s="49">
        <f>Sheet2!E21</f>
        <v>1200</v>
      </c>
      <c r="G21" s="49">
        <f>Sheet2!F21</f>
        <v>600</v>
      </c>
      <c r="H21" s="49">
        <f>Sheet2!G21</f>
        <v>300</v>
      </c>
      <c r="I21" s="49">
        <f>Sheet2!H21</f>
        <v>150</v>
      </c>
      <c r="J21" s="49">
        <f>Sheet2!I21</f>
        <v>75</v>
      </c>
      <c r="K21" s="45">
        <v>0</v>
      </c>
      <c r="L21" s="45">
        <v>1000000</v>
      </c>
    </row>
  </sheetData>
  <phoneticPr fontId="14" type="noConversion"/>
  <conditionalFormatting sqref="A4">
    <cfRule type="expression" dxfId="45" priority="1">
      <formula>A4="Excluded"</formula>
    </cfRule>
    <cfRule type="expression" dxfId="44" priority="2">
      <formula>A4="Server"</formula>
    </cfRule>
    <cfRule type="expression" dxfId="43" priority="3">
      <formula>A4="Both"</formula>
    </cfRule>
    <cfRule type="cellIs" dxfId="42" priority="4" operator="equal">
      <formula>"Server"</formula>
    </cfRule>
    <cfRule type="cellIs" dxfId="41" priority="5" operator="equal">
      <formula>"Client"</formula>
    </cfRule>
    <cfRule type="expression" dxfId="40" priority="6">
      <formula>A4="Client"</formula>
    </cfRule>
  </conditionalFormatting>
  <conditionalFormatting sqref="B4:L4">
    <cfRule type="expression" dxfId="39" priority="15">
      <formula>B4="Client"</formula>
    </cfRule>
  </conditionalFormatting>
  <conditionalFormatting sqref="B4">
    <cfRule type="expression" dxfId="38" priority="8">
      <formula>B4="Excluded"</formula>
    </cfRule>
    <cfRule type="expression" dxfId="37" priority="9">
      <formula>B4="Server"</formula>
    </cfRule>
    <cfRule type="expression" dxfId="36" priority="10">
      <formula>B4="Both"</formula>
    </cfRule>
    <cfRule type="cellIs" dxfId="35" priority="11" operator="equal">
      <formula>"Server"</formula>
    </cfRule>
    <cfRule type="cellIs" dxfId="34" priority="12" operator="equal">
      <formula>"Client"</formula>
    </cfRule>
  </conditionalFormatting>
  <conditionalFormatting sqref="C4:L4">
    <cfRule type="expression" dxfId="33" priority="16">
      <formula>C4="Excluded"</formula>
    </cfRule>
    <cfRule type="expression" dxfId="32" priority="17">
      <formula>C4="Server"</formula>
    </cfRule>
    <cfRule type="expression" dxfId="31" priority="18">
      <formula>C4="Clinent"</formula>
    </cfRule>
    <cfRule type="expression" dxfId="30" priority="19">
      <formula>C4="Both"</formula>
    </cfRule>
    <cfRule type="iconSet" priority="20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A4:L4" xr:uid="{00000000-0002-0000-0000-000000000000}">
      <formula1>"Both,Client,Server,Excluded"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5"/>
  <sheetViews>
    <sheetView workbookViewId="0">
      <selection activeCell="B22" sqref="B22"/>
    </sheetView>
  </sheetViews>
  <sheetFormatPr defaultColWidth="8.88671875" defaultRowHeight="13.8" x14ac:dyDescent="0.25"/>
  <cols>
    <col min="1" max="1" width="8.88671875" style="3"/>
    <col min="2" max="3" width="9.77734375" style="3" customWidth="1"/>
    <col min="4" max="8" width="8.88671875" style="3" customWidth="1"/>
    <col min="9" max="11" width="9.109375" style="3" customWidth="1"/>
    <col min="12" max="12" width="8.88671875" style="3" customWidth="1"/>
    <col min="13" max="13" width="14.109375" style="3" customWidth="1"/>
    <col min="14" max="14" width="8.44140625" style="3" customWidth="1"/>
    <col min="15" max="18" width="10.88671875" style="3" customWidth="1"/>
    <col min="19" max="19" width="8.88671875" style="3"/>
    <col min="20" max="20" width="9.6640625" style="3"/>
    <col min="21" max="21" width="7.33203125" style="3" customWidth="1"/>
    <col min="22" max="23" width="8.88671875" style="3"/>
    <col min="24" max="24" width="6" style="3" customWidth="1"/>
    <col min="25" max="25" width="6.44140625" style="24" customWidth="1"/>
    <col min="26" max="26" width="8.33203125" style="3" customWidth="1"/>
    <col min="27" max="27" width="10" style="3" bestFit="1" customWidth="1"/>
    <col min="28" max="28" width="8.88671875" style="3"/>
    <col min="29" max="29" width="15.21875" style="3" customWidth="1"/>
    <col min="30" max="30" width="8.88671875" style="3"/>
    <col min="31" max="31" width="9.44140625" style="3" customWidth="1"/>
    <col min="32" max="16384" width="8.88671875" style="3"/>
  </cols>
  <sheetData>
    <row r="1" spans="1:43" ht="15.6" x14ac:dyDescent="0.25">
      <c r="A1" s="2"/>
      <c r="U1" s="53" t="s">
        <v>28</v>
      </c>
      <c r="V1" s="53"/>
      <c r="W1" s="53"/>
      <c r="X1" s="53"/>
      <c r="Y1" s="53"/>
    </row>
    <row r="2" spans="1:43" ht="27.6" x14ac:dyDescent="0.25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  <c r="H2" s="4" t="s">
        <v>1</v>
      </c>
      <c r="I2" s="4" t="s">
        <v>1</v>
      </c>
      <c r="J2" s="11"/>
      <c r="K2" s="11"/>
      <c r="L2" s="11"/>
      <c r="O2" s="12" t="s">
        <v>29</v>
      </c>
      <c r="P2" s="12" t="s">
        <v>30</v>
      </c>
      <c r="Q2" s="12" t="s">
        <v>31</v>
      </c>
      <c r="R2" s="12"/>
      <c r="U2" s="3">
        <v>1</v>
      </c>
      <c r="V2" s="3">
        <v>2</v>
      </c>
      <c r="W2" s="3">
        <v>3</v>
      </c>
      <c r="X2" s="3">
        <v>4</v>
      </c>
      <c r="Y2" s="3">
        <v>5</v>
      </c>
    </row>
    <row r="3" spans="1:43" ht="31.2" x14ac:dyDescent="0.25">
      <c r="A3" s="5" t="s">
        <v>32</v>
      </c>
      <c r="B3" s="5" t="s">
        <v>5</v>
      </c>
      <c r="C3" s="5" t="s">
        <v>6</v>
      </c>
      <c r="D3" s="5" t="s">
        <v>33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13"/>
      <c r="K3" s="13"/>
      <c r="L3" s="13"/>
      <c r="O3" s="3">
        <v>50</v>
      </c>
      <c r="P3" s="3">
        <v>30</v>
      </c>
      <c r="U3" s="24">
        <f>(1-T6)^4*5*S6</f>
        <v>0.37666123634606985</v>
      </c>
      <c r="V3" s="24">
        <f>5*4*S6*T6*(1-U6)^3/2</f>
        <v>4.0927726830889327E-2</v>
      </c>
      <c r="W3" s="24">
        <f>5*4*3*S6*T6*U6*(1-V6)^2/3/2</f>
        <v>1.0594629166611662E-3</v>
      </c>
      <c r="X3" s="24">
        <f>5*4*3*2*S6*T6*U6*V6*(1-W6)/4/3/2</f>
        <v>6.7304891699480316E-6</v>
      </c>
      <c r="Y3" s="24">
        <f>5*S6*T6*U6*V6*W6</f>
        <v>4.249046193149009E-8</v>
      </c>
      <c r="AB3" s="3" t="s">
        <v>34</v>
      </c>
      <c r="AC3" s="32">
        <v>0.6</v>
      </c>
      <c r="AD3" s="3">
        <v>0</v>
      </c>
      <c r="AE3" s="3">
        <f>INT(AE16*$AC$3)</f>
        <v>48</v>
      </c>
      <c r="AF3" s="3">
        <f>INT(AF16*$AC$3)</f>
        <v>96</v>
      </c>
      <c r="AG3" s="3">
        <f>INT(AG16*$AC$3)</f>
        <v>192</v>
      </c>
      <c r="AH3" s="3">
        <f>INT(AH16*$AC$3)</f>
        <v>383</v>
      </c>
    </row>
    <row r="4" spans="1:43" ht="15" x14ac:dyDescent="0.25">
      <c r="A4" s="6" t="s">
        <v>15</v>
      </c>
      <c r="B4" s="7" t="s">
        <v>15</v>
      </c>
      <c r="C4" s="7" t="s">
        <v>15</v>
      </c>
      <c r="D4" s="7" t="s">
        <v>15</v>
      </c>
      <c r="E4" s="7" t="s">
        <v>15</v>
      </c>
      <c r="F4" s="7" t="s">
        <v>15</v>
      </c>
      <c r="G4" s="7" t="s">
        <v>15</v>
      </c>
      <c r="H4" s="7" t="s">
        <v>15</v>
      </c>
      <c r="I4" s="7" t="s">
        <v>15</v>
      </c>
      <c r="J4" s="7"/>
      <c r="K4" s="7"/>
      <c r="L4" s="7"/>
      <c r="M4" s="7" t="s">
        <v>35</v>
      </c>
      <c r="N4" s="14"/>
      <c r="O4" s="14"/>
      <c r="P4" s="14"/>
      <c r="Q4" s="22"/>
      <c r="R4" s="22"/>
      <c r="AB4" s="3" t="s">
        <v>36</v>
      </c>
      <c r="AC4" s="32">
        <v>1.5</v>
      </c>
      <c r="AD4" s="3">
        <f>INT(AD16*$AC$4)</f>
        <v>61</v>
      </c>
      <c r="AE4" s="3">
        <f>INT(AE16*$AC$4)</f>
        <v>121</v>
      </c>
      <c r="AF4" s="3">
        <f>INT(AF16*$AC$4)</f>
        <v>241</v>
      </c>
      <c r="AG4" s="3">
        <f>INT(AG16*$AC$4)</f>
        <v>480</v>
      </c>
      <c r="AH4" s="3">
        <f>INT(AH16*$AC$4)</f>
        <v>958</v>
      </c>
    </row>
    <row r="5" spans="1:43" ht="45" x14ac:dyDescent="0.25">
      <c r="A5" s="8" t="s">
        <v>0</v>
      </c>
      <c r="B5" s="8" t="s">
        <v>18</v>
      </c>
      <c r="C5" s="8" t="s">
        <v>19</v>
      </c>
      <c r="D5" s="8" t="s">
        <v>20</v>
      </c>
      <c r="E5" s="8" t="s">
        <v>21</v>
      </c>
      <c r="F5" s="8" t="s">
        <v>22</v>
      </c>
      <c r="G5" s="8" t="s">
        <v>23</v>
      </c>
      <c r="H5" s="8" t="s">
        <v>24</v>
      </c>
      <c r="I5" s="8" t="s">
        <v>25</v>
      </c>
      <c r="J5" s="15"/>
      <c r="K5" s="15"/>
      <c r="L5" s="15"/>
      <c r="N5" s="12" t="s">
        <v>37</v>
      </c>
      <c r="O5" s="12" t="s">
        <v>38</v>
      </c>
      <c r="P5" s="12" t="s">
        <v>39</v>
      </c>
      <c r="Q5" s="12"/>
      <c r="R5" s="12"/>
      <c r="Y5" s="24">
        <f>1-(1-S6)^5</f>
        <v>0.38192171851256018</v>
      </c>
      <c r="Z5" s="24">
        <f>(1-S6)*(1-(1-S6)^3)</f>
        <v>0.22774644960130924</v>
      </c>
      <c r="AE5" s="33"/>
      <c r="AJ5" s="3" t="s">
        <v>40</v>
      </c>
      <c r="AK5" s="3" t="s">
        <v>41</v>
      </c>
      <c r="AM5" s="3">
        <v>6</v>
      </c>
      <c r="AN5" s="3">
        <f>AM5*3</f>
        <v>18</v>
      </c>
      <c r="AO5" s="3">
        <f>AN5*3</f>
        <v>54</v>
      </c>
      <c r="AP5" s="3">
        <f>AO5*3</f>
        <v>162</v>
      </c>
      <c r="AQ5" s="3">
        <f>AP5*3</f>
        <v>486</v>
      </c>
    </row>
    <row r="6" spans="1:43" ht="15" x14ac:dyDescent="0.25">
      <c r="A6" s="9">
        <v>1</v>
      </c>
      <c r="B6" s="10">
        <v>600</v>
      </c>
      <c r="C6" s="10">
        <f t="shared" ref="C6:C21" si="0">B6*4</f>
        <v>2400</v>
      </c>
      <c r="D6" s="10">
        <v>0</v>
      </c>
      <c r="E6" s="3">
        <v>1200</v>
      </c>
      <c r="F6" s="3">
        <v>600</v>
      </c>
      <c r="G6" s="3">
        <v>300</v>
      </c>
      <c r="H6" s="3">
        <v>150</v>
      </c>
      <c r="I6" s="3">
        <v>75</v>
      </c>
      <c r="J6" s="3">
        <v>0.5</v>
      </c>
      <c r="K6" s="10">
        <f t="shared" ref="K6:K19" si="1">C6*D6/1000</f>
        <v>0</v>
      </c>
      <c r="L6" s="16">
        <v>2</v>
      </c>
      <c r="M6" s="17" t="s">
        <v>42</v>
      </c>
      <c r="N6" s="18">
        <f>C6</f>
        <v>2400</v>
      </c>
      <c r="O6" s="18">
        <f>C6+C6*D6*O$3/1000</f>
        <v>2400</v>
      </c>
      <c r="P6" s="19">
        <f>C6+D6*P$3*C6/1000</f>
        <v>2400</v>
      </c>
      <c r="Q6" s="23">
        <v>12</v>
      </c>
      <c r="R6" s="23">
        <f>P6*Q6</f>
        <v>28800</v>
      </c>
      <c r="S6" s="24">
        <f t="shared" ref="S6:S21" si="2">E6/E$22</f>
        <v>9.1743119266055051E-2</v>
      </c>
      <c r="T6" s="24">
        <f t="shared" ref="T6:T19" si="3">F6/(E$22-E6+F6)</f>
        <v>4.807692307692308E-2</v>
      </c>
      <c r="U6" s="24">
        <f t="shared" ref="U6:U19" si="4">G6/($E$22-$E6+G6)</f>
        <v>2.4630541871921183E-2</v>
      </c>
      <c r="V6" s="24">
        <f t="shared" ref="V6:V19" si="5">H6/($E$22-$E6+H6)</f>
        <v>1.2468827930174564E-2</v>
      </c>
      <c r="W6" s="24">
        <f t="shared" ref="W6:W19" si="6">I6/($E$22-$E6+I6)</f>
        <v>6.2735257214554582E-3</v>
      </c>
      <c r="X6" s="24"/>
      <c r="Y6" s="24">
        <f>U3</f>
        <v>0.37666123634606985</v>
      </c>
      <c r="Z6" s="24">
        <f>V3</f>
        <v>4.0927726830889327E-2</v>
      </c>
      <c r="AA6" s="24">
        <f>W3</f>
        <v>1.0594629166611662E-3</v>
      </c>
      <c r="AB6" s="24">
        <f>X3</f>
        <v>6.7304891699480316E-6</v>
      </c>
      <c r="AC6" s="24">
        <f>Y3</f>
        <v>4.249046193149009E-8</v>
      </c>
      <c r="AD6" s="3">
        <f t="shared" ref="AD6:AD21" si="7">ROUNDUP(1/S6,0)</f>
        <v>11</v>
      </c>
      <c r="AE6" s="3">
        <f t="shared" ref="AE6:AE21" si="8">ROUNDUP(1/T6,0)</f>
        <v>21</v>
      </c>
      <c r="AF6" s="3">
        <f t="shared" ref="AF6:AF21" si="9">ROUNDUP(1/U6,0)</f>
        <v>41</v>
      </c>
      <c r="AG6" s="3">
        <f t="shared" ref="AG6:AG21" si="10">ROUNDUP(1/V6,0)</f>
        <v>81</v>
      </c>
      <c r="AH6" s="3">
        <f t="shared" ref="AH6:AH21" si="11">ROUNDUP(1/W6,0)</f>
        <v>160</v>
      </c>
      <c r="AI6" s="3">
        <f>AD6*AD$23+AE6*AE$23+AF6*AF$23+AG6*AG$23+AH6*AH$23</f>
        <v>93540</v>
      </c>
      <c r="AJ6" s="3">
        <f t="shared" ref="AJ6:AJ21" si="12">AI6*AJ$23</f>
        <v>93540</v>
      </c>
      <c r="AK6" s="3">
        <f t="shared" ref="AK6:AK21" si="13">AI6*AK$23</f>
        <v>93540</v>
      </c>
      <c r="AM6" s="3">
        <f>AD6*AM$5</f>
        <v>66</v>
      </c>
      <c r="AN6" s="3">
        <f>AE6*AN$5</f>
        <v>378</v>
      </c>
      <c r="AO6" s="3">
        <f>AF6*AO$5</f>
        <v>2214</v>
      </c>
      <c r="AP6" s="3">
        <f>AG6*AP$5</f>
        <v>13122</v>
      </c>
      <c r="AQ6" s="3">
        <f>AH6*AQ$5</f>
        <v>77760</v>
      </c>
    </row>
    <row r="7" spans="1:43" ht="15" x14ac:dyDescent="0.25">
      <c r="A7" s="9">
        <v>2</v>
      </c>
      <c r="B7" s="10">
        <v>60</v>
      </c>
      <c r="C7" s="10">
        <f t="shared" si="0"/>
        <v>240</v>
      </c>
      <c r="D7" s="10">
        <v>0</v>
      </c>
      <c r="E7" s="3">
        <v>800</v>
      </c>
      <c r="F7" s="3">
        <v>400</v>
      </c>
      <c r="G7" s="3">
        <v>200</v>
      </c>
      <c r="H7" s="3">
        <v>100</v>
      </c>
      <c r="I7" s="3">
        <v>50</v>
      </c>
      <c r="J7" s="3">
        <v>0.5</v>
      </c>
      <c r="K7" s="10">
        <f t="shared" si="1"/>
        <v>0</v>
      </c>
      <c r="L7" s="16">
        <v>3</v>
      </c>
      <c r="M7" s="17" t="s">
        <v>43</v>
      </c>
      <c r="N7" s="18">
        <f>C7</f>
        <v>240</v>
      </c>
      <c r="O7" s="18">
        <f>C7+C7*D7*O$3/1000</f>
        <v>240</v>
      </c>
      <c r="P7" s="19">
        <f>C7+D7*P$3*C7/1000</f>
        <v>240</v>
      </c>
      <c r="Q7" s="23">
        <v>12</v>
      </c>
      <c r="R7" s="23">
        <f t="shared" ref="R7:R20" si="14">P7*Q7</f>
        <v>2880</v>
      </c>
      <c r="S7" s="24">
        <f t="shared" si="2"/>
        <v>6.1162079510703363E-2</v>
      </c>
      <c r="T7" s="24">
        <f t="shared" si="3"/>
        <v>3.1545741324921134E-2</v>
      </c>
      <c r="U7" s="24">
        <f t="shared" si="4"/>
        <v>1.6025641025641024E-2</v>
      </c>
      <c r="V7" s="24">
        <f t="shared" si="5"/>
        <v>8.0775444264943458E-3</v>
      </c>
      <c r="W7" s="24">
        <f t="shared" si="6"/>
        <v>4.0551500405515001E-3</v>
      </c>
      <c r="X7" s="24"/>
      <c r="Z7" s="24"/>
      <c r="AA7" s="24"/>
      <c r="AB7" s="24"/>
      <c r="AC7" s="24"/>
      <c r="AD7" s="34">
        <f t="shared" si="7"/>
        <v>17</v>
      </c>
      <c r="AE7" s="34">
        <f t="shared" si="8"/>
        <v>32</v>
      </c>
      <c r="AF7" s="34">
        <f t="shared" si="9"/>
        <v>63</v>
      </c>
      <c r="AG7" s="34">
        <f t="shared" si="10"/>
        <v>124</v>
      </c>
      <c r="AH7" s="34">
        <f t="shared" si="11"/>
        <v>247</v>
      </c>
      <c r="AI7" s="3">
        <f t="shared" ref="AI7:AI21" si="15">AD7*AD$23+AE7*AE$23+AF7*AF$23+AG7*AG$23+AH7*AH$23</f>
        <v>144210</v>
      </c>
      <c r="AJ7" s="3">
        <f t="shared" si="12"/>
        <v>144210</v>
      </c>
      <c r="AK7" s="3">
        <f t="shared" si="13"/>
        <v>144210</v>
      </c>
      <c r="AM7" s="3">
        <f t="shared" ref="AM7:AM21" si="16">AD7*AM$5</f>
        <v>102</v>
      </c>
      <c r="AN7" s="3">
        <f t="shared" ref="AN7:AN21" si="17">AE7*AN$5</f>
        <v>576</v>
      </c>
      <c r="AO7" s="3">
        <f t="shared" ref="AO7:AO21" si="18">AF7*AO$5</f>
        <v>3402</v>
      </c>
      <c r="AP7" s="3">
        <f t="shared" ref="AP7:AP21" si="19">AG7*AP$5</f>
        <v>20088</v>
      </c>
      <c r="AQ7" s="3">
        <f t="shared" ref="AQ7:AQ21" si="20">AH7*AQ$5</f>
        <v>120042</v>
      </c>
    </row>
    <row r="8" spans="1:43" ht="15" x14ac:dyDescent="0.25">
      <c r="A8" s="9">
        <v>3</v>
      </c>
      <c r="B8" s="10">
        <v>14</v>
      </c>
      <c r="C8" s="10">
        <f t="shared" si="0"/>
        <v>56</v>
      </c>
      <c r="D8" s="10">
        <v>0</v>
      </c>
      <c r="E8" s="10">
        <v>1500</v>
      </c>
      <c r="F8" s="10">
        <v>750</v>
      </c>
      <c r="G8" s="10">
        <v>375</v>
      </c>
      <c r="H8" s="10">
        <v>180</v>
      </c>
      <c r="I8" s="10">
        <v>90</v>
      </c>
      <c r="J8" s="3">
        <v>0.5</v>
      </c>
      <c r="K8" s="10">
        <f t="shared" si="1"/>
        <v>0</v>
      </c>
      <c r="L8" s="16">
        <v>2</v>
      </c>
      <c r="M8" s="17" t="s">
        <v>44</v>
      </c>
      <c r="N8" s="18">
        <f>C8</f>
        <v>56</v>
      </c>
      <c r="O8" s="18">
        <f>C8+C8*D8*O$3/1000</f>
        <v>56</v>
      </c>
      <c r="P8" s="19">
        <f>C8+D8*P$3*C8/1000</f>
        <v>56</v>
      </c>
      <c r="Q8" s="23">
        <v>12</v>
      </c>
      <c r="R8" s="23">
        <f t="shared" si="14"/>
        <v>672</v>
      </c>
      <c r="S8" s="24">
        <f t="shared" si="2"/>
        <v>0.11467889908256881</v>
      </c>
      <c r="T8" s="24">
        <f t="shared" si="3"/>
        <v>6.0827250608272508E-2</v>
      </c>
      <c r="U8" s="24">
        <f t="shared" si="4"/>
        <v>3.1367628607277293E-2</v>
      </c>
      <c r="V8" s="24">
        <f t="shared" si="5"/>
        <v>1.5306122448979591E-2</v>
      </c>
      <c r="W8" s="24">
        <f t="shared" si="6"/>
        <v>7.7120822622107968E-3</v>
      </c>
      <c r="X8" s="24"/>
      <c r="Z8" s="24"/>
      <c r="AA8" s="24"/>
      <c r="AB8" s="24"/>
      <c r="AC8" s="24"/>
      <c r="AD8" s="3">
        <f t="shared" si="7"/>
        <v>9</v>
      </c>
      <c r="AE8" s="3">
        <f t="shared" si="8"/>
        <v>17</v>
      </c>
      <c r="AF8" s="3">
        <f t="shared" si="9"/>
        <v>32</v>
      </c>
      <c r="AG8" s="3">
        <f t="shared" si="10"/>
        <v>66</v>
      </c>
      <c r="AH8" s="3">
        <f t="shared" si="11"/>
        <v>130</v>
      </c>
      <c r="AI8" s="3">
        <f t="shared" si="15"/>
        <v>75960</v>
      </c>
      <c r="AJ8" s="3">
        <f t="shared" si="12"/>
        <v>75960</v>
      </c>
      <c r="AK8" s="3">
        <f t="shared" si="13"/>
        <v>75960</v>
      </c>
      <c r="AM8" s="3">
        <f t="shared" si="16"/>
        <v>54</v>
      </c>
      <c r="AN8" s="3">
        <f t="shared" si="17"/>
        <v>306</v>
      </c>
      <c r="AO8" s="3">
        <f t="shared" si="18"/>
        <v>1728</v>
      </c>
      <c r="AP8" s="3">
        <f t="shared" si="19"/>
        <v>10692</v>
      </c>
      <c r="AQ8" s="3">
        <f t="shared" si="20"/>
        <v>63180</v>
      </c>
    </row>
    <row r="9" spans="1:43" ht="15" x14ac:dyDescent="0.25">
      <c r="A9" s="9">
        <v>4</v>
      </c>
      <c r="B9" s="3">
        <v>7</v>
      </c>
      <c r="C9" s="10">
        <f t="shared" si="0"/>
        <v>28</v>
      </c>
      <c r="D9" s="10">
        <v>0</v>
      </c>
      <c r="E9" s="3">
        <v>1000</v>
      </c>
      <c r="F9" s="3">
        <v>500</v>
      </c>
      <c r="G9" s="3">
        <v>250</v>
      </c>
      <c r="H9" s="3">
        <v>125</v>
      </c>
      <c r="I9" s="3">
        <v>60</v>
      </c>
      <c r="J9" s="3">
        <v>0.5</v>
      </c>
      <c r="K9" s="10">
        <f t="shared" si="1"/>
        <v>0</v>
      </c>
      <c r="L9" s="16">
        <v>3</v>
      </c>
      <c r="M9" s="17" t="s">
        <v>45</v>
      </c>
      <c r="N9" s="20">
        <f t="shared" ref="N9:N21" si="21">C9/1000</f>
        <v>2.8000000000000001E-2</v>
      </c>
      <c r="O9" s="20">
        <f t="shared" ref="O9:O21" si="22">(C9+C9*D9*O$3/1000)/1000</f>
        <v>2.8000000000000001E-2</v>
      </c>
      <c r="P9" s="21">
        <f t="shared" ref="P9:P21" si="23">(C9+D9*P$3*C9/1000)/1000</f>
        <v>2.8000000000000001E-2</v>
      </c>
      <c r="Q9" s="23">
        <v>12</v>
      </c>
      <c r="R9" s="25">
        <f t="shared" si="14"/>
        <v>0.33600000000000002</v>
      </c>
      <c r="S9" s="24">
        <f t="shared" si="2"/>
        <v>7.64525993883792E-2</v>
      </c>
      <c r="T9" s="24">
        <f t="shared" si="3"/>
        <v>3.9745627980922099E-2</v>
      </c>
      <c r="U9" s="24">
        <f t="shared" si="4"/>
        <v>2.02757502027575E-2</v>
      </c>
      <c r="V9" s="24">
        <f t="shared" si="5"/>
        <v>1.0241704219582138E-2</v>
      </c>
      <c r="W9" s="24">
        <f t="shared" si="6"/>
        <v>4.9423393739703456E-3</v>
      </c>
      <c r="X9" s="24"/>
      <c r="Z9" s="24"/>
      <c r="AA9" s="24"/>
      <c r="AB9" s="24"/>
      <c r="AC9" s="24"/>
      <c r="AD9" s="3">
        <f t="shared" si="7"/>
        <v>14</v>
      </c>
      <c r="AE9" s="3">
        <f t="shared" si="8"/>
        <v>26</v>
      </c>
      <c r="AF9" s="3">
        <f t="shared" si="9"/>
        <v>50</v>
      </c>
      <c r="AG9" s="3">
        <f t="shared" si="10"/>
        <v>98</v>
      </c>
      <c r="AH9" s="3">
        <f t="shared" si="11"/>
        <v>203</v>
      </c>
      <c r="AI9" s="3">
        <f t="shared" si="15"/>
        <v>117786</v>
      </c>
      <c r="AJ9" s="3">
        <f t="shared" si="12"/>
        <v>117786</v>
      </c>
      <c r="AK9" s="3">
        <f t="shared" si="13"/>
        <v>117786</v>
      </c>
      <c r="AM9" s="3">
        <f t="shared" si="16"/>
        <v>84</v>
      </c>
      <c r="AN9" s="3">
        <f t="shared" si="17"/>
        <v>468</v>
      </c>
      <c r="AO9" s="3">
        <f t="shared" si="18"/>
        <v>2700</v>
      </c>
      <c r="AP9" s="3">
        <f t="shared" si="19"/>
        <v>15876</v>
      </c>
      <c r="AQ9" s="3">
        <f t="shared" si="20"/>
        <v>98658</v>
      </c>
    </row>
    <row r="10" spans="1:43" ht="15" x14ac:dyDescent="0.25">
      <c r="A10" s="9">
        <v>5</v>
      </c>
      <c r="B10" s="3">
        <v>7</v>
      </c>
      <c r="C10" s="10">
        <f t="shared" si="0"/>
        <v>28</v>
      </c>
      <c r="D10" s="10">
        <v>0</v>
      </c>
      <c r="E10" s="3">
        <v>600</v>
      </c>
      <c r="F10" s="3">
        <v>300</v>
      </c>
      <c r="G10" s="3">
        <v>150</v>
      </c>
      <c r="H10" s="3">
        <v>75</v>
      </c>
      <c r="I10" s="3">
        <v>38</v>
      </c>
      <c r="J10" s="3">
        <v>0.5</v>
      </c>
      <c r="K10" s="10">
        <f t="shared" si="1"/>
        <v>0</v>
      </c>
      <c r="L10" s="16">
        <v>4</v>
      </c>
      <c r="M10" s="17" t="s">
        <v>46</v>
      </c>
      <c r="N10" s="20">
        <f t="shared" si="21"/>
        <v>2.8000000000000001E-2</v>
      </c>
      <c r="O10" s="20">
        <f t="shared" si="22"/>
        <v>2.8000000000000001E-2</v>
      </c>
      <c r="P10" s="21">
        <f t="shared" si="23"/>
        <v>2.8000000000000001E-2</v>
      </c>
      <c r="Q10" s="23">
        <v>12</v>
      </c>
      <c r="R10" s="25">
        <f t="shared" si="14"/>
        <v>0.33600000000000002</v>
      </c>
      <c r="S10" s="24">
        <f t="shared" si="2"/>
        <v>4.5871559633027525E-2</v>
      </c>
      <c r="T10" s="24">
        <f t="shared" si="3"/>
        <v>2.3474178403755867E-2</v>
      </c>
      <c r="U10" s="24">
        <f t="shared" si="4"/>
        <v>1.1876484560570071E-2</v>
      </c>
      <c r="V10" s="24">
        <f t="shared" si="5"/>
        <v>5.9737156511350063E-3</v>
      </c>
      <c r="W10" s="24">
        <f t="shared" si="6"/>
        <v>3.0356286946796613E-3</v>
      </c>
      <c r="X10" s="24"/>
      <c r="Z10" s="24"/>
      <c r="AA10" s="24"/>
      <c r="AB10" s="24"/>
      <c r="AC10" s="24"/>
      <c r="AD10" s="3">
        <f t="shared" si="7"/>
        <v>22</v>
      </c>
      <c r="AE10" s="3">
        <f t="shared" si="8"/>
        <v>43</v>
      </c>
      <c r="AF10" s="3">
        <f t="shared" si="9"/>
        <v>85</v>
      </c>
      <c r="AG10" s="3">
        <f t="shared" si="10"/>
        <v>168</v>
      </c>
      <c r="AH10" s="3">
        <f t="shared" si="11"/>
        <v>330</v>
      </c>
      <c r="AI10" s="3">
        <f t="shared" si="15"/>
        <v>193092</v>
      </c>
      <c r="AJ10" s="3">
        <f t="shared" si="12"/>
        <v>193092</v>
      </c>
      <c r="AK10" s="3">
        <f t="shared" si="13"/>
        <v>193092</v>
      </c>
      <c r="AM10" s="3">
        <f t="shared" si="16"/>
        <v>132</v>
      </c>
      <c r="AN10" s="3">
        <f t="shared" si="17"/>
        <v>774</v>
      </c>
      <c r="AO10" s="3">
        <f t="shared" si="18"/>
        <v>4590</v>
      </c>
      <c r="AP10" s="3">
        <f t="shared" si="19"/>
        <v>27216</v>
      </c>
      <c r="AQ10" s="3">
        <f t="shared" si="20"/>
        <v>160380</v>
      </c>
    </row>
    <row r="11" spans="1:43" ht="15" x14ac:dyDescent="0.25">
      <c r="A11" s="9">
        <v>6</v>
      </c>
      <c r="B11" s="3">
        <v>7</v>
      </c>
      <c r="C11" s="10">
        <f t="shared" si="0"/>
        <v>28</v>
      </c>
      <c r="D11" s="10">
        <v>0</v>
      </c>
      <c r="E11" s="3">
        <v>1200</v>
      </c>
      <c r="F11" s="3">
        <v>600</v>
      </c>
      <c r="G11" s="3">
        <v>300</v>
      </c>
      <c r="H11" s="3">
        <v>150</v>
      </c>
      <c r="I11" s="3">
        <v>75</v>
      </c>
      <c r="J11" s="3">
        <v>0.5</v>
      </c>
      <c r="K11" s="10">
        <f t="shared" si="1"/>
        <v>0</v>
      </c>
      <c r="L11" s="16">
        <v>3</v>
      </c>
      <c r="M11" s="17" t="s">
        <v>47</v>
      </c>
      <c r="N11" s="20">
        <f t="shared" si="21"/>
        <v>2.8000000000000001E-2</v>
      </c>
      <c r="O11" s="20">
        <f t="shared" si="22"/>
        <v>2.8000000000000001E-2</v>
      </c>
      <c r="P11" s="21">
        <f t="shared" si="23"/>
        <v>2.8000000000000001E-2</v>
      </c>
      <c r="Q11" s="23">
        <v>12</v>
      </c>
      <c r="R11" s="25">
        <f t="shared" si="14"/>
        <v>0.33600000000000002</v>
      </c>
      <c r="S11" s="24">
        <f t="shared" si="2"/>
        <v>9.1743119266055051E-2</v>
      </c>
      <c r="T11" s="24">
        <f t="shared" si="3"/>
        <v>4.807692307692308E-2</v>
      </c>
      <c r="U11" s="24">
        <f t="shared" si="4"/>
        <v>2.4630541871921183E-2</v>
      </c>
      <c r="V11" s="24">
        <f t="shared" si="5"/>
        <v>1.2468827930174564E-2</v>
      </c>
      <c r="W11" s="24">
        <f t="shared" si="6"/>
        <v>6.2735257214554582E-3</v>
      </c>
      <c r="X11" s="24"/>
      <c r="Z11" s="24"/>
      <c r="AA11" s="24"/>
      <c r="AB11" s="24"/>
      <c r="AC11" s="24"/>
      <c r="AD11" s="3">
        <f t="shared" si="7"/>
        <v>11</v>
      </c>
      <c r="AE11" s="3">
        <f t="shared" si="8"/>
        <v>21</v>
      </c>
      <c r="AF11" s="3">
        <f t="shared" si="9"/>
        <v>41</v>
      </c>
      <c r="AG11" s="3">
        <f t="shared" si="10"/>
        <v>81</v>
      </c>
      <c r="AH11" s="3">
        <f t="shared" si="11"/>
        <v>160</v>
      </c>
      <c r="AI11" s="3">
        <f t="shared" si="15"/>
        <v>93540</v>
      </c>
      <c r="AJ11" s="3">
        <f t="shared" si="12"/>
        <v>93540</v>
      </c>
      <c r="AK11" s="3">
        <f t="shared" si="13"/>
        <v>93540</v>
      </c>
      <c r="AM11" s="3">
        <f t="shared" si="16"/>
        <v>66</v>
      </c>
      <c r="AN11" s="3">
        <f t="shared" si="17"/>
        <v>378</v>
      </c>
      <c r="AO11" s="3">
        <f t="shared" si="18"/>
        <v>2214</v>
      </c>
      <c r="AP11" s="3">
        <f t="shared" si="19"/>
        <v>13122</v>
      </c>
      <c r="AQ11" s="3">
        <f t="shared" si="20"/>
        <v>77760</v>
      </c>
    </row>
    <row r="12" spans="1:43" ht="15" x14ac:dyDescent="0.25">
      <c r="A12" s="9">
        <v>7</v>
      </c>
      <c r="B12" s="3">
        <v>11</v>
      </c>
      <c r="C12" s="10">
        <f t="shared" si="0"/>
        <v>44</v>
      </c>
      <c r="D12" s="10">
        <v>0</v>
      </c>
      <c r="E12" s="3">
        <v>320</v>
      </c>
      <c r="F12" s="3">
        <v>160</v>
      </c>
      <c r="G12" s="3">
        <v>80</v>
      </c>
      <c r="H12" s="3">
        <v>40</v>
      </c>
      <c r="I12" s="3">
        <v>20</v>
      </c>
      <c r="J12" s="3">
        <v>0.5</v>
      </c>
      <c r="K12" s="10">
        <f t="shared" si="1"/>
        <v>0</v>
      </c>
      <c r="L12" s="16">
        <v>6</v>
      </c>
      <c r="M12" s="17" t="s">
        <v>48</v>
      </c>
      <c r="N12" s="20">
        <f t="shared" si="21"/>
        <v>4.3999999999999997E-2</v>
      </c>
      <c r="O12" s="20">
        <f t="shared" si="22"/>
        <v>4.3999999999999997E-2</v>
      </c>
      <c r="P12" s="21">
        <f t="shared" si="23"/>
        <v>4.3999999999999997E-2</v>
      </c>
      <c r="Q12" s="23">
        <v>12</v>
      </c>
      <c r="R12" s="25">
        <f t="shared" si="14"/>
        <v>0.52800000000000002</v>
      </c>
      <c r="S12" s="24">
        <f t="shared" si="2"/>
        <v>2.4464831804281346E-2</v>
      </c>
      <c r="T12" s="24">
        <f t="shared" si="3"/>
        <v>1.238390092879257E-2</v>
      </c>
      <c r="U12" s="24">
        <f t="shared" si="4"/>
        <v>6.2305295950155761E-3</v>
      </c>
      <c r="V12" s="24">
        <f t="shared" si="5"/>
        <v>3.1250000000000002E-3</v>
      </c>
      <c r="W12" s="24">
        <f t="shared" si="6"/>
        <v>1.5649452269170579E-3</v>
      </c>
      <c r="X12" s="24"/>
      <c r="Z12" s="24"/>
      <c r="AA12" s="24"/>
      <c r="AB12" s="24"/>
      <c r="AC12" s="24"/>
      <c r="AD12" s="3">
        <f t="shared" si="7"/>
        <v>41</v>
      </c>
      <c r="AE12" s="3">
        <f t="shared" si="8"/>
        <v>81</v>
      </c>
      <c r="AF12" s="3">
        <f t="shared" si="9"/>
        <v>161</v>
      </c>
      <c r="AG12" s="3">
        <f t="shared" si="10"/>
        <v>320</v>
      </c>
      <c r="AH12" s="3">
        <f t="shared" si="11"/>
        <v>639</v>
      </c>
      <c r="AI12" s="3">
        <f t="shared" si="15"/>
        <v>372792</v>
      </c>
      <c r="AJ12" s="3">
        <f t="shared" si="12"/>
        <v>372792</v>
      </c>
      <c r="AK12" s="3">
        <f t="shared" si="13"/>
        <v>372792</v>
      </c>
      <c r="AM12" s="3">
        <f t="shared" si="16"/>
        <v>246</v>
      </c>
      <c r="AN12" s="3">
        <f t="shared" si="17"/>
        <v>1458</v>
      </c>
      <c r="AO12" s="3">
        <f t="shared" si="18"/>
        <v>8694</v>
      </c>
      <c r="AP12" s="3">
        <f t="shared" si="19"/>
        <v>51840</v>
      </c>
      <c r="AQ12" s="3">
        <f t="shared" si="20"/>
        <v>310554</v>
      </c>
    </row>
    <row r="13" spans="1:43" ht="15" x14ac:dyDescent="0.25">
      <c r="A13" s="9">
        <v>8</v>
      </c>
      <c r="B13" s="3">
        <v>5</v>
      </c>
      <c r="C13" s="10">
        <f t="shared" si="0"/>
        <v>20</v>
      </c>
      <c r="D13" s="10">
        <v>0</v>
      </c>
      <c r="E13" s="26">
        <v>320</v>
      </c>
      <c r="F13" s="26">
        <v>160</v>
      </c>
      <c r="G13" s="26">
        <v>80</v>
      </c>
      <c r="H13" s="26">
        <v>40</v>
      </c>
      <c r="I13" s="26">
        <v>20</v>
      </c>
      <c r="J13" s="3">
        <v>0.5</v>
      </c>
      <c r="K13" s="10">
        <f t="shared" si="1"/>
        <v>0</v>
      </c>
      <c r="L13" s="16">
        <v>5</v>
      </c>
      <c r="M13" s="17" t="s">
        <v>49</v>
      </c>
      <c r="N13" s="20">
        <f t="shared" si="21"/>
        <v>0.02</v>
      </c>
      <c r="O13" s="20">
        <f t="shared" si="22"/>
        <v>0.02</v>
      </c>
      <c r="P13" s="21">
        <f t="shared" si="23"/>
        <v>0.02</v>
      </c>
      <c r="Q13" s="23">
        <v>18</v>
      </c>
      <c r="R13" s="25">
        <f t="shared" si="14"/>
        <v>0.36</v>
      </c>
      <c r="S13" s="24">
        <f t="shared" si="2"/>
        <v>2.4464831804281346E-2</v>
      </c>
      <c r="T13" s="24">
        <f t="shared" si="3"/>
        <v>1.238390092879257E-2</v>
      </c>
      <c r="U13" s="24">
        <f t="shared" si="4"/>
        <v>6.2305295950155761E-3</v>
      </c>
      <c r="V13" s="24">
        <f t="shared" si="5"/>
        <v>3.1250000000000002E-3</v>
      </c>
      <c r="W13" s="24">
        <f t="shared" si="6"/>
        <v>1.5649452269170579E-3</v>
      </c>
      <c r="X13" s="24"/>
      <c r="Z13" s="24"/>
      <c r="AA13" s="24"/>
      <c r="AB13" s="24"/>
      <c r="AC13" s="24"/>
      <c r="AD13" s="3">
        <f t="shared" si="7"/>
        <v>41</v>
      </c>
      <c r="AE13" s="3">
        <f t="shared" si="8"/>
        <v>81</v>
      </c>
      <c r="AF13" s="3">
        <f t="shared" si="9"/>
        <v>161</v>
      </c>
      <c r="AG13" s="3">
        <f t="shared" si="10"/>
        <v>320</v>
      </c>
      <c r="AH13" s="3">
        <f t="shared" si="11"/>
        <v>639</v>
      </c>
      <c r="AI13" s="3">
        <f t="shared" si="15"/>
        <v>372792</v>
      </c>
      <c r="AJ13" s="3">
        <f t="shared" si="12"/>
        <v>372792</v>
      </c>
      <c r="AK13" s="3">
        <f t="shared" si="13"/>
        <v>372792</v>
      </c>
      <c r="AM13" s="3">
        <f t="shared" si="16"/>
        <v>246</v>
      </c>
      <c r="AN13" s="3">
        <f t="shared" si="17"/>
        <v>1458</v>
      </c>
      <c r="AO13" s="3">
        <f t="shared" si="18"/>
        <v>8694</v>
      </c>
      <c r="AP13" s="3">
        <f t="shared" si="19"/>
        <v>51840</v>
      </c>
      <c r="AQ13" s="3">
        <f t="shared" si="20"/>
        <v>310554</v>
      </c>
    </row>
    <row r="14" spans="1:43" ht="15" x14ac:dyDescent="0.25">
      <c r="A14" s="9">
        <v>9</v>
      </c>
      <c r="B14" s="3">
        <v>7</v>
      </c>
      <c r="C14" s="10">
        <f t="shared" si="0"/>
        <v>28</v>
      </c>
      <c r="D14" s="10">
        <v>0</v>
      </c>
      <c r="E14" s="3">
        <v>1000</v>
      </c>
      <c r="F14" s="3">
        <v>500</v>
      </c>
      <c r="G14" s="3">
        <v>250</v>
      </c>
      <c r="H14" s="3">
        <v>120</v>
      </c>
      <c r="I14" s="3">
        <v>60</v>
      </c>
      <c r="J14" s="3">
        <v>0.5</v>
      </c>
      <c r="K14" s="10">
        <f t="shared" si="1"/>
        <v>0</v>
      </c>
      <c r="L14" s="16">
        <v>2</v>
      </c>
      <c r="M14" s="17" t="s">
        <v>50</v>
      </c>
      <c r="N14" s="20">
        <f t="shared" si="21"/>
        <v>2.8000000000000001E-2</v>
      </c>
      <c r="O14" s="20">
        <f t="shared" si="22"/>
        <v>2.8000000000000001E-2</v>
      </c>
      <c r="P14" s="21">
        <f t="shared" si="23"/>
        <v>2.8000000000000001E-2</v>
      </c>
      <c r="Q14" s="23">
        <v>12</v>
      </c>
      <c r="R14" s="25">
        <f t="shared" si="14"/>
        <v>0.33600000000000002</v>
      </c>
      <c r="S14" s="24">
        <f t="shared" si="2"/>
        <v>7.64525993883792E-2</v>
      </c>
      <c r="T14" s="24">
        <f t="shared" si="3"/>
        <v>3.9745627980922099E-2</v>
      </c>
      <c r="U14" s="24">
        <f t="shared" si="4"/>
        <v>2.02757502027575E-2</v>
      </c>
      <c r="V14" s="24">
        <f t="shared" si="5"/>
        <v>9.8360655737704927E-3</v>
      </c>
      <c r="W14" s="24">
        <f t="shared" si="6"/>
        <v>4.9423393739703456E-3</v>
      </c>
      <c r="X14" s="24"/>
      <c r="Z14" s="24"/>
      <c r="AA14" s="24"/>
      <c r="AB14" s="24"/>
      <c r="AC14" s="24"/>
      <c r="AD14" s="3">
        <f t="shared" si="7"/>
        <v>14</v>
      </c>
      <c r="AE14" s="3">
        <f t="shared" si="8"/>
        <v>26</v>
      </c>
      <c r="AF14" s="3">
        <f t="shared" si="9"/>
        <v>50</v>
      </c>
      <c r="AG14" s="3">
        <f t="shared" si="10"/>
        <v>102</v>
      </c>
      <c r="AH14" s="3">
        <f t="shared" si="11"/>
        <v>203</v>
      </c>
      <c r="AI14" s="3">
        <f t="shared" si="15"/>
        <v>118434</v>
      </c>
      <c r="AJ14" s="3">
        <f t="shared" si="12"/>
        <v>118434</v>
      </c>
      <c r="AK14" s="3">
        <f t="shared" si="13"/>
        <v>118434</v>
      </c>
      <c r="AM14" s="3">
        <f t="shared" si="16"/>
        <v>84</v>
      </c>
      <c r="AN14" s="3">
        <f t="shared" si="17"/>
        <v>468</v>
      </c>
      <c r="AO14" s="3">
        <f t="shared" si="18"/>
        <v>2700</v>
      </c>
      <c r="AP14" s="3">
        <f t="shared" si="19"/>
        <v>16524</v>
      </c>
      <c r="AQ14" s="3">
        <f t="shared" si="20"/>
        <v>98658</v>
      </c>
    </row>
    <row r="15" spans="1:43" ht="15" x14ac:dyDescent="0.25">
      <c r="A15" s="9">
        <v>10</v>
      </c>
      <c r="B15" s="3">
        <v>4</v>
      </c>
      <c r="C15" s="10">
        <f t="shared" si="0"/>
        <v>16</v>
      </c>
      <c r="D15" s="10">
        <v>0</v>
      </c>
      <c r="E15" s="3">
        <v>320</v>
      </c>
      <c r="F15" s="3">
        <v>160</v>
      </c>
      <c r="G15" s="3">
        <v>80</v>
      </c>
      <c r="H15" s="3">
        <v>40</v>
      </c>
      <c r="I15" s="3">
        <v>20</v>
      </c>
      <c r="J15" s="3">
        <v>0.5</v>
      </c>
      <c r="K15" s="10">
        <f t="shared" si="1"/>
        <v>0</v>
      </c>
      <c r="L15" s="16">
        <v>4</v>
      </c>
      <c r="M15" s="17" t="s">
        <v>51</v>
      </c>
      <c r="N15" s="20">
        <f t="shared" si="21"/>
        <v>1.6E-2</v>
      </c>
      <c r="O15" s="20">
        <f t="shared" si="22"/>
        <v>1.6E-2</v>
      </c>
      <c r="P15" s="21">
        <f t="shared" si="23"/>
        <v>1.6E-2</v>
      </c>
      <c r="Q15" s="23">
        <v>18</v>
      </c>
      <c r="R15" s="25">
        <f t="shared" si="14"/>
        <v>0.28800000000000003</v>
      </c>
      <c r="S15" s="24">
        <f t="shared" si="2"/>
        <v>2.4464831804281346E-2</v>
      </c>
      <c r="T15" s="24">
        <f t="shared" si="3"/>
        <v>1.238390092879257E-2</v>
      </c>
      <c r="U15" s="24">
        <f t="shared" si="4"/>
        <v>6.2305295950155761E-3</v>
      </c>
      <c r="V15" s="24">
        <f t="shared" si="5"/>
        <v>3.1250000000000002E-3</v>
      </c>
      <c r="W15" s="24">
        <f t="shared" si="6"/>
        <v>1.5649452269170579E-3</v>
      </c>
      <c r="X15" s="24"/>
      <c r="Z15" s="24"/>
      <c r="AA15" s="24"/>
      <c r="AB15" s="24"/>
      <c r="AC15" s="24"/>
      <c r="AD15" s="3">
        <f t="shared" si="7"/>
        <v>41</v>
      </c>
      <c r="AE15" s="3">
        <f t="shared" si="8"/>
        <v>81</v>
      </c>
      <c r="AF15" s="3">
        <f t="shared" si="9"/>
        <v>161</v>
      </c>
      <c r="AG15" s="3">
        <f t="shared" si="10"/>
        <v>320</v>
      </c>
      <c r="AH15" s="3">
        <f t="shared" si="11"/>
        <v>639</v>
      </c>
      <c r="AI15" s="3">
        <f t="shared" si="15"/>
        <v>372792</v>
      </c>
      <c r="AJ15" s="3">
        <f t="shared" si="12"/>
        <v>372792</v>
      </c>
      <c r="AK15" s="3">
        <f t="shared" si="13"/>
        <v>372792</v>
      </c>
      <c r="AM15" s="3">
        <f t="shared" si="16"/>
        <v>246</v>
      </c>
      <c r="AN15" s="3">
        <f t="shared" si="17"/>
        <v>1458</v>
      </c>
      <c r="AO15" s="3">
        <f t="shared" si="18"/>
        <v>8694</v>
      </c>
      <c r="AP15" s="3">
        <f t="shared" si="19"/>
        <v>51840</v>
      </c>
      <c r="AQ15" s="3">
        <f t="shared" si="20"/>
        <v>310554</v>
      </c>
    </row>
    <row r="16" spans="1:43" s="26" customFormat="1" ht="15" x14ac:dyDescent="0.25">
      <c r="A16" s="27">
        <v>11</v>
      </c>
      <c r="B16" s="3">
        <v>10</v>
      </c>
      <c r="C16" s="10">
        <f t="shared" si="0"/>
        <v>40</v>
      </c>
      <c r="D16" s="10">
        <v>0</v>
      </c>
      <c r="E16" s="26">
        <v>320</v>
      </c>
      <c r="F16" s="26">
        <v>160</v>
      </c>
      <c r="G16" s="26">
        <v>80</v>
      </c>
      <c r="H16" s="26">
        <v>40</v>
      </c>
      <c r="I16" s="26">
        <v>20</v>
      </c>
      <c r="J16" s="26">
        <v>0.5</v>
      </c>
      <c r="K16" s="10">
        <f t="shared" si="1"/>
        <v>0</v>
      </c>
      <c r="L16" s="29">
        <v>7</v>
      </c>
      <c r="M16" s="30" t="s">
        <v>52</v>
      </c>
      <c r="N16" s="20">
        <f t="shared" si="21"/>
        <v>0.04</v>
      </c>
      <c r="O16" s="20">
        <f t="shared" si="22"/>
        <v>0.04</v>
      </c>
      <c r="P16" s="21">
        <f t="shared" si="23"/>
        <v>0.04</v>
      </c>
      <c r="Q16" s="23">
        <v>12</v>
      </c>
      <c r="R16" s="25">
        <f t="shared" si="14"/>
        <v>0.48</v>
      </c>
      <c r="S16" s="31">
        <f t="shared" si="2"/>
        <v>2.4464831804281346E-2</v>
      </c>
      <c r="T16" s="31">
        <f t="shared" si="3"/>
        <v>1.238390092879257E-2</v>
      </c>
      <c r="U16" s="31">
        <f t="shared" si="4"/>
        <v>6.2305295950155761E-3</v>
      </c>
      <c r="V16" s="31">
        <f t="shared" si="5"/>
        <v>3.1250000000000002E-3</v>
      </c>
      <c r="W16" s="31">
        <f t="shared" si="6"/>
        <v>1.5649452269170579E-3</v>
      </c>
      <c r="X16" s="31"/>
      <c r="Y16" s="31"/>
      <c r="Z16" s="31"/>
      <c r="AA16" s="50">
        <f>1/U16</f>
        <v>160.5</v>
      </c>
      <c r="AB16" s="31"/>
      <c r="AC16" s="31"/>
      <c r="AD16" s="26">
        <f t="shared" si="7"/>
        <v>41</v>
      </c>
      <c r="AE16" s="26">
        <f t="shared" si="8"/>
        <v>81</v>
      </c>
      <c r="AF16" s="26">
        <f t="shared" si="9"/>
        <v>161</v>
      </c>
      <c r="AG16" s="26">
        <f t="shared" si="10"/>
        <v>320</v>
      </c>
      <c r="AH16" s="26">
        <f t="shared" si="11"/>
        <v>639</v>
      </c>
      <c r="AI16" s="3">
        <f t="shared" si="15"/>
        <v>372792</v>
      </c>
      <c r="AJ16" s="3">
        <f t="shared" si="12"/>
        <v>372792</v>
      </c>
      <c r="AK16" s="3">
        <f t="shared" si="13"/>
        <v>372792</v>
      </c>
      <c r="AM16" s="3">
        <f t="shared" si="16"/>
        <v>246</v>
      </c>
      <c r="AN16" s="3">
        <f t="shared" si="17"/>
        <v>1458</v>
      </c>
      <c r="AO16" s="3">
        <f t="shared" si="18"/>
        <v>8694</v>
      </c>
      <c r="AP16" s="3">
        <f t="shared" si="19"/>
        <v>51840</v>
      </c>
      <c r="AQ16" s="3">
        <f t="shared" si="20"/>
        <v>310554</v>
      </c>
    </row>
    <row r="17" spans="1:43" s="26" customFormat="1" ht="15" x14ac:dyDescent="0.25">
      <c r="A17" s="27">
        <v>13</v>
      </c>
      <c r="B17" s="3">
        <v>16</v>
      </c>
      <c r="C17" s="10">
        <f t="shared" si="0"/>
        <v>64</v>
      </c>
      <c r="D17" s="10">
        <v>0</v>
      </c>
      <c r="E17" s="26">
        <v>800</v>
      </c>
      <c r="F17" s="26">
        <v>400</v>
      </c>
      <c r="G17" s="26">
        <v>200</v>
      </c>
      <c r="H17" s="26">
        <v>100</v>
      </c>
      <c r="I17" s="26">
        <v>50</v>
      </c>
      <c r="J17" s="26">
        <v>0.5</v>
      </c>
      <c r="K17" s="10">
        <f t="shared" si="1"/>
        <v>0</v>
      </c>
      <c r="L17" s="29">
        <v>2</v>
      </c>
      <c r="M17" s="17" t="s">
        <v>53</v>
      </c>
      <c r="N17" s="20">
        <f t="shared" si="21"/>
        <v>6.4000000000000001E-2</v>
      </c>
      <c r="O17" s="20">
        <f t="shared" si="22"/>
        <v>6.4000000000000001E-2</v>
      </c>
      <c r="P17" s="21">
        <f t="shared" si="23"/>
        <v>6.4000000000000001E-2</v>
      </c>
      <c r="Q17" s="23">
        <v>8</v>
      </c>
      <c r="R17" s="25">
        <f t="shared" si="14"/>
        <v>0.51200000000000001</v>
      </c>
      <c r="S17" s="31">
        <f t="shared" si="2"/>
        <v>6.1162079510703363E-2</v>
      </c>
      <c r="T17" s="31">
        <f t="shared" si="3"/>
        <v>3.1545741324921134E-2</v>
      </c>
      <c r="U17" s="31">
        <f t="shared" si="4"/>
        <v>1.6025641025641024E-2</v>
      </c>
      <c r="V17" s="31">
        <f t="shared" si="5"/>
        <v>8.0775444264943458E-3</v>
      </c>
      <c r="W17" s="31">
        <f t="shared" si="6"/>
        <v>4.0551500405515001E-3</v>
      </c>
      <c r="X17" s="31"/>
      <c r="Y17" s="31"/>
      <c r="Z17" s="31"/>
      <c r="AA17" s="31"/>
      <c r="AB17" s="31"/>
      <c r="AC17" s="31"/>
      <c r="AD17" s="26">
        <f t="shared" si="7"/>
        <v>17</v>
      </c>
      <c r="AE17" s="26">
        <f t="shared" si="8"/>
        <v>32</v>
      </c>
      <c r="AF17" s="26">
        <f t="shared" si="9"/>
        <v>63</v>
      </c>
      <c r="AG17" s="26">
        <f t="shared" si="10"/>
        <v>124</v>
      </c>
      <c r="AH17" s="26">
        <f t="shared" si="11"/>
        <v>247</v>
      </c>
      <c r="AI17" s="3">
        <f t="shared" si="15"/>
        <v>144210</v>
      </c>
      <c r="AJ17" s="3">
        <f t="shared" si="12"/>
        <v>144210</v>
      </c>
      <c r="AK17" s="3">
        <f t="shared" si="13"/>
        <v>144210</v>
      </c>
      <c r="AM17" s="3">
        <f t="shared" si="16"/>
        <v>102</v>
      </c>
      <c r="AN17" s="3">
        <f t="shared" si="17"/>
        <v>576</v>
      </c>
      <c r="AO17" s="3">
        <f t="shared" si="18"/>
        <v>3402</v>
      </c>
      <c r="AP17" s="3">
        <f t="shared" si="19"/>
        <v>20088</v>
      </c>
      <c r="AQ17" s="3">
        <f t="shared" si="20"/>
        <v>120042</v>
      </c>
    </row>
    <row r="18" spans="1:43" s="26" customFormat="1" ht="15" x14ac:dyDescent="0.25">
      <c r="A18" s="27">
        <v>15</v>
      </c>
      <c r="B18" s="3">
        <v>12</v>
      </c>
      <c r="C18" s="10">
        <f t="shared" si="0"/>
        <v>48</v>
      </c>
      <c r="D18" s="10">
        <v>0</v>
      </c>
      <c r="E18" s="3">
        <v>400</v>
      </c>
      <c r="F18" s="3">
        <v>200</v>
      </c>
      <c r="G18" s="3">
        <v>100</v>
      </c>
      <c r="H18" s="3">
        <v>50</v>
      </c>
      <c r="I18" s="3">
        <v>25</v>
      </c>
      <c r="J18" s="26">
        <v>0.5</v>
      </c>
      <c r="K18" s="10">
        <f t="shared" si="1"/>
        <v>0</v>
      </c>
      <c r="L18" s="29">
        <v>5</v>
      </c>
      <c r="M18" s="17" t="s">
        <v>54</v>
      </c>
      <c r="N18" s="20">
        <f t="shared" si="21"/>
        <v>4.8000000000000001E-2</v>
      </c>
      <c r="O18" s="20">
        <f t="shared" si="22"/>
        <v>4.8000000000000001E-2</v>
      </c>
      <c r="P18" s="21">
        <f t="shared" si="23"/>
        <v>4.8000000000000001E-2</v>
      </c>
      <c r="Q18" s="23">
        <v>12</v>
      </c>
      <c r="R18" s="25">
        <f t="shared" si="14"/>
        <v>0.57600000000000007</v>
      </c>
      <c r="S18" s="31">
        <f t="shared" si="2"/>
        <v>3.0581039755351681E-2</v>
      </c>
      <c r="T18" s="31">
        <f t="shared" si="3"/>
        <v>1.5527950310559006E-2</v>
      </c>
      <c r="U18" s="31">
        <f t="shared" si="4"/>
        <v>7.8247261345852897E-3</v>
      </c>
      <c r="V18" s="31">
        <f t="shared" si="5"/>
        <v>3.927729772191673E-3</v>
      </c>
      <c r="W18" s="31">
        <f t="shared" si="6"/>
        <v>1.9677292404565133E-3</v>
      </c>
      <c r="X18" s="31"/>
      <c r="Y18" s="31"/>
      <c r="Z18" s="35">
        <v>4.9498299379856995E-4</v>
      </c>
      <c r="AC18" s="26" t="s">
        <v>55</v>
      </c>
      <c r="AD18" s="26">
        <f t="shared" si="7"/>
        <v>33</v>
      </c>
      <c r="AE18" s="26">
        <f t="shared" si="8"/>
        <v>65</v>
      </c>
      <c r="AF18" s="26">
        <f t="shared" si="9"/>
        <v>128</v>
      </c>
      <c r="AG18" s="26">
        <f t="shared" si="10"/>
        <v>255</v>
      </c>
      <c r="AH18" s="26">
        <f t="shared" si="11"/>
        <v>509</v>
      </c>
      <c r="AI18" s="3">
        <f t="shared" si="15"/>
        <v>296964</v>
      </c>
      <c r="AJ18" s="3">
        <f t="shared" si="12"/>
        <v>296964</v>
      </c>
      <c r="AK18" s="3">
        <f t="shared" si="13"/>
        <v>296964</v>
      </c>
      <c r="AM18" s="3">
        <f t="shared" si="16"/>
        <v>198</v>
      </c>
      <c r="AN18" s="3">
        <f t="shared" si="17"/>
        <v>1170</v>
      </c>
      <c r="AO18" s="3">
        <f t="shared" si="18"/>
        <v>6912</v>
      </c>
      <c r="AP18" s="3">
        <f t="shared" si="19"/>
        <v>41310</v>
      </c>
      <c r="AQ18" s="3">
        <f t="shared" si="20"/>
        <v>247374</v>
      </c>
    </row>
    <row r="19" spans="1:43" s="26" customFormat="1" ht="15" x14ac:dyDescent="0.25">
      <c r="A19" s="27">
        <v>16</v>
      </c>
      <c r="B19" s="3">
        <v>13</v>
      </c>
      <c r="C19" s="10">
        <f t="shared" si="0"/>
        <v>52</v>
      </c>
      <c r="D19" s="10">
        <v>0</v>
      </c>
      <c r="E19" s="3">
        <v>600</v>
      </c>
      <c r="F19" s="3">
        <v>300</v>
      </c>
      <c r="G19" s="3">
        <v>150</v>
      </c>
      <c r="H19" s="3">
        <v>75</v>
      </c>
      <c r="I19" s="3">
        <v>38</v>
      </c>
      <c r="J19" s="26">
        <v>0.5</v>
      </c>
      <c r="K19" s="10">
        <f t="shared" si="1"/>
        <v>0</v>
      </c>
      <c r="L19" s="29">
        <v>3</v>
      </c>
      <c r="M19" s="17" t="s">
        <v>56</v>
      </c>
      <c r="N19" s="20">
        <f t="shared" si="21"/>
        <v>5.1999999999999998E-2</v>
      </c>
      <c r="O19" s="20">
        <f t="shared" si="22"/>
        <v>5.1999999999999998E-2</v>
      </c>
      <c r="P19" s="21">
        <f t="shared" si="23"/>
        <v>5.1999999999999998E-2</v>
      </c>
      <c r="Q19" s="23">
        <v>8</v>
      </c>
      <c r="R19" s="25">
        <f t="shared" si="14"/>
        <v>0.41599999999999998</v>
      </c>
      <c r="S19" s="31">
        <f t="shared" si="2"/>
        <v>4.5871559633027525E-2</v>
      </c>
      <c r="T19" s="31">
        <f t="shared" si="3"/>
        <v>2.3474178403755867E-2</v>
      </c>
      <c r="U19" s="31">
        <f t="shared" si="4"/>
        <v>1.1876484560570071E-2</v>
      </c>
      <c r="V19" s="31">
        <f t="shared" si="5"/>
        <v>5.9737156511350063E-3</v>
      </c>
      <c r="W19" s="31">
        <f t="shared" si="6"/>
        <v>3.0356286946796613E-3</v>
      </c>
      <c r="X19" s="31"/>
      <c r="Y19" s="31"/>
      <c r="Z19" s="35">
        <v>8.6975583196034496E-4</v>
      </c>
      <c r="AC19" s="26" t="s">
        <v>57</v>
      </c>
      <c r="AD19" s="26">
        <f t="shared" si="7"/>
        <v>22</v>
      </c>
      <c r="AE19" s="26">
        <f t="shared" si="8"/>
        <v>43</v>
      </c>
      <c r="AF19" s="26">
        <f t="shared" si="9"/>
        <v>85</v>
      </c>
      <c r="AG19" s="26">
        <f t="shared" si="10"/>
        <v>168</v>
      </c>
      <c r="AH19" s="26">
        <f t="shared" si="11"/>
        <v>330</v>
      </c>
      <c r="AI19" s="3">
        <f t="shared" si="15"/>
        <v>193092</v>
      </c>
      <c r="AJ19" s="3">
        <f t="shared" si="12"/>
        <v>193092</v>
      </c>
      <c r="AK19" s="3">
        <f t="shared" si="13"/>
        <v>193092</v>
      </c>
      <c r="AM19" s="3">
        <f t="shared" si="16"/>
        <v>132</v>
      </c>
      <c r="AN19" s="3">
        <f t="shared" si="17"/>
        <v>774</v>
      </c>
      <c r="AO19" s="3">
        <f t="shared" si="18"/>
        <v>4590</v>
      </c>
      <c r="AP19" s="3">
        <f t="shared" si="19"/>
        <v>27216</v>
      </c>
      <c r="AQ19" s="3">
        <f t="shared" si="20"/>
        <v>160380</v>
      </c>
    </row>
    <row r="20" spans="1:43" x14ac:dyDescent="0.25">
      <c r="A20" s="3">
        <v>14</v>
      </c>
      <c r="B20" s="3">
        <v>45</v>
      </c>
      <c r="C20" s="10">
        <f t="shared" si="0"/>
        <v>180</v>
      </c>
      <c r="D20" s="10">
        <v>0</v>
      </c>
      <c r="E20" s="10">
        <v>1500</v>
      </c>
      <c r="F20" s="10">
        <v>750</v>
      </c>
      <c r="G20" s="10">
        <v>375</v>
      </c>
      <c r="H20" s="10">
        <v>180</v>
      </c>
      <c r="I20" s="10">
        <v>90</v>
      </c>
      <c r="J20" s="3">
        <v>0.5</v>
      </c>
      <c r="K20" s="3">
        <f>导出表格!D20*导出表格!E20/1000</f>
        <v>0</v>
      </c>
      <c r="L20" s="3">
        <v>1</v>
      </c>
      <c r="M20" s="17" t="s">
        <v>58</v>
      </c>
      <c r="N20" s="20">
        <f t="shared" si="21"/>
        <v>0.18</v>
      </c>
      <c r="O20" s="20">
        <f t="shared" si="22"/>
        <v>0.18</v>
      </c>
      <c r="P20" s="21">
        <f t="shared" si="23"/>
        <v>0.18</v>
      </c>
      <c r="Q20" s="23">
        <v>8</v>
      </c>
      <c r="R20" s="25">
        <f t="shared" si="14"/>
        <v>1.44</v>
      </c>
      <c r="S20" s="31">
        <f t="shared" si="2"/>
        <v>0.11467889908256881</v>
      </c>
      <c r="T20" s="31">
        <f t="shared" ref="T20:T21" si="24">F20/(E$22-E20+F20)</f>
        <v>6.0827250608272508E-2</v>
      </c>
      <c r="U20" s="31">
        <f t="shared" ref="U20:U21" si="25">G20/($E$22-$E20+G20)</f>
        <v>3.1367628607277293E-2</v>
      </c>
      <c r="V20" s="31">
        <f t="shared" ref="V20:V21" si="26">H20/($E$22-$E20+H20)</f>
        <v>1.5306122448979591E-2</v>
      </c>
      <c r="W20" s="31">
        <f t="shared" ref="W20:W21" si="27">I20/($E$22-$E20+I20)</f>
        <v>7.7120822622107968E-3</v>
      </c>
      <c r="Z20" s="36">
        <v>1.5768743945297301E-3</v>
      </c>
      <c r="AC20" s="3" t="s">
        <v>59</v>
      </c>
      <c r="AD20" s="3">
        <f t="shared" si="7"/>
        <v>9</v>
      </c>
      <c r="AE20" s="3">
        <f t="shared" si="8"/>
        <v>17</v>
      </c>
      <c r="AF20" s="3">
        <f t="shared" si="9"/>
        <v>32</v>
      </c>
      <c r="AG20" s="3">
        <f t="shared" si="10"/>
        <v>66</v>
      </c>
      <c r="AH20" s="3">
        <f t="shared" si="11"/>
        <v>130</v>
      </c>
      <c r="AI20" s="3">
        <f t="shared" si="15"/>
        <v>75960</v>
      </c>
      <c r="AJ20" s="3">
        <f t="shared" si="12"/>
        <v>75960</v>
      </c>
      <c r="AK20" s="3">
        <f t="shared" si="13"/>
        <v>75960</v>
      </c>
      <c r="AM20" s="3">
        <f t="shared" si="16"/>
        <v>54</v>
      </c>
      <c r="AN20" s="3">
        <f t="shared" si="17"/>
        <v>306</v>
      </c>
      <c r="AO20" s="3">
        <f t="shared" si="18"/>
        <v>1728</v>
      </c>
      <c r="AP20" s="3">
        <f t="shared" si="19"/>
        <v>10692</v>
      </c>
      <c r="AQ20" s="3">
        <f t="shared" si="20"/>
        <v>63180</v>
      </c>
    </row>
    <row r="21" spans="1:43" x14ac:dyDescent="0.25">
      <c r="A21" s="3">
        <v>33</v>
      </c>
      <c r="B21" s="3">
        <v>20</v>
      </c>
      <c r="C21" s="16">
        <f t="shared" si="0"/>
        <v>80</v>
      </c>
      <c r="D21" s="16">
        <v>0</v>
      </c>
      <c r="E21" s="16">
        <v>1200</v>
      </c>
      <c r="F21" s="16">
        <v>600</v>
      </c>
      <c r="G21" s="16">
        <v>300</v>
      </c>
      <c r="H21" s="16">
        <v>150</v>
      </c>
      <c r="I21" s="16">
        <v>75</v>
      </c>
      <c r="M21" s="51" t="s">
        <v>118</v>
      </c>
      <c r="N21" s="52">
        <f t="shared" si="21"/>
        <v>0.08</v>
      </c>
      <c r="O21" s="52">
        <f t="shared" si="22"/>
        <v>0.08</v>
      </c>
      <c r="P21" s="21">
        <f t="shared" si="23"/>
        <v>0.08</v>
      </c>
      <c r="Q21" s="23"/>
      <c r="R21" s="25"/>
      <c r="S21" s="31">
        <f t="shared" si="2"/>
        <v>9.1743119266055051E-2</v>
      </c>
      <c r="T21" s="31">
        <f t="shared" si="24"/>
        <v>4.807692307692308E-2</v>
      </c>
      <c r="U21" s="31">
        <f t="shared" si="25"/>
        <v>2.4630541871921183E-2</v>
      </c>
      <c r="V21" s="31">
        <f t="shared" si="26"/>
        <v>1.2468827930174564E-2</v>
      </c>
      <c r="W21" s="31">
        <f t="shared" si="27"/>
        <v>6.2735257214554582E-3</v>
      </c>
      <c r="Z21" s="36"/>
      <c r="AD21" s="3">
        <f t="shared" si="7"/>
        <v>11</v>
      </c>
      <c r="AE21" s="3">
        <f t="shared" si="8"/>
        <v>21</v>
      </c>
      <c r="AF21" s="3">
        <f t="shared" si="9"/>
        <v>41</v>
      </c>
      <c r="AG21" s="3">
        <f t="shared" si="10"/>
        <v>81</v>
      </c>
      <c r="AH21" s="3">
        <f t="shared" si="11"/>
        <v>160</v>
      </c>
      <c r="AI21" s="3">
        <f t="shared" si="15"/>
        <v>93540</v>
      </c>
      <c r="AJ21" s="3">
        <f t="shared" si="12"/>
        <v>93540</v>
      </c>
      <c r="AK21" s="3">
        <f t="shared" si="13"/>
        <v>93540</v>
      </c>
      <c r="AM21" s="3">
        <f t="shared" si="16"/>
        <v>66</v>
      </c>
      <c r="AN21" s="3">
        <f t="shared" si="17"/>
        <v>378</v>
      </c>
      <c r="AO21" s="3">
        <f t="shared" si="18"/>
        <v>2214</v>
      </c>
      <c r="AP21" s="3">
        <f t="shared" si="19"/>
        <v>13122</v>
      </c>
      <c r="AQ21" s="3">
        <f t="shared" si="20"/>
        <v>77760</v>
      </c>
    </row>
    <row r="22" spans="1:43" x14ac:dyDescent="0.25">
      <c r="E22" s="3">
        <f>SUM(E6:E21)</f>
        <v>13080</v>
      </c>
      <c r="F22" s="3">
        <f>SUM(F6:F21)</f>
        <v>6540</v>
      </c>
      <c r="G22" s="3">
        <f>SUM(G6:G21)</f>
        <v>3270</v>
      </c>
      <c r="H22" s="3">
        <f>SUM(H6:H21)</f>
        <v>1615</v>
      </c>
      <c r="I22" s="3">
        <f>SUM(I6:I21)</f>
        <v>806</v>
      </c>
      <c r="Z22" s="36">
        <v>1.9799319751942798E-3</v>
      </c>
      <c r="AC22" s="3" t="s">
        <v>60</v>
      </c>
      <c r="AD22" s="3" t="s">
        <v>61</v>
      </c>
      <c r="AE22" s="3" t="s">
        <v>62</v>
      </c>
      <c r="AF22" s="3" t="s">
        <v>63</v>
      </c>
      <c r="AG22" s="3" t="s">
        <v>64</v>
      </c>
      <c r="AH22" s="3" t="s">
        <v>65</v>
      </c>
      <c r="AJ22" s="3" t="s">
        <v>34</v>
      </c>
      <c r="AK22" s="3" t="s">
        <v>36</v>
      </c>
    </row>
    <row r="23" spans="1:43" x14ac:dyDescent="0.25">
      <c r="Z23" s="36">
        <v>3.6982300822378899E-3</v>
      </c>
      <c r="AC23" s="3" t="s">
        <v>66</v>
      </c>
      <c r="AD23" s="3">
        <v>6</v>
      </c>
      <c r="AE23" s="3">
        <f>AD23*3</f>
        <v>18</v>
      </c>
      <c r="AF23" s="3">
        <f>AE23*3</f>
        <v>54</v>
      </c>
      <c r="AG23" s="3">
        <f>AF23*3</f>
        <v>162</v>
      </c>
      <c r="AH23" s="3">
        <f>AG23*3</f>
        <v>486</v>
      </c>
      <c r="AJ23" s="3">
        <v>1</v>
      </c>
      <c r="AK23" s="3">
        <v>1</v>
      </c>
    </row>
    <row r="24" spans="1:43" x14ac:dyDescent="0.25">
      <c r="T24" s="24">
        <v>0.2</v>
      </c>
      <c r="Z24" s="36">
        <v>4.7306231835891896E-3</v>
      </c>
      <c r="AC24" s="3" t="s">
        <v>67</v>
      </c>
    </row>
    <row r="25" spans="1:43" x14ac:dyDescent="0.25">
      <c r="G25" s="3">
        <v>1</v>
      </c>
      <c r="H25" s="3">
        <v>1000</v>
      </c>
      <c r="I25" s="3">
        <v>500</v>
      </c>
      <c r="L25" s="3">
        <v>250</v>
      </c>
      <c r="M25" s="3">
        <v>120</v>
      </c>
      <c r="O25" s="3">
        <v>60</v>
      </c>
      <c r="R25" s="3" t="s">
        <v>68</v>
      </c>
      <c r="T25" s="24">
        <f>R18*(1-R19-T24)+(1-R18)</f>
        <v>0.64518399999999998</v>
      </c>
      <c r="Z25" s="36">
        <v>9.9986564747311206E-3</v>
      </c>
      <c r="AC25" s="3" t="s">
        <v>69</v>
      </c>
    </row>
    <row r="26" spans="1:43" x14ac:dyDescent="0.25">
      <c r="G26" s="3">
        <v>2</v>
      </c>
      <c r="H26" s="3">
        <v>800</v>
      </c>
      <c r="I26" s="3">
        <v>400</v>
      </c>
      <c r="L26" s="3">
        <v>200</v>
      </c>
      <c r="M26" s="3">
        <v>100</v>
      </c>
      <c r="O26" s="3">
        <v>50</v>
      </c>
      <c r="R26" s="3" t="s">
        <v>70</v>
      </c>
      <c r="T26" s="24">
        <f>0+(1-R15)</f>
        <v>0.71199999999999997</v>
      </c>
      <c r="Z26" s="36">
        <v>9.9986564747311206E-3</v>
      </c>
      <c r="AC26" s="3" t="s">
        <v>71</v>
      </c>
    </row>
    <row r="27" spans="1:43" x14ac:dyDescent="0.25">
      <c r="G27" s="3">
        <v>3</v>
      </c>
      <c r="H27" s="3">
        <v>640</v>
      </c>
      <c r="I27" s="3">
        <v>320</v>
      </c>
      <c r="L27" s="3">
        <v>160</v>
      </c>
      <c r="M27" s="3">
        <v>80</v>
      </c>
      <c r="O27" s="3">
        <v>40</v>
      </c>
      <c r="R27" s="3" t="s">
        <v>72</v>
      </c>
      <c r="T27" s="24">
        <f>1-R13</f>
        <v>0.64</v>
      </c>
      <c r="Z27" s="36">
        <v>9.9986564747311206E-3</v>
      </c>
      <c r="AC27" s="3" t="s">
        <v>73</v>
      </c>
    </row>
    <row r="28" spans="1:43" x14ac:dyDescent="0.25">
      <c r="G28" s="3">
        <v>4</v>
      </c>
      <c r="H28" s="3">
        <v>500</v>
      </c>
      <c r="I28" s="3">
        <v>250</v>
      </c>
      <c r="L28" s="3">
        <v>120</v>
      </c>
      <c r="M28" s="3">
        <v>60</v>
      </c>
      <c r="O28" s="3">
        <v>30</v>
      </c>
      <c r="T28" s="24">
        <f>T26-T27</f>
        <v>7.1999999999999953E-2</v>
      </c>
      <c r="U28" s="24">
        <f>T25-T27</f>
        <v>5.1839999999999664E-3</v>
      </c>
      <c r="Z28" s="36">
        <v>9.9986564747311206E-3</v>
      </c>
      <c r="AC28" s="3" t="s">
        <v>74</v>
      </c>
    </row>
    <row r="29" spans="1:43" x14ac:dyDescent="0.25">
      <c r="G29" s="3">
        <v>5</v>
      </c>
      <c r="H29" s="3">
        <v>400</v>
      </c>
      <c r="I29" s="3">
        <v>200</v>
      </c>
      <c r="L29" s="3">
        <v>100</v>
      </c>
      <c r="M29" s="3">
        <v>50</v>
      </c>
      <c r="O29" s="3">
        <v>25</v>
      </c>
      <c r="Z29" s="36">
        <v>1.3046337479405199E-2</v>
      </c>
      <c r="AC29" s="3" t="s">
        <v>75</v>
      </c>
    </row>
    <row r="30" spans="1:43" ht="16.2" x14ac:dyDescent="0.25">
      <c r="C30" s="37"/>
      <c r="F30" s="38" t="s">
        <v>76</v>
      </c>
      <c r="G30" s="38" t="s">
        <v>77</v>
      </c>
      <c r="H30" s="38" t="s">
        <v>78</v>
      </c>
      <c r="I30" s="38" t="s">
        <v>79</v>
      </c>
      <c r="J30" s="38"/>
      <c r="K30" s="38"/>
      <c r="L30" s="38" t="s">
        <v>80</v>
      </c>
      <c r="M30" s="38" t="s">
        <v>81</v>
      </c>
      <c r="N30" s="38" t="s">
        <v>82</v>
      </c>
      <c r="O30" s="38" t="s">
        <v>83</v>
      </c>
      <c r="P30" s="38" t="s">
        <v>84</v>
      </c>
      <c r="Q30" s="38"/>
      <c r="R30" s="38"/>
      <c r="S30" s="38" t="s">
        <v>85</v>
      </c>
      <c r="T30" s="38" t="s">
        <v>86</v>
      </c>
      <c r="U30" s="38" t="s">
        <v>87</v>
      </c>
    </row>
    <row r="31" spans="1:43" ht="15" x14ac:dyDescent="0.25">
      <c r="C31" s="37">
        <f>ROUNDUP((F31+G31*12.7925+H31*12.7925)*(1+I31/1000*N31/1000)*(L31/1000+S31/1000)*(1+T31/1000+U31/1000)*(1+O31*P31/1000000)/4,0)</f>
        <v>141419</v>
      </c>
      <c r="F31" s="3">
        <v>180000</v>
      </c>
      <c r="G31" s="3">
        <v>18000</v>
      </c>
      <c r="H31" s="3">
        <v>6000</v>
      </c>
      <c r="I31" s="3">
        <v>100</v>
      </c>
      <c r="L31" s="3">
        <v>0</v>
      </c>
      <c r="N31" s="3">
        <v>1500</v>
      </c>
      <c r="O31" s="3">
        <v>50</v>
      </c>
      <c r="P31" s="3">
        <v>200</v>
      </c>
      <c r="S31" s="3">
        <v>1000</v>
      </c>
      <c r="T31" s="3">
        <v>0</v>
      </c>
      <c r="U31" s="3">
        <v>0</v>
      </c>
    </row>
    <row r="32" spans="1:43" ht="15" x14ac:dyDescent="0.25">
      <c r="C32" s="37">
        <f t="shared" ref="C32:C45" si="28">ROUNDUP((F32+G32*12.7925+H32*12.7925)*(1+I32/1000*N32/1000)*(L32/1000+S32/1000)*(1+T32/1000+U32/1000)*(1+O32*P32/1000000)/4,0)</f>
        <v>141542</v>
      </c>
      <c r="F32" s="3">
        <v>180000</v>
      </c>
      <c r="G32" s="3">
        <v>18000</v>
      </c>
      <c r="H32" s="3">
        <v>6000</v>
      </c>
      <c r="I32" s="3">
        <v>100</v>
      </c>
      <c r="L32" s="3">
        <v>0</v>
      </c>
      <c r="N32" s="26">
        <v>1510</v>
      </c>
      <c r="O32" s="3">
        <v>50</v>
      </c>
      <c r="P32" s="3">
        <v>200</v>
      </c>
      <c r="S32" s="3">
        <v>1000</v>
      </c>
      <c r="T32" s="3">
        <v>0</v>
      </c>
      <c r="U32" s="3">
        <v>0</v>
      </c>
      <c r="W32" s="40">
        <f>(C32-C$31)/C$31</f>
        <v>8.6975583196034474E-4</v>
      </c>
      <c r="Z32" s="3" t="s">
        <v>57</v>
      </c>
    </row>
    <row r="33" spans="3:26" ht="15" x14ac:dyDescent="0.25">
      <c r="C33" s="37">
        <f t="shared" si="28"/>
        <v>142833</v>
      </c>
      <c r="F33" s="3">
        <v>180000</v>
      </c>
      <c r="G33" s="3">
        <v>18000</v>
      </c>
      <c r="H33" s="3">
        <v>6000</v>
      </c>
      <c r="I33" s="3">
        <v>100</v>
      </c>
      <c r="L33" s="26">
        <v>10</v>
      </c>
      <c r="N33" s="3">
        <v>1500</v>
      </c>
      <c r="O33" s="3">
        <v>50</v>
      </c>
      <c r="P33" s="3">
        <v>200</v>
      </c>
      <c r="S33" s="3">
        <v>1000</v>
      </c>
      <c r="T33" s="3">
        <v>0</v>
      </c>
      <c r="U33" s="3">
        <v>0</v>
      </c>
      <c r="W33" s="40">
        <f t="shared" ref="W33:W46" si="29">(C33-C$31)/C$31</f>
        <v>9.9986564747311189E-3</v>
      </c>
      <c r="Z33" s="3" t="s">
        <v>69</v>
      </c>
    </row>
    <row r="34" spans="3:26" ht="15" x14ac:dyDescent="0.25">
      <c r="C34" s="37">
        <f t="shared" si="28"/>
        <v>141699</v>
      </c>
      <c r="F34" s="3">
        <v>180000</v>
      </c>
      <c r="G34" s="3">
        <v>18000</v>
      </c>
      <c r="H34" s="3">
        <v>6000</v>
      </c>
      <c r="I34" s="3">
        <v>100</v>
      </c>
      <c r="L34" s="3">
        <v>0</v>
      </c>
      <c r="N34" s="3">
        <v>1500</v>
      </c>
      <c r="O34" s="26">
        <v>60</v>
      </c>
      <c r="P34" s="3">
        <v>200</v>
      </c>
      <c r="S34" s="3">
        <v>1000</v>
      </c>
      <c r="T34" s="3">
        <v>0</v>
      </c>
      <c r="U34" s="3">
        <v>0</v>
      </c>
      <c r="W34" s="40">
        <f t="shared" si="29"/>
        <v>1.9799319751942807E-3</v>
      </c>
      <c r="Z34" s="3" t="s">
        <v>60</v>
      </c>
    </row>
    <row r="35" spans="3:26" ht="15" x14ac:dyDescent="0.25">
      <c r="C35" s="37">
        <f t="shared" si="28"/>
        <v>143264</v>
      </c>
      <c r="F35" s="3">
        <v>180000</v>
      </c>
      <c r="G35" s="3">
        <v>18000</v>
      </c>
      <c r="H35" s="3">
        <v>6000</v>
      </c>
      <c r="I35" s="26">
        <v>110</v>
      </c>
      <c r="J35" s="26"/>
      <c r="K35" s="26"/>
      <c r="L35" s="3">
        <v>0</v>
      </c>
      <c r="N35" s="3">
        <v>1500</v>
      </c>
      <c r="O35" s="3">
        <v>50</v>
      </c>
      <c r="P35" s="3">
        <v>200</v>
      </c>
      <c r="S35" s="3">
        <v>1000</v>
      </c>
      <c r="T35" s="3">
        <v>0</v>
      </c>
      <c r="U35" s="3">
        <v>0</v>
      </c>
      <c r="W35" s="40">
        <f t="shared" si="29"/>
        <v>1.3046337479405172E-2</v>
      </c>
      <c r="Z35" s="32" t="s">
        <v>75</v>
      </c>
    </row>
    <row r="36" spans="3:26" ht="15" x14ac:dyDescent="0.25">
      <c r="C36" s="37">
        <f t="shared" si="28"/>
        <v>141489</v>
      </c>
      <c r="F36" s="3">
        <v>180000</v>
      </c>
      <c r="G36" s="3">
        <v>18000</v>
      </c>
      <c r="H36" s="3">
        <v>6000</v>
      </c>
      <c r="I36" s="3">
        <v>100</v>
      </c>
      <c r="L36" s="3">
        <v>0</v>
      </c>
      <c r="N36" s="3">
        <v>1500</v>
      </c>
      <c r="O36" s="3">
        <v>50</v>
      </c>
      <c r="P36" s="26">
        <v>210</v>
      </c>
      <c r="Q36" s="26"/>
      <c r="R36" s="26"/>
      <c r="S36" s="3">
        <v>1000</v>
      </c>
      <c r="T36" s="3">
        <v>0</v>
      </c>
      <c r="U36" s="3">
        <v>0</v>
      </c>
      <c r="W36" s="40">
        <f t="shared" si="29"/>
        <v>4.9498299379857017E-4</v>
      </c>
      <c r="Z36" s="3" t="s">
        <v>55</v>
      </c>
    </row>
    <row r="37" spans="3:26" ht="15" x14ac:dyDescent="0.25">
      <c r="C37" s="37">
        <f t="shared" si="28"/>
        <v>142833</v>
      </c>
      <c r="F37" s="3">
        <v>180000</v>
      </c>
      <c r="G37" s="3">
        <v>18000</v>
      </c>
      <c r="H37" s="3">
        <v>6000</v>
      </c>
      <c r="I37" s="3">
        <v>100</v>
      </c>
      <c r="L37" s="3">
        <v>0</v>
      </c>
      <c r="N37" s="3">
        <v>1500</v>
      </c>
      <c r="O37" s="3">
        <v>50</v>
      </c>
      <c r="P37" s="3">
        <v>200</v>
      </c>
      <c r="S37" s="26">
        <v>1010</v>
      </c>
      <c r="T37" s="3">
        <v>0</v>
      </c>
      <c r="U37" s="3">
        <v>0</v>
      </c>
      <c r="W37" s="40">
        <f t="shared" si="29"/>
        <v>9.9986564747311189E-3</v>
      </c>
      <c r="Z37" s="3" t="s">
        <v>71</v>
      </c>
    </row>
    <row r="38" spans="3:26" ht="15" x14ac:dyDescent="0.25">
      <c r="C38" s="37">
        <f t="shared" si="28"/>
        <v>142833</v>
      </c>
      <c r="F38" s="3">
        <v>180000</v>
      </c>
      <c r="G38" s="3">
        <v>18000</v>
      </c>
      <c r="H38" s="3">
        <v>6000</v>
      </c>
      <c r="I38" s="3">
        <v>100</v>
      </c>
      <c r="L38" s="3">
        <v>0</v>
      </c>
      <c r="N38" s="3">
        <v>1500</v>
      </c>
      <c r="O38" s="3">
        <v>50</v>
      </c>
      <c r="P38" s="3">
        <v>200</v>
      </c>
      <c r="S38" s="3">
        <v>1000</v>
      </c>
      <c r="T38" s="26">
        <v>10</v>
      </c>
      <c r="U38" s="3">
        <v>0</v>
      </c>
      <c r="W38" s="40">
        <f t="shared" si="29"/>
        <v>9.9986564747311189E-3</v>
      </c>
      <c r="Z38" s="3" t="s">
        <v>73</v>
      </c>
    </row>
    <row r="39" spans="3:26" ht="15" x14ac:dyDescent="0.25">
      <c r="C39" s="37">
        <f t="shared" si="28"/>
        <v>142833</v>
      </c>
      <c r="F39" s="3">
        <v>180000</v>
      </c>
      <c r="G39" s="3">
        <v>18000</v>
      </c>
      <c r="H39" s="3">
        <v>6000</v>
      </c>
      <c r="I39" s="3">
        <v>100</v>
      </c>
      <c r="L39" s="3">
        <v>0</v>
      </c>
      <c r="N39" s="3">
        <v>1500</v>
      </c>
      <c r="O39" s="3">
        <v>50</v>
      </c>
      <c r="P39" s="3">
        <v>200</v>
      </c>
      <c r="S39" s="3">
        <v>1000</v>
      </c>
      <c r="T39" s="3">
        <v>0</v>
      </c>
      <c r="U39" s="26">
        <v>10</v>
      </c>
      <c r="W39" s="40">
        <f t="shared" si="29"/>
        <v>9.9986564747311189E-3</v>
      </c>
      <c r="Z39" s="3" t="s">
        <v>74</v>
      </c>
    </row>
    <row r="40" spans="3:26" ht="15" x14ac:dyDescent="0.25">
      <c r="C40" s="37">
        <f t="shared" si="28"/>
        <v>141942</v>
      </c>
      <c r="F40" s="26">
        <v>181800</v>
      </c>
      <c r="G40" s="3">
        <v>18000</v>
      </c>
      <c r="H40" s="3">
        <v>6000</v>
      </c>
      <c r="I40" s="3">
        <v>100</v>
      </c>
      <c r="L40" s="3">
        <v>0</v>
      </c>
      <c r="N40" s="3">
        <v>1500</v>
      </c>
      <c r="O40" s="3">
        <v>50</v>
      </c>
      <c r="P40" s="3">
        <v>200</v>
      </c>
      <c r="S40" s="3">
        <v>1000</v>
      </c>
      <c r="T40" s="3">
        <v>0</v>
      </c>
      <c r="U40" s="3">
        <v>0</v>
      </c>
      <c r="W40" s="40">
        <f t="shared" si="29"/>
        <v>3.6982300822378886E-3</v>
      </c>
      <c r="Z40" s="3" t="s">
        <v>66</v>
      </c>
    </row>
    <row r="41" spans="3:26" ht="15" x14ac:dyDescent="0.25">
      <c r="C41" s="37">
        <f t="shared" si="28"/>
        <v>142088</v>
      </c>
      <c r="F41" s="3">
        <v>180000</v>
      </c>
      <c r="G41" s="26">
        <v>18180</v>
      </c>
      <c r="H41" s="3">
        <v>6000</v>
      </c>
      <c r="I41" s="3">
        <v>100</v>
      </c>
      <c r="L41" s="3">
        <v>0</v>
      </c>
      <c r="N41" s="3">
        <v>1500</v>
      </c>
      <c r="O41" s="3">
        <v>50</v>
      </c>
      <c r="P41" s="3">
        <v>200</v>
      </c>
      <c r="S41" s="3">
        <v>1000</v>
      </c>
      <c r="T41" s="3">
        <v>0</v>
      </c>
      <c r="U41" s="3">
        <v>0</v>
      </c>
      <c r="W41" s="40">
        <f t="shared" si="29"/>
        <v>4.7306231835891922E-3</v>
      </c>
      <c r="Z41" s="3" t="s">
        <v>67</v>
      </c>
    </row>
    <row r="42" spans="3:26" ht="15" x14ac:dyDescent="0.25">
      <c r="C42" s="37">
        <f t="shared" si="28"/>
        <v>141642</v>
      </c>
      <c r="F42" s="3">
        <v>180000</v>
      </c>
      <c r="G42" s="3">
        <v>18000</v>
      </c>
      <c r="H42" s="26">
        <v>6060</v>
      </c>
      <c r="I42" s="3">
        <v>100</v>
      </c>
      <c r="L42" s="3">
        <v>0</v>
      </c>
      <c r="N42" s="3">
        <v>1500</v>
      </c>
      <c r="O42" s="3">
        <v>50</v>
      </c>
      <c r="P42" s="3">
        <v>200</v>
      </c>
      <c r="S42" s="3">
        <v>1000</v>
      </c>
      <c r="T42" s="3">
        <v>0</v>
      </c>
      <c r="U42" s="3">
        <v>0</v>
      </c>
      <c r="W42" s="40">
        <f t="shared" si="29"/>
        <v>1.5768743945297307E-3</v>
      </c>
      <c r="Z42" s="3" t="s">
        <v>59</v>
      </c>
    </row>
    <row r="43" spans="3:26" ht="15" x14ac:dyDescent="0.25">
      <c r="C43" s="37">
        <f t="shared" si="28"/>
        <v>150840</v>
      </c>
      <c r="F43" s="3">
        <v>181800</v>
      </c>
      <c r="G43" s="3">
        <v>18180</v>
      </c>
      <c r="H43" s="3">
        <v>6060</v>
      </c>
      <c r="I43" s="3">
        <v>110</v>
      </c>
      <c r="L43" s="3">
        <v>10</v>
      </c>
      <c r="N43" s="3">
        <v>1500</v>
      </c>
      <c r="O43" s="3">
        <v>60</v>
      </c>
      <c r="P43" s="3">
        <v>200</v>
      </c>
      <c r="S43" s="3">
        <v>1010</v>
      </c>
      <c r="T43" s="3">
        <v>10</v>
      </c>
      <c r="U43" s="3">
        <v>10</v>
      </c>
      <c r="W43" s="24">
        <f t="shared" si="29"/>
        <v>6.6617639779661855E-2</v>
      </c>
    </row>
    <row r="44" spans="3:26" ht="15" x14ac:dyDescent="0.25">
      <c r="C44" s="37">
        <f t="shared" si="28"/>
        <v>141419</v>
      </c>
      <c r="F44" s="3">
        <v>180000</v>
      </c>
      <c r="G44" s="3">
        <v>18000</v>
      </c>
      <c r="H44" s="3">
        <v>6000</v>
      </c>
      <c r="I44" s="3">
        <v>100</v>
      </c>
      <c r="L44" s="3">
        <v>0</v>
      </c>
      <c r="N44" s="3">
        <v>1500</v>
      </c>
      <c r="O44" s="3">
        <v>50</v>
      </c>
      <c r="P44" s="3">
        <v>200</v>
      </c>
      <c r="S44" s="3">
        <v>1000</v>
      </c>
      <c r="T44" s="3">
        <v>0</v>
      </c>
      <c r="U44" s="3">
        <v>0</v>
      </c>
      <c r="W44" s="24">
        <f t="shared" si="29"/>
        <v>0</v>
      </c>
    </row>
    <row r="45" spans="3:26" ht="15" x14ac:dyDescent="0.25">
      <c r="C45" s="37">
        <f t="shared" si="28"/>
        <v>141419</v>
      </c>
      <c r="F45" s="3">
        <v>180000</v>
      </c>
      <c r="G45" s="3">
        <v>18000</v>
      </c>
      <c r="H45" s="3">
        <v>6000</v>
      </c>
      <c r="I45" s="3">
        <v>100</v>
      </c>
      <c r="L45" s="3">
        <v>0</v>
      </c>
      <c r="N45" s="3">
        <v>1500</v>
      </c>
      <c r="O45" s="3">
        <v>50</v>
      </c>
      <c r="P45" s="3">
        <v>200</v>
      </c>
      <c r="S45" s="3">
        <v>1000</v>
      </c>
      <c r="T45" s="3">
        <v>0</v>
      </c>
      <c r="U45" s="3">
        <v>0</v>
      </c>
      <c r="W45" s="24">
        <f t="shared" si="29"/>
        <v>0</v>
      </c>
    </row>
    <row r="46" spans="3:26" ht="15" x14ac:dyDescent="0.25">
      <c r="C46" s="37">
        <f>ROUNDUP((F46+G46*12.7925+H46*12.7925)*(1+I46/1000*N46/1000)*(L46/1000+S46/1000)*(1+T46/1000+U46/1000)*(1+6*O46*P46/1000000)/4.5,0)</f>
        <v>131929</v>
      </c>
      <c r="F46" s="3">
        <v>180000</v>
      </c>
      <c r="G46" s="3">
        <v>18000</v>
      </c>
      <c r="H46" s="3">
        <v>6000</v>
      </c>
      <c r="I46" s="3">
        <v>100</v>
      </c>
      <c r="L46" s="3">
        <v>0</v>
      </c>
      <c r="N46" s="3">
        <v>1500</v>
      </c>
      <c r="O46" s="3">
        <v>50</v>
      </c>
      <c r="P46" s="3">
        <v>200</v>
      </c>
      <c r="S46" s="3">
        <v>1000</v>
      </c>
      <c r="T46" s="3">
        <v>0</v>
      </c>
      <c r="U46" s="3">
        <v>0</v>
      </c>
      <c r="W46" s="24">
        <f t="shared" si="29"/>
        <v>-6.7105551587834739E-2</v>
      </c>
    </row>
    <row r="47" spans="3:26" ht="15" x14ac:dyDescent="0.25">
      <c r="C47" s="39"/>
      <c r="W47" s="24"/>
    </row>
    <row r="48" spans="3:26" ht="15" x14ac:dyDescent="0.25">
      <c r="C48" s="39"/>
      <c r="W48" s="24"/>
    </row>
    <row r="49" spans="3:30" ht="15" x14ac:dyDescent="0.25">
      <c r="C49" s="39"/>
      <c r="W49" s="24"/>
    </row>
    <row r="50" spans="3:30" ht="15" x14ac:dyDescent="0.25">
      <c r="C50" s="39"/>
      <c r="W50" s="24"/>
    </row>
    <row r="51" spans="3:30" x14ac:dyDescent="0.25">
      <c r="U51" s="3" t="s">
        <v>88</v>
      </c>
    </row>
    <row r="52" spans="3:30" x14ac:dyDescent="0.25">
      <c r="U52" s="10">
        <v>300</v>
      </c>
      <c r="V52" s="10">
        <v>150</v>
      </c>
      <c r="W52" s="10">
        <v>75</v>
      </c>
      <c r="X52" s="10"/>
      <c r="Y52" s="40"/>
      <c r="Z52" s="10"/>
      <c r="AA52" s="10"/>
      <c r="AB52" s="10"/>
      <c r="AC52" s="10">
        <v>40</v>
      </c>
      <c r="AD52" s="10">
        <v>20</v>
      </c>
    </row>
    <row r="53" spans="3:30" x14ac:dyDescent="0.25">
      <c r="F53" s="36">
        <v>4.9498299379856995E-4</v>
      </c>
      <c r="I53" s="3" t="s">
        <v>55</v>
      </c>
      <c r="U53" s="10">
        <v>100</v>
      </c>
      <c r="V53" s="10">
        <v>50</v>
      </c>
      <c r="W53" s="10">
        <v>25</v>
      </c>
      <c r="X53" s="10"/>
      <c r="Y53" s="40"/>
      <c r="Z53" s="10"/>
      <c r="AA53" s="10"/>
      <c r="AB53" s="10"/>
      <c r="AC53" s="10">
        <v>15</v>
      </c>
      <c r="AD53" s="10">
        <v>10</v>
      </c>
    </row>
    <row r="54" spans="3:30" x14ac:dyDescent="0.25">
      <c r="F54" s="36">
        <v>8.6975583196034496E-4</v>
      </c>
      <c r="I54" s="3" t="s">
        <v>57</v>
      </c>
      <c r="U54" s="10">
        <v>300</v>
      </c>
      <c r="V54" s="10">
        <v>150</v>
      </c>
      <c r="W54" s="10">
        <v>75</v>
      </c>
      <c r="X54" s="10"/>
      <c r="Y54" s="40"/>
      <c r="Z54" s="10"/>
      <c r="AA54" s="10"/>
      <c r="AB54" s="10"/>
      <c r="AC54" s="10">
        <v>40</v>
      </c>
      <c r="AD54" s="10">
        <v>20</v>
      </c>
    </row>
    <row r="55" spans="3:30" x14ac:dyDescent="0.25">
      <c r="F55" s="36">
        <v>1.5768743945297301E-3</v>
      </c>
      <c r="I55" s="3" t="s">
        <v>59</v>
      </c>
      <c r="U55" s="10">
        <v>100</v>
      </c>
      <c r="V55" s="10">
        <v>50</v>
      </c>
      <c r="W55" s="10">
        <v>25</v>
      </c>
      <c r="X55" s="10"/>
      <c r="Y55" s="40"/>
      <c r="Z55" s="10"/>
      <c r="AA55" s="10"/>
      <c r="AB55" s="10"/>
      <c r="AC55" s="10">
        <v>15</v>
      </c>
      <c r="AD55" s="10">
        <v>10</v>
      </c>
    </row>
    <row r="56" spans="3:30" x14ac:dyDescent="0.25">
      <c r="F56" s="36">
        <v>1.9799319751942798E-3</v>
      </c>
      <c r="I56" s="3" t="s">
        <v>60</v>
      </c>
      <c r="U56" s="10">
        <v>100</v>
      </c>
      <c r="V56" s="10">
        <v>50</v>
      </c>
      <c r="W56" s="10">
        <v>25</v>
      </c>
      <c r="X56" s="10"/>
      <c r="Y56" s="40"/>
      <c r="Z56" s="10"/>
      <c r="AA56" s="10"/>
      <c r="AB56" s="10"/>
      <c r="AC56" s="10">
        <v>15</v>
      </c>
      <c r="AD56" s="10">
        <v>10</v>
      </c>
    </row>
    <row r="57" spans="3:30" x14ac:dyDescent="0.25">
      <c r="F57" s="36">
        <v>3.6982300822378899E-3</v>
      </c>
      <c r="I57" s="3" t="s">
        <v>66</v>
      </c>
      <c r="U57" s="10">
        <v>100</v>
      </c>
      <c r="V57" s="10">
        <v>50</v>
      </c>
      <c r="W57" s="10">
        <v>25</v>
      </c>
      <c r="X57" s="10"/>
      <c r="Y57" s="40"/>
      <c r="Z57" s="10"/>
      <c r="AA57" s="10"/>
      <c r="AB57" s="10"/>
      <c r="AC57" s="10">
        <v>15</v>
      </c>
      <c r="AD57" s="10">
        <v>10</v>
      </c>
    </row>
    <row r="58" spans="3:30" x14ac:dyDescent="0.25">
      <c r="F58" s="36">
        <v>4.7306231835891896E-3</v>
      </c>
      <c r="I58" s="3" t="s">
        <v>67</v>
      </c>
      <c r="U58" s="10">
        <v>300</v>
      </c>
      <c r="V58" s="10">
        <v>150</v>
      </c>
      <c r="W58" s="10">
        <v>75</v>
      </c>
      <c r="X58" s="10"/>
      <c r="Y58" s="40"/>
      <c r="Z58" s="10"/>
      <c r="AA58" s="10"/>
      <c r="AB58" s="10"/>
      <c r="AC58" s="10">
        <v>40</v>
      </c>
      <c r="AD58" s="10">
        <v>20</v>
      </c>
    </row>
    <row r="59" spans="3:30" x14ac:dyDescent="0.25">
      <c r="F59" s="36">
        <v>9.9986564747311206E-3</v>
      </c>
      <c r="I59" s="3" t="s">
        <v>69</v>
      </c>
      <c r="U59" s="10">
        <v>300</v>
      </c>
      <c r="V59" s="10">
        <v>150</v>
      </c>
      <c r="W59" s="10">
        <v>75</v>
      </c>
      <c r="X59" s="10"/>
      <c r="Y59" s="40"/>
      <c r="Z59" s="10"/>
      <c r="AA59" s="10"/>
      <c r="AB59" s="10"/>
      <c r="AC59" s="10">
        <v>40</v>
      </c>
      <c r="AD59" s="10">
        <v>20</v>
      </c>
    </row>
    <row r="60" spans="3:30" x14ac:dyDescent="0.25">
      <c r="F60" s="36">
        <v>9.9986564747311206E-3</v>
      </c>
      <c r="I60" s="3" t="s">
        <v>71</v>
      </c>
      <c r="U60" s="10">
        <v>300</v>
      </c>
      <c r="V60" s="10">
        <v>150</v>
      </c>
      <c r="W60" s="10">
        <v>75</v>
      </c>
      <c r="X60" s="10"/>
      <c r="Y60" s="40"/>
      <c r="Z60" s="10"/>
      <c r="AA60" s="10"/>
      <c r="AB60" s="10"/>
      <c r="AC60" s="10">
        <v>40</v>
      </c>
      <c r="AD60" s="10">
        <v>20</v>
      </c>
    </row>
    <row r="61" spans="3:30" x14ac:dyDescent="0.25">
      <c r="F61" s="36">
        <v>9.9986564747311206E-3</v>
      </c>
      <c r="I61" s="3" t="s">
        <v>73</v>
      </c>
      <c r="U61" s="10">
        <v>300</v>
      </c>
      <c r="V61" s="10">
        <v>150</v>
      </c>
      <c r="W61" s="10">
        <v>75</v>
      </c>
      <c r="X61" s="10"/>
      <c r="Y61" s="40"/>
      <c r="Z61" s="10"/>
      <c r="AA61" s="10"/>
      <c r="AB61" s="10"/>
      <c r="AC61" s="10">
        <v>40</v>
      </c>
      <c r="AD61" s="10">
        <v>20</v>
      </c>
    </row>
    <row r="62" spans="3:30" x14ac:dyDescent="0.25">
      <c r="F62" s="36">
        <v>9.9986564747311206E-3</v>
      </c>
      <c r="I62" s="3" t="s">
        <v>74</v>
      </c>
      <c r="U62" s="28">
        <v>50</v>
      </c>
      <c r="V62" s="28">
        <v>30</v>
      </c>
      <c r="W62" s="28">
        <v>15</v>
      </c>
      <c r="X62" s="28"/>
      <c r="Y62" s="41"/>
      <c r="Z62" s="28"/>
      <c r="AA62" s="28"/>
      <c r="AB62" s="28"/>
      <c r="AC62" s="28">
        <v>10</v>
      </c>
      <c r="AD62" s="28">
        <v>5</v>
      </c>
    </row>
    <row r="63" spans="3:30" x14ac:dyDescent="0.25">
      <c r="F63" s="36">
        <v>1.3046337479405199E-2</v>
      </c>
      <c r="I63" s="3" t="s">
        <v>75</v>
      </c>
      <c r="U63" s="10">
        <v>100</v>
      </c>
      <c r="V63" s="10">
        <v>50</v>
      </c>
      <c r="W63" s="10">
        <v>25</v>
      </c>
      <c r="X63" s="10"/>
      <c r="Y63" s="40"/>
      <c r="Z63" s="10"/>
      <c r="AA63" s="10"/>
      <c r="AB63" s="10"/>
      <c r="AC63" s="10">
        <v>15</v>
      </c>
      <c r="AD63" s="10">
        <v>10</v>
      </c>
    </row>
    <row r="64" spans="3:30" x14ac:dyDescent="0.25">
      <c r="U64" s="10">
        <v>100</v>
      </c>
      <c r="V64" s="10">
        <v>50</v>
      </c>
      <c r="W64" s="10">
        <v>25</v>
      </c>
      <c r="X64" s="10"/>
      <c r="Y64" s="40"/>
      <c r="Z64" s="10"/>
      <c r="AA64" s="10"/>
      <c r="AB64" s="10"/>
      <c r="AC64" s="10">
        <v>15</v>
      </c>
      <c r="AD64" s="10">
        <v>10</v>
      </c>
    </row>
    <row r="65" spans="3:30" x14ac:dyDescent="0.25">
      <c r="U65" s="10">
        <v>100</v>
      </c>
      <c r="V65" s="10">
        <v>50</v>
      </c>
      <c r="W65" s="10">
        <v>25</v>
      </c>
      <c r="X65" s="10"/>
      <c r="Y65" s="40"/>
      <c r="Z65" s="10"/>
      <c r="AA65" s="10"/>
      <c r="AB65" s="10"/>
      <c r="AC65" s="10">
        <v>15</v>
      </c>
      <c r="AD65" s="10">
        <v>10</v>
      </c>
    </row>
    <row r="66" spans="3:30" x14ac:dyDescent="0.25">
      <c r="U66" s="10">
        <v>100</v>
      </c>
      <c r="V66" s="10">
        <v>50</v>
      </c>
      <c r="W66" s="10">
        <v>25</v>
      </c>
      <c r="X66" s="10"/>
      <c r="Y66" s="40"/>
      <c r="Z66" s="10"/>
      <c r="AA66" s="10"/>
      <c r="AB66" s="10"/>
      <c r="AC66" s="10">
        <v>15</v>
      </c>
      <c r="AD66" s="10">
        <v>10</v>
      </c>
    </row>
    <row r="71" spans="3:30" x14ac:dyDescent="0.25">
      <c r="P71" s="42" t="s">
        <v>82</v>
      </c>
      <c r="Q71" s="42"/>
      <c r="R71" s="42"/>
      <c r="S71" s="42">
        <v>8</v>
      </c>
      <c r="T71" s="42" t="s">
        <v>89</v>
      </c>
      <c r="U71" s="42">
        <v>800</v>
      </c>
      <c r="V71" s="43"/>
      <c r="W71" s="42">
        <f>S71/U71*U72</f>
        <v>4</v>
      </c>
    </row>
    <row r="72" spans="3:30" x14ac:dyDescent="0.25">
      <c r="P72" s="42" t="s">
        <v>90</v>
      </c>
      <c r="Q72" s="42"/>
      <c r="R72" s="42"/>
      <c r="S72" s="42">
        <v>2.8</v>
      </c>
      <c r="T72" s="42" t="s">
        <v>89</v>
      </c>
      <c r="U72" s="42">
        <v>400</v>
      </c>
      <c r="V72" s="43"/>
      <c r="W72" s="42">
        <f>S72</f>
        <v>2.8</v>
      </c>
    </row>
    <row r="73" spans="3:30" x14ac:dyDescent="0.25">
      <c r="P73" s="42" t="s">
        <v>91</v>
      </c>
      <c r="Q73" s="42"/>
      <c r="R73" s="42"/>
      <c r="S73" s="42">
        <v>1.4</v>
      </c>
      <c r="T73" s="43"/>
      <c r="U73" s="43"/>
      <c r="V73" s="43"/>
      <c r="W73" s="42">
        <f>S73</f>
        <v>1.4</v>
      </c>
    </row>
    <row r="74" spans="3:30" x14ac:dyDescent="0.25">
      <c r="C74" s="10">
        <v>4</v>
      </c>
      <c r="D74" s="3">
        <f>C74*5/3</f>
        <v>6.666666666666667</v>
      </c>
      <c r="E74" s="3">
        <v>6</v>
      </c>
      <c r="P74" s="42"/>
      <c r="Q74" s="42"/>
      <c r="R74" s="42"/>
      <c r="S74" s="42"/>
      <c r="T74" s="42"/>
      <c r="U74" s="42"/>
      <c r="V74" s="43"/>
      <c r="W74" s="43"/>
    </row>
    <row r="75" spans="3:30" x14ac:dyDescent="0.25">
      <c r="C75" s="10">
        <v>4</v>
      </c>
      <c r="D75" s="3">
        <f t="shared" ref="D75:D85" si="30">C75*5/3</f>
        <v>6.666666666666667</v>
      </c>
      <c r="E75" s="3">
        <v>6</v>
      </c>
      <c r="P75" s="42"/>
      <c r="Q75" s="42"/>
      <c r="R75" s="42"/>
      <c r="S75" s="42">
        <f>S71/S72-S73+1</f>
        <v>2.4571428571428573</v>
      </c>
      <c r="T75" s="43"/>
      <c r="U75" s="43"/>
      <c r="V75" s="43"/>
      <c r="W75" s="42">
        <f>W71/W72-W73+1</f>
        <v>1.0285714285714287</v>
      </c>
    </row>
    <row r="76" spans="3:30" x14ac:dyDescent="0.25">
      <c r="C76" s="10">
        <v>4</v>
      </c>
      <c r="D76" s="3">
        <f t="shared" si="30"/>
        <v>6.666666666666667</v>
      </c>
      <c r="E76" s="3">
        <v>6</v>
      </c>
      <c r="P76" s="42" t="s">
        <v>92</v>
      </c>
      <c r="Q76" s="42"/>
      <c r="R76" s="42"/>
      <c r="S76" s="44">
        <f>1/S75</f>
        <v>0.40697674418604651</v>
      </c>
      <c r="T76" s="43"/>
      <c r="U76" s="43"/>
      <c r="V76" s="43"/>
      <c r="W76" s="44">
        <f>1/W75</f>
        <v>0.9722222222222221</v>
      </c>
    </row>
    <row r="77" spans="3:30" x14ac:dyDescent="0.25">
      <c r="C77" s="10">
        <v>7</v>
      </c>
      <c r="D77" s="3">
        <f t="shared" si="30"/>
        <v>11.666666666666666</v>
      </c>
      <c r="E77" s="3">
        <v>11</v>
      </c>
    </row>
    <row r="78" spans="3:30" x14ac:dyDescent="0.25">
      <c r="C78" s="10">
        <v>4</v>
      </c>
      <c r="D78" s="3">
        <f t="shared" si="30"/>
        <v>6.666666666666667</v>
      </c>
      <c r="E78" s="3">
        <v>6</v>
      </c>
    </row>
    <row r="79" spans="3:30" x14ac:dyDescent="0.25">
      <c r="C79" s="10">
        <v>4</v>
      </c>
      <c r="D79" s="3">
        <f t="shared" si="30"/>
        <v>6.666666666666667</v>
      </c>
      <c r="E79" s="3">
        <v>6</v>
      </c>
    </row>
    <row r="80" spans="3:30" x14ac:dyDescent="0.25">
      <c r="C80" s="10">
        <v>3</v>
      </c>
      <c r="D80" s="3">
        <f t="shared" si="30"/>
        <v>5</v>
      </c>
      <c r="E80" s="3">
        <v>5</v>
      </c>
    </row>
    <row r="81" spans="3:6" x14ac:dyDescent="0.25">
      <c r="C81" s="28">
        <v>6</v>
      </c>
      <c r="D81" s="3">
        <f t="shared" si="30"/>
        <v>10</v>
      </c>
      <c r="E81" s="3">
        <v>10</v>
      </c>
      <c r="F81" s="3">
        <f>E81/C81</f>
        <v>1.6666666666666667</v>
      </c>
    </row>
    <row r="82" spans="3:6" x14ac:dyDescent="0.25">
      <c r="C82" s="28">
        <v>10</v>
      </c>
      <c r="D82" s="3">
        <f t="shared" si="30"/>
        <v>16.666666666666668</v>
      </c>
      <c r="E82" s="3">
        <v>16</v>
      </c>
    </row>
    <row r="83" spans="3:6" x14ac:dyDescent="0.25">
      <c r="C83" s="28">
        <v>7</v>
      </c>
      <c r="D83" s="3">
        <f t="shared" si="30"/>
        <v>11.666666666666666</v>
      </c>
      <c r="E83" s="3">
        <v>11</v>
      </c>
    </row>
    <row r="84" spans="3:6" x14ac:dyDescent="0.25">
      <c r="C84" s="28">
        <v>8</v>
      </c>
      <c r="D84" s="3">
        <f t="shared" si="30"/>
        <v>13.333333333333334</v>
      </c>
      <c r="E84" s="3">
        <v>13</v>
      </c>
    </row>
    <row r="85" spans="3:6" x14ac:dyDescent="0.25">
      <c r="C85" s="3">
        <v>14</v>
      </c>
      <c r="D85" s="3">
        <f t="shared" si="30"/>
        <v>23.333333333333332</v>
      </c>
      <c r="E85" s="3">
        <v>23</v>
      </c>
    </row>
  </sheetData>
  <sortState ref="F53:I63">
    <sortCondition ref="F53:F63"/>
  </sortState>
  <mergeCells count="1">
    <mergeCell ref="U1:Y1"/>
  </mergeCells>
  <phoneticPr fontId="14" type="noConversion"/>
  <conditionalFormatting sqref="A4">
    <cfRule type="expression" dxfId="29" priority="1">
      <formula>A4="Excluded"</formula>
    </cfRule>
    <cfRule type="expression" dxfId="28" priority="2">
      <formula>A4="Server"</formula>
    </cfRule>
    <cfRule type="expression" dxfId="27" priority="3">
      <formula>A4="Both"</formula>
    </cfRule>
    <cfRule type="cellIs" dxfId="26" priority="4" operator="equal">
      <formula>"Server"</formula>
    </cfRule>
    <cfRule type="cellIs" dxfId="25" priority="5" operator="equal">
      <formula>"Client"</formula>
    </cfRule>
  </conditionalFormatting>
  <conditionalFormatting sqref="A4:R4">
    <cfRule type="expression" dxfId="24" priority="6">
      <formula>A4="Client"</formula>
    </cfRule>
  </conditionalFormatting>
  <conditionalFormatting sqref="B4:R4">
    <cfRule type="expression" dxfId="23" priority="7">
      <formula>B4="Excluded"</formula>
    </cfRule>
    <cfRule type="expression" dxfId="22" priority="8">
      <formula>B4="Server"</formula>
    </cfRule>
    <cfRule type="expression" dxfId="21" priority="9">
      <formula>B4="Clinent"</formula>
    </cfRule>
    <cfRule type="expression" dxfId="20" priority="10">
      <formula>B4="Both"</formula>
    </cfRule>
    <cfRule type="iconSet" priority="11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A4:R4" xr:uid="{00000000-0002-0000-0100-000000000000}">
      <formula1>"Both,Client,Server,Excluded"</formula1>
    </dataValidation>
  </dataValidations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07"/>
  <sheetViews>
    <sheetView topLeftCell="A85" workbookViewId="0">
      <selection activeCell="N109" sqref="N109"/>
    </sheetView>
  </sheetViews>
  <sheetFormatPr defaultColWidth="9" defaultRowHeight="13.8" x14ac:dyDescent="0.25"/>
  <cols>
    <col min="1" max="1" width="14.109375" customWidth="1"/>
    <col min="2" max="2" width="8.6640625" customWidth="1"/>
    <col min="12" max="12" width="8.5546875" customWidth="1"/>
    <col min="13" max="13" width="14.44140625" customWidth="1"/>
    <col min="16" max="16" width="6.44140625" customWidth="1"/>
    <col min="20" max="20" width="9.6640625"/>
  </cols>
  <sheetData>
    <row r="1" spans="1:16" x14ac:dyDescent="0.25">
      <c r="A1" t="s">
        <v>93</v>
      </c>
    </row>
    <row r="2" spans="1:16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P2">
        <v>1</v>
      </c>
    </row>
    <row r="3" spans="1:16" x14ac:dyDescent="0.25">
      <c r="A3" t="s">
        <v>107</v>
      </c>
      <c r="B3" t="s">
        <v>102</v>
      </c>
      <c r="C3" t="s">
        <v>101</v>
      </c>
      <c r="D3" t="s">
        <v>108</v>
      </c>
      <c r="E3" t="s">
        <v>99</v>
      </c>
      <c r="F3" t="s">
        <v>98</v>
      </c>
      <c r="G3" t="s">
        <v>109</v>
      </c>
      <c r="H3" t="s">
        <v>96</v>
      </c>
      <c r="I3" t="s">
        <v>95</v>
      </c>
      <c r="J3" t="s">
        <v>110</v>
      </c>
      <c r="K3" t="s">
        <v>111</v>
      </c>
      <c r="L3" t="s">
        <v>112</v>
      </c>
      <c r="M3" t="s">
        <v>113</v>
      </c>
    </row>
    <row r="4" spans="1:16" x14ac:dyDescent="0.25">
      <c r="A4" t="s">
        <v>114</v>
      </c>
      <c r="B4">
        <v>9</v>
      </c>
      <c r="C4">
        <v>15</v>
      </c>
      <c r="D4">
        <v>28</v>
      </c>
      <c r="E4">
        <v>36</v>
      </c>
      <c r="F4">
        <v>40</v>
      </c>
      <c r="G4">
        <v>40</v>
      </c>
      <c r="H4">
        <v>36</v>
      </c>
      <c r="I4">
        <v>28</v>
      </c>
      <c r="J4">
        <v>14</v>
      </c>
      <c r="K4">
        <v>9</v>
      </c>
      <c r="L4">
        <v>6</v>
      </c>
      <c r="M4">
        <v>4</v>
      </c>
      <c r="N4">
        <f>SUM(B4:M4)</f>
        <v>265</v>
      </c>
    </row>
    <row r="5" spans="1:16" x14ac:dyDescent="0.25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</row>
    <row r="6" spans="1:16" x14ac:dyDescent="0.25">
      <c r="A6" t="s">
        <v>115</v>
      </c>
      <c r="B6" s="1">
        <f>B4/$N$4</f>
        <v>3.3962264150943396E-2</v>
      </c>
      <c r="C6" s="1">
        <f t="shared" ref="C6:M6" si="0">C4/$N$4</f>
        <v>5.6603773584905662E-2</v>
      </c>
      <c r="D6" s="1">
        <f t="shared" si="0"/>
        <v>0.10566037735849057</v>
      </c>
      <c r="E6" s="1">
        <f t="shared" si="0"/>
        <v>0.13584905660377358</v>
      </c>
      <c r="F6" s="1">
        <f t="shared" si="0"/>
        <v>0.15094339622641509</v>
      </c>
      <c r="G6" s="1">
        <f t="shared" si="0"/>
        <v>0.15094339622641509</v>
      </c>
      <c r="H6" s="1">
        <f t="shared" si="0"/>
        <v>0.13584905660377358</v>
      </c>
      <c r="I6" s="1">
        <f t="shared" si="0"/>
        <v>0.10566037735849057</v>
      </c>
      <c r="J6" s="1">
        <f t="shared" si="0"/>
        <v>5.2830188679245285E-2</v>
      </c>
      <c r="K6" s="1">
        <f t="shared" si="0"/>
        <v>3.3962264150943396E-2</v>
      </c>
      <c r="L6" s="1">
        <f t="shared" si="0"/>
        <v>2.2641509433962263E-2</v>
      </c>
      <c r="M6" s="1">
        <f t="shared" si="0"/>
        <v>1.509433962264151E-2</v>
      </c>
    </row>
    <row r="9" spans="1:16" x14ac:dyDescent="0.25">
      <c r="B9" t="s">
        <v>116</v>
      </c>
    </row>
    <row r="10" spans="1:16" x14ac:dyDescent="0.25">
      <c r="B10" t="s">
        <v>117</v>
      </c>
    </row>
    <row r="53" spans="1:20" ht="15.6" x14ac:dyDescent="0.25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spans="1:20" ht="41.4" x14ac:dyDescent="0.25">
      <c r="A54" s="4" t="s">
        <v>1</v>
      </c>
      <c r="B54" s="4" t="s">
        <v>1</v>
      </c>
      <c r="C54" s="4" t="s">
        <v>1</v>
      </c>
      <c r="D54" s="4" t="s">
        <v>1</v>
      </c>
      <c r="E54" s="4" t="s">
        <v>1</v>
      </c>
      <c r="F54" s="4" t="s">
        <v>1</v>
      </c>
      <c r="G54" s="4" t="s">
        <v>1</v>
      </c>
      <c r="H54" s="4" t="s">
        <v>1</v>
      </c>
      <c r="I54" s="4" t="s">
        <v>1</v>
      </c>
      <c r="J54" s="11"/>
      <c r="K54" s="11"/>
      <c r="L54" s="11"/>
      <c r="M54" s="3"/>
      <c r="N54" s="3"/>
      <c r="O54" s="12" t="s">
        <v>29</v>
      </c>
      <c r="P54" s="12" t="s">
        <v>30</v>
      </c>
      <c r="Q54" s="12" t="s">
        <v>31</v>
      </c>
      <c r="R54" s="12"/>
      <c r="S54" s="3"/>
      <c r="T54" s="3"/>
    </row>
    <row r="55" spans="1:20" ht="31.2" x14ac:dyDescent="0.25">
      <c r="A55" s="5" t="s">
        <v>32</v>
      </c>
      <c r="B55" s="5" t="s">
        <v>5</v>
      </c>
      <c r="C55" s="5" t="s">
        <v>6</v>
      </c>
      <c r="D55" s="5" t="s">
        <v>33</v>
      </c>
      <c r="E55" s="5" t="s">
        <v>8</v>
      </c>
      <c r="F55" s="5" t="s">
        <v>9</v>
      </c>
      <c r="G55" s="5" t="s">
        <v>10</v>
      </c>
      <c r="H55" s="5" t="s">
        <v>11</v>
      </c>
      <c r="I55" s="5" t="s">
        <v>12</v>
      </c>
      <c r="J55" s="13"/>
      <c r="K55" s="13"/>
      <c r="L55" s="13"/>
      <c r="M55" s="3"/>
      <c r="N55" s="3"/>
      <c r="O55" s="3">
        <v>50</v>
      </c>
      <c r="P55" s="3">
        <v>30</v>
      </c>
      <c r="Q55" s="3"/>
      <c r="R55" s="3"/>
      <c r="S55" s="3"/>
      <c r="T55" s="3"/>
    </row>
    <row r="56" spans="1:20" ht="15" x14ac:dyDescent="0.25">
      <c r="A56" s="6" t="s">
        <v>15</v>
      </c>
      <c r="B56" s="7" t="s">
        <v>15</v>
      </c>
      <c r="C56" s="7" t="s">
        <v>15</v>
      </c>
      <c r="D56" s="7" t="s">
        <v>15</v>
      </c>
      <c r="E56" s="7" t="s">
        <v>15</v>
      </c>
      <c r="F56" s="7" t="s">
        <v>15</v>
      </c>
      <c r="G56" s="7" t="s">
        <v>15</v>
      </c>
      <c r="H56" s="7" t="s">
        <v>15</v>
      </c>
      <c r="I56" s="7" t="s">
        <v>15</v>
      </c>
      <c r="J56" s="7"/>
      <c r="K56" s="7"/>
      <c r="L56" s="7"/>
      <c r="M56" s="7" t="s">
        <v>35</v>
      </c>
      <c r="N56" s="14"/>
      <c r="O56" s="14"/>
      <c r="P56" s="14"/>
      <c r="Q56" s="22"/>
      <c r="R56" s="22"/>
      <c r="S56" s="3"/>
      <c r="T56" s="3"/>
    </row>
    <row r="57" spans="1:20" ht="45" x14ac:dyDescent="0.25">
      <c r="A57" s="8" t="s">
        <v>0</v>
      </c>
      <c r="B57" s="8" t="s">
        <v>18</v>
      </c>
      <c r="C57" s="8" t="s">
        <v>19</v>
      </c>
      <c r="D57" s="8" t="s">
        <v>20</v>
      </c>
      <c r="E57" s="8" t="s">
        <v>21</v>
      </c>
      <c r="F57" s="8" t="s">
        <v>22</v>
      </c>
      <c r="G57" s="8" t="s">
        <v>23</v>
      </c>
      <c r="H57" s="8" t="s">
        <v>24</v>
      </c>
      <c r="I57" s="8" t="s">
        <v>25</v>
      </c>
      <c r="J57" s="15"/>
      <c r="K57" s="15"/>
      <c r="L57" s="15"/>
      <c r="M57" s="3"/>
      <c r="N57" s="12" t="s">
        <v>37</v>
      </c>
      <c r="O57" s="12" t="s">
        <v>38</v>
      </c>
      <c r="P57" s="12" t="s">
        <v>39</v>
      </c>
      <c r="Q57" s="12"/>
      <c r="R57" s="12"/>
      <c r="S57" s="3"/>
      <c r="T57" s="3"/>
    </row>
    <row r="58" spans="1:20" ht="15" x14ac:dyDescent="0.25">
      <c r="A58" s="9">
        <v>1</v>
      </c>
      <c r="B58" s="10">
        <v>300</v>
      </c>
      <c r="C58" s="10">
        <f>B58*4</f>
        <v>1200</v>
      </c>
      <c r="D58" s="10">
        <v>25</v>
      </c>
      <c r="E58" s="3">
        <v>1200</v>
      </c>
      <c r="F58" s="3">
        <v>600</v>
      </c>
      <c r="G58" s="3">
        <v>300</v>
      </c>
      <c r="H58" s="3">
        <v>150</v>
      </c>
      <c r="I58" s="3">
        <v>75</v>
      </c>
      <c r="J58" s="3">
        <v>0.5</v>
      </c>
      <c r="K58" s="10">
        <f t="shared" ref="K58:K71" si="1">C58*D58/1000</f>
        <v>30</v>
      </c>
      <c r="L58" s="16">
        <v>2</v>
      </c>
      <c r="M58" s="17" t="s">
        <v>42</v>
      </c>
      <c r="N58" s="18">
        <f>C58</f>
        <v>1200</v>
      </c>
      <c r="O58" s="18">
        <f>C58+C58*D58*O$3/1000</f>
        <v>1200</v>
      </c>
      <c r="P58" s="19">
        <f>C58+D58*P$55*C58/1000</f>
        <v>2100</v>
      </c>
      <c r="Q58" s="23">
        <v>12</v>
      </c>
      <c r="R58" s="23">
        <f t="shared" ref="R58:R72" si="2">P58*Q58</f>
        <v>25200</v>
      </c>
      <c r="S58" s="24"/>
      <c r="T58" s="24"/>
    </row>
    <row r="59" spans="1:20" ht="15" x14ac:dyDescent="0.25">
      <c r="A59" s="9">
        <v>2</v>
      </c>
      <c r="B59" s="10">
        <v>30</v>
      </c>
      <c r="C59" s="10">
        <f t="shared" ref="C59:C72" si="3">B59*4</f>
        <v>120</v>
      </c>
      <c r="D59" s="10">
        <v>25</v>
      </c>
      <c r="E59" s="3">
        <v>800</v>
      </c>
      <c r="F59" s="3">
        <v>400</v>
      </c>
      <c r="G59" s="3">
        <v>200</v>
      </c>
      <c r="H59" s="3">
        <v>100</v>
      </c>
      <c r="I59" s="3">
        <v>50</v>
      </c>
      <c r="J59" s="3">
        <v>0.5</v>
      </c>
      <c r="K59" s="10">
        <f t="shared" si="1"/>
        <v>3</v>
      </c>
      <c r="L59" s="16">
        <v>3</v>
      </c>
      <c r="M59" s="17" t="s">
        <v>43</v>
      </c>
      <c r="N59" s="18">
        <f>C59</f>
        <v>120</v>
      </c>
      <c r="O59" s="18">
        <f>C59+C59*D59*O$3/1000</f>
        <v>120</v>
      </c>
      <c r="P59" s="19">
        <f>C59+D59*P$55*C59/1000</f>
        <v>210</v>
      </c>
      <c r="Q59" s="23">
        <v>12</v>
      </c>
      <c r="R59" s="23">
        <f t="shared" si="2"/>
        <v>2520</v>
      </c>
      <c r="S59" s="24"/>
      <c r="T59" s="24"/>
    </row>
    <row r="60" spans="1:20" ht="15" x14ac:dyDescent="0.25">
      <c r="A60" s="9">
        <v>3</v>
      </c>
      <c r="B60" s="10">
        <v>7</v>
      </c>
      <c r="C60" s="10">
        <f t="shared" si="3"/>
        <v>28</v>
      </c>
      <c r="D60" s="10">
        <v>25</v>
      </c>
      <c r="E60" s="10">
        <v>1500</v>
      </c>
      <c r="F60" s="10">
        <v>750</v>
      </c>
      <c r="G60" s="10">
        <v>375</v>
      </c>
      <c r="H60" s="10">
        <v>180</v>
      </c>
      <c r="I60" s="10">
        <v>90</v>
      </c>
      <c r="J60" s="3">
        <v>0.5</v>
      </c>
      <c r="K60" s="10">
        <f t="shared" si="1"/>
        <v>0.7</v>
      </c>
      <c r="L60" s="16">
        <v>2</v>
      </c>
      <c r="M60" s="17" t="s">
        <v>44</v>
      </c>
      <c r="N60" s="18">
        <f>C60</f>
        <v>28</v>
      </c>
      <c r="O60" s="18">
        <f>C60+C60*D60*O$3/1000</f>
        <v>28</v>
      </c>
      <c r="P60" s="19">
        <f>C60+D60*P$55*C60/1000</f>
        <v>49</v>
      </c>
      <c r="Q60" s="23">
        <v>12</v>
      </c>
      <c r="R60" s="23">
        <f t="shared" si="2"/>
        <v>588</v>
      </c>
      <c r="S60" s="24"/>
      <c r="T60" s="24"/>
    </row>
    <row r="61" spans="1:20" ht="15" x14ac:dyDescent="0.25">
      <c r="A61" s="9">
        <v>4</v>
      </c>
      <c r="B61" s="10">
        <v>4</v>
      </c>
      <c r="C61" s="10">
        <f t="shared" si="3"/>
        <v>16</v>
      </c>
      <c r="D61" s="10">
        <v>25</v>
      </c>
      <c r="E61" s="3">
        <v>1000</v>
      </c>
      <c r="F61" s="3">
        <v>500</v>
      </c>
      <c r="G61" s="3">
        <v>250</v>
      </c>
      <c r="H61" s="3">
        <v>125</v>
      </c>
      <c r="I61" s="3">
        <v>60</v>
      </c>
      <c r="J61" s="3">
        <v>0.5</v>
      </c>
      <c r="K61" s="10">
        <f t="shared" si="1"/>
        <v>0.4</v>
      </c>
      <c r="L61" s="16">
        <v>3</v>
      </c>
      <c r="M61" s="17" t="s">
        <v>45</v>
      </c>
      <c r="N61" s="20">
        <f t="shared" ref="N61:N72" si="4">C61/1000</f>
        <v>1.6E-2</v>
      </c>
      <c r="O61" s="20">
        <f t="shared" ref="O61:O72" si="5">(C61+C61*D61*O$3/1000)/1000</f>
        <v>1.6E-2</v>
      </c>
      <c r="P61" s="21">
        <f>(C61+D61*P$55*C61/1000)/1000</f>
        <v>2.8000000000000001E-2</v>
      </c>
      <c r="Q61" s="23">
        <v>12</v>
      </c>
      <c r="R61" s="25">
        <f t="shared" si="2"/>
        <v>0.33600000000000002</v>
      </c>
      <c r="S61" s="24"/>
      <c r="T61" s="24"/>
    </row>
    <row r="62" spans="1:20" ht="15" x14ac:dyDescent="0.25">
      <c r="A62" s="9">
        <v>5</v>
      </c>
      <c r="B62" s="10">
        <v>4</v>
      </c>
      <c r="C62" s="10">
        <f t="shared" si="3"/>
        <v>16</v>
      </c>
      <c r="D62" s="10">
        <v>25</v>
      </c>
      <c r="E62" s="3">
        <v>600</v>
      </c>
      <c r="F62" s="3">
        <v>300</v>
      </c>
      <c r="G62" s="3">
        <v>150</v>
      </c>
      <c r="H62" s="3">
        <v>75</v>
      </c>
      <c r="I62" s="3">
        <v>38</v>
      </c>
      <c r="J62" s="3">
        <v>0.5</v>
      </c>
      <c r="K62" s="10">
        <f t="shared" si="1"/>
        <v>0.4</v>
      </c>
      <c r="L62" s="16">
        <v>4</v>
      </c>
      <c r="M62" s="17" t="s">
        <v>46</v>
      </c>
      <c r="N62" s="20">
        <f t="shared" si="4"/>
        <v>1.6E-2</v>
      </c>
      <c r="O62" s="20">
        <f t="shared" si="5"/>
        <v>1.6E-2</v>
      </c>
      <c r="P62" s="21">
        <f t="shared" ref="P62:P72" si="6">(C62+D62*P$55*C62/1000)/1000</f>
        <v>2.8000000000000001E-2</v>
      </c>
      <c r="Q62" s="23">
        <v>12</v>
      </c>
      <c r="R62" s="25">
        <f t="shared" si="2"/>
        <v>0.33600000000000002</v>
      </c>
      <c r="S62" s="24"/>
      <c r="T62" s="24"/>
    </row>
    <row r="63" spans="1:20" ht="15" x14ac:dyDescent="0.25">
      <c r="A63" s="9">
        <v>6</v>
      </c>
      <c r="B63" s="10">
        <v>4</v>
      </c>
      <c r="C63" s="10">
        <f t="shared" si="3"/>
        <v>16</v>
      </c>
      <c r="D63" s="10">
        <v>25</v>
      </c>
      <c r="E63" s="3">
        <v>1200</v>
      </c>
      <c r="F63" s="3">
        <v>600</v>
      </c>
      <c r="G63" s="3">
        <v>300</v>
      </c>
      <c r="H63" s="3">
        <v>150</v>
      </c>
      <c r="I63" s="3">
        <v>75</v>
      </c>
      <c r="J63" s="3">
        <v>0.5</v>
      </c>
      <c r="K63" s="10">
        <f t="shared" si="1"/>
        <v>0.4</v>
      </c>
      <c r="L63" s="16">
        <v>3</v>
      </c>
      <c r="M63" s="17" t="s">
        <v>47</v>
      </c>
      <c r="N63" s="20">
        <f t="shared" si="4"/>
        <v>1.6E-2</v>
      </c>
      <c r="O63" s="20">
        <f t="shared" si="5"/>
        <v>1.6E-2</v>
      </c>
      <c r="P63" s="21">
        <f t="shared" si="6"/>
        <v>2.8000000000000001E-2</v>
      </c>
      <c r="Q63" s="23">
        <v>12</v>
      </c>
      <c r="R63" s="25">
        <f t="shared" si="2"/>
        <v>0.33600000000000002</v>
      </c>
      <c r="S63" s="24"/>
      <c r="T63" s="24"/>
    </row>
    <row r="64" spans="1:20" ht="15" x14ac:dyDescent="0.25">
      <c r="A64" s="9">
        <v>7</v>
      </c>
      <c r="B64" s="10">
        <v>5</v>
      </c>
      <c r="C64" s="10">
        <f t="shared" si="3"/>
        <v>20</v>
      </c>
      <c r="D64" s="10">
        <v>25</v>
      </c>
      <c r="E64" s="3">
        <v>400</v>
      </c>
      <c r="F64" s="3">
        <v>200</v>
      </c>
      <c r="G64" s="3">
        <v>100</v>
      </c>
      <c r="H64" s="3">
        <v>50</v>
      </c>
      <c r="I64" s="3">
        <v>25</v>
      </c>
      <c r="J64" s="3">
        <v>0.5</v>
      </c>
      <c r="K64" s="10">
        <f t="shared" si="1"/>
        <v>0.5</v>
      </c>
      <c r="L64" s="16">
        <v>6</v>
      </c>
      <c r="M64" s="17" t="s">
        <v>48</v>
      </c>
      <c r="N64" s="20">
        <f t="shared" si="4"/>
        <v>0.02</v>
      </c>
      <c r="O64" s="20">
        <f t="shared" si="5"/>
        <v>0.02</v>
      </c>
      <c r="P64" s="21">
        <f t="shared" si="6"/>
        <v>3.5000000000000003E-2</v>
      </c>
      <c r="Q64" s="23">
        <v>12</v>
      </c>
      <c r="R64" s="25">
        <f t="shared" si="2"/>
        <v>0.42000000000000004</v>
      </c>
      <c r="S64" s="24"/>
      <c r="T64" s="24"/>
    </row>
    <row r="65" spans="1:21" ht="15" x14ac:dyDescent="0.25">
      <c r="A65" s="9">
        <v>8</v>
      </c>
      <c r="B65" s="10">
        <v>4</v>
      </c>
      <c r="C65" s="10">
        <f t="shared" si="3"/>
        <v>16</v>
      </c>
      <c r="D65" s="10">
        <v>20</v>
      </c>
      <c r="E65" s="26">
        <v>320</v>
      </c>
      <c r="F65" s="26">
        <v>160</v>
      </c>
      <c r="G65" s="26">
        <v>80</v>
      </c>
      <c r="H65" s="26">
        <v>40</v>
      </c>
      <c r="I65" s="26">
        <v>20</v>
      </c>
      <c r="J65" s="3">
        <v>0.5</v>
      </c>
      <c r="K65" s="10">
        <f t="shared" si="1"/>
        <v>0.32</v>
      </c>
      <c r="L65" s="16">
        <v>5</v>
      </c>
      <c r="M65" s="17" t="s">
        <v>49</v>
      </c>
      <c r="N65" s="20">
        <f t="shared" si="4"/>
        <v>1.6E-2</v>
      </c>
      <c r="O65" s="20">
        <f t="shared" si="5"/>
        <v>1.6E-2</v>
      </c>
      <c r="P65" s="21">
        <f t="shared" si="6"/>
        <v>2.5600000000000001E-2</v>
      </c>
      <c r="Q65" s="23">
        <v>12</v>
      </c>
      <c r="R65" s="25">
        <f t="shared" si="2"/>
        <v>0.30720000000000003</v>
      </c>
      <c r="S65" s="24"/>
      <c r="T65" s="24"/>
    </row>
    <row r="66" spans="1:21" ht="15" x14ac:dyDescent="0.25">
      <c r="A66" s="9">
        <v>9</v>
      </c>
      <c r="B66" s="10">
        <v>4</v>
      </c>
      <c r="C66" s="10">
        <f t="shared" si="3"/>
        <v>16</v>
      </c>
      <c r="D66" s="10">
        <v>25</v>
      </c>
      <c r="E66" s="3">
        <v>1000</v>
      </c>
      <c r="F66" s="3">
        <v>500</v>
      </c>
      <c r="G66" s="3">
        <v>250</v>
      </c>
      <c r="H66" s="3">
        <v>120</v>
      </c>
      <c r="I66" s="3">
        <v>60</v>
      </c>
      <c r="J66" s="3">
        <v>0.5</v>
      </c>
      <c r="K66" s="10">
        <f t="shared" si="1"/>
        <v>0.4</v>
      </c>
      <c r="L66" s="16">
        <v>2</v>
      </c>
      <c r="M66" s="17" t="s">
        <v>50</v>
      </c>
      <c r="N66" s="20">
        <f t="shared" si="4"/>
        <v>1.6E-2</v>
      </c>
      <c r="O66" s="20">
        <f t="shared" si="5"/>
        <v>1.6E-2</v>
      </c>
      <c r="P66" s="21">
        <f t="shared" si="6"/>
        <v>2.8000000000000001E-2</v>
      </c>
      <c r="Q66" s="23">
        <v>12</v>
      </c>
      <c r="R66" s="25">
        <f t="shared" si="2"/>
        <v>0.33600000000000002</v>
      </c>
      <c r="S66" s="24"/>
      <c r="T66" s="24"/>
    </row>
    <row r="67" spans="1:21" ht="15" x14ac:dyDescent="0.25">
      <c r="A67" s="9">
        <v>10</v>
      </c>
      <c r="B67" s="10">
        <v>3</v>
      </c>
      <c r="C67" s="10">
        <f t="shared" si="3"/>
        <v>12</v>
      </c>
      <c r="D67" s="10">
        <v>30</v>
      </c>
      <c r="E67" s="3">
        <v>400</v>
      </c>
      <c r="F67" s="3">
        <v>200</v>
      </c>
      <c r="G67" s="3">
        <v>100</v>
      </c>
      <c r="H67" s="3">
        <v>50</v>
      </c>
      <c r="I67" s="3">
        <v>25</v>
      </c>
      <c r="J67" s="3">
        <v>0.5</v>
      </c>
      <c r="K67" s="10">
        <f t="shared" si="1"/>
        <v>0.36</v>
      </c>
      <c r="L67" s="16">
        <v>4</v>
      </c>
      <c r="M67" s="17" t="s">
        <v>51</v>
      </c>
      <c r="N67" s="20">
        <f t="shared" si="4"/>
        <v>1.2E-2</v>
      </c>
      <c r="O67" s="20">
        <f t="shared" si="5"/>
        <v>1.2E-2</v>
      </c>
      <c r="P67" s="21">
        <f t="shared" si="6"/>
        <v>2.2800000000000001E-2</v>
      </c>
      <c r="Q67" s="23">
        <v>12</v>
      </c>
      <c r="R67" s="25">
        <f t="shared" si="2"/>
        <v>0.27360000000000001</v>
      </c>
      <c r="S67" s="24"/>
      <c r="T67" s="24"/>
    </row>
    <row r="68" spans="1:21" ht="15" x14ac:dyDescent="0.25">
      <c r="A68" s="27">
        <v>11</v>
      </c>
      <c r="B68" s="28">
        <v>6</v>
      </c>
      <c r="C68" s="10">
        <f t="shared" si="3"/>
        <v>24</v>
      </c>
      <c r="D68" s="10">
        <v>25</v>
      </c>
      <c r="E68" s="26">
        <v>320</v>
      </c>
      <c r="F68" s="26">
        <v>160</v>
      </c>
      <c r="G68" s="26">
        <v>80</v>
      </c>
      <c r="H68" s="26">
        <v>40</v>
      </c>
      <c r="I68" s="26">
        <v>20</v>
      </c>
      <c r="J68" s="26">
        <v>0.5</v>
      </c>
      <c r="K68" s="10">
        <f t="shared" si="1"/>
        <v>0.6</v>
      </c>
      <c r="L68" s="29">
        <v>7</v>
      </c>
      <c r="M68" s="30" t="s">
        <v>52</v>
      </c>
      <c r="N68" s="20">
        <f t="shared" si="4"/>
        <v>2.4E-2</v>
      </c>
      <c r="O68" s="20">
        <f t="shared" si="5"/>
        <v>2.4E-2</v>
      </c>
      <c r="P68" s="21">
        <f t="shared" si="6"/>
        <v>4.2000000000000003E-2</v>
      </c>
      <c r="Q68" s="23">
        <v>12</v>
      </c>
      <c r="R68" s="25">
        <f t="shared" si="2"/>
        <v>0.504</v>
      </c>
      <c r="S68" s="31"/>
      <c r="T68" s="31"/>
    </row>
    <row r="69" spans="1:21" ht="15" x14ac:dyDescent="0.25">
      <c r="A69" s="27">
        <v>13</v>
      </c>
      <c r="B69" s="28">
        <v>10</v>
      </c>
      <c r="C69" s="10">
        <f t="shared" si="3"/>
        <v>40</v>
      </c>
      <c r="D69" s="10">
        <v>25</v>
      </c>
      <c r="E69" s="26">
        <v>800</v>
      </c>
      <c r="F69" s="26">
        <v>400</v>
      </c>
      <c r="G69" s="26">
        <v>200</v>
      </c>
      <c r="H69" s="26">
        <v>100</v>
      </c>
      <c r="I69" s="26">
        <v>50</v>
      </c>
      <c r="J69" s="26">
        <v>0.5</v>
      </c>
      <c r="K69" s="10">
        <f t="shared" si="1"/>
        <v>1</v>
      </c>
      <c r="L69" s="29">
        <v>2</v>
      </c>
      <c r="M69" s="17" t="s">
        <v>53</v>
      </c>
      <c r="N69" s="20">
        <f t="shared" si="4"/>
        <v>0.04</v>
      </c>
      <c r="O69" s="20">
        <f t="shared" si="5"/>
        <v>0.04</v>
      </c>
      <c r="P69" s="21">
        <f t="shared" si="6"/>
        <v>7.0000000000000007E-2</v>
      </c>
      <c r="Q69" s="23">
        <v>8</v>
      </c>
      <c r="R69" s="25">
        <f t="shared" si="2"/>
        <v>0.56000000000000005</v>
      </c>
      <c r="S69" s="31"/>
      <c r="T69" s="31"/>
    </row>
    <row r="70" spans="1:21" ht="15" x14ac:dyDescent="0.25">
      <c r="A70" s="27">
        <v>15</v>
      </c>
      <c r="B70" s="28">
        <v>7</v>
      </c>
      <c r="C70" s="10">
        <f t="shared" si="3"/>
        <v>28</v>
      </c>
      <c r="D70" s="10">
        <v>25</v>
      </c>
      <c r="E70" s="3">
        <v>400</v>
      </c>
      <c r="F70" s="3">
        <v>200</v>
      </c>
      <c r="G70" s="3">
        <v>100</v>
      </c>
      <c r="H70" s="3">
        <v>50</v>
      </c>
      <c r="I70" s="3">
        <v>25</v>
      </c>
      <c r="J70" s="26">
        <v>0.5</v>
      </c>
      <c r="K70" s="10">
        <f t="shared" si="1"/>
        <v>0.7</v>
      </c>
      <c r="L70" s="29">
        <v>5</v>
      </c>
      <c r="M70" s="17" t="s">
        <v>54</v>
      </c>
      <c r="N70" s="20">
        <f t="shared" si="4"/>
        <v>2.8000000000000001E-2</v>
      </c>
      <c r="O70" s="20">
        <f t="shared" si="5"/>
        <v>2.8000000000000001E-2</v>
      </c>
      <c r="P70" s="21">
        <f t="shared" si="6"/>
        <v>4.9000000000000002E-2</v>
      </c>
      <c r="Q70" s="23">
        <v>12</v>
      </c>
      <c r="R70" s="25">
        <f t="shared" si="2"/>
        <v>0.58800000000000008</v>
      </c>
      <c r="S70" s="31"/>
      <c r="T70" s="31"/>
    </row>
    <row r="71" spans="1:21" ht="15" x14ac:dyDescent="0.25">
      <c r="A71" s="27">
        <v>16</v>
      </c>
      <c r="B71" s="28">
        <v>8</v>
      </c>
      <c r="C71" s="10">
        <f t="shared" si="3"/>
        <v>32</v>
      </c>
      <c r="D71" s="10">
        <v>20</v>
      </c>
      <c r="E71" s="3">
        <v>600</v>
      </c>
      <c r="F71" s="3">
        <v>300</v>
      </c>
      <c r="G71" s="3">
        <v>150</v>
      </c>
      <c r="H71" s="3">
        <v>75</v>
      </c>
      <c r="I71" s="3">
        <v>38</v>
      </c>
      <c r="J71" s="26">
        <v>0.5</v>
      </c>
      <c r="K71" s="10">
        <f t="shared" si="1"/>
        <v>0.64</v>
      </c>
      <c r="L71" s="29">
        <v>3</v>
      </c>
      <c r="M71" s="17" t="s">
        <v>56</v>
      </c>
      <c r="N71" s="20">
        <f t="shared" si="4"/>
        <v>3.2000000000000001E-2</v>
      </c>
      <c r="O71" s="20">
        <f t="shared" si="5"/>
        <v>3.2000000000000001E-2</v>
      </c>
      <c r="P71" s="21">
        <f t="shared" si="6"/>
        <v>5.1200000000000002E-2</v>
      </c>
      <c r="Q71" s="23">
        <v>8</v>
      </c>
      <c r="R71" s="25">
        <f t="shared" si="2"/>
        <v>0.40960000000000002</v>
      </c>
      <c r="S71" s="31"/>
      <c r="T71" s="31"/>
    </row>
    <row r="72" spans="1:21" x14ac:dyDescent="0.25">
      <c r="A72" s="3">
        <v>14</v>
      </c>
      <c r="B72" s="3">
        <v>14</v>
      </c>
      <c r="C72" s="10">
        <f t="shared" si="3"/>
        <v>56</v>
      </c>
      <c r="D72" s="10">
        <v>25</v>
      </c>
      <c r="E72" s="10">
        <v>1500</v>
      </c>
      <c r="F72" s="10">
        <v>750</v>
      </c>
      <c r="G72" s="10">
        <v>375</v>
      </c>
      <c r="H72" s="10">
        <v>180</v>
      </c>
      <c r="I72" s="10">
        <v>90</v>
      </c>
      <c r="J72" s="3">
        <v>0.5</v>
      </c>
      <c r="K72" s="3">
        <f>导出表格!D72*导出表格!E72/1000</f>
        <v>0</v>
      </c>
      <c r="L72" s="3">
        <v>1</v>
      </c>
      <c r="M72" s="17" t="s">
        <v>58</v>
      </c>
      <c r="N72" s="20">
        <f t="shared" si="4"/>
        <v>5.6000000000000001E-2</v>
      </c>
      <c r="O72" s="20">
        <f t="shared" si="5"/>
        <v>5.6000000000000001E-2</v>
      </c>
      <c r="P72" s="21">
        <f t="shared" si="6"/>
        <v>9.8000000000000004E-2</v>
      </c>
      <c r="Q72" s="23">
        <v>12</v>
      </c>
      <c r="R72" s="25">
        <f t="shared" si="2"/>
        <v>1.1760000000000002</v>
      </c>
      <c r="S72" s="24"/>
      <c r="T72" s="24"/>
    </row>
    <row r="73" spans="1:21" x14ac:dyDescent="0.25">
      <c r="A73" s="3"/>
      <c r="B73" s="3"/>
      <c r="C73" s="3"/>
      <c r="D73" s="3"/>
      <c r="E73" s="3">
        <f>SUM(E58:E72)</f>
        <v>12040</v>
      </c>
      <c r="F73" s="3">
        <f>SUM(F58:F72)</f>
        <v>6020</v>
      </c>
      <c r="G73" s="3">
        <f>SUM(G58:G72)</f>
        <v>3010</v>
      </c>
      <c r="H73" s="3">
        <f>SUM(H58:H72)</f>
        <v>1485</v>
      </c>
      <c r="I73" s="3">
        <f>SUM(I58:I72)</f>
        <v>741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spans="1:2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24">
        <v>0.2</v>
      </c>
    </row>
    <row r="76" spans="1:21" x14ac:dyDescent="0.25">
      <c r="A76" s="3"/>
      <c r="B76" s="3"/>
      <c r="C76" s="3"/>
      <c r="D76" s="3"/>
      <c r="E76" s="3"/>
      <c r="F76" s="3"/>
      <c r="G76" s="3">
        <v>1</v>
      </c>
      <c r="H76" s="3">
        <v>1000</v>
      </c>
      <c r="I76" s="3">
        <v>500</v>
      </c>
      <c r="J76" s="3"/>
      <c r="K76" s="3"/>
      <c r="L76" s="3">
        <v>250</v>
      </c>
      <c r="M76" s="3">
        <v>120</v>
      </c>
      <c r="N76" s="3"/>
      <c r="O76" s="3">
        <v>60</v>
      </c>
      <c r="P76" s="3"/>
      <c r="Q76" s="3"/>
      <c r="R76" s="3" t="s">
        <v>68</v>
      </c>
      <c r="S76" s="3"/>
      <c r="T76" s="24">
        <f>R70*(1-R71-T75)+(1-R70)</f>
        <v>0.64155519999999999</v>
      </c>
    </row>
    <row r="77" spans="1:21" x14ac:dyDescent="0.25">
      <c r="A77" s="3"/>
      <c r="B77" s="3"/>
      <c r="C77" s="3"/>
      <c r="D77" s="3"/>
      <c r="E77" s="3"/>
      <c r="F77" s="3"/>
      <c r="G77" s="3">
        <v>2</v>
      </c>
      <c r="H77" s="3">
        <v>800</v>
      </c>
      <c r="I77" s="3">
        <v>400</v>
      </c>
      <c r="J77" s="3"/>
      <c r="K77" s="3"/>
      <c r="L77" s="3">
        <v>200</v>
      </c>
      <c r="M77" s="3">
        <v>100</v>
      </c>
      <c r="N77" s="3"/>
      <c r="O77" s="3">
        <v>50</v>
      </c>
      <c r="P77" s="3"/>
      <c r="Q77" s="3"/>
      <c r="R77" s="3" t="s">
        <v>70</v>
      </c>
      <c r="S77" s="3"/>
      <c r="T77" s="24">
        <f>0+(1-R67)</f>
        <v>0.72639999999999993</v>
      </c>
    </row>
    <row r="78" spans="1:21" x14ac:dyDescent="0.25">
      <c r="A78" s="3"/>
      <c r="B78" s="3"/>
      <c r="C78" s="3"/>
      <c r="D78" s="3"/>
      <c r="E78" s="3"/>
      <c r="F78" s="3"/>
      <c r="G78" s="3">
        <v>3</v>
      </c>
      <c r="H78" s="3">
        <v>640</v>
      </c>
      <c r="I78" s="3">
        <v>320</v>
      </c>
      <c r="J78" s="3"/>
      <c r="K78" s="3"/>
      <c r="L78" s="3">
        <v>160</v>
      </c>
      <c r="M78" s="3">
        <v>80</v>
      </c>
      <c r="N78" s="3"/>
      <c r="O78" s="3">
        <v>40</v>
      </c>
      <c r="P78" s="3"/>
      <c r="Q78" s="3"/>
      <c r="R78" s="3" t="s">
        <v>72</v>
      </c>
      <c r="S78" s="3"/>
      <c r="T78" s="24">
        <f>1-R65</f>
        <v>0.69279999999999997</v>
      </c>
    </row>
    <row r="79" spans="1:21" x14ac:dyDescent="0.25">
      <c r="T79" s="1">
        <f>T76-T78</f>
        <v>-5.1244799999999979E-2</v>
      </c>
      <c r="U79" s="1">
        <f>T77-T78</f>
        <v>3.3599999999999963E-2</v>
      </c>
    </row>
    <row r="86" spans="1:43" ht="15.6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53" t="s">
        <v>28</v>
      </c>
      <c r="V86" s="53"/>
      <c r="W86" s="53"/>
      <c r="X86" s="53"/>
      <c r="Y86" s="5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</row>
    <row r="87" spans="1:43" ht="41.4" x14ac:dyDescent="0.25">
      <c r="A87" s="4" t="s">
        <v>1</v>
      </c>
      <c r="B87" s="4" t="s">
        <v>1</v>
      </c>
      <c r="C87" s="4" t="s">
        <v>1</v>
      </c>
      <c r="D87" s="4" t="s">
        <v>1</v>
      </c>
      <c r="E87" s="4" t="s">
        <v>1</v>
      </c>
      <c r="F87" s="4" t="s">
        <v>1</v>
      </c>
      <c r="G87" s="4" t="s">
        <v>1</v>
      </c>
      <c r="H87" s="4" t="s">
        <v>1</v>
      </c>
      <c r="I87" s="4" t="s">
        <v>1</v>
      </c>
      <c r="J87" s="11"/>
      <c r="K87" s="11"/>
      <c r="L87" s="11"/>
      <c r="M87" s="3"/>
      <c r="N87" s="3"/>
      <c r="O87" s="12" t="s">
        <v>29</v>
      </c>
      <c r="P87" s="12" t="s">
        <v>30</v>
      </c>
      <c r="Q87" s="12" t="s">
        <v>31</v>
      </c>
      <c r="R87" s="12"/>
      <c r="S87" s="3"/>
      <c r="T87" s="3"/>
      <c r="U87" s="3">
        <v>1</v>
      </c>
      <c r="V87" s="3">
        <v>2</v>
      </c>
      <c r="W87" s="3">
        <v>3</v>
      </c>
      <c r="X87" s="3">
        <v>4</v>
      </c>
      <c r="Y87" s="3">
        <v>5</v>
      </c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</row>
    <row r="88" spans="1:43" ht="31.2" x14ac:dyDescent="0.25">
      <c r="A88" s="5" t="s">
        <v>32</v>
      </c>
      <c r="B88" s="5" t="s">
        <v>5</v>
      </c>
      <c r="C88" s="5" t="s">
        <v>6</v>
      </c>
      <c r="D88" s="5" t="s">
        <v>33</v>
      </c>
      <c r="E88" s="5" t="s">
        <v>8</v>
      </c>
      <c r="F88" s="5" t="s">
        <v>9</v>
      </c>
      <c r="G88" s="5" t="s">
        <v>10</v>
      </c>
      <c r="H88" s="5" t="s">
        <v>11</v>
      </c>
      <c r="I88" s="5" t="s">
        <v>12</v>
      </c>
      <c r="J88" s="13"/>
      <c r="K88" s="13"/>
      <c r="L88" s="13"/>
      <c r="M88" s="3"/>
      <c r="N88" s="3"/>
      <c r="O88" s="3">
        <v>50</v>
      </c>
      <c r="P88" s="3">
        <v>30</v>
      </c>
      <c r="Q88" s="3"/>
      <c r="R88" s="3"/>
      <c r="S88" s="3"/>
      <c r="T88" s="3"/>
      <c r="U88" s="24" t="e">
        <f>(1-T91)^4*5*S91</f>
        <v>#DIV/0!</v>
      </c>
      <c r="V88" s="24" t="e">
        <f>5*4*S91*T91*(1-U91)^3/2</f>
        <v>#DIV/0!</v>
      </c>
      <c r="W88" s="24" t="e">
        <f>5*4*3*S91*T91*U91*(1-V91)^2/3/2</f>
        <v>#DIV/0!</v>
      </c>
      <c r="X88" s="24" t="e">
        <f>5*4*3*2*S91*T91*U91*V91*(1-W91)/4/3/2</f>
        <v>#DIV/0!</v>
      </c>
      <c r="Y88" s="24" t="e">
        <f>5*S91*T91*U91*V91*W91</f>
        <v>#DIV/0!</v>
      </c>
      <c r="Z88" s="3"/>
      <c r="AA88" s="3"/>
      <c r="AB88" s="3" t="s">
        <v>34</v>
      </c>
      <c r="AC88" s="32">
        <v>0.6</v>
      </c>
      <c r="AD88" s="3">
        <v>0</v>
      </c>
      <c r="AE88" s="3">
        <f>INT(AE101*$AC$3)</f>
        <v>0</v>
      </c>
      <c r="AF88" s="3">
        <f>INT(AF101*$AC$3)</f>
        <v>0</v>
      </c>
      <c r="AG88" s="3">
        <f>INT(AG101*$AC$3)</f>
        <v>0</v>
      </c>
      <c r="AH88" s="3">
        <f>INT(AH101*$AC$3)</f>
        <v>0</v>
      </c>
      <c r="AI88" s="3"/>
      <c r="AJ88" s="3"/>
      <c r="AK88" s="3"/>
      <c r="AL88" s="3"/>
      <c r="AM88" s="3"/>
      <c r="AN88" s="3"/>
      <c r="AO88" s="3"/>
      <c r="AP88" s="3"/>
      <c r="AQ88" s="3"/>
    </row>
    <row r="89" spans="1:43" ht="15" x14ac:dyDescent="0.25">
      <c r="A89" s="6" t="s">
        <v>15</v>
      </c>
      <c r="B89" s="7" t="s">
        <v>15</v>
      </c>
      <c r="C89" s="7" t="s">
        <v>15</v>
      </c>
      <c r="D89" s="7" t="s">
        <v>15</v>
      </c>
      <c r="E89" s="7" t="s">
        <v>15</v>
      </c>
      <c r="F89" s="7" t="s">
        <v>15</v>
      </c>
      <c r="G89" s="7" t="s">
        <v>15</v>
      </c>
      <c r="H89" s="7" t="s">
        <v>15</v>
      </c>
      <c r="I89" s="7" t="s">
        <v>15</v>
      </c>
      <c r="J89" s="7"/>
      <c r="K89" s="7"/>
      <c r="L89" s="7"/>
      <c r="M89" s="7" t="s">
        <v>35</v>
      </c>
      <c r="N89" s="14"/>
      <c r="O89" s="14"/>
      <c r="P89" s="14"/>
      <c r="Q89" s="22"/>
      <c r="R89" s="22"/>
      <c r="S89" s="3"/>
      <c r="T89" s="3"/>
      <c r="U89" s="3"/>
      <c r="V89" s="3"/>
      <c r="W89" s="3"/>
      <c r="X89" s="3"/>
      <c r="Y89" s="24"/>
      <c r="Z89" s="3"/>
      <c r="AA89" s="3"/>
      <c r="AB89" s="3" t="s">
        <v>36</v>
      </c>
      <c r="AC89" s="32">
        <v>1.5</v>
      </c>
      <c r="AD89" s="3" t="e">
        <f>INT(AD101*$AC$4)</f>
        <v>#DIV/0!</v>
      </c>
      <c r="AE89" s="3">
        <f>INT(AE101*$AC$4)</f>
        <v>0</v>
      </c>
      <c r="AF89" s="3">
        <f>INT(AF101*$AC$4)</f>
        <v>0</v>
      </c>
      <c r="AG89" s="3">
        <f>INT(AG101*$AC$4)</f>
        <v>0</v>
      </c>
      <c r="AH89" s="3">
        <f>INT(AH101*$AC$4)</f>
        <v>0</v>
      </c>
      <c r="AI89" s="3"/>
      <c r="AJ89" s="3"/>
      <c r="AK89" s="3"/>
      <c r="AL89" s="3"/>
      <c r="AM89" s="3"/>
      <c r="AN89" s="3"/>
      <c r="AO89" s="3"/>
      <c r="AP89" s="3"/>
      <c r="AQ89" s="3"/>
    </row>
    <row r="90" spans="1:43" ht="45" x14ac:dyDescent="0.25">
      <c r="A90" s="8" t="s">
        <v>0</v>
      </c>
      <c r="B90" s="8" t="s">
        <v>18</v>
      </c>
      <c r="C90" s="8" t="s">
        <v>19</v>
      </c>
      <c r="D90" s="8" t="s">
        <v>20</v>
      </c>
      <c r="E90" s="8" t="s">
        <v>21</v>
      </c>
      <c r="F90" s="8" t="s">
        <v>22</v>
      </c>
      <c r="G90" s="8" t="s">
        <v>23</v>
      </c>
      <c r="H90" s="8" t="s">
        <v>24</v>
      </c>
      <c r="I90" s="8" t="s">
        <v>25</v>
      </c>
      <c r="J90" s="15"/>
      <c r="K90" s="15"/>
      <c r="L90" s="15"/>
      <c r="M90" s="3"/>
      <c r="N90" s="12" t="s">
        <v>37</v>
      </c>
      <c r="O90" s="12" t="s">
        <v>38</v>
      </c>
      <c r="P90" s="12" t="s">
        <v>39</v>
      </c>
      <c r="Q90" s="12"/>
      <c r="R90" s="12"/>
      <c r="S90" s="3"/>
      <c r="T90" s="3"/>
      <c r="U90" s="3"/>
      <c r="V90" s="3"/>
      <c r="W90" s="3"/>
      <c r="X90" s="3"/>
      <c r="Y90" s="24" t="e">
        <f>1-(1-S91)^5</f>
        <v>#DIV/0!</v>
      </c>
      <c r="Z90" s="24" t="e">
        <f>(1-S91)*(1-(1-S91)^3)</f>
        <v>#DIV/0!</v>
      </c>
      <c r="AA90" s="3"/>
      <c r="AB90" s="3"/>
      <c r="AC90" s="3"/>
      <c r="AD90" s="3"/>
      <c r="AE90" s="33"/>
      <c r="AF90" s="3"/>
      <c r="AG90" s="3"/>
      <c r="AH90" s="3"/>
      <c r="AI90" s="3"/>
      <c r="AJ90" s="3" t="s">
        <v>40</v>
      </c>
      <c r="AK90" s="3" t="s">
        <v>41</v>
      </c>
      <c r="AL90" s="3"/>
      <c r="AM90" s="3">
        <v>6</v>
      </c>
      <c r="AN90" s="3">
        <f>AM90*3</f>
        <v>18</v>
      </c>
      <c r="AO90" s="3">
        <f>AN90*3</f>
        <v>54</v>
      </c>
      <c r="AP90" s="3">
        <f>AO90*3</f>
        <v>162</v>
      </c>
      <c r="AQ90" s="3">
        <f>AP90*3</f>
        <v>486</v>
      </c>
    </row>
    <row r="91" spans="1:43" ht="15" x14ac:dyDescent="0.25">
      <c r="A91" s="9">
        <v>1</v>
      </c>
      <c r="B91" s="10">
        <v>300</v>
      </c>
      <c r="C91" s="10">
        <f t="shared" ref="C91:C105" si="7">B91*4</f>
        <v>1200</v>
      </c>
      <c r="D91" s="10">
        <v>25</v>
      </c>
      <c r="E91" s="3">
        <v>1200</v>
      </c>
      <c r="F91" s="3">
        <v>600</v>
      </c>
      <c r="G91" s="3">
        <v>300</v>
      </c>
      <c r="H91" s="3">
        <v>150</v>
      </c>
      <c r="I91" s="3">
        <v>75</v>
      </c>
      <c r="J91" s="3">
        <v>0.5</v>
      </c>
      <c r="K91" s="10">
        <f t="shared" ref="K91:K104" si="8">C91*D91/1000</f>
        <v>30</v>
      </c>
      <c r="L91" s="16">
        <v>2</v>
      </c>
      <c r="M91" s="17" t="s">
        <v>42</v>
      </c>
      <c r="N91" s="18">
        <f>C91</f>
        <v>1200</v>
      </c>
      <c r="O91" s="18">
        <f>C91+C91*D91*O$88/1000</f>
        <v>2700</v>
      </c>
      <c r="P91" s="19">
        <f>C91+D91*P$3*C91/1000</f>
        <v>1200</v>
      </c>
      <c r="Q91" s="23">
        <v>12</v>
      </c>
      <c r="R91" s="23">
        <f t="shared" ref="R91:R105" si="9">P91*Q91</f>
        <v>14400</v>
      </c>
      <c r="S91" s="24" t="e">
        <f t="shared" ref="S91:S104" si="10">E91/E$21</f>
        <v>#DIV/0!</v>
      </c>
      <c r="T91" s="24">
        <f t="shared" ref="T91:T104" si="11">F91/(E$21-E91+F91)</f>
        <v>-1</v>
      </c>
      <c r="U91" s="24">
        <f t="shared" ref="U91:U104" si="12">G91/($E$21-$E91+G91)</f>
        <v>-0.33333333333333331</v>
      </c>
      <c r="V91" s="24">
        <f t="shared" ref="V91:V104" si="13">H91/($E$21-$E91+H91)</f>
        <v>-0.14285714285714285</v>
      </c>
      <c r="W91" s="24">
        <f t="shared" ref="W91:W104" si="14">I91/($E$21-$E91+I91)</f>
        <v>-6.6666666666666666E-2</v>
      </c>
      <c r="X91" s="24"/>
      <c r="Y91" s="24" t="e">
        <f>U88</f>
        <v>#DIV/0!</v>
      </c>
      <c r="Z91" s="24" t="e">
        <f>V88</f>
        <v>#DIV/0!</v>
      </c>
      <c r="AA91" s="24" t="e">
        <f>W88</f>
        <v>#DIV/0!</v>
      </c>
      <c r="AB91" s="24" t="e">
        <f>X88</f>
        <v>#DIV/0!</v>
      </c>
      <c r="AC91" s="24" t="e">
        <f>Y88</f>
        <v>#DIV/0!</v>
      </c>
      <c r="AD91" s="3" t="e">
        <f t="shared" ref="AD91:AD105" si="15">ROUNDUP(1/S91,0)</f>
        <v>#DIV/0!</v>
      </c>
      <c r="AE91" s="3">
        <f t="shared" ref="AE91:AE105" si="16">ROUNDUP(1/T91,0)</f>
        <v>-1</v>
      </c>
      <c r="AF91" s="3">
        <f t="shared" ref="AF91:AF105" si="17">ROUNDUP(1/U91,0)</f>
        <v>-3</v>
      </c>
      <c r="AG91" s="3">
        <f t="shared" ref="AG91:AG105" si="18">ROUNDUP(1/V91,0)</f>
        <v>-7</v>
      </c>
      <c r="AH91" s="3">
        <f t="shared" ref="AH91:AH105" si="19">ROUNDUP(1/W91,0)</f>
        <v>-15</v>
      </c>
      <c r="AI91" s="3" t="e">
        <f t="shared" ref="AI91:AI105" si="20">AD91*AD$22+AE91*AE$22+AF91*AF$22+AG91*AG$22+AH91*AH$22</f>
        <v>#DIV/0!</v>
      </c>
      <c r="AJ91" s="3" t="e">
        <f t="shared" ref="AJ91:AJ105" si="21">AI91*AJ$22</f>
        <v>#DIV/0!</v>
      </c>
      <c r="AK91" s="3" t="e">
        <f t="shared" ref="AK91:AK105" si="22">AI91*AK$22</f>
        <v>#DIV/0!</v>
      </c>
      <c r="AL91" s="3"/>
      <c r="AM91" s="3" t="e">
        <f t="shared" ref="AM91:AM105" si="23">AD91*AM$5</f>
        <v>#DIV/0!</v>
      </c>
      <c r="AN91" s="3">
        <f t="shared" ref="AN91:AN105" si="24">AE91*AN$5</f>
        <v>0</v>
      </c>
      <c r="AO91" s="3">
        <f t="shared" ref="AO91:AO105" si="25">AF91*AO$5</f>
        <v>0</v>
      </c>
      <c r="AP91" s="3">
        <f t="shared" ref="AP91:AP105" si="26">AG91*AP$5</f>
        <v>0</v>
      </c>
      <c r="AQ91" s="3">
        <f t="shared" ref="AQ91:AQ105" si="27">AH91*AQ$5</f>
        <v>0</v>
      </c>
    </row>
    <row r="92" spans="1:43" ht="15" x14ac:dyDescent="0.25">
      <c r="A92" s="9">
        <v>2</v>
      </c>
      <c r="B92" s="10">
        <v>30</v>
      </c>
      <c r="C92" s="10">
        <f t="shared" si="7"/>
        <v>120</v>
      </c>
      <c r="D92" s="10">
        <v>25</v>
      </c>
      <c r="E92" s="3">
        <v>800</v>
      </c>
      <c r="F92" s="3">
        <v>400</v>
      </c>
      <c r="G92" s="3">
        <v>200</v>
      </c>
      <c r="H92" s="3">
        <v>100</v>
      </c>
      <c r="I92" s="3">
        <v>50</v>
      </c>
      <c r="J92" s="3">
        <v>0.5</v>
      </c>
      <c r="K92" s="10">
        <f t="shared" si="8"/>
        <v>3</v>
      </c>
      <c r="L92" s="16">
        <v>3</v>
      </c>
      <c r="M92" s="17" t="s">
        <v>43</v>
      </c>
      <c r="N92" s="18">
        <f>C92</f>
        <v>120</v>
      </c>
      <c r="O92" s="18">
        <f>C92+C92*D92*O$88/1000</f>
        <v>270</v>
      </c>
      <c r="P92" s="19">
        <f>C92+D92*P$3*C92/1000</f>
        <v>120</v>
      </c>
      <c r="Q92" s="23">
        <v>12</v>
      </c>
      <c r="R92" s="23">
        <f t="shared" si="9"/>
        <v>1440</v>
      </c>
      <c r="S92" s="24" t="e">
        <f t="shared" si="10"/>
        <v>#DIV/0!</v>
      </c>
      <c r="T92" s="24">
        <f t="shared" si="11"/>
        <v>-1</v>
      </c>
      <c r="U92" s="24">
        <f t="shared" si="12"/>
        <v>-0.33333333333333331</v>
      </c>
      <c r="V92" s="24">
        <f t="shared" si="13"/>
        <v>-0.14285714285714285</v>
      </c>
      <c r="W92" s="24">
        <f t="shared" si="14"/>
        <v>-6.6666666666666666E-2</v>
      </c>
      <c r="X92" s="24"/>
      <c r="Y92" s="24"/>
      <c r="Z92" s="24"/>
      <c r="AA92" s="24"/>
      <c r="AB92" s="24"/>
      <c r="AC92" s="24"/>
      <c r="AD92" s="34" t="e">
        <f t="shared" si="15"/>
        <v>#DIV/0!</v>
      </c>
      <c r="AE92" s="34">
        <f t="shared" si="16"/>
        <v>-1</v>
      </c>
      <c r="AF92" s="34">
        <f t="shared" si="17"/>
        <v>-3</v>
      </c>
      <c r="AG92" s="34">
        <f t="shared" si="18"/>
        <v>-7</v>
      </c>
      <c r="AH92" s="34">
        <f t="shared" si="19"/>
        <v>-15</v>
      </c>
      <c r="AI92" s="3" t="e">
        <f t="shared" si="20"/>
        <v>#DIV/0!</v>
      </c>
      <c r="AJ92" s="3" t="e">
        <f t="shared" si="21"/>
        <v>#DIV/0!</v>
      </c>
      <c r="AK92" s="3" t="e">
        <f t="shared" si="22"/>
        <v>#DIV/0!</v>
      </c>
      <c r="AL92" s="3"/>
      <c r="AM92" s="3" t="e">
        <f t="shared" si="23"/>
        <v>#DIV/0!</v>
      </c>
      <c r="AN92" s="3">
        <f t="shared" si="24"/>
        <v>0</v>
      </c>
      <c r="AO92" s="3">
        <f t="shared" si="25"/>
        <v>0</v>
      </c>
      <c r="AP92" s="3">
        <f t="shared" si="26"/>
        <v>0</v>
      </c>
      <c r="AQ92" s="3">
        <f t="shared" si="27"/>
        <v>0</v>
      </c>
    </row>
    <row r="93" spans="1:43" ht="15" x14ac:dyDescent="0.25">
      <c r="A93" s="9">
        <v>3</v>
      </c>
      <c r="B93" s="10">
        <v>7</v>
      </c>
      <c r="C93" s="10">
        <f t="shared" si="7"/>
        <v>28</v>
      </c>
      <c r="D93" s="10">
        <v>25</v>
      </c>
      <c r="E93" s="10">
        <v>1500</v>
      </c>
      <c r="F93" s="10">
        <v>750</v>
      </c>
      <c r="G93" s="10">
        <v>375</v>
      </c>
      <c r="H93" s="10">
        <v>180</v>
      </c>
      <c r="I93" s="10">
        <v>90</v>
      </c>
      <c r="J93" s="3">
        <v>0.5</v>
      </c>
      <c r="K93" s="10">
        <f t="shared" si="8"/>
        <v>0.7</v>
      </c>
      <c r="L93" s="16">
        <v>2</v>
      </c>
      <c r="M93" s="17" t="s">
        <v>44</v>
      </c>
      <c r="N93" s="18">
        <f>C93</f>
        <v>28</v>
      </c>
      <c r="O93" s="18">
        <f>C93+C93*D93*O$88/1000</f>
        <v>63</v>
      </c>
      <c r="P93" s="19">
        <f>C93+D93*P$3*C93/1000</f>
        <v>28</v>
      </c>
      <c r="Q93" s="23">
        <v>12</v>
      </c>
      <c r="R93" s="23">
        <f t="shared" si="9"/>
        <v>336</v>
      </c>
      <c r="S93" s="24" t="e">
        <f t="shared" si="10"/>
        <v>#DIV/0!</v>
      </c>
      <c r="T93" s="24">
        <f t="shared" si="11"/>
        <v>-1</v>
      </c>
      <c r="U93" s="24">
        <f t="shared" si="12"/>
        <v>-0.33333333333333331</v>
      </c>
      <c r="V93" s="24">
        <f t="shared" si="13"/>
        <v>-0.13636363636363635</v>
      </c>
      <c r="W93" s="24">
        <f t="shared" si="14"/>
        <v>-6.3829787234042548E-2</v>
      </c>
      <c r="X93" s="24"/>
      <c r="Y93" s="24"/>
      <c r="Z93" s="24"/>
      <c r="AA93" s="24"/>
      <c r="AB93" s="24"/>
      <c r="AC93" s="24"/>
      <c r="AD93" s="3" t="e">
        <f t="shared" si="15"/>
        <v>#DIV/0!</v>
      </c>
      <c r="AE93" s="3">
        <f t="shared" si="16"/>
        <v>-1</v>
      </c>
      <c r="AF93" s="3">
        <f t="shared" si="17"/>
        <v>-3</v>
      </c>
      <c r="AG93" s="3">
        <f t="shared" si="18"/>
        <v>-8</v>
      </c>
      <c r="AH93" s="3">
        <f t="shared" si="19"/>
        <v>-16</v>
      </c>
      <c r="AI93" s="3" t="e">
        <f t="shared" si="20"/>
        <v>#DIV/0!</v>
      </c>
      <c r="AJ93" s="3" t="e">
        <f t="shared" si="21"/>
        <v>#DIV/0!</v>
      </c>
      <c r="AK93" s="3" t="e">
        <f t="shared" si="22"/>
        <v>#DIV/0!</v>
      </c>
      <c r="AL93" s="3"/>
      <c r="AM93" s="3" t="e">
        <f t="shared" si="23"/>
        <v>#DIV/0!</v>
      </c>
      <c r="AN93" s="3">
        <f t="shared" si="24"/>
        <v>0</v>
      </c>
      <c r="AO93" s="3">
        <f t="shared" si="25"/>
        <v>0</v>
      </c>
      <c r="AP93" s="3">
        <f t="shared" si="26"/>
        <v>0</v>
      </c>
      <c r="AQ93" s="3">
        <f t="shared" si="27"/>
        <v>0</v>
      </c>
    </row>
    <row r="94" spans="1:43" ht="15" x14ac:dyDescent="0.25">
      <c r="A94" s="9">
        <v>4</v>
      </c>
      <c r="B94" s="10">
        <v>4</v>
      </c>
      <c r="C94" s="10">
        <f t="shared" si="7"/>
        <v>16</v>
      </c>
      <c r="D94" s="10">
        <v>25</v>
      </c>
      <c r="E94" s="3">
        <v>1000</v>
      </c>
      <c r="F94" s="3">
        <v>500</v>
      </c>
      <c r="G94" s="3">
        <v>250</v>
      </c>
      <c r="H94" s="3">
        <v>125</v>
      </c>
      <c r="I94" s="3">
        <v>60</v>
      </c>
      <c r="J94" s="3">
        <v>0.5</v>
      </c>
      <c r="K94" s="10">
        <f t="shared" si="8"/>
        <v>0.4</v>
      </c>
      <c r="L94" s="16">
        <v>3</v>
      </c>
      <c r="M94" s="17" t="s">
        <v>45</v>
      </c>
      <c r="N94" s="20">
        <f t="shared" ref="N94:N105" si="28">C94/1000</f>
        <v>1.6E-2</v>
      </c>
      <c r="O94" s="20">
        <f>(C94+C94*D94*O$88/1000)/1000</f>
        <v>3.5999999999999997E-2</v>
      </c>
      <c r="P94" s="21">
        <f t="shared" ref="P94:P105" si="29">(C94+D94*P$3*C94/1000)/1000</f>
        <v>1.6E-2</v>
      </c>
      <c r="Q94" s="23">
        <v>12</v>
      </c>
      <c r="R94" s="25">
        <f t="shared" si="9"/>
        <v>0.192</v>
      </c>
      <c r="S94" s="24" t="e">
        <f t="shared" si="10"/>
        <v>#DIV/0!</v>
      </c>
      <c r="T94" s="24">
        <f t="shared" si="11"/>
        <v>-1</v>
      </c>
      <c r="U94" s="24">
        <f t="shared" si="12"/>
        <v>-0.33333333333333331</v>
      </c>
      <c r="V94" s="24">
        <f t="shared" si="13"/>
        <v>-0.14285714285714285</v>
      </c>
      <c r="W94" s="24">
        <f t="shared" si="14"/>
        <v>-6.3829787234042548E-2</v>
      </c>
      <c r="X94" s="24"/>
      <c r="Y94" s="24"/>
      <c r="Z94" s="24"/>
      <c r="AA94" s="24"/>
      <c r="AB94" s="24"/>
      <c r="AC94" s="24"/>
      <c r="AD94" s="3" t="e">
        <f t="shared" si="15"/>
        <v>#DIV/0!</v>
      </c>
      <c r="AE94" s="3">
        <f t="shared" si="16"/>
        <v>-1</v>
      </c>
      <c r="AF94" s="3">
        <f t="shared" si="17"/>
        <v>-3</v>
      </c>
      <c r="AG94" s="3">
        <f t="shared" si="18"/>
        <v>-7</v>
      </c>
      <c r="AH94" s="3">
        <f t="shared" si="19"/>
        <v>-16</v>
      </c>
      <c r="AI94" s="3" t="e">
        <f t="shared" si="20"/>
        <v>#DIV/0!</v>
      </c>
      <c r="AJ94" s="3" t="e">
        <f t="shared" si="21"/>
        <v>#DIV/0!</v>
      </c>
      <c r="AK94" s="3" t="e">
        <f t="shared" si="22"/>
        <v>#DIV/0!</v>
      </c>
      <c r="AL94" s="3"/>
      <c r="AM94" s="3" t="e">
        <f t="shared" si="23"/>
        <v>#DIV/0!</v>
      </c>
      <c r="AN94" s="3">
        <f t="shared" si="24"/>
        <v>0</v>
      </c>
      <c r="AO94" s="3">
        <f t="shared" si="25"/>
        <v>0</v>
      </c>
      <c r="AP94" s="3">
        <f t="shared" si="26"/>
        <v>0</v>
      </c>
      <c r="AQ94" s="3">
        <f t="shared" si="27"/>
        <v>0</v>
      </c>
    </row>
    <row r="95" spans="1:43" ht="15" x14ac:dyDescent="0.25">
      <c r="A95" s="9">
        <v>5</v>
      </c>
      <c r="B95" s="10">
        <v>4</v>
      </c>
      <c r="C95" s="10">
        <f t="shared" si="7"/>
        <v>16</v>
      </c>
      <c r="D95" s="10">
        <v>25</v>
      </c>
      <c r="E95" s="3">
        <v>600</v>
      </c>
      <c r="F95" s="3">
        <v>300</v>
      </c>
      <c r="G95" s="3">
        <v>150</v>
      </c>
      <c r="H95" s="3">
        <v>75</v>
      </c>
      <c r="I95" s="3">
        <v>38</v>
      </c>
      <c r="J95" s="3">
        <v>0.5</v>
      </c>
      <c r="K95" s="10">
        <f t="shared" si="8"/>
        <v>0.4</v>
      </c>
      <c r="L95" s="16">
        <v>4</v>
      </c>
      <c r="M95" s="17" t="s">
        <v>46</v>
      </c>
      <c r="N95" s="20">
        <f t="shared" si="28"/>
        <v>1.6E-2</v>
      </c>
      <c r="O95" s="20">
        <f t="shared" ref="O95:O105" si="30">(C95+C95*D95*O$88/1000)/1000</f>
        <v>3.5999999999999997E-2</v>
      </c>
      <c r="P95" s="21">
        <f t="shared" si="29"/>
        <v>1.6E-2</v>
      </c>
      <c r="Q95" s="23">
        <v>12</v>
      </c>
      <c r="R95" s="25">
        <f t="shared" si="9"/>
        <v>0.192</v>
      </c>
      <c r="S95" s="24" t="e">
        <f t="shared" si="10"/>
        <v>#DIV/0!</v>
      </c>
      <c r="T95" s="24">
        <f t="shared" si="11"/>
        <v>-1</v>
      </c>
      <c r="U95" s="24">
        <f t="shared" si="12"/>
        <v>-0.33333333333333331</v>
      </c>
      <c r="V95" s="24">
        <f t="shared" si="13"/>
        <v>-0.14285714285714285</v>
      </c>
      <c r="W95" s="24">
        <f t="shared" si="14"/>
        <v>-6.7615658362989328E-2</v>
      </c>
      <c r="X95" s="24"/>
      <c r="Y95" s="24"/>
      <c r="Z95" s="24"/>
      <c r="AA95" s="24"/>
      <c r="AB95" s="24"/>
      <c r="AC95" s="24"/>
      <c r="AD95" s="3" t="e">
        <f t="shared" si="15"/>
        <v>#DIV/0!</v>
      </c>
      <c r="AE95" s="3">
        <f t="shared" si="16"/>
        <v>-1</v>
      </c>
      <c r="AF95" s="3">
        <f t="shared" si="17"/>
        <v>-3</v>
      </c>
      <c r="AG95" s="3">
        <f t="shared" si="18"/>
        <v>-7</v>
      </c>
      <c r="AH95" s="3">
        <f t="shared" si="19"/>
        <v>-15</v>
      </c>
      <c r="AI95" s="3" t="e">
        <f t="shared" si="20"/>
        <v>#DIV/0!</v>
      </c>
      <c r="AJ95" s="3" t="e">
        <f t="shared" si="21"/>
        <v>#DIV/0!</v>
      </c>
      <c r="AK95" s="3" t="e">
        <f t="shared" si="22"/>
        <v>#DIV/0!</v>
      </c>
      <c r="AL95" s="3"/>
      <c r="AM95" s="3" t="e">
        <f t="shared" si="23"/>
        <v>#DIV/0!</v>
      </c>
      <c r="AN95" s="3">
        <f t="shared" si="24"/>
        <v>0</v>
      </c>
      <c r="AO95" s="3">
        <f t="shared" si="25"/>
        <v>0</v>
      </c>
      <c r="AP95" s="3">
        <f t="shared" si="26"/>
        <v>0</v>
      </c>
      <c r="AQ95" s="3">
        <f t="shared" si="27"/>
        <v>0</v>
      </c>
    </row>
    <row r="96" spans="1:43" ht="15" x14ac:dyDescent="0.25">
      <c r="A96" s="9">
        <v>6</v>
      </c>
      <c r="B96" s="10">
        <v>4</v>
      </c>
      <c r="C96" s="10">
        <f t="shared" si="7"/>
        <v>16</v>
      </c>
      <c r="D96" s="10">
        <v>25</v>
      </c>
      <c r="E96" s="3">
        <v>1200</v>
      </c>
      <c r="F96" s="3">
        <v>600</v>
      </c>
      <c r="G96" s="3">
        <v>300</v>
      </c>
      <c r="H96" s="3">
        <v>150</v>
      </c>
      <c r="I96" s="3">
        <v>75</v>
      </c>
      <c r="J96" s="3">
        <v>0.5</v>
      </c>
      <c r="K96" s="10">
        <f t="shared" si="8"/>
        <v>0.4</v>
      </c>
      <c r="L96" s="16">
        <v>3</v>
      </c>
      <c r="M96" s="17" t="s">
        <v>47</v>
      </c>
      <c r="N96" s="20">
        <f t="shared" si="28"/>
        <v>1.6E-2</v>
      </c>
      <c r="O96" s="20">
        <f t="shared" si="30"/>
        <v>3.5999999999999997E-2</v>
      </c>
      <c r="P96" s="21">
        <f t="shared" si="29"/>
        <v>1.6E-2</v>
      </c>
      <c r="Q96" s="23">
        <v>12</v>
      </c>
      <c r="R96" s="25">
        <f t="shared" si="9"/>
        <v>0.192</v>
      </c>
      <c r="S96" s="24" t="e">
        <f t="shared" si="10"/>
        <v>#DIV/0!</v>
      </c>
      <c r="T96" s="24">
        <f t="shared" si="11"/>
        <v>-1</v>
      </c>
      <c r="U96" s="24">
        <f t="shared" si="12"/>
        <v>-0.33333333333333331</v>
      </c>
      <c r="V96" s="24">
        <f t="shared" si="13"/>
        <v>-0.14285714285714285</v>
      </c>
      <c r="W96" s="24">
        <f t="shared" si="14"/>
        <v>-6.6666666666666666E-2</v>
      </c>
      <c r="X96" s="24"/>
      <c r="Y96" s="24"/>
      <c r="Z96" s="24"/>
      <c r="AA96" s="24"/>
      <c r="AB96" s="24"/>
      <c r="AC96" s="24"/>
      <c r="AD96" s="3" t="e">
        <f t="shared" si="15"/>
        <v>#DIV/0!</v>
      </c>
      <c r="AE96" s="3">
        <f t="shared" si="16"/>
        <v>-1</v>
      </c>
      <c r="AF96" s="3">
        <f t="shared" si="17"/>
        <v>-3</v>
      </c>
      <c r="AG96" s="3">
        <f t="shared" si="18"/>
        <v>-7</v>
      </c>
      <c r="AH96" s="3">
        <f t="shared" si="19"/>
        <v>-15</v>
      </c>
      <c r="AI96" s="3" t="e">
        <f t="shared" si="20"/>
        <v>#DIV/0!</v>
      </c>
      <c r="AJ96" s="3" t="e">
        <f t="shared" si="21"/>
        <v>#DIV/0!</v>
      </c>
      <c r="AK96" s="3" t="e">
        <f t="shared" si="22"/>
        <v>#DIV/0!</v>
      </c>
      <c r="AL96" s="3"/>
      <c r="AM96" s="3" t="e">
        <f t="shared" si="23"/>
        <v>#DIV/0!</v>
      </c>
      <c r="AN96" s="3">
        <f t="shared" si="24"/>
        <v>0</v>
      </c>
      <c r="AO96" s="3">
        <f t="shared" si="25"/>
        <v>0</v>
      </c>
      <c r="AP96" s="3">
        <f t="shared" si="26"/>
        <v>0</v>
      </c>
      <c r="AQ96" s="3">
        <f t="shared" si="27"/>
        <v>0</v>
      </c>
    </row>
    <row r="97" spans="1:43" ht="15" x14ac:dyDescent="0.25">
      <c r="A97" s="9">
        <v>7</v>
      </c>
      <c r="B97" s="10">
        <v>7</v>
      </c>
      <c r="C97" s="10">
        <f t="shared" si="7"/>
        <v>28</v>
      </c>
      <c r="D97" s="10">
        <v>20</v>
      </c>
      <c r="E97" s="3">
        <v>320</v>
      </c>
      <c r="F97" s="3">
        <v>160</v>
      </c>
      <c r="G97" s="3">
        <v>80</v>
      </c>
      <c r="H97" s="3">
        <v>40</v>
      </c>
      <c r="I97" s="3">
        <v>20</v>
      </c>
      <c r="J97" s="3">
        <v>0.5</v>
      </c>
      <c r="K97" s="10">
        <f t="shared" si="8"/>
        <v>0.56000000000000005</v>
      </c>
      <c r="L97" s="16">
        <v>6</v>
      </c>
      <c r="M97" s="17" t="s">
        <v>48</v>
      </c>
      <c r="N97" s="20">
        <f t="shared" si="28"/>
        <v>2.8000000000000001E-2</v>
      </c>
      <c r="O97" s="20">
        <f t="shared" si="30"/>
        <v>5.6000000000000001E-2</v>
      </c>
      <c r="P97" s="21">
        <f t="shared" si="29"/>
        <v>2.8000000000000001E-2</v>
      </c>
      <c r="Q97" s="23">
        <v>12</v>
      </c>
      <c r="R97" s="25">
        <f t="shared" si="9"/>
        <v>0.33600000000000002</v>
      </c>
      <c r="S97" s="24" t="e">
        <f t="shared" si="10"/>
        <v>#DIV/0!</v>
      </c>
      <c r="T97" s="24">
        <f t="shared" si="11"/>
        <v>-1</v>
      </c>
      <c r="U97" s="24">
        <f t="shared" si="12"/>
        <v>-0.33333333333333331</v>
      </c>
      <c r="V97" s="24">
        <f t="shared" si="13"/>
        <v>-0.14285714285714285</v>
      </c>
      <c r="W97" s="24">
        <f t="shared" si="14"/>
        <v>-6.6666666666666666E-2</v>
      </c>
      <c r="X97" s="24"/>
      <c r="Y97" s="24"/>
      <c r="Z97" s="24"/>
      <c r="AA97" s="24"/>
      <c r="AB97" s="24"/>
      <c r="AC97" s="24"/>
      <c r="AD97" s="3" t="e">
        <f t="shared" si="15"/>
        <v>#DIV/0!</v>
      </c>
      <c r="AE97" s="3">
        <f t="shared" si="16"/>
        <v>-1</v>
      </c>
      <c r="AF97" s="3">
        <f t="shared" si="17"/>
        <v>-3</v>
      </c>
      <c r="AG97" s="3">
        <f t="shared" si="18"/>
        <v>-7</v>
      </c>
      <c r="AH97" s="3">
        <f t="shared" si="19"/>
        <v>-15</v>
      </c>
      <c r="AI97" s="3" t="e">
        <f t="shared" si="20"/>
        <v>#DIV/0!</v>
      </c>
      <c r="AJ97" s="3" t="e">
        <f t="shared" si="21"/>
        <v>#DIV/0!</v>
      </c>
      <c r="AK97" s="3" t="e">
        <f t="shared" si="22"/>
        <v>#DIV/0!</v>
      </c>
      <c r="AL97" s="3"/>
      <c r="AM97" s="3" t="e">
        <f t="shared" si="23"/>
        <v>#DIV/0!</v>
      </c>
      <c r="AN97" s="3">
        <f t="shared" si="24"/>
        <v>0</v>
      </c>
      <c r="AO97" s="3">
        <f t="shared" si="25"/>
        <v>0</v>
      </c>
      <c r="AP97" s="3">
        <f t="shared" si="26"/>
        <v>0</v>
      </c>
      <c r="AQ97" s="3">
        <f t="shared" si="27"/>
        <v>0</v>
      </c>
    </row>
    <row r="98" spans="1:43" ht="15" x14ac:dyDescent="0.25">
      <c r="A98" s="9">
        <v>8</v>
      </c>
      <c r="B98" s="10">
        <v>4</v>
      </c>
      <c r="C98" s="10">
        <f t="shared" si="7"/>
        <v>16</v>
      </c>
      <c r="D98" s="10">
        <v>20</v>
      </c>
      <c r="E98" s="26">
        <v>320</v>
      </c>
      <c r="F98" s="26">
        <v>160</v>
      </c>
      <c r="G98" s="26">
        <v>80</v>
      </c>
      <c r="H98" s="26">
        <v>40</v>
      </c>
      <c r="I98" s="26">
        <v>20</v>
      </c>
      <c r="J98" s="3">
        <v>0.5</v>
      </c>
      <c r="K98" s="10">
        <f t="shared" si="8"/>
        <v>0.32</v>
      </c>
      <c r="L98" s="16">
        <v>5</v>
      </c>
      <c r="M98" s="17" t="s">
        <v>49</v>
      </c>
      <c r="N98" s="20">
        <f t="shared" si="28"/>
        <v>1.6E-2</v>
      </c>
      <c r="O98" s="20">
        <f t="shared" si="30"/>
        <v>3.2000000000000001E-2</v>
      </c>
      <c r="P98" s="21">
        <f t="shared" si="29"/>
        <v>1.6E-2</v>
      </c>
      <c r="Q98" s="23">
        <v>18</v>
      </c>
      <c r="R98" s="25">
        <f t="shared" si="9"/>
        <v>0.28800000000000003</v>
      </c>
      <c r="S98" s="24" t="e">
        <f t="shared" si="10"/>
        <v>#DIV/0!</v>
      </c>
      <c r="T98" s="24">
        <f t="shared" si="11"/>
        <v>-1</v>
      </c>
      <c r="U98" s="24">
        <f t="shared" si="12"/>
        <v>-0.33333333333333331</v>
      </c>
      <c r="V98" s="24">
        <f t="shared" si="13"/>
        <v>-0.14285714285714285</v>
      </c>
      <c r="W98" s="24">
        <f t="shared" si="14"/>
        <v>-6.6666666666666666E-2</v>
      </c>
      <c r="X98" s="24"/>
      <c r="Y98" s="24"/>
      <c r="Z98" s="24"/>
      <c r="AA98" s="24"/>
      <c r="AB98" s="24"/>
      <c r="AC98" s="24"/>
      <c r="AD98" s="3" t="e">
        <f t="shared" si="15"/>
        <v>#DIV/0!</v>
      </c>
      <c r="AE98" s="3">
        <f t="shared" si="16"/>
        <v>-1</v>
      </c>
      <c r="AF98" s="3">
        <f t="shared" si="17"/>
        <v>-3</v>
      </c>
      <c r="AG98" s="3">
        <f t="shared" si="18"/>
        <v>-7</v>
      </c>
      <c r="AH98" s="3">
        <f t="shared" si="19"/>
        <v>-15</v>
      </c>
      <c r="AI98" s="3" t="e">
        <f t="shared" si="20"/>
        <v>#DIV/0!</v>
      </c>
      <c r="AJ98" s="3" t="e">
        <f t="shared" si="21"/>
        <v>#DIV/0!</v>
      </c>
      <c r="AK98" s="3" t="e">
        <f t="shared" si="22"/>
        <v>#DIV/0!</v>
      </c>
      <c r="AL98" s="3"/>
      <c r="AM98" s="3" t="e">
        <f t="shared" si="23"/>
        <v>#DIV/0!</v>
      </c>
      <c r="AN98" s="3">
        <f t="shared" si="24"/>
        <v>0</v>
      </c>
      <c r="AO98" s="3">
        <f t="shared" si="25"/>
        <v>0</v>
      </c>
      <c r="AP98" s="3">
        <f t="shared" si="26"/>
        <v>0</v>
      </c>
      <c r="AQ98" s="3">
        <f t="shared" si="27"/>
        <v>0</v>
      </c>
    </row>
    <row r="99" spans="1:43" ht="15" x14ac:dyDescent="0.25">
      <c r="A99" s="9">
        <v>9</v>
      </c>
      <c r="B99" s="10">
        <v>4</v>
      </c>
      <c r="C99" s="10">
        <f t="shared" si="7"/>
        <v>16</v>
      </c>
      <c r="D99" s="10">
        <v>25</v>
      </c>
      <c r="E99" s="3">
        <v>1000</v>
      </c>
      <c r="F99" s="3">
        <v>500</v>
      </c>
      <c r="G99" s="3">
        <v>250</v>
      </c>
      <c r="H99" s="3">
        <v>120</v>
      </c>
      <c r="I99" s="3">
        <v>60</v>
      </c>
      <c r="J99" s="3">
        <v>0.5</v>
      </c>
      <c r="K99" s="10">
        <f t="shared" si="8"/>
        <v>0.4</v>
      </c>
      <c r="L99" s="16">
        <v>2</v>
      </c>
      <c r="M99" s="17" t="s">
        <v>50</v>
      </c>
      <c r="N99" s="20">
        <f t="shared" si="28"/>
        <v>1.6E-2</v>
      </c>
      <c r="O99" s="20">
        <f t="shared" si="30"/>
        <v>3.5999999999999997E-2</v>
      </c>
      <c r="P99" s="21">
        <f t="shared" si="29"/>
        <v>1.6E-2</v>
      </c>
      <c r="Q99" s="23">
        <v>12</v>
      </c>
      <c r="R99" s="25">
        <f t="shared" si="9"/>
        <v>0.192</v>
      </c>
      <c r="S99" s="24" t="e">
        <f t="shared" si="10"/>
        <v>#DIV/0!</v>
      </c>
      <c r="T99" s="24">
        <f t="shared" si="11"/>
        <v>-1</v>
      </c>
      <c r="U99" s="24">
        <f t="shared" si="12"/>
        <v>-0.33333333333333331</v>
      </c>
      <c r="V99" s="24">
        <f t="shared" si="13"/>
        <v>-0.13636363636363635</v>
      </c>
      <c r="W99" s="24">
        <f t="shared" si="14"/>
        <v>-6.3829787234042548E-2</v>
      </c>
      <c r="X99" s="24"/>
      <c r="Y99" s="24"/>
      <c r="Z99" s="24"/>
      <c r="AA99" s="24"/>
      <c r="AB99" s="24"/>
      <c r="AC99" s="24"/>
      <c r="AD99" s="3" t="e">
        <f t="shared" si="15"/>
        <v>#DIV/0!</v>
      </c>
      <c r="AE99" s="3">
        <f t="shared" si="16"/>
        <v>-1</v>
      </c>
      <c r="AF99" s="3">
        <f t="shared" si="17"/>
        <v>-3</v>
      </c>
      <c r="AG99" s="3">
        <f t="shared" si="18"/>
        <v>-8</v>
      </c>
      <c r="AH99" s="3">
        <f t="shared" si="19"/>
        <v>-16</v>
      </c>
      <c r="AI99" s="3" t="e">
        <f t="shared" si="20"/>
        <v>#DIV/0!</v>
      </c>
      <c r="AJ99" s="3" t="e">
        <f t="shared" si="21"/>
        <v>#DIV/0!</v>
      </c>
      <c r="AK99" s="3" t="e">
        <f t="shared" si="22"/>
        <v>#DIV/0!</v>
      </c>
      <c r="AL99" s="3"/>
      <c r="AM99" s="3" t="e">
        <f t="shared" si="23"/>
        <v>#DIV/0!</v>
      </c>
      <c r="AN99" s="3">
        <f t="shared" si="24"/>
        <v>0</v>
      </c>
      <c r="AO99" s="3">
        <f t="shared" si="25"/>
        <v>0</v>
      </c>
      <c r="AP99" s="3">
        <f t="shared" si="26"/>
        <v>0</v>
      </c>
      <c r="AQ99" s="3">
        <f t="shared" si="27"/>
        <v>0</v>
      </c>
    </row>
    <row r="100" spans="1:43" ht="15" x14ac:dyDescent="0.25">
      <c r="A100" s="9">
        <v>10</v>
      </c>
      <c r="B100" s="10">
        <v>3</v>
      </c>
      <c r="C100" s="10">
        <f t="shared" si="7"/>
        <v>12</v>
      </c>
      <c r="D100" s="10">
        <v>30</v>
      </c>
      <c r="E100" s="3">
        <v>400</v>
      </c>
      <c r="F100" s="3">
        <v>200</v>
      </c>
      <c r="G100" s="3">
        <v>100</v>
      </c>
      <c r="H100" s="3">
        <v>50</v>
      </c>
      <c r="I100" s="3">
        <v>25</v>
      </c>
      <c r="J100" s="3">
        <v>0.5</v>
      </c>
      <c r="K100" s="10">
        <f t="shared" si="8"/>
        <v>0.36</v>
      </c>
      <c r="L100" s="16">
        <v>4</v>
      </c>
      <c r="M100" s="17" t="s">
        <v>51</v>
      </c>
      <c r="N100" s="20">
        <f t="shared" si="28"/>
        <v>1.2E-2</v>
      </c>
      <c r="O100" s="20">
        <f t="shared" si="30"/>
        <v>0.03</v>
      </c>
      <c r="P100" s="21">
        <f t="shared" si="29"/>
        <v>1.2E-2</v>
      </c>
      <c r="Q100" s="23">
        <v>18</v>
      </c>
      <c r="R100" s="25">
        <f t="shared" si="9"/>
        <v>0.216</v>
      </c>
      <c r="S100" s="24" t="e">
        <f t="shared" si="10"/>
        <v>#DIV/0!</v>
      </c>
      <c r="T100" s="24">
        <f t="shared" si="11"/>
        <v>-1</v>
      </c>
      <c r="U100" s="24">
        <f t="shared" si="12"/>
        <v>-0.33333333333333331</v>
      </c>
      <c r="V100" s="24">
        <f t="shared" si="13"/>
        <v>-0.14285714285714285</v>
      </c>
      <c r="W100" s="24">
        <f t="shared" si="14"/>
        <v>-6.6666666666666666E-2</v>
      </c>
      <c r="X100" s="24"/>
      <c r="Y100" s="24"/>
      <c r="Z100" s="24"/>
      <c r="AA100" s="24"/>
      <c r="AB100" s="24"/>
      <c r="AC100" s="24"/>
      <c r="AD100" s="3" t="e">
        <f t="shared" si="15"/>
        <v>#DIV/0!</v>
      </c>
      <c r="AE100" s="3">
        <f t="shared" si="16"/>
        <v>-1</v>
      </c>
      <c r="AF100" s="3">
        <f t="shared" si="17"/>
        <v>-3</v>
      </c>
      <c r="AG100" s="3">
        <f t="shared" si="18"/>
        <v>-7</v>
      </c>
      <c r="AH100" s="3">
        <f t="shared" si="19"/>
        <v>-15</v>
      </c>
      <c r="AI100" s="3" t="e">
        <f t="shared" si="20"/>
        <v>#DIV/0!</v>
      </c>
      <c r="AJ100" s="3" t="e">
        <f t="shared" si="21"/>
        <v>#DIV/0!</v>
      </c>
      <c r="AK100" s="3" t="e">
        <f t="shared" si="22"/>
        <v>#DIV/0!</v>
      </c>
      <c r="AL100" s="3"/>
      <c r="AM100" s="3" t="e">
        <f t="shared" si="23"/>
        <v>#DIV/0!</v>
      </c>
      <c r="AN100" s="3">
        <f t="shared" si="24"/>
        <v>0</v>
      </c>
      <c r="AO100" s="3">
        <f t="shared" si="25"/>
        <v>0</v>
      </c>
      <c r="AP100" s="3">
        <f t="shared" si="26"/>
        <v>0</v>
      </c>
      <c r="AQ100" s="3">
        <f t="shared" si="27"/>
        <v>0</v>
      </c>
    </row>
    <row r="101" spans="1:43" ht="15" x14ac:dyDescent="0.25">
      <c r="A101" s="27">
        <v>11</v>
      </c>
      <c r="B101" s="28">
        <v>6</v>
      </c>
      <c r="C101" s="10">
        <f t="shared" si="7"/>
        <v>24</v>
      </c>
      <c r="D101" s="10">
        <v>25</v>
      </c>
      <c r="E101" s="26">
        <v>320</v>
      </c>
      <c r="F101" s="26">
        <v>160</v>
      </c>
      <c r="G101" s="26">
        <v>80</v>
      </c>
      <c r="H101" s="26">
        <v>40</v>
      </c>
      <c r="I101" s="26">
        <v>20</v>
      </c>
      <c r="J101" s="26">
        <v>0.5</v>
      </c>
      <c r="K101" s="10">
        <f t="shared" si="8"/>
        <v>0.6</v>
      </c>
      <c r="L101" s="29">
        <v>7</v>
      </c>
      <c r="M101" s="30" t="s">
        <v>52</v>
      </c>
      <c r="N101" s="20">
        <f t="shared" si="28"/>
        <v>2.4E-2</v>
      </c>
      <c r="O101" s="20">
        <f t="shared" si="30"/>
        <v>5.3999999999999999E-2</v>
      </c>
      <c r="P101" s="21">
        <f t="shared" si="29"/>
        <v>2.4E-2</v>
      </c>
      <c r="Q101" s="23">
        <v>12</v>
      </c>
      <c r="R101" s="25">
        <f t="shared" si="9"/>
        <v>0.28800000000000003</v>
      </c>
      <c r="S101" s="31" t="e">
        <f t="shared" si="10"/>
        <v>#DIV/0!</v>
      </c>
      <c r="T101" s="31">
        <f t="shared" si="11"/>
        <v>-1</v>
      </c>
      <c r="U101" s="31">
        <f t="shared" si="12"/>
        <v>-0.33333333333333331</v>
      </c>
      <c r="V101" s="31">
        <f t="shared" si="13"/>
        <v>-0.14285714285714285</v>
      </c>
      <c r="W101" s="31">
        <f t="shared" si="14"/>
        <v>-6.6666666666666666E-2</v>
      </c>
      <c r="X101" s="31"/>
      <c r="Y101" s="31"/>
      <c r="Z101" s="31"/>
      <c r="AA101" s="31"/>
      <c r="AB101" s="31"/>
      <c r="AC101" s="31"/>
      <c r="AD101" s="26" t="e">
        <f t="shared" si="15"/>
        <v>#DIV/0!</v>
      </c>
      <c r="AE101" s="26">
        <f t="shared" si="16"/>
        <v>-1</v>
      </c>
      <c r="AF101" s="26">
        <f t="shared" si="17"/>
        <v>-3</v>
      </c>
      <c r="AG101" s="26">
        <f t="shared" si="18"/>
        <v>-7</v>
      </c>
      <c r="AH101" s="26">
        <f t="shared" si="19"/>
        <v>-15</v>
      </c>
      <c r="AI101" s="3" t="e">
        <f t="shared" si="20"/>
        <v>#DIV/0!</v>
      </c>
      <c r="AJ101" s="3" t="e">
        <f t="shared" si="21"/>
        <v>#DIV/0!</v>
      </c>
      <c r="AK101" s="3" t="e">
        <f t="shared" si="22"/>
        <v>#DIV/0!</v>
      </c>
      <c r="AL101" s="26"/>
      <c r="AM101" s="3" t="e">
        <f t="shared" si="23"/>
        <v>#DIV/0!</v>
      </c>
      <c r="AN101" s="3">
        <f t="shared" si="24"/>
        <v>0</v>
      </c>
      <c r="AO101" s="3">
        <f t="shared" si="25"/>
        <v>0</v>
      </c>
      <c r="AP101" s="3">
        <f t="shared" si="26"/>
        <v>0</v>
      </c>
      <c r="AQ101" s="3">
        <f t="shared" si="27"/>
        <v>0</v>
      </c>
    </row>
    <row r="102" spans="1:43" ht="15" x14ac:dyDescent="0.25">
      <c r="A102" s="27">
        <v>13</v>
      </c>
      <c r="B102" s="28">
        <v>10</v>
      </c>
      <c r="C102" s="10">
        <f t="shared" si="7"/>
        <v>40</v>
      </c>
      <c r="D102" s="10">
        <v>25</v>
      </c>
      <c r="E102" s="26">
        <v>800</v>
      </c>
      <c r="F102" s="26">
        <v>400</v>
      </c>
      <c r="G102" s="26">
        <v>200</v>
      </c>
      <c r="H102" s="26">
        <v>100</v>
      </c>
      <c r="I102" s="26">
        <v>50</v>
      </c>
      <c r="J102" s="26">
        <v>0.5</v>
      </c>
      <c r="K102" s="10">
        <f t="shared" si="8"/>
        <v>1</v>
      </c>
      <c r="L102" s="29">
        <v>2</v>
      </c>
      <c r="M102" s="17" t="s">
        <v>53</v>
      </c>
      <c r="N102" s="20">
        <f t="shared" si="28"/>
        <v>0.04</v>
      </c>
      <c r="O102" s="20">
        <f t="shared" si="30"/>
        <v>0.09</v>
      </c>
      <c r="P102" s="21">
        <f t="shared" si="29"/>
        <v>0.04</v>
      </c>
      <c r="Q102" s="23">
        <v>8</v>
      </c>
      <c r="R102" s="25">
        <f t="shared" si="9"/>
        <v>0.32</v>
      </c>
      <c r="S102" s="31" t="e">
        <f t="shared" si="10"/>
        <v>#DIV/0!</v>
      </c>
      <c r="T102" s="31">
        <f t="shared" si="11"/>
        <v>-1</v>
      </c>
      <c r="U102" s="31">
        <f t="shared" si="12"/>
        <v>-0.33333333333333331</v>
      </c>
      <c r="V102" s="31">
        <f t="shared" si="13"/>
        <v>-0.14285714285714285</v>
      </c>
      <c r="W102" s="31">
        <f t="shared" si="14"/>
        <v>-6.6666666666666666E-2</v>
      </c>
      <c r="X102" s="31"/>
      <c r="Y102" s="31"/>
      <c r="Z102" s="31"/>
      <c r="AA102" s="31"/>
      <c r="AB102" s="31"/>
      <c r="AC102" s="31"/>
      <c r="AD102" s="26" t="e">
        <f t="shared" si="15"/>
        <v>#DIV/0!</v>
      </c>
      <c r="AE102" s="26">
        <f t="shared" si="16"/>
        <v>-1</v>
      </c>
      <c r="AF102" s="26">
        <f t="shared" si="17"/>
        <v>-3</v>
      </c>
      <c r="AG102" s="26">
        <f t="shared" si="18"/>
        <v>-7</v>
      </c>
      <c r="AH102" s="26">
        <f t="shared" si="19"/>
        <v>-15</v>
      </c>
      <c r="AI102" s="3" t="e">
        <f t="shared" si="20"/>
        <v>#DIV/0!</v>
      </c>
      <c r="AJ102" s="3" t="e">
        <f t="shared" si="21"/>
        <v>#DIV/0!</v>
      </c>
      <c r="AK102" s="3" t="e">
        <f t="shared" si="22"/>
        <v>#DIV/0!</v>
      </c>
      <c r="AL102" s="26"/>
      <c r="AM102" s="3" t="e">
        <f t="shared" si="23"/>
        <v>#DIV/0!</v>
      </c>
      <c r="AN102" s="3">
        <f t="shared" si="24"/>
        <v>0</v>
      </c>
      <c r="AO102" s="3">
        <f t="shared" si="25"/>
        <v>0</v>
      </c>
      <c r="AP102" s="3">
        <f t="shared" si="26"/>
        <v>0</v>
      </c>
      <c r="AQ102" s="3">
        <f t="shared" si="27"/>
        <v>0</v>
      </c>
    </row>
    <row r="103" spans="1:43" ht="15" x14ac:dyDescent="0.25">
      <c r="A103" s="27">
        <v>15</v>
      </c>
      <c r="B103" s="28">
        <v>7</v>
      </c>
      <c r="C103" s="10">
        <f t="shared" si="7"/>
        <v>28</v>
      </c>
      <c r="D103" s="10">
        <v>20</v>
      </c>
      <c r="E103" s="3">
        <v>400</v>
      </c>
      <c r="F103" s="3">
        <v>200</v>
      </c>
      <c r="G103" s="3">
        <v>100</v>
      </c>
      <c r="H103" s="3">
        <v>50</v>
      </c>
      <c r="I103" s="3">
        <v>25</v>
      </c>
      <c r="J103" s="26">
        <v>0.5</v>
      </c>
      <c r="K103" s="10">
        <f t="shared" si="8"/>
        <v>0.56000000000000005</v>
      </c>
      <c r="L103" s="29">
        <v>5</v>
      </c>
      <c r="M103" s="17" t="s">
        <v>54</v>
      </c>
      <c r="N103" s="20">
        <f t="shared" si="28"/>
        <v>2.8000000000000001E-2</v>
      </c>
      <c r="O103" s="20">
        <f t="shared" si="30"/>
        <v>5.6000000000000001E-2</v>
      </c>
      <c r="P103" s="21">
        <f t="shared" si="29"/>
        <v>2.8000000000000001E-2</v>
      </c>
      <c r="Q103" s="23">
        <v>12</v>
      </c>
      <c r="R103" s="25">
        <f t="shared" si="9"/>
        <v>0.33600000000000002</v>
      </c>
      <c r="S103" s="31" t="e">
        <f t="shared" si="10"/>
        <v>#DIV/0!</v>
      </c>
      <c r="T103" s="31">
        <f t="shared" si="11"/>
        <v>-1</v>
      </c>
      <c r="U103" s="31">
        <f t="shared" si="12"/>
        <v>-0.33333333333333331</v>
      </c>
      <c r="V103" s="31">
        <f t="shared" si="13"/>
        <v>-0.14285714285714285</v>
      </c>
      <c r="W103" s="31">
        <f t="shared" si="14"/>
        <v>-6.6666666666666666E-2</v>
      </c>
      <c r="X103" s="31"/>
      <c r="Y103" s="31"/>
      <c r="Z103" s="35">
        <v>4.9498299379856995E-4</v>
      </c>
      <c r="AA103" s="26"/>
      <c r="AB103" s="26"/>
      <c r="AC103" s="26" t="s">
        <v>55</v>
      </c>
      <c r="AD103" s="26" t="e">
        <f t="shared" si="15"/>
        <v>#DIV/0!</v>
      </c>
      <c r="AE103" s="26">
        <f t="shared" si="16"/>
        <v>-1</v>
      </c>
      <c r="AF103" s="26">
        <f t="shared" si="17"/>
        <v>-3</v>
      </c>
      <c r="AG103" s="26">
        <f t="shared" si="18"/>
        <v>-7</v>
      </c>
      <c r="AH103" s="26">
        <f t="shared" si="19"/>
        <v>-15</v>
      </c>
      <c r="AI103" s="3" t="e">
        <f t="shared" si="20"/>
        <v>#DIV/0!</v>
      </c>
      <c r="AJ103" s="3" t="e">
        <f t="shared" si="21"/>
        <v>#DIV/0!</v>
      </c>
      <c r="AK103" s="3" t="e">
        <f t="shared" si="22"/>
        <v>#DIV/0!</v>
      </c>
      <c r="AL103" s="26"/>
      <c r="AM103" s="3" t="e">
        <f t="shared" si="23"/>
        <v>#DIV/0!</v>
      </c>
      <c r="AN103" s="3">
        <f t="shared" si="24"/>
        <v>0</v>
      </c>
      <c r="AO103" s="3">
        <f t="shared" si="25"/>
        <v>0</v>
      </c>
      <c r="AP103" s="3">
        <f t="shared" si="26"/>
        <v>0</v>
      </c>
      <c r="AQ103" s="3">
        <f t="shared" si="27"/>
        <v>0</v>
      </c>
    </row>
    <row r="104" spans="1:43" ht="15" x14ac:dyDescent="0.25">
      <c r="A104" s="27">
        <v>16</v>
      </c>
      <c r="B104" s="28">
        <v>8</v>
      </c>
      <c r="C104" s="10">
        <f t="shared" si="7"/>
        <v>32</v>
      </c>
      <c r="D104" s="10">
        <v>25</v>
      </c>
      <c r="E104" s="3">
        <v>600</v>
      </c>
      <c r="F104" s="3">
        <v>300</v>
      </c>
      <c r="G104" s="3">
        <v>150</v>
      </c>
      <c r="H104" s="3">
        <v>75</v>
      </c>
      <c r="I104" s="3">
        <v>38</v>
      </c>
      <c r="J104" s="26">
        <v>0.5</v>
      </c>
      <c r="K104" s="10">
        <f t="shared" si="8"/>
        <v>0.8</v>
      </c>
      <c r="L104" s="29">
        <v>3</v>
      </c>
      <c r="M104" s="17" t="s">
        <v>56</v>
      </c>
      <c r="N104" s="20">
        <f t="shared" si="28"/>
        <v>3.2000000000000001E-2</v>
      </c>
      <c r="O104" s="20">
        <f t="shared" si="30"/>
        <v>7.1999999999999995E-2</v>
      </c>
      <c r="P104" s="21">
        <f t="shared" si="29"/>
        <v>3.2000000000000001E-2</v>
      </c>
      <c r="Q104" s="23">
        <v>8</v>
      </c>
      <c r="R104" s="25">
        <f t="shared" si="9"/>
        <v>0.25600000000000001</v>
      </c>
      <c r="S104" s="31" t="e">
        <f t="shared" si="10"/>
        <v>#DIV/0!</v>
      </c>
      <c r="T104" s="31">
        <f t="shared" si="11"/>
        <v>-1</v>
      </c>
      <c r="U104" s="31">
        <f t="shared" si="12"/>
        <v>-0.33333333333333331</v>
      </c>
      <c r="V104" s="31">
        <f t="shared" si="13"/>
        <v>-0.14285714285714285</v>
      </c>
      <c r="W104" s="31">
        <f t="shared" si="14"/>
        <v>-6.7615658362989328E-2</v>
      </c>
      <c r="X104" s="31"/>
      <c r="Y104" s="31"/>
      <c r="Z104" s="35">
        <v>8.6975583196034496E-4</v>
      </c>
      <c r="AA104" s="26"/>
      <c r="AB104" s="26"/>
      <c r="AC104" s="26" t="s">
        <v>57</v>
      </c>
      <c r="AD104" s="26" t="e">
        <f t="shared" si="15"/>
        <v>#DIV/0!</v>
      </c>
      <c r="AE104" s="26">
        <f t="shared" si="16"/>
        <v>-1</v>
      </c>
      <c r="AF104" s="26">
        <f t="shared" si="17"/>
        <v>-3</v>
      </c>
      <c r="AG104" s="26">
        <f t="shared" si="18"/>
        <v>-7</v>
      </c>
      <c r="AH104" s="26">
        <f t="shared" si="19"/>
        <v>-15</v>
      </c>
      <c r="AI104" s="3" t="e">
        <f t="shared" si="20"/>
        <v>#DIV/0!</v>
      </c>
      <c r="AJ104" s="3" t="e">
        <f t="shared" si="21"/>
        <v>#DIV/0!</v>
      </c>
      <c r="AK104" s="3" t="e">
        <f t="shared" si="22"/>
        <v>#DIV/0!</v>
      </c>
      <c r="AL104" s="26"/>
      <c r="AM104" s="3" t="e">
        <f t="shared" si="23"/>
        <v>#DIV/0!</v>
      </c>
      <c r="AN104" s="3">
        <f t="shared" si="24"/>
        <v>0</v>
      </c>
      <c r="AO104" s="3">
        <f t="shared" si="25"/>
        <v>0</v>
      </c>
      <c r="AP104" s="3">
        <f t="shared" si="26"/>
        <v>0</v>
      </c>
      <c r="AQ104" s="3">
        <f t="shared" si="27"/>
        <v>0</v>
      </c>
    </row>
    <row r="105" spans="1:43" x14ac:dyDescent="0.25">
      <c r="A105" s="3">
        <v>14</v>
      </c>
      <c r="B105" s="3">
        <v>14</v>
      </c>
      <c r="C105" s="10">
        <f t="shared" si="7"/>
        <v>56</v>
      </c>
      <c r="D105" s="10">
        <v>20</v>
      </c>
      <c r="E105" s="10">
        <v>1500</v>
      </c>
      <c r="F105" s="10">
        <v>750</v>
      </c>
      <c r="G105" s="10">
        <v>375</v>
      </c>
      <c r="H105" s="10">
        <v>180</v>
      </c>
      <c r="I105" s="10">
        <v>90</v>
      </c>
      <c r="J105" s="3">
        <v>0.5</v>
      </c>
      <c r="K105" s="3">
        <f>导出表格!D105*导出表格!E105/1000</f>
        <v>0</v>
      </c>
      <c r="L105" s="3">
        <v>1</v>
      </c>
      <c r="M105" s="17" t="s">
        <v>58</v>
      </c>
      <c r="N105" s="20">
        <f t="shared" si="28"/>
        <v>5.6000000000000001E-2</v>
      </c>
      <c r="O105" s="20">
        <f t="shared" si="30"/>
        <v>0.112</v>
      </c>
      <c r="P105" s="21">
        <f t="shared" si="29"/>
        <v>5.6000000000000001E-2</v>
      </c>
      <c r="Q105" s="23">
        <v>8</v>
      </c>
      <c r="R105" s="25">
        <f t="shared" si="9"/>
        <v>0.44800000000000001</v>
      </c>
      <c r="S105" s="24" t="e">
        <f>导出表格!F105/E$21</f>
        <v>#DIV/0!</v>
      </c>
      <c r="T105" s="24" t="e">
        <f>导出表格!G105/(E$21-导出表格!F105+导出表格!G105)</f>
        <v>#DIV/0!</v>
      </c>
      <c r="U105" s="24" t="e">
        <f>导出表格!H105/($E$21-导出表格!$F105+导出表格!H105)</f>
        <v>#DIV/0!</v>
      </c>
      <c r="V105" s="24" t="e">
        <f>导出表格!I105/($E$21-导出表格!$F105+导出表格!I105)</f>
        <v>#DIV/0!</v>
      </c>
      <c r="W105" s="24" t="e">
        <f>导出表格!J105/($E$21-导出表格!$F105+导出表格!J105)</f>
        <v>#DIV/0!</v>
      </c>
      <c r="X105" s="3"/>
      <c r="Y105" s="24"/>
      <c r="Z105" s="36">
        <v>1.5768743945297301E-3</v>
      </c>
      <c r="AA105" s="3"/>
      <c r="AB105" s="3"/>
      <c r="AC105" s="3" t="s">
        <v>59</v>
      </c>
      <c r="AD105" s="3" t="e">
        <f t="shared" si="15"/>
        <v>#DIV/0!</v>
      </c>
      <c r="AE105" s="3" t="e">
        <f t="shared" si="16"/>
        <v>#DIV/0!</v>
      </c>
      <c r="AF105" s="3" t="e">
        <f t="shared" si="17"/>
        <v>#DIV/0!</v>
      </c>
      <c r="AG105" s="3" t="e">
        <f t="shared" si="18"/>
        <v>#DIV/0!</v>
      </c>
      <c r="AH105" s="3" t="e">
        <f t="shared" si="19"/>
        <v>#DIV/0!</v>
      </c>
      <c r="AI105" s="3" t="e">
        <f t="shared" si="20"/>
        <v>#DIV/0!</v>
      </c>
      <c r="AJ105" s="3" t="e">
        <f t="shared" si="21"/>
        <v>#DIV/0!</v>
      </c>
      <c r="AK105" s="3" t="e">
        <f t="shared" si="22"/>
        <v>#DIV/0!</v>
      </c>
      <c r="AL105" s="3"/>
      <c r="AM105" s="3" t="e">
        <f t="shared" si="23"/>
        <v>#DIV/0!</v>
      </c>
      <c r="AN105" s="3" t="e">
        <f t="shared" si="24"/>
        <v>#DIV/0!</v>
      </c>
      <c r="AO105" s="3" t="e">
        <f t="shared" si="25"/>
        <v>#DIV/0!</v>
      </c>
      <c r="AP105" s="3" t="e">
        <f t="shared" si="26"/>
        <v>#DIV/0!</v>
      </c>
      <c r="AQ105" s="3" t="e">
        <f t="shared" si="27"/>
        <v>#DIV/0!</v>
      </c>
    </row>
    <row r="106" spans="1:43" x14ac:dyDescent="0.25">
      <c r="A106" s="3"/>
      <c r="B106" s="3"/>
      <c r="C106" s="3"/>
      <c r="D106" s="3"/>
      <c r="E106" s="3">
        <f>SUM(E91:E105)</f>
        <v>11960</v>
      </c>
      <c r="F106" s="3">
        <f>SUM(F91:F105)</f>
        <v>5980</v>
      </c>
      <c r="G106" s="3">
        <f>SUM(G91:G105)</f>
        <v>2990</v>
      </c>
      <c r="H106" s="3">
        <f>SUM(H91:H105)</f>
        <v>1475</v>
      </c>
      <c r="I106" s="3">
        <f>SUM(I91:I105)</f>
        <v>736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24"/>
      <c r="Z106" s="36">
        <v>1.9799319751942798E-3</v>
      </c>
      <c r="AA106" s="3"/>
      <c r="AB106" s="3"/>
      <c r="AC106" s="3" t="s">
        <v>60</v>
      </c>
      <c r="AD106" s="3" t="s">
        <v>61</v>
      </c>
      <c r="AE106" s="3" t="s">
        <v>62</v>
      </c>
      <c r="AF106" s="3" t="s">
        <v>63</v>
      </c>
      <c r="AG106" s="3" t="s">
        <v>64</v>
      </c>
      <c r="AH106" s="3" t="s">
        <v>65</v>
      </c>
      <c r="AI106" s="3"/>
      <c r="AJ106" s="3" t="s">
        <v>34</v>
      </c>
      <c r="AK106" s="3" t="s">
        <v>36</v>
      </c>
      <c r="AL106" s="3"/>
      <c r="AM106" s="3"/>
      <c r="AN106" s="3"/>
      <c r="AO106" s="3"/>
      <c r="AP106" s="3"/>
      <c r="AQ106" s="3"/>
    </row>
    <row r="107" spans="1:43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24"/>
      <c r="Z107" s="36">
        <v>3.6982300822378899E-3</v>
      </c>
      <c r="AA107" s="3"/>
      <c r="AB107" s="3"/>
      <c r="AC107" s="3" t="s">
        <v>66</v>
      </c>
      <c r="AD107" s="3">
        <v>6</v>
      </c>
      <c r="AE107" s="3">
        <f>AD107*3</f>
        <v>18</v>
      </c>
      <c r="AF107" s="3">
        <f>AE107*3</f>
        <v>54</v>
      </c>
      <c r="AG107" s="3">
        <f>AF107*3</f>
        <v>162</v>
      </c>
      <c r="AH107" s="3">
        <f>AG107*3</f>
        <v>486</v>
      </c>
      <c r="AI107" s="3"/>
      <c r="AJ107" s="3">
        <v>1</v>
      </c>
      <c r="AK107" s="3">
        <v>1</v>
      </c>
      <c r="AL107" s="3"/>
      <c r="AM107" s="3"/>
      <c r="AN107" s="3"/>
      <c r="AO107" s="3"/>
      <c r="AP107" s="3"/>
      <c r="AQ107" s="3"/>
    </row>
  </sheetData>
  <mergeCells count="1">
    <mergeCell ref="U86:Y86"/>
  </mergeCells>
  <phoneticPr fontId="14" type="noConversion"/>
  <conditionalFormatting sqref="A56:R56">
    <cfRule type="expression" dxfId="19" priority="17">
      <formula>A56="Client"</formula>
    </cfRule>
  </conditionalFormatting>
  <conditionalFormatting sqref="A56">
    <cfRule type="expression" dxfId="18" priority="12">
      <formula>A56="Excluded"</formula>
    </cfRule>
    <cfRule type="expression" dxfId="17" priority="13">
      <formula>A56="Server"</formula>
    </cfRule>
    <cfRule type="expression" dxfId="16" priority="14">
      <formula>A56="Both"</formula>
    </cfRule>
    <cfRule type="cellIs" dxfId="15" priority="15" operator="equal">
      <formula>"Server"</formula>
    </cfRule>
    <cfRule type="cellIs" dxfId="14" priority="16" operator="equal">
      <formula>"Client"</formula>
    </cfRule>
  </conditionalFormatting>
  <conditionalFormatting sqref="B56:R56">
    <cfRule type="expression" dxfId="13" priority="18">
      <formula>B56="Excluded"</formula>
    </cfRule>
    <cfRule type="expression" dxfId="12" priority="19">
      <formula>B56="Server"</formula>
    </cfRule>
    <cfRule type="expression" dxfId="11" priority="20">
      <formula>B56="Clinent"</formula>
    </cfRule>
    <cfRule type="expression" dxfId="10" priority="21">
      <formula>B56="Both"</formula>
    </cfRule>
    <cfRule type="iconSet" priority="22">
      <iconSet iconSet="3Arrows">
        <cfvo type="percent" val="0"/>
        <cfvo type="percent" val="33"/>
        <cfvo type="percent" val="67"/>
      </iconSet>
    </cfRule>
  </conditionalFormatting>
  <conditionalFormatting sqref="A89:R89">
    <cfRule type="expression" dxfId="9" priority="6">
      <formula>A89="Client"</formula>
    </cfRule>
  </conditionalFormatting>
  <conditionalFormatting sqref="A89">
    <cfRule type="expression" dxfId="8" priority="1">
      <formula>A89="Excluded"</formula>
    </cfRule>
    <cfRule type="expression" dxfId="7" priority="2">
      <formula>A89="Server"</formula>
    </cfRule>
    <cfRule type="expression" dxfId="6" priority="3">
      <formula>A89="Both"</formula>
    </cfRule>
    <cfRule type="cellIs" dxfId="5" priority="4" operator="equal">
      <formula>"Server"</formula>
    </cfRule>
    <cfRule type="cellIs" dxfId="4" priority="5" operator="equal">
      <formula>"Client"</formula>
    </cfRule>
  </conditionalFormatting>
  <conditionalFormatting sqref="B89:R89">
    <cfRule type="expression" dxfId="3" priority="7">
      <formula>B89="Excluded"</formula>
    </cfRule>
    <cfRule type="expression" dxfId="2" priority="8">
      <formula>B89="Server"</formula>
    </cfRule>
    <cfRule type="expression" dxfId="1" priority="9">
      <formula>B89="Clinent"</formula>
    </cfRule>
    <cfRule type="expression" dxfId="0" priority="10">
      <formula>B89="Both"</formula>
    </cfRule>
    <cfRule type="iconSet" priority="11">
      <iconSet iconSet="3Arrows">
        <cfvo type="percent" val="0"/>
        <cfvo type="percent" val="33"/>
        <cfvo type="percent" val="67"/>
      </iconSet>
    </cfRule>
  </conditionalFormatting>
  <dataValidations count="1">
    <dataValidation type="list" allowBlank="1" showInputMessage="1" showErrorMessage="1" sqref="A56:P56 Q56 R56 A89:P89 Q89 R89" xr:uid="{00000000-0002-0000-0200-000000000000}">
      <formula1>"Both,Client,Server,Excluded"</formula1>
    </dataValidation>
  </dataValidations>
  <pageMargins left="0.69930555555555596" right="0.69930555555555596" top="0.75" bottom="0.75" header="0.3" footer="0.3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导出表格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shiwei</cp:lastModifiedBy>
  <dcterms:created xsi:type="dcterms:W3CDTF">2015-06-05T18:19:00Z</dcterms:created>
  <dcterms:modified xsi:type="dcterms:W3CDTF">2018-12-24T13:25:27Z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