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0730" windowHeight="11445"/>
  </bookViews>
  <sheets>
    <sheet name="vip_weekshop_info" sheetId="1" r:id="rId1"/>
    <sheet name="Sheet1" sheetId="2" r:id="rId2"/>
    <sheet name="Sheet2" sheetId="3" r:id="rId3"/>
    <sheet name="Sheet3" sheetId="4" r:id="rId4"/>
  </sheets>
  <externalReferences>
    <externalReference r:id="rId5"/>
  </externalReferences>
  <definedNames>
    <definedName name="_xlnm._FilterDatabase" localSheetId="1" hidden="1">Sheet1!$D$1:$D$156</definedName>
    <definedName name="_xlnm._FilterDatabase" localSheetId="0" hidden="1">vip_weekshop_info!$F$1:$F$76</definedName>
  </definedNames>
  <calcPr calcId="125725"/>
</workbook>
</file>

<file path=xl/calcChain.xml><?xml version="1.0" encoding="utf-8"?>
<calcChain xmlns="http://schemas.openxmlformats.org/spreadsheetml/2006/main">
  <c r="AN7" i="3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74"/>
  <c r="AN75"/>
  <c r="AN76"/>
  <c r="AN6"/>
  <c r="AM5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M45"/>
  <c r="AM46"/>
  <c r="AM47"/>
  <c r="AM48"/>
  <c r="AM49"/>
  <c r="AM50"/>
  <c r="AM51"/>
  <c r="AM52"/>
  <c r="AM53"/>
  <c r="AM54"/>
  <c r="AM55"/>
  <c r="AM56"/>
  <c r="AM57"/>
  <c r="AM58"/>
  <c r="AM59"/>
  <c r="AM60"/>
  <c r="AM61"/>
  <c r="AM62"/>
  <c r="AM63"/>
  <c r="AM64"/>
  <c r="AM65"/>
  <c r="AM66"/>
  <c r="AM67"/>
  <c r="AM68"/>
  <c r="AM69"/>
  <c r="AM70"/>
  <c r="AM71"/>
  <c r="AM72"/>
  <c r="AM73"/>
  <c r="AM74"/>
  <c r="AM75"/>
  <c r="AM76"/>
  <c r="AM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AL75"/>
  <c r="AL76"/>
  <c r="AL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6"/>
  <c r="AK57"/>
  <c r="AK58"/>
  <c r="AK59"/>
  <c r="AK60"/>
  <c r="AK61"/>
  <c r="AK62"/>
  <c r="AK63"/>
  <c r="AK64"/>
  <c r="AK65"/>
  <c r="AK66"/>
  <c r="AK67"/>
  <c r="AK68"/>
  <c r="AK69"/>
  <c r="AK70"/>
  <c r="AK71"/>
  <c r="AK72"/>
  <c r="AK73"/>
  <c r="AK74"/>
  <c r="AK75"/>
  <c r="AK76"/>
  <c r="AK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6"/>
  <c r="AF76"/>
  <c r="AF75"/>
  <c r="AF74"/>
  <c r="AF73"/>
  <c r="AF72"/>
  <c r="AF71"/>
  <c r="AF70"/>
  <c r="AF69"/>
  <c r="AF68"/>
  <c r="AF67"/>
  <c r="AF66"/>
  <c r="AF65"/>
  <c r="AF64"/>
  <c r="AF63"/>
  <c r="AF62"/>
  <c r="AF61"/>
  <c r="AF60"/>
  <c r="AF59"/>
  <c r="AF58"/>
  <c r="AF57"/>
  <c r="AF56"/>
  <c r="AF55"/>
  <c r="AF54"/>
  <c r="AF53"/>
  <c r="AF52"/>
  <c r="AF51"/>
  <c r="AF50"/>
  <c r="AF49"/>
  <c r="AF48"/>
  <c r="AF47"/>
  <c r="AF46"/>
  <c r="AF45"/>
  <c r="AF44"/>
  <c r="AF43"/>
  <c r="AF42"/>
  <c r="AF41"/>
  <c r="AF40"/>
  <c r="AF39"/>
  <c r="AF38"/>
  <c r="AF37"/>
  <c r="AF36"/>
  <c r="AF35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6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X52"/>
  <c r="X51"/>
  <c r="X50"/>
  <c r="X49"/>
  <c r="X48"/>
  <c r="X47"/>
  <c r="X46"/>
  <c r="X45"/>
  <c r="X44"/>
  <c r="X43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X7"/>
  <c r="X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6"/>
  <c r="C3" i="4"/>
  <c r="C4"/>
  <c r="C5"/>
  <c r="C6"/>
  <c r="C7"/>
  <c r="C8"/>
  <c r="C9"/>
  <c r="C10"/>
  <c r="C11"/>
  <c r="C12"/>
  <c r="C13"/>
  <c r="C14"/>
  <c r="C15"/>
  <c r="C2"/>
  <c r="B3"/>
  <c r="B4"/>
  <c r="B5"/>
  <c r="B6"/>
  <c r="B7"/>
  <c r="B8"/>
  <c r="B9"/>
  <c r="B10"/>
  <c r="B11"/>
  <c r="B12"/>
  <c r="B13"/>
  <c r="B14"/>
  <c r="B15"/>
  <c r="B2"/>
  <c r="Q7" i="3" l="1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6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7" i="1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6"/>
  <c r="N69" i="2"/>
  <c r="N80"/>
  <c r="N60"/>
  <c r="L40" l="1"/>
  <c r="K145"/>
  <c r="K144"/>
  <c r="K143"/>
  <c r="K142"/>
  <c r="K141"/>
  <c r="I140"/>
  <c r="K140" s="1"/>
  <c r="I139"/>
  <c r="K139" s="1"/>
  <c r="I138"/>
  <c r="K138" s="1"/>
  <c r="I137"/>
  <c r="K137" s="1"/>
  <c r="I136"/>
  <c r="K136" s="1"/>
  <c r="I135"/>
  <c r="K135" s="1"/>
  <c r="I134"/>
  <c r="K134" s="1"/>
  <c r="I133"/>
  <c r="K133" s="1"/>
  <c r="I132"/>
  <c r="K132" s="1"/>
  <c r="I131"/>
  <c r="K131" s="1"/>
  <c r="I130"/>
  <c r="K130" s="1"/>
  <c r="I129"/>
  <c r="K129" s="1"/>
  <c r="I128"/>
  <c r="K128" s="1"/>
  <c r="I127"/>
  <c r="K127" s="1"/>
  <c r="I126"/>
  <c r="K126" s="1"/>
  <c r="I125"/>
  <c r="K125" s="1"/>
  <c r="I124"/>
  <c r="K124" s="1"/>
  <c r="I123"/>
  <c r="K123" s="1"/>
  <c r="I122"/>
  <c r="K122" s="1"/>
  <c r="I121"/>
  <c r="K121" s="1"/>
  <c r="I120"/>
  <c r="K120" s="1"/>
  <c r="I119"/>
  <c r="K119" s="1"/>
  <c r="I118"/>
  <c r="K118" s="1"/>
  <c r="I117"/>
  <c r="K117" s="1"/>
  <c r="I116"/>
  <c r="K116" s="1"/>
  <c r="I115"/>
  <c r="K115" s="1"/>
  <c r="I114"/>
  <c r="K114" s="1"/>
  <c r="I113"/>
  <c r="K113" s="1"/>
  <c r="I112"/>
  <c r="K112" s="1"/>
  <c r="I111"/>
  <c r="K111" s="1"/>
  <c r="I110"/>
  <c r="K110" s="1"/>
  <c r="I109"/>
  <c r="K109" s="1"/>
  <c r="I108"/>
  <c r="K108" s="1"/>
  <c r="I107"/>
  <c r="K107" s="1"/>
  <c r="I106"/>
  <c r="K106" s="1"/>
  <c r="I105"/>
  <c r="K105" s="1"/>
  <c r="I104"/>
  <c r="K104" s="1"/>
  <c r="I103"/>
  <c r="K103" s="1"/>
  <c r="I102"/>
  <c r="K102" s="1"/>
  <c r="I101"/>
  <c r="K101" s="1"/>
  <c r="I100"/>
  <c r="K100" s="1"/>
  <c r="I99"/>
  <c r="K99" s="1"/>
  <c r="I98"/>
  <c r="K98" s="1"/>
  <c r="I97"/>
  <c r="K97" s="1"/>
  <c r="I96"/>
  <c r="K96" s="1"/>
  <c r="I95"/>
  <c r="K95" s="1"/>
  <c r="I94"/>
  <c r="K94" s="1"/>
  <c r="I93"/>
  <c r="K93" s="1"/>
  <c r="I92"/>
  <c r="K92" s="1"/>
  <c r="I91"/>
  <c r="K91" s="1"/>
  <c r="N90"/>
  <c r="I90"/>
  <c r="K90" s="1"/>
  <c r="I89"/>
  <c r="K89" s="1"/>
  <c r="I88"/>
  <c r="K88" s="1"/>
  <c r="I87"/>
  <c r="K87" s="1"/>
  <c r="I86"/>
  <c r="K86" s="1"/>
  <c r="I85"/>
  <c r="K85" s="1"/>
  <c r="I84"/>
  <c r="K84" s="1"/>
  <c r="I83"/>
  <c r="K83" s="1"/>
  <c r="I82"/>
  <c r="K82" s="1"/>
  <c r="I81"/>
  <c r="K81" s="1"/>
  <c r="I80"/>
  <c r="K80" s="1"/>
  <c r="I79"/>
  <c r="K79" s="1"/>
  <c r="I78"/>
  <c r="K78" s="1"/>
  <c r="I77"/>
  <c r="K77" s="1"/>
  <c r="I76"/>
  <c r="K76" s="1"/>
  <c r="I75"/>
  <c r="K75" s="1"/>
  <c r="I74"/>
  <c r="K74" s="1"/>
  <c r="I73"/>
  <c r="K73" s="1"/>
  <c r="I72"/>
  <c r="K72" s="1"/>
  <c r="I71"/>
  <c r="K71" s="1"/>
  <c r="I70"/>
  <c r="K70" s="1"/>
  <c r="I69"/>
  <c r="K69" s="1"/>
  <c r="I68"/>
  <c r="K68" s="1"/>
  <c r="I67"/>
  <c r="K67" s="1"/>
  <c r="I66"/>
  <c r="K66" s="1"/>
  <c r="I65"/>
  <c r="K65" s="1"/>
  <c r="I64"/>
  <c r="K64" s="1"/>
  <c r="I63"/>
  <c r="K63" s="1"/>
  <c r="I62"/>
  <c r="K62" s="1"/>
  <c r="I61"/>
  <c r="K61" s="1"/>
  <c r="I60"/>
  <c r="K60" s="1"/>
  <c r="I59"/>
  <c r="K59" s="1"/>
  <c r="I58"/>
  <c r="K58" s="1"/>
  <c r="I57"/>
  <c r="K57" s="1"/>
  <c r="I56"/>
  <c r="K56" s="1"/>
  <c r="I55"/>
  <c r="K55" s="1"/>
  <c r="I54"/>
  <c r="K54" s="1"/>
  <c r="I53"/>
  <c r="K53" s="1"/>
  <c r="I52"/>
  <c r="K52" s="1"/>
  <c r="I51"/>
  <c r="K51" s="1"/>
  <c r="N50"/>
  <c r="I50"/>
  <c r="K50" s="1"/>
  <c r="I49"/>
  <c r="K49" s="1"/>
  <c r="I48"/>
  <c r="K48" s="1"/>
  <c r="I47"/>
  <c r="K47" s="1"/>
  <c r="I46"/>
  <c r="K46" s="1"/>
  <c r="I45"/>
  <c r="K45" s="1"/>
  <c r="I44"/>
  <c r="K44" s="1"/>
  <c r="I43"/>
  <c r="K43" s="1"/>
  <c r="I42"/>
  <c r="K42" s="1"/>
  <c r="I41"/>
  <c r="K41" s="1"/>
  <c r="N40"/>
  <c r="I40"/>
  <c r="K40" s="1"/>
  <c r="I39"/>
  <c r="K39" s="1"/>
  <c r="I38"/>
  <c r="K38" s="1"/>
  <c r="I37"/>
  <c r="K37" s="1"/>
  <c r="I36"/>
  <c r="K36" s="1"/>
  <c r="I35"/>
  <c r="K35" s="1"/>
  <c r="I34"/>
  <c r="K34" s="1"/>
  <c r="I33"/>
  <c r="K33" s="1"/>
  <c r="I32"/>
  <c r="K32" s="1"/>
  <c r="I31"/>
  <c r="K31" s="1"/>
  <c r="N30"/>
  <c r="I30"/>
  <c r="K30" s="1"/>
  <c r="I29"/>
  <c r="K29" s="1"/>
  <c r="I28"/>
  <c r="K28" s="1"/>
  <c r="I27"/>
  <c r="K27" s="1"/>
  <c r="I26"/>
  <c r="K26" s="1"/>
  <c r="I25"/>
  <c r="K25" s="1"/>
  <c r="I24"/>
  <c r="K24" s="1"/>
  <c r="I23"/>
  <c r="K23" s="1"/>
  <c r="I22"/>
  <c r="K22" s="1"/>
  <c r="I21"/>
  <c r="K21" s="1"/>
  <c r="M19"/>
  <c r="N20" s="1"/>
  <c r="I20"/>
  <c r="K20" s="1"/>
  <c r="I19"/>
  <c r="K19" s="1"/>
  <c r="I18"/>
  <c r="K18" s="1"/>
  <c r="I17"/>
  <c r="K17" s="1"/>
  <c r="I16"/>
  <c r="K16" s="1"/>
  <c r="I15"/>
  <c r="K15" s="1"/>
  <c r="I14"/>
  <c r="K14" s="1"/>
  <c r="N13"/>
  <c r="I13"/>
  <c r="K13" s="1"/>
  <c r="I12"/>
  <c r="K12" s="1"/>
  <c r="I11"/>
  <c r="K11" s="1"/>
  <c r="I10"/>
  <c r="K10" s="1"/>
  <c r="I9"/>
  <c r="K9" s="1"/>
  <c r="I8"/>
  <c r="K8" s="1"/>
  <c r="I7"/>
  <c r="K7" s="1"/>
  <c r="N6"/>
  <c r="I6"/>
  <c r="K6" s="1"/>
  <c r="I5"/>
  <c r="K5" s="1"/>
  <c r="I4"/>
  <c r="K4" s="1"/>
  <c r="I3"/>
  <c r="K3" s="1"/>
  <c r="I2"/>
  <c r="K2" s="1"/>
  <c r="L60" l="1"/>
  <c r="L98"/>
  <c r="L105"/>
  <c r="L75"/>
  <c r="L78"/>
  <c r="L72"/>
  <c r="L130"/>
  <c r="L95"/>
  <c r="L108"/>
  <c r="L138"/>
  <c r="L80"/>
  <c r="L68"/>
  <c r="L92"/>
  <c r="L102"/>
  <c r="L110"/>
  <c r="L120"/>
  <c r="L20"/>
  <c r="L48"/>
  <c r="L50"/>
  <c r="L128"/>
  <c r="L70"/>
  <c r="L100"/>
  <c r="L125"/>
  <c r="L140"/>
  <c r="L45"/>
  <c r="L55"/>
  <c r="L118"/>
  <c r="L38"/>
  <c r="L35"/>
  <c r="L25"/>
  <c r="L30"/>
  <c r="L28"/>
  <c r="L11"/>
  <c r="L58"/>
  <c r="L85"/>
  <c r="L13"/>
  <c r="L18"/>
  <c r="L90"/>
  <c r="L6"/>
  <c r="L88"/>
  <c r="N120" l="1"/>
</calcChain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玩家</t>
        </r>
        <r>
          <rPr>
            <sz val="9"/>
            <color indexed="81"/>
            <rFont val="Tahoma"/>
            <family val="2"/>
          </rPr>
          <t>VIP</t>
        </r>
        <r>
          <rPr>
            <sz val="9"/>
            <color indexed="81"/>
            <rFont val="宋体"/>
            <family val="3"/>
            <charset val="134"/>
          </rPr>
          <t>等级≥</t>
        </r>
        <r>
          <rPr>
            <sz val="9"/>
            <color indexed="81"/>
            <rFont val="Tahoma"/>
            <family val="2"/>
          </rPr>
          <t>vip_level</t>
        </r>
        <r>
          <rPr>
            <sz val="9"/>
            <color indexed="81"/>
            <rFont val="宋体"/>
            <family val="3"/>
            <charset val="134"/>
          </rPr>
          <t>可购买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玩家</t>
        </r>
        <r>
          <rPr>
            <sz val="9"/>
            <color indexed="81"/>
            <rFont val="Tahoma"/>
            <family val="2"/>
          </rPr>
          <t>VIP</t>
        </r>
        <r>
          <rPr>
            <sz val="9"/>
            <color indexed="81"/>
            <rFont val="宋体"/>
            <family val="3"/>
            <charset val="134"/>
          </rPr>
          <t>等级≥</t>
        </r>
        <r>
          <rPr>
            <sz val="9"/>
            <color indexed="81"/>
            <rFont val="Tahoma"/>
            <family val="2"/>
          </rPr>
          <t>vip_level</t>
        </r>
        <r>
          <rPr>
            <sz val="9"/>
            <color indexed="81"/>
            <rFont val="宋体"/>
            <family val="3"/>
            <charset val="134"/>
          </rPr>
          <t>可购买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将魂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战功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威名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 xml:space="preserve">掉落库
</t>
        </r>
        <r>
          <rPr>
            <b/>
            <sz val="9"/>
            <color indexed="81"/>
            <rFont val="Tahoma"/>
            <family val="2"/>
          </rPr>
          <t>19-VIP</t>
        </r>
        <r>
          <rPr>
            <b/>
            <sz val="9"/>
            <color indexed="81"/>
            <rFont val="宋体"/>
            <family val="3"/>
            <charset val="134"/>
          </rPr>
          <t xml:space="preserve">经验值
</t>
        </r>
        <r>
          <rPr>
            <b/>
            <sz val="9"/>
            <color indexed="81"/>
            <rFont val="Tahoma"/>
            <family val="2"/>
          </rPr>
          <t>20-</t>
        </r>
        <r>
          <rPr>
            <b/>
            <sz val="9"/>
            <color indexed="81"/>
            <rFont val="宋体"/>
            <family val="3"/>
            <charset val="134"/>
          </rPr>
          <t xml:space="preserve">军团贡献
</t>
        </r>
        <r>
          <rPr>
            <b/>
            <sz val="9"/>
            <color indexed="81"/>
            <rFont val="Tahoma"/>
            <family val="2"/>
          </rPr>
          <t>21-</t>
        </r>
        <r>
          <rPr>
            <b/>
            <sz val="9"/>
            <color indexed="81"/>
            <rFont val="宋体"/>
            <family val="3"/>
            <charset val="134"/>
          </rPr>
          <t xml:space="preserve">时装
</t>
        </r>
        <r>
          <rPr>
            <b/>
            <sz val="9"/>
            <color indexed="81"/>
            <rFont val="Tahoma"/>
            <family val="2"/>
          </rPr>
          <t>22-</t>
        </r>
        <r>
          <rPr>
            <b/>
            <sz val="9"/>
            <color indexed="81"/>
            <rFont val="宋体"/>
            <family val="3"/>
            <charset val="134"/>
          </rPr>
          <t xml:space="preserve">觉醒道具
</t>
        </r>
        <r>
          <rPr>
            <b/>
            <sz val="9"/>
            <color indexed="81"/>
            <rFont val="Tahoma"/>
            <family val="2"/>
          </rPr>
          <t>23-</t>
        </r>
        <r>
          <rPr>
            <b/>
            <sz val="9"/>
            <color indexed="81"/>
            <rFont val="宋体"/>
            <family val="3"/>
            <charset val="134"/>
          </rPr>
          <t xml:space="preserve">神魂
</t>
        </r>
        <r>
          <rPr>
            <b/>
            <sz val="9"/>
            <color indexed="81"/>
            <rFont val="Tahoma"/>
            <family val="2"/>
          </rPr>
          <t>24-</t>
        </r>
        <r>
          <rPr>
            <b/>
            <sz val="9"/>
            <color indexed="81"/>
            <rFont val="宋体"/>
            <family val="3"/>
            <charset val="134"/>
          </rPr>
          <t xml:space="preserve">转盘积分
</t>
        </r>
        <r>
          <rPr>
            <b/>
            <sz val="9"/>
            <color indexed="81"/>
            <rFont val="Tahoma"/>
            <family val="2"/>
          </rPr>
          <t>25-</t>
        </r>
        <r>
          <rPr>
            <b/>
            <sz val="9"/>
            <color indexed="81"/>
            <rFont val="宋体"/>
            <family val="3"/>
            <charset val="134"/>
          </rPr>
          <t xml:space="preserve">演武勋章
</t>
        </r>
        <r>
          <rPr>
            <b/>
            <sz val="9"/>
            <color indexed="81"/>
            <rFont val="Tahoma"/>
            <family val="2"/>
          </rPr>
          <t>26-</t>
        </r>
        <r>
          <rPr>
            <b/>
            <sz val="9"/>
            <color indexed="81"/>
            <rFont val="宋体"/>
            <family val="3"/>
            <charset val="134"/>
          </rPr>
          <t xml:space="preserve">推广积分
</t>
        </r>
        <r>
          <rPr>
            <b/>
            <sz val="9"/>
            <color indexed="81"/>
            <rFont val="Tahoma"/>
            <family val="2"/>
          </rPr>
          <t>27-</t>
        </r>
        <r>
          <rPr>
            <b/>
            <sz val="9"/>
            <color indexed="81"/>
            <rFont val="宋体"/>
            <family val="3"/>
            <charset val="134"/>
          </rPr>
          <t xml:space="preserve">团购券
</t>
        </r>
        <r>
          <rPr>
            <b/>
            <sz val="9"/>
            <color indexed="81"/>
            <rFont val="Tahoma"/>
            <family val="2"/>
          </rPr>
          <t>28-</t>
        </r>
        <r>
          <rPr>
            <b/>
            <sz val="9"/>
            <color indexed="81"/>
            <rFont val="宋体"/>
            <family val="3"/>
            <charset val="134"/>
          </rPr>
          <t xml:space="preserve">战宠
</t>
        </r>
        <r>
          <rPr>
            <b/>
            <sz val="9"/>
            <color indexed="81"/>
            <rFont val="Tahoma"/>
            <family val="2"/>
          </rPr>
          <t>29-</t>
        </r>
        <r>
          <rPr>
            <b/>
            <sz val="9"/>
            <color indexed="81"/>
            <rFont val="宋体"/>
            <family val="3"/>
            <charset val="134"/>
          </rPr>
          <t xml:space="preserve">兽魂（战宠积分）
</t>
        </r>
        <r>
          <rPr>
            <b/>
            <sz val="9"/>
            <color indexed="81"/>
            <rFont val="Tahoma"/>
            <family val="2"/>
          </rPr>
          <t>30-</t>
        </r>
        <r>
          <rPr>
            <b/>
            <sz val="9"/>
            <color indexed="81"/>
            <rFont val="宋体"/>
            <family val="3"/>
            <charset val="134"/>
          </rPr>
          <t xml:space="preserve">累充点数
</t>
        </r>
        <r>
          <rPr>
            <b/>
            <sz val="9"/>
            <color indexed="81"/>
            <rFont val="Tahoma"/>
            <family val="2"/>
          </rPr>
          <t>101-</t>
        </r>
        <r>
          <rPr>
            <b/>
            <sz val="9"/>
            <color indexed="81"/>
            <rFont val="宋体"/>
            <family val="3"/>
            <charset val="134"/>
          </rPr>
          <t>台湾定制</t>
        </r>
      </text>
    </comment>
    <comment ref="L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O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Q3" authorId="0">
      <text>
        <r>
          <rPr>
            <b/>
            <sz val="9"/>
            <color indexed="81"/>
            <rFont val="Tahoma"/>
            <family val="2"/>
          </rPr>
          <t>作者: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R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T3" authorId="0">
      <text>
        <r>
          <rPr>
            <b/>
            <sz val="9"/>
            <color indexed="81"/>
            <rFont val="Tahoma"/>
            <family val="2"/>
          </rPr>
          <t>作者: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U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W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50=5</t>
        </r>
        <r>
          <rPr>
            <sz val="9"/>
            <color indexed="81"/>
            <rFont val="宋体"/>
            <family val="3"/>
            <charset val="134"/>
          </rPr>
          <t>折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玩家</t>
        </r>
        <r>
          <rPr>
            <sz val="9"/>
            <color indexed="81"/>
            <rFont val="Tahoma"/>
            <family val="2"/>
          </rPr>
          <t>VIP</t>
        </r>
        <r>
          <rPr>
            <sz val="9"/>
            <color indexed="81"/>
            <rFont val="宋体"/>
            <family val="3"/>
            <charset val="134"/>
          </rPr>
          <t>等级≥</t>
        </r>
        <r>
          <rPr>
            <sz val="9"/>
            <color indexed="81"/>
            <rFont val="Tahoma"/>
            <family val="2"/>
          </rPr>
          <t>vip_level</t>
        </r>
        <r>
          <rPr>
            <sz val="9"/>
            <color indexed="81"/>
            <rFont val="宋体"/>
            <family val="3"/>
            <charset val="134"/>
          </rPr>
          <t>可购买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玩家</t>
        </r>
        <r>
          <rPr>
            <sz val="9"/>
            <color indexed="81"/>
            <rFont val="Tahoma"/>
            <family val="2"/>
          </rPr>
          <t>VIP</t>
        </r>
        <r>
          <rPr>
            <sz val="9"/>
            <color indexed="81"/>
            <rFont val="宋体"/>
            <family val="3"/>
            <charset val="134"/>
          </rPr>
          <t>等级≥</t>
        </r>
        <r>
          <rPr>
            <sz val="9"/>
            <color indexed="81"/>
            <rFont val="Tahoma"/>
            <family val="2"/>
          </rPr>
          <t>vip_level</t>
        </r>
        <r>
          <rPr>
            <sz val="9"/>
            <color indexed="81"/>
            <rFont val="宋体"/>
            <family val="3"/>
            <charset val="134"/>
          </rPr>
          <t>可购买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将魂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战功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威名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 xml:space="preserve">掉落库
</t>
        </r>
        <r>
          <rPr>
            <b/>
            <sz val="9"/>
            <color indexed="81"/>
            <rFont val="Tahoma"/>
            <family val="2"/>
          </rPr>
          <t>19-VIP</t>
        </r>
        <r>
          <rPr>
            <b/>
            <sz val="9"/>
            <color indexed="81"/>
            <rFont val="宋体"/>
            <family val="3"/>
            <charset val="134"/>
          </rPr>
          <t xml:space="preserve">经验值
</t>
        </r>
        <r>
          <rPr>
            <b/>
            <sz val="9"/>
            <color indexed="81"/>
            <rFont val="Tahoma"/>
            <family val="2"/>
          </rPr>
          <t>20-</t>
        </r>
        <r>
          <rPr>
            <b/>
            <sz val="9"/>
            <color indexed="81"/>
            <rFont val="宋体"/>
            <family val="3"/>
            <charset val="134"/>
          </rPr>
          <t xml:space="preserve">军团贡献
</t>
        </r>
        <r>
          <rPr>
            <b/>
            <sz val="9"/>
            <color indexed="81"/>
            <rFont val="Tahoma"/>
            <family val="2"/>
          </rPr>
          <t>21-</t>
        </r>
        <r>
          <rPr>
            <b/>
            <sz val="9"/>
            <color indexed="81"/>
            <rFont val="宋体"/>
            <family val="3"/>
            <charset val="134"/>
          </rPr>
          <t xml:space="preserve">时装
</t>
        </r>
        <r>
          <rPr>
            <b/>
            <sz val="9"/>
            <color indexed="81"/>
            <rFont val="Tahoma"/>
            <family val="2"/>
          </rPr>
          <t>22-</t>
        </r>
        <r>
          <rPr>
            <b/>
            <sz val="9"/>
            <color indexed="81"/>
            <rFont val="宋体"/>
            <family val="3"/>
            <charset val="134"/>
          </rPr>
          <t xml:space="preserve">觉醒道具
</t>
        </r>
        <r>
          <rPr>
            <b/>
            <sz val="9"/>
            <color indexed="81"/>
            <rFont val="Tahoma"/>
            <family val="2"/>
          </rPr>
          <t>23-</t>
        </r>
        <r>
          <rPr>
            <b/>
            <sz val="9"/>
            <color indexed="81"/>
            <rFont val="宋体"/>
            <family val="3"/>
            <charset val="134"/>
          </rPr>
          <t xml:space="preserve">神魂
</t>
        </r>
        <r>
          <rPr>
            <b/>
            <sz val="9"/>
            <color indexed="81"/>
            <rFont val="Tahoma"/>
            <family val="2"/>
          </rPr>
          <t>24-</t>
        </r>
        <r>
          <rPr>
            <b/>
            <sz val="9"/>
            <color indexed="81"/>
            <rFont val="宋体"/>
            <family val="3"/>
            <charset val="134"/>
          </rPr>
          <t xml:space="preserve">转盘积分
</t>
        </r>
        <r>
          <rPr>
            <b/>
            <sz val="9"/>
            <color indexed="81"/>
            <rFont val="Tahoma"/>
            <family val="2"/>
          </rPr>
          <t>25-</t>
        </r>
        <r>
          <rPr>
            <b/>
            <sz val="9"/>
            <color indexed="81"/>
            <rFont val="宋体"/>
            <family val="3"/>
            <charset val="134"/>
          </rPr>
          <t xml:space="preserve">演武勋章
</t>
        </r>
        <r>
          <rPr>
            <b/>
            <sz val="9"/>
            <color indexed="81"/>
            <rFont val="Tahoma"/>
            <family val="2"/>
          </rPr>
          <t>26-</t>
        </r>
        <r>
          <rPr>
            <b/>
            <sz val="9"/>
            <color indexed="81"/>
            <rFont val="宋体"/>
            <family val="3"/>
            <charset val="134"/>
          </rPr>
          <t xml:space="preserve">推广积分
</t>
        </r>
        <r>
          <rPr>
            <b/>
            <sz val="9"/>
            <color indexed="81"/>
            <rFont val="Tahoma"/>
            <family val="2"/>
          </rPr>
          <t>27-</t>
        </r>
        <r>
          <rPr>
            <b/>
            <sz val="9"/>
            <color indexed="81"/>
            <rFont val="宋体"/>
            <family val="3"/>
            <charset val="134"/>
          </rPr>
          <t xml:space="preserve">团购券
</t>
        </r>
        <r>
          <rPr>
            <b/>
            <sz val="9"/>
            <color indexed="81"/>
            <rFont val="Tahoma"/>
            <family val="2"/>
          </rPr>
          <t>28-</t>
        </r>
        <r>
          <rPr>
            <b/>
            <sz val="9"/>
            <color indexed="81"/>
            <rFont val="宋体"/>
            <family val="3"/>
            <charset val="134"/>
          </rPr>
          <t xml:space="preserve">战宠
</t>
        </r>
        <r>
          <rPr>
            <b/>
            <sz val="9"/>
            <color indexed="81"/>
            <rFont val="Tahoma"/>
            <family val="2"/>
          </rPr>
          <t>29-</t>
        </r>
        <r>
          <rPr>
            <b/>
            <sz val="9"/>
            <color indexed="81"/>
            <rFont val="宋体"/>
            <family val="3"/>
            <charset val="134"/>
          </rPr>
          <t xml:space="preserve">兽魂（战宠积分）
</t>
        </r>
        <r>
          <rPr>
            <b/>
            <sz val="9"/>
            <color indexed="81"/>
            <rFont val="Tahoma"/>
            <family val="2"/>
          </rPr>
          <t>30-</t>
        </r>
        <r>
          <rPr>
            <b/>
            <sz val="9"/>
            <color indexed="81"/>
            <rFont val="宋体"/>
            <family val="3"/>
            <charset val="134"/>
          </rPr>
          <t xml:space="preserve">累充点数
</t>
        </r>
        <r>
          <rPr>
            <b/>
            <sz val="9"/>
            <color indexed="81"/>
            <rFont val="Tahoma"/>
            <family val="2"/>
          </rPr>
          <t>101-</t>
        </r>
        <r>
          <rPr>
            <b/>
            <sz val="9"/>
            <color indexed="81"/>
            <rFont val="宋体"/>
            <family val="3"/>
            <charset val="134"/>
          </rPr>
          <t>台湾定制</t>
        </r>
      </text>
    </comment>
    <comment ref="L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AB3" authorId="0">
      <text>
        <r>
          <rPr>
            <b/>
            <sz val="9"/>
            <color indexed="81"/>
            <rFont val="Tahoma"/>
            <family val="2"/>
          </rPr>
          <t>作者: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AC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</commentList>
</comments>
</file>

<file path=xl/sharedStrings.xml><?xml version="1.0" encoding="utf-8"?>
<sst xmlns="http://schemas.openxmlformats.org/spreadsheetml/2006/main" count="721" uniqueCount="134">
  <si>
    <t>id</t>
    <phoneticPr fontId="2" type="noConversion"/>
  </si>
  <si>
    <t>int</t>
    <phoneticPr fontId="2" type="noConversion"/>
  </si>
  <si>
    <t>编号</t>
    <phoneticPr fontId="2" type="noConversion"/>
  </si>
  <si>
    <t>玩家最小等级</t>
    <phoneticPr fontId="2" type="noConversion"/>
  </si>
  <si>
    <t>玩家最大等级</t>
    <phoneticPr fontId="2" type="noConversion"/>
  </si>
  <si>
    <t>可购买VIP最小等级</t>
    <phoneticPr fontId="2" type="noConversion"/>
  </si>
  <si>
    <t>可购买VIP最大等级</t>
    <phoneticPr fontId="2" type="noConversion"/>
  </si>
  <si>
    <t>Both</t>
  </si>
  <si>
    <t>level_max</t>
    <phoneticPr fontId="2" type="noConversion"/>
  </si>
  <si>
    <t>vip_level_max</t>
    <phoneticPr fontId="2" type="noConversion"/>
  </si>
  <si>
    <t>bag_1_cost_type</t>
    <phoneticPr fontId="2" type="noConversion"/>
  </si>
  <si>
    <t>bag_1_item_1_type</t>
    <phoneticPr fontId="2" type="noConversion"/>
  </si>
  <si>
    <t>bag_1_item_1_value</t>
    <phoneticPr fontId="2" type="noConversion"/>
  </si>
  <si>
    <t>bag_1_item_1_size</t>
    <phoneticPr fontId="2" type="noConversion"/>
  </si>
  <si>
    <t>bag_1_item_2_type</t>
    <phoneticPr fontId="2" type="noConversion"/>
  </si>
  <si>
    <t>bag_1_item_2_value</t>
    <phoneticPr fontId="2" type="noConversion"/>
  </si>
  <si>
    <t>bag_1_item_2_size</t>
    <phoneticPr fontId="2" type="noConversion"/>
  </si>
  <si>
    <t>bag_1_item_3_type</t>
    <phoneticPr fontId="2" type="noConversion"/>
  </si>
  <si>
    <t>bag_1_item_3_value</t>
    <phoneticPr fontId="2" type="noConversion"/>
  </si>
  <si>
    <t>bag_1_item_3_size</t>
    <phoneticPr fontId="2" type="noConversion"/>
  </si>
  <si>
    <t>bag_1_item_4_type</t>
    <phoneticPr fontId="2" type="noConversion"/>
  </si>
  <si>
    <t>bag_1_item_4_value</t>
    <phoneticPr fontId="2" type="noConversion"/>
  </si>
  <si>
    <t>bag_1_item_4_size</t>
    <phoneticPr fontId="2" type="noConversion"/>
  </si>
  <si>
    <t>level_min</t>
  </si>
  <si>
    <t>vip_level_min</t>
  </si>
  <si>
    <t>string</t>
    <phoneticPr fontId="2" type="noConversion"/>
  </si>
  <si>
    <t>Client</t>
  </si>
  <si>
    <t>bag_1_name</t>
    <phoneticPr fontId="2" type="noConversion"/>
  </si>
  <si>
    <t>礼包名称</t>
  </si>
  <si>
    <t>礼包消耗类型</t>
  </si>
  <si>
    <t>礼包消耗类型值</t>
  </si>
  <si>
    <t>礼包物品1类型</t>
  </si>
  <si>
    <t>礼包物品1类型值</t>
  </si>
  <si>
    <t>礼包物品1数量</t>
  </si>
  <si>
    <t>礼包物品2类型</t>
  </si>
  <si>
    <t>礼包物品2类型值</t>
  </si>
  <si>
    <t>礼包物品2数量</t>
  </si>
  <si>
    <t>礼包物品3类型</t>
  </si>
  <si>
    <t>礼包物品3类型值</t>
  </si>
  <si>
    <t>礼包物品3数量</t>
  </si>
  <si>
    <t>礼包物品4类型</t>
  </si>
  <si>
    <t>礼包物品4类型值</t>
  </si>
  <si>
    <t>礼包物品4数量</t>
  </si>
  <si>
    <t>礼包可购买次数</t>
    <phoneticPr fontId="2" type="noConversion"/>
  </si>
  <si>
    <t>bag_1_cost_value</t>
    <phoneticPr fontId="2" type="noConversion"/>
  </si>
  <si>
    <t>bag_1_cost_time</t>
    <phoneticPr fontId="2" type="noConversion"/>
  </si>
  <si>
    <t>等级</t>
    <phoneticPr fontId="2" type="noConversion"/>
  </si>
  <si>
    <t>vip</t>
    <phoneticPr fontId="2" type="noConversion"/>
  </si>
  <si>
    <t>礼包ID</t>
    <phoneticPr fontId="2" type="noConversion"/>
  </si>
  <si>
    <t>物品名称</t>
    <phoneticPr fontId="2" type="noConversion"/>
  </si>
  <si>
    <t>基础数量</t>
    <phoneticPr fontId="2" type="noConversion"/>
  </si>
  <si>
    <t>数量</t>
    <phoneticPr fontId="2" type="noConversion"/>
  </si>
  <si>
    <t>价值</t>
    <phoneticPr fontId="2" type="noConversion"/>
  </si>
  <si>
    <t>元宝价值</t>
    <phoneticPr fontId="2" type="noConversion"/>
  </si>
  <si>
    <t>折扣率</t>
    <phoneticPr fontId="2" type="noConversion"/>
  </si>
  <si>
    <t>最终元宝数</t>
    <phoneticPr fontId="2" type="noConversion"/>
  </si>
  <si>
    <t>修正值</t>
    <phoneticPr fontId="2" type="noConversion"/>
  </si>
  <si>
    <t>1-49</t>
    <phoneticPr fontId="2" type="noConversion"/>
  </si>
  <si>
    <t>0-5</t>
    <phoneticPr fontId="2" type="noConversion"/>
  </si>
  <si>
    <t>礼包1</t>
    <phoneticPr fontId="2" type="noConversion"/>
  </si>
  <si>
    <t>体力丹</t>
    <phoneticPr fontId="2" type="noConversion"/>
  </si>
  <si>
    <t>精力丹</t>
    <phoneticPr fontId="2" type="noConversion"/>
  </si>
  <si>
    <t>银两</t>
    <phoneticPr fontId="2" type="noConversion"/>
  </si>
  <si>
    <t>礼包2</t>
    <phoneticPr fontId="2" type="noConversion"/>
  </si>
  <si>
    <t>橙色装备箱子</t>
    <phoneticPr fontId="2" type="noConversion"/>
  </si>
  <si>
    <t>极品精炼石</t>
    <phoneticPr fontId="2" type="noConversion"/>
  </si>
  <si>
    <t xml:space="preserve"> 6-8 </t>
    <phoneticPr fontId="2" type="noConversion"/>
  </si>
  <si>
    <t>礼包3</t>
    <phoneticPr fontId="2" type="noConversion"/>
  </si>
  <si>
    <t>礼包4</t>
    <phoneticPr fontId="2" type="noConversion"/>
  </si>
  <si>
    <t>橙色宝物礼包</t>
    <phoneticPr fontId="2" type="noConversion"/>
  </si>
  <si>
    <t>宝物精炼石</t>
    <phoneticPr fontId="2" type="noConversion"/>
  </si>
  <si>
    <t xml:space="preserve">  9-12</t>
    <phoneticPr fontId="2" type="noConversion"/>
  </si>
  <si>
    <t>50-69</t>
    <phoneticPr fontId="2" type="noConversion"/>
  </si>
  <si>
    <t xml:space="preserve"> 0 - 5</t>
    <phoneticPr fontId="2" type="noConversion"/>
  </si>
  <si>
    <t>神魂</t>
    <phoneticPr fontId="2" type="noConversion"/>
  </si>
  <si>
    <t>觉醒丹</t>
    <phoneticPr fontId="2" type="noConversion"/>
  </si>
  <si>
    <t>觉醒道具（蓝）</t>
    <phoneticPr fontId="2" type="noConversion"/>
  </si>
  <si>
    <t xml:space="preserve"> 6 - 8</t>
    <phoneticPr fontId="2" type="noConversion"/>
  </si>
  <si>
    <t xml:space="preserve"> 9 - 12</t>
    <phoneticPr fontId="2" type="noConversion"/>
  </si>
  <si>
    <t>70-79</t>
    <phoneticPr fontId="2" type="noConversion"/>
  </si>
  <si>
    <t>v0-v5</t>
    <phoneticPr fontId="2" type="noConversion"/>
  </si>
  <si>
    <t>觉醒道具（紫）</t>
    <phoneticPr fontId="2" type="noConversion"/>
  </si>
  <si>
    <t>红色宝物礼包</t>
    <phoneticPr fontId="2" type="noConversion"/>
  </si>
  <si>
    <t>v6-v8</t>
    <phoneticPr fontId="2" type="noConversion"/>
  </si>
  <si>
    <t>v9-v12</t>
    <phoneticPr fontId="2" type="noConversion"/>
  </si>
  <si>
    <t>80-99</t>
    <phoneticPr fontId="2" type="noConversion"/>
  </si>
  <si>
    <t>红色装备精华</t>
    <phoneticPr fontId="2" type="noConversion"/>
  </si>
  <si>
    <t>100-120</t>
    <phoneticPr fontId="2" type="noConversion"/>
  </si>
  <si>
    <t>觉醒道具（橙）</t>
    <phoneticPr fontId="2" type="noConversion"/>
  </si>
  <si>
    <t>设计目的：</t>
    <phoneticPr fontId="2" type="noConversion"/>
  </si>
  <si>
    <t>1. 每周的大折扣贩售，增加以周为单位的元宝消耗；</t>
    <phoneticPr fontId="2" type="noConversion"/>
  </si>
  <si>
    <t>2. 针对不同等级、不同vip等级的玩家分类，分别推送购买内容；</t>
    <phoneticPr fontId="2" type="noConversion"/>
  </si>
  <si>
    <t>需要处理的问题：</t>
    <phoneticPr fontId="2" type="noConversion"/>
  </si>
  <si>
    <t>1. 提升vip等级、提升等级时玩家的消费粒度和物品需求量级</t>
    <phoneticPr fontId="2" type="noConversion"/>
  </si>
  <si>
    <t>处理方法：</t>
    <phoneticPr fontId="2" type="noConversion"/>
  </si>
  <si>
    <t>1. 通过可购买次数来控制每个包的单价，提升等级/vip等级后，尽可能的让玩家能够购买以前的价格的东西，通过增加次数来增加量级</t>
    <phoneticPr fontId="2" type="noConversion"/>
  </si>
  <si>
    <t>2. 根据不同的等级段的需求，推送该等级段后玩家可能需求的资源</t>
    <phoneticPr fontId="2" type="noConversion"/>
  </si>
  <si>
    <t>3. 元宝的总数量控制；等级段低的需求量小，后面增加总需求量</t>
    <phoneticPr fontId="2" type="noConversion"/>
  </si>
  <si>
    <t>2. 与当前线上的周VIP有冲突。</t>
    <phoneticPr fontId="2" type="noConversion"/>
  </si>
  <si>
    <t>可购买次数</t>
    <phoneticPr fontId="2" type="noConversion"/>
  </si>
  <si>
    <t>礼包2</t>
    <phoneticPr fontId="2" type="noConversion"/>
  </si>
  <si>
    <t>礼包2</t>
    <phoneticPr fontId="2" type="noConversion"/>
  </si>
  <si>
    <t>礼包3</t>
    <phoneticPr fontId="2" type="noConversion"/>
  </si>
  <si>
    <t>觉醒礼包</t>
  </si>
  <si>
    <t>宝物礼包</t>
  </si>
  <si>
    <t>活力礼包</t>
  </si>
  <si>
    <t>银两礼包</t>
  </si>
  <si>
    <t>装备礼包</t>
  </si>
  <si>
    <t>Excluded</t>
  </si>
  <si>
    <t>总消耗元宝</t>
    <phoneticPr fontId="2" type="noConversion"/>
  </si>
  <si>
    <t>crash</t>
    <phoneticPr fontId="2" type="noConversion"/>
  </si>
  <si>
    <t>int</t>
    <phoneticPr fontId="2" type="noConversion"/>
  </si>
  <si>
    <t>体力丹</t>
  </si>
  <si>
    <t>银两</t>
  </si>
  <si>
    <t>橙色装备箱子</t>
  </si>
  <si>
    <t>橙色宝物礼包</t>
  </si>
  <si>
    <t>神魂</t>
  </si>
  <si>
    <t>红色宝物礼包</t>
  </si>
  <si>
    <t>红色装备精华</t>
  </si>
  <si>
    <t>精力丹</t>
  </si>
  <si>
    <t>极品精炼石</t>
  </si>
  <si>
    <t>宝物精炼石</t>
  </si>
  <si>
    <t>觉醒丹</t>
  </si>
  <si>
    <t>觉醒道具箱（蓝）</t>
  </si>
  <si>
    <t>觉醒道具箱（紫）</t>
  </si>
  <si>
    <t>觉醒道具箱（橙）</t>
  </si>
  <si>
    <t>元宝</t>
    <phoneticPr fontId="2" type="noConversion"/>
  </si>
  <si>
    <t>原价</t>
    <phoneticPr fontId="2" type="noConversion"/>
  </si>
  <si>
    <t>xsyh_zhekou_5</t>
  </si>
  <si>
    <t>xsyh_zhekou_35</t>
  </si>
  <si>
    <t>xsyh_zhekou_25</t>
  </si>
  <si>
    <t>折扣</t>
    <phoneticPr fontId="2" type="noConversion"/>
  </si>
  <si>
    <t>discount</t>
    <phoneticPr fontId="2" type="noConversion"/>
  </si>
  <si>
    <t>int</t>
    <phoneticPr fontId="2" type="noConversion"/>
  </si>
</sst>
</file>

<file path=xl/styles.xml><?xml version="1.0" encoding="utf-8"?>
<styleSheet xmlns="http://schemas.openxmlformats.org/spreadsheetml/2006/main">
  <fonts count="23"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宋体"/>
      <family val="2"/>
      <charset val="134"/>
      <scheme val="minor"/>
    </font>
    <font>
      <b/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7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13" fillId="6" borderId="0" xfId="0" applyFont="1" applyFill="1">
      <alignment vertical="center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6" fillId="10" borderId="0" xfId="1" applyFont="1" applyAlignment="1">
      <alignment horizontal="center" vertical="center"/>
    </xf>
    <xf numFmtId="0" fontId="16" fillId="10" borderId="3" xfId="1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1" fillId="6" borderId="0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8" borderId="3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7" fillId="6" borderId="3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9" borderId="4" xfId="0" applyFill="1" applyBorder="1">
      <alignment vertical="center"/>
    </xf>
    <xf numFmtId="0" fontId="0" fillId="9" borderId="0" xfId="0" applyFill="1" applyBorder="1">
      <alignment vertical="center"/>
    </xf>
    <xf numFmtId="0" fontId="0" fillId="9" borderId="3" xfId="0" applyFill="1" applyBorder="1">
      <alignment vertical="center"/>
    </xf>
    <xf numFmtId="0" fontId="0" fillId="4" borderId="3" xfId="0" applyFill="1" applyBorder="1">
      <alignment vertical="center"/>
    </xf>
    <xf numFmtId="0" fontId="17" fillId="12" borderId="0" xfId="0" applyFont="1" applyFill="1" applyAlignment="1">
      <alignment horizontal="center" vertical="center"/>
    </xf>
    <xf numFmtId="0" fontId="15" fillId="11" borderId="4" xfId="2" applyBorder="1">
      <alignment vertical="center"/>
    </xf>
    <xf numFmtId="0" fontId="18" fillId="11" borderId="4" xfId="2" applyFont="1" applyBorder="1" applyAlignment="1">
      <alignment horizontal="center" vertical="center"/>
    </xf>
    <xf numFmtId="0" fontId="18" fillId="11" borderId="0" xfId="2" applyFont="1" applyAlignment="1">
      <alignment horizontal="center" vertical="center"/>
    </xf>
    <xf numFmtId="0" fontId="19" fillId="12" borderId="0" xfId="0" applyFont="1" applyFill="1" applyAlignment="1">
      <alignment horizontal="center" vertical="center"/>
    </xf>
    <xf numFmtId="0" fontId="17" fillId="12" borderId="3" xfId="0" applyFont="1" applyFill="1" applyBorder="1" applyAlignment="1">
      <alignment horizontal="center" vertical="center"/>
    </xf>
    <xf numFmtId="0" fontId="19" fillId="12" borderId="3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3" fillId="6" borderId="3" xfId="0" applyFont="1" applyFill="1" applyBorder="1">
      <alignment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3" xfId="0" applyFont="1" applyFill="1" applyBorder="1">
      <alignment vertical="center"/>
    </xf>
    <xf numFmtId="0" fontId="17" fillId="0" borderId="3" xfId="0" applyFont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13" borderId="0" xfId="0" applyFont="1" applyFill="1" applyAlignment="1">
      <alignment horizontal="left" vertical="center"/>
    </xf>
    <xf numFmtId="0" fontId="0" fillId="13" borderId="0" xfId="0" applyFill="1" applyAlignment="1">
      <alignment horizontal="left" vertical="center"/>
    </xf>
    <xf numFmtId="0" fontId="1" fillId="9" borderId="0" xfId="0" applyFont="1" applyFill="1" applyAlignment="1">
      <alignment horizontal="left" vertical="center"/>
    </xf>
    <xf numFmtId="0" fontId="3" fillId="9" borderId="1" xfId="0" applyFont="1" applyFill="1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6" fillId="9" borderId="2" xfId="0" applyFont="1" applyFill="1" applyBorder="1" applyAlignment="1">
      <alignment horizontal="left" vertical="center"/>
    </xf>
    <xf numFmtId="0" fontId="4" fillId="9" borderId="0" xfId="0" applyFont="1" applyFill="1" applyAlignment="1">
      <alignment horizontal="left" vertical="center"/>
    </xf>
    <xf numFmtId="0" fontId="0" fillId="0" borderId="0" xfId="0" applyFont="1">
      <alignment vertical="center"/>
    </xf>
    <xf numFmtId="0" fontId="20" fillId="14" borderId="6" xfId="0" applyFont="1" applyFill="1" applyBorder="1" applyAlignment="1">
      <alignment horizontal="center"/>
    </xf>
    <xf numFmtId="0" fontId="21" fillId="15" borderId="6" xfId="0" applyFont="1" applyFill="1" applyBorder="1" applyAlignment="1">
      <alignment horizontal="center"/>
    </xf>
    <xf numFmtId="0" fontId="22" fillId="15" borderId="6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4" fillId="10" borderId="0" xfId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4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</cellXfs>
  <cellStyles count="3">
    <cellStyle name="差" xfId="2" builtinId="27"/>
    <cellStyle name="常规" xfId="0" builtinId="0"/>
    <cellStyle name="好" xfId="1" builtinId="26"/>
  </cellStyles>
  <dxfs count="12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_00009/docs/&#31574;&#21010;&#25991;&#26723;/&#19977;&#22269;&#33521;&#38596;&#31574;&#21010;&#25991;&#26723;/&#25968;&#20540;&#35774;&#35745;/&#23569;&#19977;&#29289;&#21697;&#20215;&#26684;&#34920;V1.8.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C1" t="str">
            <v>贩卖定价</v>
          </cell>
        </row>
        <row r="2">
          <cell r="B2" t="str">
            <v>元宝</v>
          </cell>
          <cell r="C2">
            <v>0.1</v>
          </cell>
        </row>
        <row r="3">
          <cell r="B3" t="str">
            <v>体力丹</v>
          </cell>
          <cell r="C3">
            <v>2.5</v>
          </cell>
        </row>
        <row r="4">
          <cell r="B4" t="str">
            <v>精力丹</v>
          </cell>
          <cell r="C4">
            <v>2.5</v>
          </cell>
        </row>
        <row r="5">
          <cell r="B5" t="str">
            <v>征讨令</v>
          </cell>
          <cell r="C5">
            <v>1</v>
          </cell>
        </row>
        <row r="6">
          <cell r="B6" t="str">
            <v>将魂</v>
          </cell>
          <cell r="C6">
            <v>0.1</v>
          </cell>
        </row>
        <row r="7">
          <cell r="B7" t="str">
            <v>神魂</v>
          </cell>
          <cell r="C7">
            <v>0.1</v>
          </cell>
        </row>
        <row r="8">
          <cell r="B8" t="str">
            <v>兽魂</v>
          </cell>
          <cell r="C8">
            <v>0.1</v>
          </cell>
        </row>
        <row r="9">
          <cell r="B9" t="str">
            <v>声望</v>
          </cell>
          <cell r="C9">
            <v>0.01</v>
          </cell>
        </row>
        <row r="10">
          <cell r="B10" t="str">
            <v>战功</v>
          </cell>
          <cell r="C10">
            <v>0.01</v>
          </cell>
        </row>
        <row r="11">
          <cell r="B11" t="str">
            <v>威名</v>
          </cell>
          <cell r="C11">
            <v>0.01</v>
          </cell>
        </row>
        <row r="12">
          <cell r="B12" t="str">
            <v>帮贡</v>
          </cell>
          <cell r="C12">
            <v>0.01</v>
          </cell>
        </row>
        <row r="13">
          <cell r="B13" t="str">
            <v>演武勋章</v>
          </cell>
          <cell r="C13">
            <v>0.01</v>
          </cell>
        </row>
        <row r="14">
          <cell r="B14" t="str">
            <v>灵玉</v>
          </cell>
          <cell r="C14">
            <v>0.1</v>
          </cell>
        </row>
        <row r="15">
          <cell r="B15" t="str">
            <v>奇遇点</v>
          </cell>
          <cell r="C15">
            <v>0.1</v>
          </cell>
        </row>
        <row r="16">
          <cell r="B16" t="str">
            <v>银两</v>
          </cell>
          <cell r="C16">
            <v>1E-4</v>
          </cell>
        </row>
        <row r="17">
          <cell r="B17" t="str">
            <v>卡牌经验</v>
          </cell>
          <cell r="C17">
            <v>4.0000000000000002E-4</v>
          </cell>
        </row>
        <row r="18">
          <cell r="B18" t="str">
            <v>觉醒装备系数</v>
          </cell>
          <cell r="C18">
            <v>1</v>
          </cell>
        </row>
        <row r="19">
          <cell r="B19" t="str">
            <v>装备精炼经验</v>
          </cell>
          <cell r="C19">
            <v>0.04</v>
          </cell>
        </row>
        <row r="20">
          <cell r="B20" t="str">
            <v>宝物经验</v>
          </cell>
          <cell r="C20">
            <v>2E-3</v>
          </cell>
        </row>
        <row r="21">
          <cell r="B21" t="str">
            <v>培养丹</v>
          </cell>
          <cell r="C21">
            <v>0.3</v>
          </cell>
        </row>
        <row r="22">
          <cell r="B22" t="str">
            <v>突破石</v>
          </cell>
          <cell r="C22">
            <v>0.1</v>
          </cell>
        </row>
        <row r="23">
          <cell r="B23" t="str">
            <v>觉醒丹</v>
          </cell>
          <cell r="C23">
            <v>0.3</v>
          </cell>
        </row>
        <row r="24">
          <cell r="B24" t="str">
            <v>天命石</v>
          </cell>
          <cell r="C24">
            <v>1.5</v>
          </cell>
        </row>
        <row r="25">
          <cell r="B25" t="str">
            <v>金龙宝宝</v>
          </cell>
          <cell r="C25">
            <v>8</v>
          </cell>
        </row>
        <row r="26">
          <cell r="B26" t="str">
            <v>银龙宝宝</v>
          </cell>
          <cell r="C26">
            <v>4</v>
          </cell>
        </row>
        <row r="27">
          <cell r="B27" t="str">
            <v>化神丹</v>
          </cell>
          <cell r="C27">
            <v>100</v>
          </cell>
        </row>
        <row r="28">
          <cell r="B28" t="str">
            <v>铜龙宝宝</v>
          </cell>
          <cell r="C28">
            <v>2</v>
          </cell>
        </row>
        <row r="29">
          <cell r="B29" t="str">
            <v>初级精炼石</v>
          </cell>
          <cell r="C29">
            <v>0.2</v>
          </cell>
        </row>
        <row r="30">
          <cell r="B30" t="str">
            <v>中级精炼石</v>
          </cell>
          <cell r="C30">
            <v>0.4</v>
          </cell>
        </row>
        <row r="31">
          <cell r="B31" t="str">
            <v>高级精炼石</v>
          </cell>
          <cell r="C31">
            <v>1</v>
          </cell>
        </row>
        <row r="32">
          <cell r="B32" t="str">
            <v>极品精炼石</v>
          </cell>
          <cell r="C32">
            <v>2</v>
          </cell>
        </row>
        <row r="33">
          <cell r="B33" t="str">
            <v>白银经验宝物</v>
          </cell>
          <cell r="C33">
            <v>5</v>
          </cell>
        </row>
        <row r="34">
          <cell r="B34" t="str">
            <v>黄金经验宝物</v>
          </cell>
          <cell r="C34">
            <v>20</v>
          </cell>
        </row>
        <row r="35">
          <cell r="B35" t="str">
            <v>宝物精炼石</v>
          </cell>
          <cell r="C35">
            <v>0.5</v>
          </cell>
        </row>
        <row r="36">
          <cell r="B36" t="str">
            <v>时装精华</v>
          </cell>
          <cell r="C36">
            <v>0.5</v>
          </cell>
        </row>
        <row r="37">
          <cell r="B37" t="str">
            <v>宠物升级经验</v>
          </cell>
          <cell r="C37">
            <v>1E-4</v>
          </cell>
        </row>
        <row r="38">
          <cell r="B38" t="str">
            <v>宠物神练经验</v>
          </cell>
          <cell r="C38">
            <v>0.02</v>
          </cell>
        </row>
        <row r="39">
          <cell r="B39" t="str">
            <v>初级战宠口粮</v>
          </cell>
          <cell r="C39">
            <v>1</v>
          </cell>
        </row>
        <row r="40">
          <cell r="B40" t="str">
            <v>中级战宠口粮</v>
          </cell>
          <cell r="C40">
            <v>5</v>
          </cell>
        </row>
        <row r="41">
          <cell r="B41" t="str">
            <v>高级战宠口粮</v>
          </cell>
          <cell r="C41">
            <v>10</v>
          </cell>
        </row>
        <row r="42">
          <cell r="B42" t="str">
            <v>初级神炼石</v>
          </cell>
          <cell r="C42">
            <v>0.5</v>
          </cell>
        </row>
        <row r="43">
          <cell r="B43" t="str">
            <v>中级神炼石</v>
          </cell>
          <cell r="C43">
            <v>1</v>
          </cell>
        </row>
        <row r="44">
          <cell r="B44" t="str">
            <v>高级神炼石</v>
          </cell>
          <cell r="C44">
            <v>2</v>
          </cell>
        </row>
        <row r="45">
          <cell r="B45" t="str">
            <v>升星丹</v>
          </cell>
          <cell r="C45">
            <v>0.2</v>
          </cell>
        </row>
        <row r="46">
          <cell r="B46" t="str">
            <v>红将碎片</v>
          </cell>
          <cell r="C46">
            <v>3.3</v>
          </cell>
        </row>
        <row r="47">
          <cell r="B47" t="str">
            <v>红色武将精华</v>
          </cell>
          <cell r="C47">
            <v>5</v>
          </cell>
        </row>
        <row r="48">
          <cell r="B48" t="str">
            <v>橙将碎片</v>
          </cell>
          <cell r="C48">
            <v>2.5</v>
          </cell>
        </row>
        <row r="49">
          <cell r="B49" t="str">
            <v>橙色武将之魂</v>
          </cell>
          <cell r="C49">
            <v>200</v>
          </cell>
        </row>
        <row r="50">
          <cell r="B50" t="str">
            <v>紫将碎片</v>
          </cell>
          <cell r="C50">
            <v>2</v>
          </cell>
        </row>
        <row r="51">
          <cell r="B51" t="str">
            <v>蓝将碎片</v>
          </cell>
          <cell r="C51">
            <v>0.4</v>
          </cell>
        </row>
        <row r="52">
          <cell r="B52" t="str">
            <v>红装碎片</v>
          </cell>
          <cell r="C52">
            <v>25</v>
          </cell>
        </row>
        <row r="53">
          <cell r="B53" t="str">
            <v>红色装备精华</v>
          </cell>
          <cell r="C53">
            <v>5</v>
          </cell>
        </row>
        <row r="54">
          <cell r="B54" t="str">
            <v>橙装碎片</v>
          </cell>
          <cell r="C54">
            <v>10</v>
          </cell>
        </row>
        <row r="55">
          <cell r="B55" t="str">
            <v>紫装碎片</v>
          </cell>
          <cell r="C55">
            <v>3</v>
          </cell>
        </row>
        <row r="56">
          <cell r="B56" t="str">
            <v>蓝装碎片</v>
          </cell>
          <cell r="C56">
            <v>1</v>
          </cell>
        </row>
        <row r="57">
          <cell r="B57" t="str">
            <v>红宝碎片</v>
          </cell>
          <cell r="C57">
            <v>70</v>
          </cell>
        </row>
        <row r="58">
          <cell r="B58" t="str">
            <v>橙宝碎片</v>
          </cell>
          <cell r="C58">
            <v>35</v>
          </cell>
        </row>
        <row r="59">
          <cell r="B59" t="str">
            <v>紫宝碎片</v>
          </cell>
          <cell r="C59">
            <v>18</v>
          </cell>
        </row>
        <row r="60">
          <cell r="B60" t="str">
            <v>夺宝碎片</v>
          </cell>
          <cell r="C60">
            <v>6</v>
          </cell>
        </row>
        <row r="61">
          <cell r="B61" t="str">
            <v>蓝宠</v>
          </cell>
          <cell r="C61">
            <v>250</v>
          </cell>
        </row>
        <row r="62">
          <cell r="B62" t="str">
            <v>紫宠</v>
          </cell>
          <cell r="C62">
            <v>750</v>
          </cell>
        </row>
        <row r="63">
          <cell r="B63" t="str">
            <v>橙宠</v>
          </cell>
          <cell r="C63">
            <v>1500</v>
          </cell>
        </row>
        <row r="64">
          <cell r="B64" t="str">
            <v>红宠</v>
          </cell>
          <cell r="C64">
            <v>2500</v>
          </cell>
        </row>
        <row r="65">
          <cell r="B65" t="str">
            <v>金宠</v>
          </cell>
          <cell r="C65">
            <v>5000</v>
          </cell>
        </row>
        <row r="66">
          <cell r="B66" t="str">
            <v>蓝碎片</v>
          </cell>
          <cell r="C66">
            <v>10</v>
          </cell>
        </row>
        <row r="67">
          <cell r="B67" t="str">
            <v>紫碎片</v>
          </cell>
          <cell r="C67">
            <v>15</v>
          </cell>
        </row>
        <row r="68">
          <cell r="B68" t="str">
            <v>橙碎片</v>
          </cell>
          <cell r="C68">
            <v>20</v>
          </cell>
        </row>
        <row r="69">
          <cell r="B69" t="str">
            <v>红碎片</v>
          </cell>
          <cell r="C69">
            <v>25</v>
          </cell>
        </row>
        <row r="70">
          <cell r="B70" t="str">
            <v>金碎片</v>
          </cell>
          <cell r="C70">
            <v>33.333300000000001</v>
          </cell>
        </row>
        <row r="71">
          <cell r="B71" t="str">
            <v>刷新令</v>
          </cell>
          <cell r="C71">
            <v>2</v>
          </cell>
        </row>
        <row r="72">
          <cell r="B72" t="str">
            <v>战将令</v>
          </cell>
          <cell r="C72">
            <v>1.5</v>
          </cell>
        </row>
        <row r="73">
          <cell r="B73" t="str">
            <v>军团箱子</v>
          </cell>
          <cell r="C73">
            <v>20</v>
          </cell>
        </row>
        <row r="74">
          <cell r="B74" t="str">
            <v>翻牌次数</v>
          </cell>
          <cell r="C74">
            <v>2.5</v>
          </cell>
        </row>
        <row r="75">
          <cell r="B75" t="str">
            <v>精力</v>
          </cell>
          <cell r="C75">
            <v>0.25</v>
          </cell>
        </row>
        <row r="76">
          <cell r="B76" t="str">
            <v>红色武将礼包</v>
          </cell>
          <cell r="C76">
            <v>500</v>
          </cell>
        </row>
        <row r="77">
          <cell r="B77" t="str">
            <v>红色武将礼包壹</v>
          </cell>
          <cell r="C77">
            <v>500</v>
          </cell>
        </row>
        <row r="78">
          <cell r="B78" t="str">
            <v>红色武将礼包贰</v>
          </cell>
          <cell r="C78">
            <v>500</v>
          </cell>
        </row>
        <row r="79">
          <cell r="B79" t="str">
            <v>魏国神将碎片箱</v>
          </cell>
          <cell r="C79">
            <v>21</v>
          </cell>
        </row>
        <row r="80">
          <cell r="B80" t="str">
            <v>蜀国神将碎片箱</v>
          </cell>
          <cell r="C80">
            <v>21</v>
          </cell>
        </row>
        <row r="81">
          <cell r="B81" t="str">
            <v>吴国神将碎片箱</v>
          </cell>
          <cell r="C81">
            <v>21</v>
          </cell>
        </row>
        <row r="82">
          <cell r="B82" t="str">
            <v>群雄神将碎片箱</v>
          </cell>
          <cell r="C82">
            <v>21</v>
          </cell>
        </row>
        <row r="83">
          <cell r="B83" t="str">
            <v>橙色核心武将箱</v>
          </cell>
          <cell r="C83">
            <v>240</v>
          </cell>
        </row>
        <row r="84">
          <cell r="B84" t="str">
            <v>橙色积分副将箱</v>
          </cell>
          <cell r="C84">
            <v>200</v>
          </cell>
        </row>
        <row r="85">
          <cell r="B85" t="str">
            <v>橙色治疗武将箱</v>
          </cell>
          <cell r="C85">
            <v>200</v>
          </cell>
        </row>
        <row r="86">
          <cell r="B86" t="str">
            <v>橙色核心副将箱</v>
          </cell>
          <cell r="C86">
            <v>200</v>
          </cell>
        </row>
        <row r="87">
          <cell r="B87" t="str">
            <v>橙色怒气武将箱</v>
          </cell>
          <cell r="C87">
            <v>200</v>
          </cell>
        </row>
        <row r="88">
          <cell r="B88" t="str">
            <v>橙色积分武将箱</v>
          </cell>
          <cell r="C88">
            <v>200</v>
          </cell>
        </row>
        <row r="89">
          <cell r="B89" t="str">
            <v>紫将合击礼包</v>
          </cell>
          <cell r="C89">
            <v>80</v>
          </cell>
        </row>
        <row r="90">
          <cell r="B90" t="str">
            <v>紫将合击礼包</v>
          </cell>
          <cell r="C90">
            <v>80</v>
          </cell>
        </row>
        <row r="91">
          <cell r="B91" t="str">
            <v>紫将合击礼包</v>
          </cell>
          <cell r="C91">
            <v>80</v>
          </cell>
        </row>
        <row r="92">
          <cell r="B92" t="str">
            <v>橙将碎片包</v>
          </cell>
          <cell r="C92">
            <v>5</v>
          </cell>
        </row>
        <row r="93">
          <cell r="B93" t="str">
            <v>武将红包</v>
          </cell>
          <cell r="C93">
            <v>2</v>
          </cell>
        </row>
        <row r="94">
          <cell r="B94" t="str">
            <v>红色装备礼包</v>
          </cell>
          <cell r="C94">
            <v>1500</v>
          </cell>
        </row>
        <row r="95">
          <cell r="B95" t="str">
            <v>红色装备箱子</v>
          </cell>
          <cell r="C95">
            <v>16</v>
          </cell>
        </row>
        <row r="96">
          <cell r="B96" t="str">
            <v>橙色装备箱子</v>
          </cell>
          <cell r="C96">
            <v>13.3</v>
          </cell>
        </row>
        <row r="97">
          <cell r="B97" t="str">
            <v>橙色武器宝箱</v>
          </cell>
          <cell r="C97">
            <v>400</v>
          </cell>
        </row>
        <row r="98">
          <cell r="B98" t="str">
            <v>橙色防具宝箱</v>
          </cell>
          <cell r="C98">
            <v>400</v>
          </cell>
        </row>
        <row r="99">
          <cell r="B99" t="str">
            <v>橙色腰带宝箱</v>
          </cell>
          <cell r="C99">
            <v>400</v>
          </cell>
        </row>
        <row r="100">
          <cell r="B100" t="str">
            <v>橙色头盔宝箱</v>
          </cell>
          <cell r="C100">
            <v>400</v>
          </cell>
        </row>
        <row r="101">
          <cell r="B101" t="str">
            <v>橙装碎片箱</v>
          </cell>
          <cell r="C101">
            <v>20</v>
          </cell>
        </row>
        <row r="102">
          <cell r="B102" t="str">
            <v>紫装碎片箱</v>
          </cell>
          <cell r="C102">
            <v>6</v>
          </cell>
        </row>
        <row r="103">
          <cell r="B103" t="str">
            <v>蓝装碎片箱</v>
          </cell>
          <cell r="C103">
            <v>2</v>
          </cell>
        </row>
        <row r="104">
          <cell r="B104" t="str">
            <v>飞雪装备礼包</v>
          </cell>
          <cell r="C104">
            <v>80</v>
          </cell>
        </row>
        <row r="105">
          <cell r="B105" t="str">
            <v>橙色宝物箱子</v>
          </cell>
          <cell r="C105">
            <v>12</v>
          </cell>
        </row>
        <row r="106">
          <cell r="B106" t="str">
            <v>高级宝物碎片箱</v>
          </cell>
          <cell r="C106">
            <v>31</v>
          </cell>
        </row>
        <row r="107">
          <cell r="B107" t="str">
            <v>橙色宝物箱子</v>
          </cell>
          <cell r="C107">
            <v>12</v>
          </cell>
        </row>
        <row r="108">
          <cell r="B108" t="str">
            <v>橙色宝物礼包</v>
          </cell>
          <cell r="C108">
            <v>60</v>
          </cell>
        </row>
        <row r="109">
          <cell r="B109" t="str">
            <v>红色宝物礼包</v>
          </cell>
          <cell r="C109">
            <v>175</v>
          </cell>
        </row>
        <row r="110">
          <cell r="B110" t="str">
            <v>金龙宝宝卡包</v>
          </cell>
          <cell r="C110">
            <v>40</v>
          </cell>
        </row>
        <row r="111">
          <cell r="B111" t="str">
            <v>觉醒丹礼盒</v>
          </cell>
          <cell r="C111">
            <v>50</v>
          </cell>
        </row>
        <row r="112">
          <cell r="B112" t="str">
            <v>天命石礼盒</v>
          </cell>
          <cell r="C112">
            <v>150</v>
          </cell>
        </row>
        <row r="113">
          <cell r="B113" t="str">
            <v>月光宝盒</v>
          </cell>
          <cell r="C113">
            <v>21</v>
          </cell>
        </row>
        <row r="114">
          <cell r="B114" t="str">
            <v>觉醒道具箱</v>
          </cell>
          <cell r="C114">
            <v>52</v>
          </cell>
        </row>
        <row r="115">
          <cell r="B115" t="str">
            <v>觉醒道具箱（白）</v>
          </cell>
          <cell r="C115">
            <v>1</v>
          </cell>
        </row>
        <row r="116">
          <cell r="B116" t="str">
            <v>觉醒道具箱（绿）</v>
          </cell>
          <cell r="C116">
            <v>2.9</v>
          </cell>
        </row>
        <row r="117">
          <cell r="B117" t="str">
            <v>觉醒道具箱（蓝）</v>
          </cell>
          <cell r="C117">
            <v>15.2</v>
          </cell>
        </row>
        <row r="118">
          <cell r="B118" t="str">
            <v>觉醒道具箱（紫）</v>
          </cell>
          <cell r="C118">
            <v>68.8</v>
          </cell>
        </row>
        <row r="119">
          <cell r="B119" t="str">
            <v>觉醒道具箱（橙）</v>
          </cell>
          <cell r="C119">
            <v>242.8</v>
          </cell>
        </row>
        <row r="120">
          <cell r="B120" t="str">
            <v>觉醒道具箱（红）</v>
          </cell>
          <cell r="C120">
            <v>982.8</v>
          </cell>
        </row>
        <row r="121">
          <cell r="B121" t="str">
            <v>小型银两箱</v>
          </cell>
          <cell r="C121">
            <v>10.25</v>
          </cell>
        </row>
        <row r="122">
          <cell r="B122" t="str">
            <v>中型银两箱</v>
          </cell>
          <cell r="C122">
            <v>51.25</v>
          </cell>
        </row>
        <row r="123">
          <cell r="B123" t="str">
            <v>大型银两箱</v>
          </cell>
          <cell r="C123">
            <v>205</v>
          </cell>
        </row>
        <row r="124">
          <cell r="B124" t="str">
            <v>极品精炼石礼盒</v>
          </cell>
          <cell r="C124">
            <v>250</v>
          </cell>
        </row>
        <row r="125">
          <cell r="B125" t="str">
            <v>高级精炼石礼盒</v>
          </cell>
          <cell r="C125">
            <v>150</v>
          </cell>
        </row>
        <row r="126">
          <cell r="B126" t="str">
            <v>初级精练箱</v>
          </cell>
          <cell r="C126">
            <v>12</v>
          </cell>
        </row>
        <row r="127">
          <cell r="B127" t="str">
            <v>装备红包</v>
          </cell>
          <cell r="C127">
            <v>2</v>
          </cell>
        </row>
        <row r="128">
          <cell r="B128" t="str">
            <v>黄金经验宝物卡包</v>
          </cell>
          <cell r="C128">
            <v>100</v>
          </cell>
        </row>
        <row r="129">
          <cell r="B129" t="str">
            <v>黄金经验宝物礼盒</v>
          </cell>
          <cell r="C129">
            <v>27</v>
          </cell>
        </row>
        <row r="130">
          <cell r="B130" t="str">
            <v>宝物精炼石礼盒</v>
          </cell>
          <cell r="C130">
            <v>101</v>
          </cell>
        </row>
        <row r="131">
          <cell r="B131" t="str">
            <v>稀有红色时装箱</v>
          </cell>
          <cell r="C131">
            <v>5000</v>
          </cell>
        </row>
        <row r="132">
          <cell r="B132" t="str">
            <v>稀有橙色时装箱</v>
          </cell>
          <cell r="C132">
            <v>1500</v>
          </cell>
        </row>
        <row r="133">
          <cell r="B133" t="str">
            <v>张辽时装宝箱</v>
          </cell>
          <cell r="C133">
            <v>1500</v>
          </cell>
        </row>
        <row r="134">
          <cell r="B134" t="str">
            <v>赵云时装宝箱</v>
          </cell>
          <cell r="C134">
            <v>1500</v>
          </cell>
        </row>
        <row r="135">
          <cell r="B135" t="str">
            <v>太史慈时装宝箱</v>
          </cell>
          <cell r="C135">
            <v>1500</v>
          </cell>
        </row>
        <row r="136">
          <cell r="B136" t="str">
            <v>张角时装宝箱</v>
          </cell>
          <cell r="C136">
            <v>1500</v>
          </cell>
        </row>
        <row r="137">
          <cell r="B137" t="str">
            <v>蔡文姬时装宝箱</v>
          </cell>
          <cell r="C137">
            <v>1000</v>
          </cell>
        </row>
        <row r="138">
          <cell r="B138" t="str">
            <v>黄月英时装宝箱</v>
          </cell>
          <cell r="C138">
            <v>800</v>
          </cell>
        </row>
        <row r="139">
          <cell r="B139" t="str">
            <v>荀彧时装宝箱</v>
          </cell>
          <cell r="C139">
            <v>5000</v>
          </cell>
        </row>
        <row r="140">
          <cell r="B140" t="str">
            <v>诸葛亮时装宝箱</v>
          </cell>
          <cell r="C140">
            <v>5000</v>
          </cell>
        </row>
        <row r="141">
          <cell r="B141" t="str">
            <v>孙坚时装宝箱</v>
          </cell>
          <cell r="C141">
            <v>5000</v>
          </cell>
        </row>
        <row r="142">
          <cell r="B142" t="str">
            <v>吕布时装宝箱</v>
          </cell>
          <cell r="C142">
            <v>5000</v>
          </cell>
        </row>
        <row r="143">
          <cell r="B143" t="str">
            <v>巧克力</v>
          </cell>
          <cell r="C143">
            <v>1</v>
          </cell>
        </row>
        <row r="144">
          <cell r="B144" t="str">
            <v>糖果</v>
          </cell>
          <cell r="C144">
            <v>1</v>
          </cell>
        </row>
        <row r="145">
          <cell r="B145" t="str">
            <v>冰激凌球</v>
          </cell>
          <cell r="C145">
            <v>5</v>
          </cell>
        </row>
        <row r="146">
          <cell r="B146" t="str">
            <v>芍药</v>
          </cell>
          <cell r="C146">
            <v>5</v>
          </cell>
        </row>
        <row r="147">
          <cell r="B147" t="str">
            <v>花灯</v>
          </cell>
          <cell r="C147">
            <v>5</v>
          </cell>
        </row>
        <row r="148">
          <cell r="B148" t="str">
            <v>绣球</v>
          </cell>
          <cell r="C148">
            <v>10</v>
          </cell>
        </row>
        <row r="149">
          <cell r="B149" t="str">
            <v>普通唤灵石</v>
          </cell>
          <cell r="C149">
            <v>20</v>
          </cell>
        </row>
        <row r="150">
          <cell r="B150" t="str">
            <v>高级唤灵石</v>
          </cell>
          <cell r="C150">
            <v>100</v>
          </cell>
        </row>
        <row r="151">
          <cell r="B151" t="str">
            <v>紫色将灵密匣</v>
          </cell>
          <cell r="C151">
            <v>10</v>
          </cell>
        </row>
        <row r="152">
          <cell r="B152" t="str">
            <v>橙色将灵密匣</v>
          </cell>
          <cell r="C152">
            <v>60</v>
          </cell>
        </row>
        <row r="153">
          <cell r="B153" t="str">
            <v>红色将灵密匣</v>
          </cell>
          <cell r="C153">
            <v>400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E6FFE6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76"/>
  <sheetViews>
    <sheetView tabSelected="1" topLeftCell="J1" workbookViewId="0">
      <pane ySplit="5" topLeftCell="A6" activePane="bottomLeft" state="frozen"/>
      <selection pane="bottomLeft" activeCell="X12" sqref="X12"/>
    </sheetView>
  </sheetViews>
  <sheetFormatPr defaultColWidth="9" defaultRowHeight="12"/>
  <cols>
    <col min="1" max="1" width="11.25" style="3" bestFit="1" customWidth="1"/>
    <col min="2" max="2" width="9" style="3"/>
    <col min="3" max="3" width="10.5" style="3" customWidth="1"/>
    <col min="4" max="5" width="14.75" style="3" customWidth="1"/>
    <col min="6" max="10" width="18.25" style="3" customWidth="1"/>
    <col min="11" max="11" width="16" style="3" customWidth="1"/>
    <col min="12" max="12" width="13.25" style="3" customWidth="1"/>
    <col min="13" max="13" width="16.125" style="3" customWidth="1"/>
    <col min="14" max="14" width="12.375" style="3" customWidth="1"/>
    <col min="15" max="16" width="13.875" style="3" customWidth="1"/>
    <col min="17" max="17" width="12.375" style="3" customWidth="1"/>
    <col min="18" max="19" width="13.875" style="3" customWidth="1"/>
    <col min="20" max="20" width="12.375" style="3" customWidth="1"/>
    <col min="21" max="21" width="14.5" style="3" customWidth="1"/>
    <col min="22" max="22" width="17.625" style="3" customWidth="1"/>
    <col min="23" max="16384" width="9" style="3"/>
  </cols>
  <sheetData>
    <row r="1" spans="1:23" s="1" customFormat="1" ht="13.5">
      <c r="A1" s="1" t="s">
        <v>0</v>
      </c>
      <c r="W1" s="73"/>
    </row>
    <row r="2" spans="1:23" s="1" customFormat="1" ht="13.5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25</v>
      </c>
      <c r="G2" s="1" t="s">
        <v>1</v>
      </c>
      <c r="H2" s="1" t="s">
        <v>1</v>
      </c>
      <c r="I2" s="1" t="s">
        <v>111</v>
      </c>
      <c r="J2" s="1" t="s">
        <v>111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  <c r="U2" s="1" t="s">
        <v>1</v>
      </c>
      <c r="V2" s="1" t="s">
        <v>1</v>
      </c>
      <c r="W2" t="s">
        <v>133</v>
      </c>
    </row>
    <row r="3" spans="1:23" ht="24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28</v>
      </c>
      <c r="G3" s="2" t="s">
        <v>29</v>
      </c>
      <c r="H3" s="2" t="s">
        <v>30</v>
      </c>
      <c r="I3" s="2" t="s">
        <v>43</v>
      </c>
      <c r="J3" s="2" t="s">
        <v>109</v>
      </c>
      <c r="K3" s="2" t="s">
        <v>31</v>
      </c>
      <c r="L3" s="2" t="s">
        <v>32</v>
      </c>
      <c r="M3" s="2" t="s">
        <v>33</v>
      </c>
      <c r="N3" s="2" t="s">
        <v>34</v>
      </c>
      <c r="O3" s="2" t="s">
        <v>35</v>
      </c>
      <c r="P3" s="2" t="s">
        <v>36</v>
      </c>
      <c r="Q3" s="2" t="s">
        <v>37</v>
      </c>
      <c r="R3" s="2" t="s">
        <v>38</v>
      </c>
      <c r="S3" s="2" t="s">
        <v>39</v>
      </c>
      <c r="T3" s="2" t="s">
        <v>40</v>
      </c>
      <c r="U3" s="2" t="s">
        <v>41</v>
      </c>
      <c r="V3" s="2" t="s">
        <v>42</v>
      </c>
      <c r="W3" s="74" t="s">
        <v>131</v>
      </c>
    </row>
    <row r="4" spans="1:23" ht="13.5">
      <c r="A4" s="4" t="s">
        <v>7</v>
      </c>
      <c r="B4" s="4" t="s">
        <v>7</v>
      </c>
      <c r="C4" s="4" t="s">
        <v>7</v>
      </c>
      <c r="D4" s="4" t="s">
        <v>7</v>
      </c>
      <c r="E4" s="4" t="s">
        <v>7</v>
      </c>
      <c r="F4" s="4" t="s">
        <v>26</v>
      </c>
      <c r="G4" s="4" t="s">
        <v>7</v>
      </c>
      <c r="H4" s="4" t="s">
        <v>7</v>
      </c>
      <c r="I4" s="4" t="s">
        <v>7</v>
      </c>
      <c r="J4" s="4" t="s">
        <v>108</v>
      </c>
      <c r="K4" s="4" t="s">
        <v>7</v>
      </c>
      <c r="L4" s="4" t="s">
        <v>7</v>
      </c>
      <c r="M4" s="4" t="s">
        <v>7</v>
      </c>
      <c r="N4" s="4" t="s">
        <v>7</v>
      </c>
      <c r="O4" s="4" t="s">
        <v>7</v>
      </c>
      <c r="P4" s="4" t="s">
        <v>7</v>
      </c>
      <c r="Q4" s="4" t="s">
        <v>7</v>
      </c>
      <c r="R4" s="4" t="s">
        <v>7</v>
      </c>
      <c r="S4" s="4" t="s">
        <v>7</v>
      </c>
      <c r="T4" s="4" t="s">
        <v>7</v>
      </c>
      <c r="U4" s="4" t="s">
        <v>7</v>
      </c>
      <c r="V4" s="4" t="s">
        <v>7</v>
      </c>
      <c r="W4" s="75" t="s">
        <v>26</v>
      </c>
    </row>
    <row r="5" spans="1:23" ht="13.5">
      <c r="A5" s="5" t="s">
        <v>0</v>
      </c>
      <c r="B5" s="5" t="s">
        <v>23</v>
      </c>
      <c r="C5" s="5" t="s">
        <v>8</v>
      </c>
      <c r="D5" s="5" t="s">
        <v>24</v>
      </c>
      <c r="E5" s="5" t="s">
        <v>9</v>
      </c>
      <c r="F5" s="5" t="s">
        <v>27</v>
      </c>
      <c r="G5" s="5" t="s">
        <v>10</v>
      </c>
      <c r="H5" s="5" t="s">
        <v>44</v>
      </c>
      <c r="I5" s="5" t="s">
        <v>45</v>
      </c>
      <c r="J5" s="5" t="s">
        <v>110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  <c r="Q5" s="5" t="s">
        <v>17</v>
      </c>
      <c r="R5" s="5" t="s">
        <v>18</v>
      </c>
      <c r="S5" s="5" t="s">
        <v>19</v>
      </c>
      <c r="T5" s="5" t="s">
        <v>20</v>
      </c>
      <c r="U5" s="5" t="s">
        <v>21</v>
      </c>
      <c r="V5" s="5" t="s">
        <v>22</v>
      </c>
      <c r="W5" s="76" t="s">
        <v>132</v>
      </c>
    </row>
    <row r="6" spans="1:23" s="66" customFormat="1" ht="13.5">
      <c r="A6" s="66">
        <v>10010101</v>
      </c>
      <c r="B6" s="66">
        <v>25</v>
      </c>
      <c r="C6" s="67">
        <v>49</v>
      </c>
      <c r="D6" s="66">
        <v>0</v>
      </c>
      <c r="E6" s="66">
        <v>5</v>
      </c>
      <c r="F6" s="66" t="s">
        <v>105</v>
      </c>
      <c r="G6" s="66">
        <v>2</v>
      </c>
      <c r="H6" s="66">
        <v>250</v>
      </c>
      <c r="I6" s="66">
        <v>1</v>
      </c>
      <c r="J6" s="66">
        <f>H6*I6</f>
        <v>250</v>
      </c>
      <c r="K6" s="66">
        <v>3</v>
      </c>
      <c r="L6" s="66">
        <v>5</v>
      </c>
      <c r="M6" s="66">
        <v>10</v>
      </c>
      <c r="N6" s="66">
        <v>3</v>
      </c>
      <c r="O6" s="66">
        <v>4</v>
      </c>
      <c r="P6" s="66">
        <v>10</v>
      </c>
      <c r="Q6" s="66">
        <v>0</v>
      </c>
      <c r="R6" s="66">
        <v>0</v>
      </c>
      <c r="S6" s="66">
        <v>0</v>
      </c>
      <c r="T6" s="66">
        <v>0</v>
      </c>
      <c r="U6" s="66">
        <v>0</v>
      </c>
      <c r="V6" s="66">
        <v>0</v>
      </c>
      <c r="W6" s="66">
        <v>50</v>
      </c>
    </row>
    <row r="7" spans="1:23" s="66" customFormat="1" ht="13.5">
      <c r="A7" s="66">
        <v>10010102</v>
      </c>
      <c r="B7" s="66">
        <v>25</v>
      </c>
      <c r="C7" s="67">
        <v>49</v>
      </c>
      <c r="D7" s="66">
        <v>0</v>
      </c>
      <c r="E7" s="66">
        <v>5</v>
      </c>
      <c r="F7" s="66" t="s">
        <v>106</v>
      </c>
      <c r="G7" s="66">
        <v>2</v>
      </c>
      <c r="H7" s="66">
        <v>175</v>
      </c>
      <c r="I7" s="66">
        <v>1</v>
      </c>
      <c r="J7" s="66">
        <f t="shared" ref="J7:J70" si="0">H7*I7</f>
        <v>175</v>
      </c>
      <c r="K7" s="66">
        <v>1</v>
      </c>
      <c r="L7" s="66">
        <v>0</v>
      </c>
      <c r="M7" s="66">
        <v>500000</v>
      </c>
      <c r="N7" s="66">
        <v>0</v>
      </c>
      <c r="O7" s="66">
        <v>0</v>
      </c>
      <c r="P7" s="66">
        <v>0</v>
      </c>
      <c r="Q7" s="66">
        <v>0</v>
      </c>
      <c r="R7" s="66">
        <v>0</v>
      </c>
      <c r="S7" s="66">
        <v>0</v>
      </c>
      <c r="T7" s="66">
        <v>0</v>
      </c>
      <c r="U7" s="66">
        <v>0</v>
      </c>
      <c r="V7" s="66">
        <v>0</v>
      </c>
      <c r="W7" s="66">
        <v>35</v>
      </c>
    </row>
    <row r="8" spans="1:23" s="66" customFormat="1" ht="13.5">
      <c r="A8" s="66">
        <v>10010103</v>
      </c>
      <c r="B8" s="66">
        <v>25</v>
      </c>
      <c r="C8" s="67">
        <v>49</v>
      </c>
      <c r="D8" s="66">
        <v>0</v>
      </c>
      <c r="E8" s="66">
        <v>5</v>
      </c>
      <c r="F8" s="66" t="s">
        <v>107</v>
      </c>
      <c r="G8" s="66">
        <v>2</v>
      </c>
      <c r="H8" s="66">
        <v>580</v>
      </c>
      <c r="I8" s="66">
        <v>1</v>
      </c>
      <c r="J8" s="66">
        <f t="shared" si="0"/>
        <v>580</v>
      </c>
      <c r="K8" s="66">
        <v>3</v>
      </c>
      <c r="L8" s="66">
        <v>21</v>
      </c>
      <c r="M8" s="66">
        <v>5</v>
      </c>
      <c r="N8" s="66">
        <v>3</v>
      </c>
      <c r="O8" s="66">
        <v>13</v>
      </c>
      <c r="P8" s="66">
        <v>50</v>
      </c>
      <c r="Q8" s="66">
        <v>0</v>
      </c>
      <c r="R8" s="66">
        <v>0</v>
      </c>
      <c r="S8" s="66">
        <v>0</v>
      </c>
      <c r="T8" s="66">
        <v>0</v>
      </c>
      <c r="U8" s="66">
        <v>0</v>
      </c>
      <c r="V8" s="66">
        <v>0</v>
      </c>
      <c r="W8" s="66">
        <v>35</v>
      </c>
    </row>
    <row r="9" spans="1:23" s="65" customFormat="1" ht="13.5">
      <c r="A9" s="65">
        <v>10010201</v>
      </c>
      <c r="B9" s="66">
        <v>25</v>
      </c>
      <c r="C9" s="17">
        <v>49</v>
      </c>
      <c r="D9" s="65">
        <v>6</v>
      </c>
      <c r="E9" s="65">
        <v>8</v>
      </c>
      <c r="F9" s="65" t="s">
        <v>105</v>
      </c>
      <c r="G9" s="65">
        <v>2</v>
      </c>
      <c r="H9" s="65">
        <v>250</v>
      </c>
      <c r="I9" s="65">
        <v>1</v>
      </c>
      <c r="J9" s="65">
        <f t="shared" si="0"/>
        <v>250</v>
      </c>
      <c r="K9" s="65">
        <v>3</v>
      </c>
      <c r="L9" s="65">
        <v>5</v>
      </c>
      <c r="M9" s="65">
        <v>10</v>
      </c>
      <c r="N9" s="65">
        <v>3</v>
      </c>
      <c r="O9" s="65">
        <v>4</v>
      </c>
      <c r="P9" s="65">
        <v>10</v>
      </c>
      <c r="Q9" s="65">
        <v>0</v>
      </c>
      <c r="R9" s="65">
        <v>0</v>
      </c>
      <c r="S9" s="65">
        <v>0</v>
      </c>
      <c r="T9" s="65">
        <v>0</v>
      </c>
      <c r="U9" s="65">
        <v>0</v>
      </c>
      <c r="V9" s="65">
        <v>0</v>
      </c>
      <c r="W9" s="65">
        <v>50</v>
      </c>
    </row>
    <row r="10" spans="1:23" s="65" customFormat="1" ht="13.5">
      <c r="A10" s="65">
        <v>10010202</v>
      </c>
      <c r="B10" s="66">
        <v>25</v>
      </c>
      <c r="C10" s="17">
        <v>49</v>
      </c>
      <c r="D10" s="65">
        <v>6</v>
      </c>
      <c r="E10" s="65">
        <v>8</v>
      </c>
      <c r="F10" s="65" t="s">
        <v>106</v>
      </c>
      <c r="G10" s="65">
        <v>2</v>
      </c>
      <c r="H10" s="65">
        <v>280</v>
      </c>
      <c r="I10" s="65">
        <v>1</v>
      </c>
      <c r="J10" s="65">
        <f t="shared" si="0"/>
        <v>280</v>
      </c>
      <c r="K10" s="65">
        <v>1</v>
      </c>
      <c r="L10" s="65">
        <v>0</v>
      </c>
      <c r="M10" s="65">
        <v>800000</v>
      </c>
      <c r="N10" s="65">
        <v>0</v>
      </c>
      <c r="O10" s="65">
        <v>0</v>
      </c>
      <c r="P10" s="65">
        <v>0</v>
      </c>
      <c r="Q10" s="65">
        <v>0</v>
      </c>
      <c r="R10" s="65">
        <v>0</v>
      </c>
      <c r="S10" s="65">
        <v>0</v>
      </c>
      <c r="T10" s="65">
        <v>0</v>
      </c>
      <c r="U10" s="65">
        <v>0</v>
      </c>
      <c r="V10" s="65">
        <v>0</v>
      </c>
      <c r="W10" s="65">
        <v>35</v>
      </c>
    </row>
    <row r="11" spans="1:23" s="65" customFormat="1" ht="13.5">
      <c r="A11" s="65">
        <v>10010203</v>
      </c>
      <c r="B11" s="66">
        <v>25</v>
      </c>
      <c r="C11" s="17">
        <v>49</v>
      </c>
      <c r="D11" s="65">
        <v>6</v>
      </c>
      <c r="E11" s="65">
        <v>8</v>
      </c>
      <c r="F11" s="65" t="s">
        <v>107</v>
      </c>
      <c r="G11" s="65">
        <v>2</v>
      </c>
      <c r="H11" s="65">
        <v>580</v>
      </c>
      <c r="I11" s="65">
        <v>2</v>
      </c>
      <c r="J11" s="65">
        <f t="shared" si="0"/>
        <v>1160</v>
      </c>
      <c r="K11" s="65">
        <v>3</v>
      </c>
      <c r="L11" s="65">
        <v>21</v>
      </c>
      <c r="M11" s="65">
        <v>5</v>
      </c>
      <c r="N11" s="65">
        <v>3</v>
      </c>
      <c r="O11" s="65">
        <v>13</v>
      </c>
      <c r="P11" s="65">
        <v>50</v>
      </c>
      <c r="Q11" s="65">
        <v>0</v>
      </c>
      <c r="R11" s="65">
        <v>0</v>
      </c>
      <c r="S11" s="65">
        <v>0</v>
      </c>
      <c r="T11" s="65">
        <v>0</v>
      </c>
      <c r="U11" s="65">
        <v>0</v>
      </c>
      <c r="V11" s="65">
        <v>0</v>
      </c>
      <c r="W11" s="65">
        <v>35</v>
      </c>
    </row>
    <row r="12" spans="1:23" s="65" customFormat="1" ht="15" customHeight="1">
      <c r="A12" s="65">
        <v>10010204</v>
      </c>
      <c r="B12" s="66">
        <v>25</v>
      </c>
      <c r="C12" s="17">
        <v>49</v>
      </c>
      <c r="D12" s="65">
        <v>6</v>
      </c>
      <c r="E12" s="65">
        <v>8</v>
      </c>
      <c r="F12" s="65" t="s">
        <v>104</v>
      </c>
      <c r="G12" s="65">
        <v>2</v>
      </c>
      <c r="H12" s="65">
        <v>1250</v>
      </c>
      <c r="I12" s="65">
        <v>1</v>
      </c>
      <c r="J12" s="65">
        <f t="shared" si="0"/>
        <v>1250</v>
      </c>
      <c r="K12" s="65">
        <v>3</v>
      </c>
      <c r="L12" s="65">
        <v>188</v>
      </c>
      <c r="M12" s="65">
        <v>2</v>
      </c>
      <c r="N12" s="65">
        <v>3</v>
      </c>
      <c r="O12" s="65">
        <v>18</v>
      </c>
      <c r="P12" s="65">
        <v>500</v>
      </c>
      <c r="Q12" s="65">
        <v>0</v>
      </c>
      <c r="R12" s="65">
        <v>0</v>
      </c>
      <c r="S12" s="65">
        <v>0</v>
      </c>
      <c r="T12" s="65">
        <v>0</v>
      </c>
      <c r="U12" s="65">
        <v>0</v>
      </c>
      <c r="V12" s="65">
        <v>0</v>
      </c>
      <c r="W12" s="65">
        <v>35</v>
      </c>
    </row>
    <row r="13" spans="1:23" s="65" customFormat="1" ht="13.5">
      <c r="A13" s="65">
        <v>10010301</v>
      </c>
      <c r="B13" s="66">
        <v>25</v>
      </c>
      <c r="C13" s="17">
        <v>49</v>
      </c>
      <c r="D13" s="65">
        <v>9</v>
      </c>
      <c r="E13" s="65">
        <v>12</v>
      </c>
      <c r="F13" s="65" t="s">
        <v>105</v>
      </c>
      <c r="G13" s="65">
        <v>2</v>
      </c>
      <c r="H13" s="65">
        <v>250</v>
      </c>
      <c r="I13" s="65">
        <v>1</v>
      </c>
      <c r="J13" s="65">
        <f t="shared" si="0"/>
        <v>250</v>
      </c>
      <c r="K13" s="65">
        <v>3</v>
      </c>
      <c r="L13" s="65">
        <v>5</v>
      </c>
      <c r="M13" s="65">
        <v>10</v>
      </c>
      <c r="N13" s="65">
        <v>3</v>
      </c>
      <c r="O13" s="65">
        <v>4</v>
      </c>
      <c r="P13" s="65">
        <v>10</v>
      </c>
      <c r="Q13" s="65">
        <v>0</v>
      </c>
      <c r="R13" s="65">
        <v>0</v>
      </c>
      <c r="S13" s="65">
        <v>0</v>
      </c>
      <c r="T13" s="65">
        <v>0</v>
      </c>
      <c r="U13" s="65">
        <v>0</v>
      </c>
      <c r="V13" s="65">
        <v>0</v>
      </c>
      <c r="W13" s="65">
        <v>50</v>
      </c>
    </row>
    <row r="14" spans="1:23" s="65" customFormat="1" ht="13.5">
      <c r="A14" s="65">
        <v>10010302</v>
      </c>
      <c r="B14" s="66">
        <v>25</v>
      </c>
      <c r="C14" s="17">
        <v>49</v>
      </c>
      <c r="D14" s="65">
        <v>9</v>
      </c>
      <c r="E14" s="65">
        <v>12</v>
      </c>
      <c r="F14" s="65" t="s">
        <v>106</v>
      </c>
      <c r="G14" s="65">
        <v>2</v>
      </c>
      <c r="H14" s="65">
        <v>350</v>
      </c>
      <c r="I14" s="65">
        <v>1</v>
      </c>
      <c r="J14" s="65">
        <f t="shared" si="0"/>
        <v>350</v>
      </c>
      <c r="K14" s="65">
        <v>1</v>
      </c>
      <c r="L14" s="65">
        <v>0</v>
      </c>
      <c r="M14" s="65">
        <v>1000000</v>
      </c>
      <c r="N14" s="65">
        <v>0</v>
      </c>
      <c r="O14" s="65">
        <v>0</v>
      </c>
      <c r="P14" s="65">
        <v>0</v>
      </c>
      <c r="Q14" s="65">
        <v>0</v>
      </c>
      <c r="R14" s="65">
        <v>0</v>
      </c>
      <c r="S14" s="65">
        <v>0</v>
      </c>
      <c r="T14" s="65">
        <v>0</v>
      </c>
      <c r="U14" s="65">
        <v>0</v>
      </c>
      <c r="V14" s="65">
        <v>0</v>
      </c>
      <c r="W14" s="65">
        <v>35</v>
      </c>
    </row>
    <row r="15" spans="1:23" s="65" customFormat="1" ht="13.5">
      <c r="A15" s="65">
        <v>10010303</v>
      </c>
      <c r="B15" s="66">
        <v>25</v>
      </c>
      <c r="C15" s="17">
        <v>49</v>
      </c>
      <c r="D15" s="65">
        <v>9</v>
      </c>
      <c r="E15" s="65">
        <v>12</v>
      </c>
      <c r="F15" s="65" t="s">
        <v>107</v>
      </c>
      <c r="G15" s="65">
        <v>2</v>
      </c>
      <c r="H15" s="65">
        <v>580</v>
      </c>
      <c r="I15" s="65">
        <v>3</v>
      </c>
      <c r="J15" s="65">
        <f t="shared" si="0"/>
        <v>1740</v>
      </c>
      <c r="K15" s="65">
        <v>3</v>
      </c>
      <c r="L15" s="65">
        <v>21</v>
      </c>
      <c r="M15" s="65">
        <v>5</v>
      </c>
      <c r="N15" s="65">
        <v>3</v>
      </c>
      <c r="O15" s="65">
        <v>13</v>
      </c>
      <c r="P15" s="65">
        <v>50</v>
      </c>
      <c r="Q15" s="65">
        <v>0</v>
      </c>
      <c r="R15" s="65">
        <v>0</v>
      </c>
      <c r="S15" s="65">
        <v>0</v>
      </c>
      <c r="T15" s="65">
        <v>0</v>
      </c>
      <c r="U15" s="65">
        <v>0</v>
      </c>
      <c r="V15" s="65">
        <v>0</v>
      </c>
      <c r="W15" s="65">
        <v>35</v>
      </c>
    </row>
    <row r="16" spans="1:23" s="65" customFormat="1" ht="13.5">
      <c r="A16" s="65">
        <v>10010304</v>
      </c>
      <c r="B16" s="66">
        <v>25</v>
      </c>
      <c r="C16" s="17">
        <v>49</v>
      </c>
      <c r="D16" s="65">
        <v>9</v>
      </c>
      <c r="E16" s="65">
        <v>12</v>
      </c>
      <c r="F16" s="65" t="s">
        <v>104</v>
      </c>
      <c r="G16" s="65">
        <v>2</v>
      </c>
      <c r="H16" s="65">
        <v>1250</v>
      </c>
      <c r="I16" s="65">
        <v>2</v>
      </c>
      <c r="J16" s="65">
        <f t="shared" si="0"/>
        <v>2500</v>
      </c>
      <c r="K16" s="65">
        <v>3</v>
      </c>
      <c r="L16" s="65">
        <v>188</v>
      </c>
      <c r="M16" s="65">
        <v>2</v>
      </c>
      <c r="N16" s="65">
        <v>3</v>
      </c>
      <c r="O16" s="65">
        <v>18</v>
      </c>
      <c r="P16" s="65">
        <v>500</v>
      </c>
      <c r="Q16" s="65">
        <v>0</v>
      </c>
      <c r="R16" s="65">
        <v>0</v>
      </c>
      <c r="S16" s="65">
        <v>0</v>
      </c>
      <c r="T16" s="65">
        <v>0</v>
      </c>
      <c r="U16" s="65">
        <v>0</v>
      </c>
      <c r="V16" s="65">
        <v>0</v>
      </c>
      <c r="W16" s="65">
        <v>35</v>
      </c>
    </row>
    <row r="17" spans="1:23" s="65" customFormat="1" ht="13.5">
      <c r="A17" s="65">
        <v>10020101</v>
      </c>
      <c r="B17" s="65">
        <v>50</v>
      </c>
      <c r="C17" s="17">
        <v>69</v>
      </c>
      <c r="D17" s="65">
        <v>0</v>
      </c>
      <c r="E17" s="65">
        <v>5</v>
      </c>
      <c r="F17" s="65" t="s">
        <v>105</v>
      </c>
      <c r="G17" s="65">
        <v>2</v>
      </c>
      <c r="H17" s="65">
        <v>250</v>
      </c>
      <c r="I17" s="65">
        <v>1</v>
      </c>
      <c r="J17" s="65">
        <f t="shared" si="0"/>
        <v>250</v>
      </c>
      <c r="K17" s="65">
        <v>3</v>
      </c>
      <c r="L17" s="65">
        <v>5</v>
      </c>
      <c r="M17" s="65">
        <v>10</v>
      </c>
      <c r="N17" s="65">
        <v>3</v>
      </c>
      <c r="O17" s="65">
        <v>4</v>
      </c>
      <c r="P17" s="65">
        <v>10</v>
      </c>
      <c r="Q17" s="65">
        <v>0</v>
      </c>
      <c r="R17" s="65">
        <v>0</v>
      </c>
      <c r="S17" s="65">
        <v>0</v>
      </c>
      <c r="T17" s="65">
        <v>0</v>
      </c>
      <c r="U17" s="65">
        <v>0</v>
      </c>
      <c r="V17" s="65">
        <v>0</v>
      </c>
      <c r="W17" s="65">
        <v>50</v>
      </c>
    </row>
    <row r="18" spans="1:23" s="65" customFormat="1" ht="13.5">
      <c r="A18" s="65">
        <v>10020102</v>
      </c>
      <c r="B18" s="65">
        <v>50</v>
      </c>
      <c r="C18" s="17">
        <v>69</v>
      </c>
      <c r="D18" s="65">
        <v>0</v>
      </c>
      <c r="E18" s="65">
        <v>5</v>
      </c>
      <c r="F18" s="65" t="s">
        <v>106</v>
      </c>
      <c r="G18" s="65">
        <v>2</v>
      </c>
      <c r="H18" s="65">
        <v>175</v>
      </c>
      <c r="I18" s="65">
        <v>1</v>
      </c>
      <c r="J18" s="65">
        <f t="shared" si="0"/>
        <v>175</v>
      </c>
      <c r="K18" s="65">
        <v>1</v>
      </c>
      <c r="L18" s="65">
        <v>0</v>
      </c>
      <c r="M18" s="65">
        <v>500000</v>
      </c>
      <c r="N18" s="65">
        <v>0</v>
      </c>
      <c r="O18" s="65">
        <v>0</v>
      </c>
      <c r="P18" s="65">
        <v>0</v>
      </c>
      <c r="Q18" s="65">
        <v>0</v>
      </c>
      <c r="R18" s="65">
        <v>0</v>
      </c>
      <c r="S18" s="65">
        <v>0</v>
      </c>
      <c r="T18" s="65">
        <v>0</v>
      </c>
      <c r="U18" s="65">
        <v>0</v>
      </c>
      <c r="V18" s="65">
        <v>0</v>
      </c>
      <c r="W18" s="65">
        <v>35</v>
      </c>
    </row>
    <row r="19" spans="1:23" s="65" customFormat="1" ht="13.5">
      <c r="A19" s="65">
        <v>10020103</v>
      </c>
      <c r="B19" s="65">
        <v>50</v>
      </c>
      <c r="C19" s="17">
        <v>69</v>
      </c>
      <c r="D19" s="65">
        <v>0</v>
      </c>
      <c r="E19" s="65">
        <v>5</v>
      </c>
      <c r="F19" s="65" t="s">
        <v>107</v>
      </c>
      <c r="G19" s="65">
        <v>2</v>
      </c>
      <c r="H19" s="65">
        <v>580</v>
      </c>
      <c r="I19" s="65">
        <v>1</v>
      </c>
      <c r="J19" s="65">
        <f t="shared" si="0"/>
        <v>580</v>
      </c>
      <c r="K19" s="65">
        <v>3</v>
      </c>
      <c r="L19" s="65">
        <v>21</v>
      </c>
      <c r="M19" s="65">
        <v>5</v>
      </c>
      <c r="N19" s="65">
        <v>3</v>
      </c>
      <c r="O19" s="65">
        <v>13</v>
      </c>
      <c r="P19" s="65">
        <v>50</v>
      </c>
      <c r="Q19" s="65">
        <v>0</v>
      </c>
      <c r="R19" s="65">
        <v>0</v>
      </c>
      <c r="S19" s="65">
        <v>0</v>
      </c>
      <c r="T19" s="65">
        <v>0</v>
      </c>
      <c r="U19" s="65">
        <v>0</v>
      </c>
      <c r="V19" s="65">
        <v>0</v>
      </c>
      <c r="W19" s="65">
        <v>35</v>
      </c>
    </row>
    <row r="20" spans="1:23" s="65" customFormat="1" ht="13.5">
      <c r="A20" s="65">
        <v>10020104</v>
      </c>
      <c r="B20" s="65">
        <v>50</v>
      </c>
      <c r="C20" s="17">
        <v>69</v>
      </c>
      <c r="D20" s="65">
        <v>0</v>
      </c>
      <c r="E20" s="65">
        <v>5</v>
      </c>
      <c r="F20" s="65" t="s">
        <v>103</v>
      </c>
      <c r="G20" s="65">
        <v>2</v>
      </c>
      <c r="H20" s="65">
        <v>950</v>
      </c>
      <c r="I20" s="65">
        <v>1</v>
      </c>
      <c r="J20" s="65">
        <f t="shared" si="0"/>
        <v>950</v>
      </c>
      <c r="K20" s="65">
        <v>23</v>
      </c>
      <c r="L20" s="65">
        <v>0</v>
      </c>
      <c r="M20" s="65">
        <v>500</v>
      </c>
      <c r="N20" s="65">
        <v>3</v>
      </c>
      <c r="O20" s="65">
        <v>60</v>
      </c>
      <c r="P20" s="65">
        <v>500</v>
      </c>
      <c r="Q20" s="65">
        <v>3</v>
      </c>
      <c r="R20" s="65">
        <v>73</v>
      </c>
      <c r="S20" s="65">
        <v>5</v>
      </c>
      <c r="T20" s="65">
        <v>0</v>
      </c>
      <c r="U20" s="65">
        <v>0</v>
      </c>
      <c r="V20" s="65">
        <v>0</v>
      </c>
      <c r="W20" s="65">
        <v>35</v>
      </c>
    </row>
    <row r="21" spans="1:23" s="65" customFormat="1" ht="13.5">
      <c r="A21" s="65">
        <v>10020105</v>
      </c>
      <c r="B21" s="65">
        <v>50</v>
      </c>
      <c r="C21" s="17">
        <v>69</v>
      </c>
      <c r="D21" s="65">
        <v>0</v>
      </c>
      <c r="E21" s="65">
        <v>5</v>
      </c>
      <c r="F21" s="65" t="s">
        <v>104</v>
      </c>
      <c r="G21" s="65">
        <v>2</v>
      </c>
      <c r="H21" s="65">
        <v>1250</v>
      </c>
      <c r="I21" s="65">
        <v>1</v>
      </c>
      <c r="J21" s="65">
        <f t="shared" si="0"/>
        <v>1250</v>
      </c>
      <c r="K21" s="65">
        <v>3</v>
      </c>
      <c r="L21" s="65">
        <v>188</v>
      </c>
      <c r="M21" s="65">
        <v>2</v>
      </c>
      <c r="N21" s="65">
        <v>3</v>
      </c>
      <c r="O21" s="65">
        <v>18</v>
      </c>
      <c r="P21" s="65">
        <v>500</v>
      </c>
      <c r="Q21" s="65">
        <v>0</v>
      </c>
      <c r="R21" s="65">
        <v>0</v>
      </c>
      <c r="S21" s="65">
        <v>0</v>
      </c>
      <c r="T21" s="65">
        <v>0</v>
      </c>
      <c r="U21" s="65">
        <v>0</v>
      </c>
      <c r="V21" s="65">
        <v>0</v>
      </c>
      <c r="W21" s="65">
        <v>35</v>
      </c>
    </row>
    <row r="22" spans="1:23" s="65" customFormat="1" ht="13.5">
      <c r="A22" s="65">
        <v>10020201</v>
      </c>
      <c r="B22" s="65">
        <v>50</v>
      </c>
      <c r="C22" s="17">
        <v>69</v>
      </c>
      <c r="D22" s="65">
        <v>6</v>
      </c>
      <c r="E22" s="65">
        <v>8</v>
      </c>
      <c r="F22" s="65" t="s">
        <v>105</v>
      </c>
      <c r="G22" s="65">
        <v>2</v>
      </c>
      <c r="H22" s="65">
        <v>250</v>
      </c>
      <c r="I22" s="65">
        <v>1</v>
      </c>
      <c r="J22" s="65">
        <f t="shared" si="0"/>
        <v>250</v>
      </c>
      <c r="K22" s="65">
        <v>3</v>
      </c>
      <c r="L22" s="65">
        <v>5</v>
      </c>
      <c r="M22" s="65">
        <v>10</v>
      </c>
      <c r="N22" s="65">
        <v>3</v>
      </c>
      <c r="O22" s="65">
        <v>4</v>
      </c>
      <c r="P22" s="65">
        <v>10</v>
      </c>
      <c r="Q22" s="65">
        <v>0</v>
      </c>
      <c r="R22" s="65">
        <v>0</v>
      </c>
      <c r="S22" s="65">
        <v>0</v>
      </c>
      <c r="T22" s="65">
        <v>0</v>
      </c>
      <c r="U22" s="65">
        <v>0</v>
      </c>
      <c r="V22" s="65">
        <v>0</v>
      </c>
      <c r="W22" s="65">
        <v>50</v>
      </c>
    </row>
    <row r="23" spans="1:23" s="65" customFormat="1" ht="13.5">
      <c r="A23" s="65">
        <v>10020202</v>
      </c>
      <c r="B23" s="65">
        <v>50</v>
      </c>
      <c r="C23" s="17">
        <v>69</v>
      </c>
      <c r="D23" s="65">
        <v>6</v>
      </c>
      <c r="E23" s="65">
        <v>8</v>
      </c>
      <c r="F23" s="65" t="s">
        <v>106</v>
      </c>
      <c r="G23" s="65">
        <v>2</v>
      </c>
      <c r="H23" s="65">
        <v>280</v>
      </c>
      <c r="I23" s="65">
        <v>1</v>
      </c>
      <c r="J23" s="65">
        <f t="shared" si="0"/>
        <v>280</v>
      </c>
      <c r="K23" s="65">
        <v>1</v>
      </c>
      <c r="L23" s="65">
        <v>0</v>
      </c>
      <c r="M23" s="65">
        <v>800000</v>
      </c>
      <c r="N23" s="65">
        <v>0</v>
      </c>
      <c r="O23" s="65">
        <v>0</v>
      </c>
      <c r="P23" s="65">
        <v>0</v>
      </c>
      <c r="Q23" s="65">
        <v>0</v>
      </c>
      <c r="R23" s="65">
        <v>0</v>
      </c>
      <c r="S23" s="65">
        <v>0</v>
      </c>
      <c r="T23" s="65">
        <v>0</v>
      </c>
      <c r="U23" s="65">
        <v>0</v>
      </c>
      <c r="V23" s="65">
        <v>0</v>
      </c>
      <c r="W23" s="65">
        <v>35</v>
      </c>
    </row>
    <row r="24" spans="1:23" s="65" customFormat="1" ht="13.5">
      <c r="A24" s="65">
        <v>10020203</v>
      </c>
      <c r="B24" s="65">
        <v>50</v>
      </c>
      <c r="C24" s="17">
        <v>69</v>
      </c>
      <c r="D24" s="65">
        <v>6</v>
      </c>
      <c r="E24" s="65">
        <v>8</v>
      </c>
      <c r="F24" s="65" t="s">
        <v>107</v>
      </c>
      <c r="G24" s="65">
        <v>2</v>
      </c>
      <c r="H24" s="65">
        <v>580</v>
      </c>
      <c r="I24" s="65">
        <v>2</v>
      </c>
      <c r="J24" s="65">
        <f t="shared" si="0"/>
        <v>1160</v>
      </c>
      <c r="K24" s="65">
        <v>3</v>
      </c>
      <c r="L24" s="65">
        <v>21</v>
      </c>
      <c r="M24" s="65">
        <v>5</v>
      </c>
      <c r="N24" s="65">
        <v>3</v>
      </c>
      <c r="O24" s="65">
        <v>13</v>
      </c>
      <c r="P24" s="65">
        <v>50</v>
      </c>
      <c r="Q24" s="65">
        <v>0</v>
      </c>
      <c r="R24" s="65">
        <v>0</v>
      </c>
      <c r="S24" s="65">
        <v>0</v>
      </c>
      <c r="T24" s="65">
        <v>0</v>
      </c>
      <c r="U24" s="65">
        <v>0</v>
      </c>
      <c r="V24" s="65">
        <v>0</v>
      </c>
      <c r="W24" s="65">
        <v>35</v>
      </c>
    </row>
    <row r="25" spans="1:23" s="65" customFormat="1" ht="13.5">
      <c r="A25" s="65">
        <v>10020204</v>
      </c>
      <c r="B25" s="65">
        <v>50</v>
      </c>
      <c r="C25" s="17">
        <v>69</v>
      </c>
      <c r="D25" s="65">
        <v>6</v>
      </c>
      <c r="E25" s="65">
        <v>8</v>
      </c>
      <c r="F25" s="65" t="s">
        <v>103</v>
      </c>
      <c r="G25" s="65">
        <v>2</v>
      </c>
      <c r="H25" s="65">
        <v>950</v>
      </c>
      <c r="I25" s="65">
        <v>2</v>
      </c>
      <c r="J25" s="65">
        <f t="shared" si="0"/>
        <v>1900</v>
      </c>
      <c r="K25" s="65">
        <v>23</v>
      </c>
      <c r="L25" s="65">
        <v>0</v>
      </c>
      <c r="M25" s="65">
        <v>500</v>
      </c>
      <c r="N25" s="65">
        <v>3</v>
      </c>
      <c r="O25" s="65">
        <v>60</v>
      </c>
      <c r="P25" s="65">
        <v>500</v>
      </c>
      <c r="Q25" s="65">
        <v>3</v>
      </c>
      <c r="R25" s="65">
        <v>73</v>
      </c>
      <c r="S25" s="65">
        <v>5</v>
      </c>
      <c r="T25" s="65">
        <v>0</v>
      </c>
      <c r="U25" s="65">
        <v>0</v>
      </c>
      <c r="V25" s="65">
        <v>0</v>
      </c>
      <c r="W25" s="65">
        <v>35</v>
      </c>
    </row>
    <row r="26" spans="1:23" s="65" customFormat="1" ht="13.5">
      <c r="A26" s="65">
        <v>10020205</v>
      </c>
      <c r="B26" s="65">
        <v>50</v>
      </c>
      <c r="C26" s="17">
        <v>69</v>
      </c>
      <c r="D26" s="65">
        <v>6</v>
      </c>
      <c r="E26" s="65">
        <v>8</v>
      </c>
      <c r="F26" s="65" t="s">
        <v>104</v>
      </c>
      <c r="G26" s="65">
        <v>2</v>
      </c>
      <c r="H26" s="65">
        <v>1250</v>
      </c>
      <c r="I26" s="65">
        <v>2</v>
      </c>
      <c r="J26" s="65">
        <f t="shared" si="0"/>
        <v>2500</v>
      </c>
      <c r="K26" s="65">
        <v>3</v>
      </c>
      <c r="L26" s="65">
        <v>188</v>
      </c>
      <c r="M26" s="65">
        <v>2</v>
      </c>
      <c r="N26" s="65">
        <v>3</v>
      </c>
      <c r="O26" s="65">
        <v>18</v>
      </c>
      <c r="P26" s="65">
        <v>500</v>
      </c>
      <c r="Q26" s="65">
        <v>0</v>
      </c>
      <c r="R26" s="65">
        <v>0</v>
      </c>
      <c r="S26" s="65">
        <v>0</v>
      </c>
      <c r="T26" s="65">
        <v>0</v>
      </c>
      <c r="U26" s="65">
        <v>0</v>
      </c>
      <c r="V26" s="65">
        <v>0</v>
      </c>
      <c r="W26" s="65">
        <v>35</v>
      </c>
    </row>
    <row r="27" spans="1:23" s="65" customFormat="1" ht="13.5">
      <c r="A27" s="65">
        <v>10020301</v>
      </c>
      <c r="B27" s="65">
        <v>50</v>
      </c>
      <c r="C27" s="17">
        <v>69</v>
      </c>
      <c r="D27" s="65">
        <v>9</v>
      </c>
      <c r="E27" s="65">
        <v>12</v>
      </c>
      <c r="F27" s="65" t="s">
        <v>105</v>
      </c>
      <c r="G27" s="65">
        <v>2</v>
      </c>
      <c r="H27" s="65">
        <v>250</v>
      </c>
      <c r="I27" s="65">
        <v>1</v>
      </c>
      <c r="J27" s="65">
        <f t="shared" si="0"/>
        <v>250</v>
      </c>
      <c r="K27" s="65">
        <v>3</v>
      </c>
      <c r="L27" s="65">
        <v>5</v>
      </c>
      <c r="M27" s="65">
        <v>10</v>
      </c>
      <c r="N27" s="65">
        <v>3</v>
      </c>
      <c r="O27" s="65">
        <v>4</v>
      </c>
      <c r="P27" s="65">
        <v>10</v>
      </c>
      <c r="Q27" s="65">
        <v>0</v>
      </c>
      <c r="R27" s="65">
        <v>0</v>
      </c>
      <c r="S27" s="65">
        <v>0</v>
      </c>
      <c r="T27" s="65">
        <v>0</v>
      </c>
      <c r="U27" s="65">
        <v>0</v>
      </c>
      <c r="V27" s="65">
        <v>0</v>
      </c>
      <c r="W27" s="65">
        <v>50</v>
      </c>
    </row>
    <row r="28" spans="1:23" s="65" customFormat="1" ht="13.5">
      <c r="A28" s="65">
        <v>10020302</v>
      </c>
      <c r="B28" s="65">
        <v>50</v>
      </c>
      <c r="C28" s="17">
        <v>69</v>
      </c>
      <c r="D28" s="65">
        <v>9</v>
      </c>
      <c r="E28" s="65">
        <v>12</v>
      </c>
      <c r="F28" s="65" t="s">
        <v>106</v>
      </c>
      <c r="G28" s="65">
        <v>2</v>
      </c>
      <c r="H28" s="65">
        <v>350</v>
      </c>
      <c r="I28" s="65">
        <v>1</v>
      </c>
      <c r="J28" s="65">
        <f t="shared" si="0"/>
        <v>350</v>
      </c>
      <c r="K28" s="65">
        <v>1</v>
      </c>
      <c r="L28" s="65">
        <v>0</v>
      </c>
      <c r="M28" s="65">
        <v>1000000</v>
      </c>
      <c r="N28" s="65">
        <v>0</v>
      </c>
      <c r="O28" s="65">
        <v>0</v>
      </c>
      <c r="P28" s="65">
        <v>0</v>
      </c>
      <c r="Q28" s="65">
        <v>0</v>
      </c>
      <c r="R28" s="65">
        <v>0</v>
      </c>
      <c r="S28" s="65">
        <v>0</v>
      </c>
      <c r="T28" s="65">
        <v>0</v>
      </c>
      <c r="U28" s="65">
        <v>0</v>
      </c>
      <c r="V28" s="65">
        <v>0</v>
      </c>
      <c r="W28" s="65">
        <v>35</v>
      </c>
    </row>
    <row r="29" spans="1:23" s="65" customFormat="1" ht="13.5">
      <c r="A29" s="65">
        <v>10020303</v>
      </c>
      <c r="B29" s="65">
        <v>50</v>
      </c>
      <c r="C29" s="17">
        <v>69</v>
      </c>
      <c r="D29" s="65">
        <v>9</v>
      </c>
      <c r="E29" s="65">
        <v>12</v>
      </c>
      <c r="F29" s="65" t="s">
        <v>107</v>
      </c>
      <c r="G29" s="65">
        <v>2</v>
      </c>
      <c r="H29" s="65">
        <v>580</v>
      </c>
      <c r="I29" s="65">
        <v>3</v>
      </c>
      <c r="J29" s="65">
        <f t="shared" si="0"/>
        <v>1740</v>
      </c>
      <c r="K29" s="65">
        <v>3</v>
      </c>
      <c r="L29" s="65">
        <v>21</v>
      </c>
      <c r="M29" s="65">
        <v>5</v>
      </c>
      <c r="N29" s="65">
        <v>3</v>
      </c>
      <c r="O29" s="65">
        <v>13</v>
      </c>
      <c r="P29" s="65">
        <v>50</v>
      </c>
      <c r="Q29" s="65">
        <v>0</v>
      </c>
      <c r="R29" s="65">
        <v>0</v>
      </c>
      <c r="S29" s="65">
        <v>0</v>
      </c>
      <c r="T29" s="65">
        <v>0</v>
      </c>
      <c r="U29" s="65">
        <v>0</v>
      </c>
      <c r="V29" s="65">
        <v>0</v>
      </c>
      <c r="W29" s="65">
        <v>35</v>
      </c>
    </row>
    <row r="30" spans="1:23" s="65" customFormat="1" ht="13.5">
      <c r="A30" s="65">
        <v>10020304</v>
      </c>
      <c r="B30" s="65">
        <v>50</v>
      </c>
      <c r="C30" s="17">
        <v>69</v>
      </c>
      <c r="D30" s="65">
        <v>9</v>
      </c>
      <c r="E30" s="65">
        <v>12</v>
      </c>
      <c r="F30" s="65" t="s">
        <v>103</v>
      </c>
      <c r="G30" s="65">
        <v>2</v>
      </c>
      <c r="H30" s="65">
        <v>950</v>
      </c>
      <c r="I30" s="65">
        <v>3</v>
      </c>
      <c r="J30" s="65">
        <f t="shared" si="0"/>
        <v>2850</v>
      </c>
      <c r="K30" s="65">
        <v>23</v>
      </c>
      <c r="L30" s="65">
        <v>0</v>
      </c>
      <c r="M30" s="65">
        <v>500</v>
      </c>
      <c r="N30" s="65">
        <v>3</v>
      </c>
      <c r="O30" s="65">
        <v>60</v>
      </c>
      <c r="P30" s="65">
        <v>500</v>
      </c>
      <c r="Q30" s="65">
        <v>3</v>
      </c>
      <c r="R30" s="65">
        <v>73</v>
      </c>
      <c r="S30" s="65">
        <v>5</v>
      </c>
      <c r="T30" s="65">
        <v>0</v>
      </c>
      <c r="U30" s="65">
        <v>0</v>
      </c>
      <c r="V30" s="65">
        <v>0</v>
      </c>
      <c r="W30" s="65">
        <v>35</v>
      </c>
    </row>
    <row r="31" spans="1:23" s="65" customFormat="1" ht="13.5">
      <c r="A31" s="65">
        <v>10020305</v>
      </c>
      <c r="B31" s="65">
        <v>50</v>
      </c>
      <c r="C31" s="17">
        <v>69</v>
      </c>
      <c r="D31" s="65">
        <v>9</v>
      </c>
      <c r="E31" s="65">
        <v>12</v>
      </c>
      <c r="F31" s="65" t="s">
        <v>104</v>
      </c>
      <c r="G31" s="65">
        <v>2</v>
      </c>
      <c r="H31" s="65">
        <v>1250</v>
      </c>
      <c r="I31" s="65">
        <v>3</v>
      </c>
      <c r="J31" s="65">
        <f t="shared" si="0"/>
        <v>3750</v>
      </c>
      <c r="K31" s="65">
        <v>3</v>
      </c>
      <c r="L31" s="65">
        <v>188</v>
      </c>
      <c r="M31" s="65">
        <v>2</v>
      </c>
      <c r="N31" s="65">
        <v>3</v>
      </c>
      <c r="O31" s="65">
        <v>18</v>
      </c>
      <c r="P31" s="65">
        <v>500</v>
      </c>
      <c r="Q31" s="65">
        <v>0</v>
      </c>
      <c r="R31" s="65">
        <v>0</v>
      </c>
      <c r="S31" s="65">
        <v>0</v>
      </c>
      <c r="T31" s="65">
        <v>0</v>
      </c>
      <c r="U31" s="65">
        <v>0</v>
      </c>
      <c r="V31" s="65">
        <v>0</v>
      </c>
      <c r="W31" s="65">
        <v>35</v>
      </c>
    </row>
    <row r="32" spans="1:23" s="65" customFormat="1">
      <c r="A32" s="65">
        <v>10030101</v>
      </c>
      <c r="B32" s="65">
        <v>70</v>
      </c>
      <c r="C32" s="65">
        <v>79</v>
      </c>
      <c r="D32" s="65">
        <v>0</v>
      </c>
      <c r="E32" s="65">
        <v>5</v>
      </c>
      <c r="F32" s="65" t="s">
        <v>105</v>
      </c>
      <c r="G32" s="65">
        <v>2</v>
      </c>
      <c r="H32" s="65">
        <v>250</v>
      </c>
      <c r="I32" s="65">
        <v>1</v>
      </c>
      <c r="J32" s="65">
        <f t="shared" si="0"/>
        <v>250</v>
      </c>
      <c r="K32" s="65">
        <v>3</v>
      </c>
      <c r="L32" s="65">
        <v>5</v>
      </c>
      <c r="M32" s="65">
        <v>10</v>
      </c>
      <c r="N32" s="65">
        <v>3</v>
      </c>
      <c r="O32" s="65">
        <v>4</v>
      </c>
      <c r="P32" s="65">
        <v>10</v>
      </c>
      <c r="Q32" s="65">
        <v>0</v>
      </c>
      <c r="R32" s="65">
        <v>0</v>
      </c>
      <c r="S32" s="65">
        <v>0</v>
      </c>
      <c r="T32" s="65">
        <v>0</v>
      </c>
      <c r="U32" s="65">
        <v>0</v>
      </c>
      <c r="V32" s="65">
        <v>0</v>
      </c>
      <c r="W32" s="65">
        <v>50</v>
      </c>
    </row>
    <row r="33" spans="1:23" s="65" customFormat="1">
      <c r="A33" s="65">
        <v>10030102</v>
      </c>
      <c r="B33" s="65">
        <v>70</v>
      </c>
      <c r="C33" s="65">
        <v>79</v>
      </c>
      <c r="D33" s="65">
        <v>0</v>
      </c>
      <c r="E33" s="65">
        <v>5</v>
      </c>
      <c r="F33" s="65" t="s">
        <v>106</v>
      </c>
      <c r="G33" s="65">
        <v>2</v>
      </c>
      <c r="H33" s="65">
        <v>175</v>
      </c>
      <c r="I33" s="65">
        <v>2</v>
      </c>
      <c r="J33" s="65">
        <f t="shared" si="0"/>
        <v>350</v>
      </c>
      <c r="K33" s="65">
        <v>1</v>
      </c>
      <c r="L33" s="65">
        <v>0</v>
      </c>
      <c r="M33" s="65">
        <v>500000</v>
      </c>
      <c r="N33" s="65">
        <v>0</v>
      </c>
      <c r="O33" s="65">
        <v>0</v>
      </c>
      <c r="P33" s="65">
        <v>0</v>
      </c>
      <c r="Q33" s="65">
        <v>0</v>
      </c>
      <c r="R33" s="65">
        <v>0</v>
      </c>
      <c r="S33" s="65">
        <v>0</v>
      </c>
      <c r="T33" s="65">
        <v>0</v>
      </c>
      <c r="U33" s="65">
        <v>0</v>
      </c>
      <c r="V33" s="65">
        <v>0</v>
      </c>
      <c r="W33" s="65">
        <v>35</v>
      </c>
    </row>
    <row r="34" spans="1:23" s="65" customFormat="1">
      <c r="A34" s="65">
        <v>10030103</v>
      </c>
      <c r="B34" s="65">
        <v>70</v>
      </c>
      <c r="C34" s="65">
        <v>79</v>
      </c>
      <c r="D34" s="65">
        <v>0</v>
      </c>
      <c r="E34" s="65">
        <v>5</v>
      </c>
      <c r="F34" s="65" t="s">
        <v>107</v>
      </c>
      <c r="G34" s="65">
        <v>2</v>
      </c>
      <c r="H34" s="65">
        <v>580</v>
      </c>
      <c r="I34" s="65">
        <v>1</v>
      </c>
      <c r="J34" s="65">
        <f t="shared" si="0"/>
        <v>580</v>
      </c>
      <c r="K34" s="65">
        <v>3</v>
      </c>
      <c r="L34" s="65">
        <v>21</v>
      </c>
      <c r="M34" s="65">
        <v>5</v>
      </c>
      <c r="N34" s="65">
        <v>3</v>
      </c>
      <c r="O34" s="65">
        <v>13</v>
      </c>
      <c r="P34" s="65">
        <v>50</v>
      </c>
      <c r="Q34" s="65">
        <v>0</v>
      </c>
      <c r="R34" s="65">
        <v>0</v>
      </c>
      <c r="S34" s="65">
        <v>0</v>
      </c>
      <c r="T34" s="65">
        <v>0</v>
      </c>
      <c r="U34" s="65">
        <v>0</v>
      </c>
      <c r="V34" s="65">
        <v>0</v>
      </c>
      <c r="W34" s="65">
        <v>35</v>
      </c>
    </row>
    <row r="35" spans="1:23" s="65" customFormat="1">
      <c r="A35" s="65">
        <v>10030104</v>
      </c>
      <c r="B35" s="65">
        <v>70</v>
      </c>
      <c r="C35" s="65">
        <v>79</v>
      </c>
      <c r="D35" s="65">
        <v>0</v>
      </c>
      <c r="E35" s="65">
        <v>5</v>
      </c>
      <c r="F35" s="65" t="s">
        <v>103</v>
      </c>
      <c r="G35" s="65">
        <v>2</v>
      </c>
      <c r="H35" s="65">
        <v>1100</v>
      </c>
      <c r="I35" s="65">
        <v>1</v>
      </c>
      <c r="J35" s="65">
        <f t="shared" si="0"/>
        <v>1100</v>
      </c>
      <c r="K35" s="65">
        <v>23</v>
      </c>
      <c r="L35" s="65">
        <v>0</v>
      </c>
      <c r="M35" s="65">
        <v>500</v>
      </c>
      <c r="N35" s="65">
        <v>3</v>
      </c>
      <c r="O35" s="65">
        <v>60</v>
      </c>
      <c r="P35" s="65">
        <v>500</v>
      </c>
      <c r="Q35" s="65">
        <v>3</v>
      </c>
      <c r="R35" s="65">
        <v>74</v>
      </c>
      <c r="S35" s="65">
        <v>2</v>
      </c>
      <c r="T35" s="65">
        <v>0</v>
      </c>
      <c r="U35" s="65">
        <v>0</v>
      </c>
      <c r="V35" s="65">
        <v>0</v>
      </c>
      <c r="W35" s="65">
        <v>35</v>
      </c>
    </row>
    <row r="36" spans="1:23" s="65" customFormat="1">
      <c r="A36" s="65">
        <v>10030105</v>
      </c>
      <c r="B36" s="65">
        <v>70</v>
      </c>
      <c r="C36" s="65">
        <v>79</v>
      </c>
      <c r="D36" s="65">
        <v>0</v>
      </c>
      <c r="E36" s="65">
        <v>5</v>
      </c>
      <c r="F36" s="65" t="s">
        <v>104</v>
      </c>
      <c r="G36" s="65">
        <v>2</v>
      </c>
      <c r="H36" s="65">
        <v>1500</v>
      </c>
      <c r="I36" s="65">
        <v>1</v>
      </c>
      <c r="J36" s="65">
        <f t="shared" si="0"/>
        <v>1500</v>
      </c>
      <c r="K36" s="65">
        <v>3</v>
      </c>
      <c r="L36" s="65">
        <v>189</v>
      </c>
      <c r="M36" s="65">
        <v>2</v>
      </c>
      <c r="N36" s="65">
        <v>3</v>
      </c>
      <c r="O36" s="65">
        <v>18</v>
      </c>
      <c r="P36" s="65">
        <v>500</v>
      </c>
      <c r="Q36" s="65">
        <v>0</v>
      </c>
      <c r="R36" s="65">
        <v>0</v>
      </c>
      <c r="S36" s="65">
        <v>0</v>
      </c>
      <c r="T36" s="65">
        <v>0</v>
      </c>
      <c r="U36" s="65">
        <v>0</v>
      </c>
      <c r="V36" s="65">
        <v>0</v>
      </c>
      <c r="W36" s="65">
        <v>25</v>
      </c>
    </row>
    <row r="37" spans="1:23" s="65" customFormat="1">
      <c r="A37" s="65">
        <v>10030201</v>
      </c>
      <c r="B37" s="65">
        <v>70</v>
      </c>
      <c r="C37" s="65">
        <v>79</v>
      </c>
      <c r="D37" s="65">
        <v>6</v>
      </c>
      <c r="E37" s="65">
        <v>8</v>
      </c>
      <c r="F37" s="65" t="s">
        <v>105</v>
      </c>
      <c r="G37" s="65">
        <v>2</v>
      </c>
      <c r="H37" s="65">
        <v>250</v>
      </c>
      <c r="I37" s="65">
        <v>1</v>
      </c>
      <c r="J37" s="65">
        <f t="shared" si="0"/>
        <v>250</v>
      </c>
      <c r="K37" s="65">
        <v>3</v>
      </c>
      <c r="L37" s="65">
        <v>5</v>
      </c>
      <c r="M37" s="65">
        <v>10</v>
      </c>
      <c r="N37" s="65">
        <v>3</v>
      </c>
      <c r="O37" s="65">
        <v>4</v>
      </c>
      <c r="P37" s="65">
        <v>10</v>
      </c>
      <c r="Q37" s="65">
        <v>0</v>
      </c>
      <c r="R37" s="65">
        <v>0</v>
      </c>
      <c r="S37" s="65">
        <v>0</v>
      </c>
      <c r="T37" s="65">
        <v>0</v>
      </c>
      <c r="U37" s="65">
        <v>0</v>
      </c>
      <c r="V37" s="65">
        <v>0</v>
      </c>
      <c r="W37" s="65">
        <v>50</v>
      </c>
    </row>
    <row r="38" spans="1:23" s="65" customFormat="1">
      <c r="A38" s="65">
        <v>10030202</v>
      </c>
      <c r="B38" s="65">
        <v>70</v>
      </c>
      <c r="C38" s="65">
        <v>79</v>
      </c>
      <c r="D38" s="65">
        <v>6</v>
      </c>
      <c r="E38" s="65">
        <v>8</v>
      </c>
      <c r="F38" s="65" t="s">
        <v>106</v>
      </c>
      <c r="G38" s="65">
        <v>2</v>
      </c>
      <c r="H38" s="65">
        <v>350</v>
      </c>
      <c r="I38" s="65">
        <v>2</v>
      </c>
      <c r="J38" s="65">
        <f t="shared" si="0"/>
        <v>700</v>
      </c>
      <c r="K38" s="65">
        <v>1</v>
      </c>
      <c r="L38" s="65">
        <v>0</v>
      </c>
      <c r="M38" s="65">
        <v>1000000</v>
      </c>
      <c r="N38" s="65">
        <v>0</v>
      </c>
      <c r="O38" s="65">
        <v>0</v>
      </c>
      <c r="P38" s="65">
        <v>0</v>
      </c>
      <c r="Q38" s="65">
        <v>0</v>
      </c>
      <c r="R38" s="65">
        <v>0</v>
      </c>
      <c r="S38" s="65">
        <v>0</v>
      </c>
      <c r="T38" s="65">
        <v>0</v>
      </c>
      <c r="U38" s="65">
        <v>0</v>
      </c>
      <c r="V38" s="65">
        <v>0</v>
      </c>
      <c r="W38" s="65">
        <v>35</v>
      </c>
    </row>
    <row r="39" spans="1:23" s="65" customFormat="1">
      <c r="A39" s="65">
        <v>10030203</v>
      </c>
      <c r="B39" s="65">
        <v>70</v>
      </c>
      <c r="C39" s="65">
        <v>79</v>
      </c>
      <c r="D39" s="65">
        <v>6</v>
      </c>
      <c r="E39" s="65">
        <v>8</v>
      </c>
      <c r="F39" s="65" t="s">
        <v>107</v>
      </c>
      <c r="G39" s="65">
        <v>2</v>
      </c>
      <c r="H39" s="65">
        <v>580</v>
      </c>
      <c r="I39" s="65">
        <v>2</v>
      </c>
      <c r="J39" s="65">
        <f t="shared" si="0"/>
        <v>1160</v>
      </c>
      <c r="K39" s="65">
        <v>3</v>
      </c>
      <c r="L39" s="65">
        <v>21</v>
      </c>
      <c r="M39" s="65">
        <v>5</v>
      </c>
      <c r="N39" s="65">
        <v>3</v>
      </c>
      <c r="O39" s="65">
        <v>13</v>
      </c>
      <c r="P39" s="65">
        <v>50</v>
      </c>
      <c r="Q39" s="65">
        <v>0</v>
      </c>
      <c r="R39" s="65">
        <v>0</v>
      </c>
      <c r="S39" s="65">
        <v>0</v>
      </c>
      <c r="T39" s="65">
        <v>0</v>
      </c>
      <c r="U39" s="65">
        <v>0</v>
      </c>
      <c r="V39" s="65">
        <v>0</v>
      </c>
      <c r="W39" s="65">
        <v>35</v>
      </c>
    </row>
    <row r="40" spans="1:23" s="65" customFormat="1">
      <c r="A40" s="65">
        <v>10030204</v>
      </c>
      <c r="B40" s="65">
        <v>70</v>
      </c>
      <c r="C40" s="65">
        <v>79</v>
      </c>
      <c r="D40" s="65">
        <v>6</v>
      </c>
      <c r="E40" s="65">
        <v>8</v>
      </c>
      <c r="F40" s="65" t="s">
        <v>103</v>
      </c>
      <c r="G40" s="65">
        <v>2</v>
      </c>
      <c r="H40" s="65">
        <v>1100</v>
      </c>
      <c r="I40" s="65">
        <v>2</v>
      </c>
      <c r="J40" s="65">
        <f t="shared" si="0"/>
        <v>2200</v>
      </c>
      <c r="K40" s="65">
        <v>23</v>
      </c>
      <c r="L40" s="65">
        <v>0</v>
      </c>
      <c r="M40" s="65">
        <v>500</v>
      </c>
      <c r="N40" s="65">
        <v>3</v>
      </c>
      <c r="O40" s="65">
        <v>60</v>
      </c>
      <c r="P40" s="65">
        <v>500</v>
      </c>
      <c r="Q40" s="65">
        <v>3</v>
      </c>
      <c r="R40" s="65">
        <v>74</v>
      </c>
      <c r="S40" s="65">
        <v>2</v>
      </c>
      <c r="T40" s="65">
        <v>0</v>
      </c>
      <c r="U40" s="65">
        <v>0</v>
      </c>
      <c r="V40" s="65">
        <v>0</v>
      </c>
      <c r="W40" s="65">
        <v>35</v>
      </c>
    </row>
    <row r="41" spans="1:23" s="65" customFormat="1">
      <c r="A41" s="65">
        <v>10030205</v>
      </c>
      <c r="B41" s="65">
        <v>70</v>
      </c>
      <c r="C41" s="65">
        <v>79</v>
      </c>
      <c r="D41" s="65">
        <v>6</v>
      </c>
      <c r="E41" s="65">
        <v>8</v>
      </c>
      <c r="F41" s="65" t="s">
        <v>104</v>
      </c>
      <c r="G41" s="65">
        <v>2</v>
      </c>
      <c r="H41" s="65">
        <v>1500</v>
      </c>
      <c r="I41" s="65">
        <v>2</v>
      </c>
      <c r="J41" s="65">
        <f t="shared" si="0"/>
        <v>3000</v>
      </c>
      <c r="K41" s="65">
        <v>3</v>
      </c>
      <c r="L41" s="65">
        <v>189</v>
      </c>
      <c r="M41" s="65">
        <v>2</v>
      </c>
      <c r="N41" s="65">
        <v>3</v>
      </c>
      <c r="O41" s="65">
        <v>18</v>
      </c>
      <c r="P41" s="65">
        <v>500</v>
      </c>
      <c r="Q41" s="65">
        <v>0</v>
      </c>
      <c r="R41" s="65">
        <v>0</v>
      </c>
      <c r="S41" s="65">
        <v>0</v>
      </c>
      <c r="T41" s="65">
        <v>0</v>
      </c>
      <c r="U41" s="65">
        <v>0</v>
      </c>
      <c r="V41" s="65">
        <v>0</v>
      </c>
      <c r="W41" s="65">
        <v>25</v>
      </c>
    </row>
    <row r="42" spans="1:23" s="65" customFormat="1">
      <c r="A42" s="65">
        <v>10030301</v>
      </c>
      <c r="B42" s="65">
        <v>70</v>
      </c>
      <c r="C42" s="65">
        <v>79</v>
      </c>
      <c r="D42" s="65">
        <v>9</v>
      </c>
      <c r="E42" s="65">
        <v>12</v>
      </c>
      <c r="F42" s="65" t="s">
        <v>105</v>
      </c>
      <c r="G42" s="65">
        <v>2</v>
      </c>
      <c r="H42" s="65">
        <v>250</v>
      </c>
      <c r="I42" s="65">
        <v>1</v>
      </c>
      <c r="J42" s="65">
        <f t="shared" si="0"/>
        <v>250</v>
      </c>
      <c r="K42" s="65">
        <v>3</v>
      </c>
      <c r="L42" s="65">
        <v>5</v>
      </c>
      <c r="M42" s="65">
        <v>10</v>
      </c>
      <c r="N42" s="65">
        <v>3</v>
      </c>
      <c r="O42" s="65">
        <v>4</v>
      </c>
      <c r="P42" s="65">
        <v>10</v>
      </c>
      <c r="Q42" s="65">
        <v>0</v>
      </c>
      <c r="R42" s="65">
        <v>0</v>
      </c>
      <c r="S42" s="65">
        <v>0</v>
      </c>
      <c r="T42" s="65">
        <v>0</v>
      </c>
      <c r="U42" s="65">
        <v>0</v>
      </c>
      <c r="V42" s="65">
        <v>0</v>
      </c>
      <c r="W42" s="65">
        <v>50</v>
      </c>
    </row>
    <row r="43" spans="1:23" s="65" customFormat="1">
      <c r="A43" s="65">
        <v>10030302</v>
      </c>
      <c r="B43" s="65">
        <v>70</v>
      </c>
      <c r="C43" s="65">
        <v>79</v>
      </c>
      <c r="D43" s="65">
        <v>9</v>
      </c>
      <c r="E43" s="65">
        <v>12</v>
      </c>
      <c r="F43" s="65" t="s">
        <v>106</v>
      </c>
      <c r="G43" s="65">
        <v>2</v>
      </c>
      <c r="H43" s="65">
        <v>700</v>
      </c>
      <c r="I43" s="65">
        <v>2</v>
      </c>
      <c r="J43" s="65">
        <f t="shared" si="0"/>
        <v>1400</v>
      </c>
      <c r="K43" s="65">
        <v>1</v>
      </c>
      <c r="L43" s="65">
        <v>0</v>
      </c>
      <c r="M43" s="65">
        <v>2000000</v>
      </c>
      <c r="N43" s="65">
        <v>0</v>
      </c>
      <c r="O43" s="65">
        <v>0</v>
      </c>
      <c r="P43" s="65">
        <v>0</v>
      </c>
      <c r="Q43" s="65">
        <v>0</v>
      </c>
      <c r="R43" s="65">
        <v>0</v>
      </c>
      <c r="S43" s="65">
        <v>0</v>
      </c>
      <c r="T43" s="65">
        <v>0</v>
      </c>
      <c r="U43" s="65">
        <v>0</v>
      </c>
      <c r="V43" s="65">
        <v>0</v>
      </c>
      <c r="W43" s="65">
        <v>35</v>
      </c>
    </row>
    <row r="44" spans="1:23" s="65" customFormat="1">
      <c r="A44" s="65">
        <v>10030303</v>
      </c>
      <c r="B44" s="65">
        <v>70</v>
      </c>
      <c r="C44" s="65">
        <v>79</v>
      </c>
      <c r="D44" s="65">
        <v>9</v>
      </c>
      <c r="E44" s="65">
        <v>12</v>
      </c>
      <c r="F44" s="65" t="s">
        <v>107</v>
      </c>
      <c r="G44" s="65">
        <v>2</v>
      </c>
      <c r="H44" s="65">
        <v>580</v>
      </c>
      <c r="I44" s="65">
        <v>3</v>
      </c>
      <c r="J44" s="65">
        <f t="shared" si="0"/>
        <v>1740</v>
      </c>
      <c r="K44" s="65">
        <v>3</v>
      </c>
      <c r="L44" s="65">
        <v>21</v>
      </c>
      <c r="M44" s="65">
        <v>5</v>
      </c>
      <c r="N44" s="65">
        <v>3</v>
      </c>
      <c r="O44" s="65">
        <v>13</v>
      </c>
      <c r="P44" s="65">
        <v>50</v>
      </c>
      <c r="Q44" s="65">
        <v>0</v>
      </c>
      <c r="R44" s="65">
        <v>0</v>
      </c>
      <c r="S44" s="65">
        <v>0</v>
      </c>
      <c r="T44" s="65">
        <v>0</v>
      </c>
      <c r="U44" s="65">
        <v>0</v>
      </c>
      <c r="V44" s="65">
        <v>0</v>
      </c>
      <c r="W44" s="65">
        <v>35</v>
      </c>
    </row>
    <row r="45" spans="1:23" s="65" customFormat="1">
      <c r="A45" s="65">
        <v>10030304</v>
      </c>
      <c r="B45" s="65">
        <v>70</v>
      </c>
      <c r="C45" s="65">
        <v>79</v>
      </c>
      <c r="D45" s="65">
        <v>9</v>
      </c>
      <c r="E45" s="65">
        <v>12</v>
      </c>
      <c r="F45" s="65" t="s">
        <v>103</v>
      </c>
      <c r="G45" s="65">
        <v>2</v>
      </c>
      <c r="H45" s="65">
        <v>1100</v>
      </c>
      <c r="I45" s="65">
        <v>3</v>
      </c>
      <c r="J45" s="65">
        <f t="shared" si="0"/>
        <v>3300</v>
      </c>
      <c r="K45" s="65">
        <v>23</v>
      </c>
      <c r="L45" s="65">
        <v>0</v>
      </c>
      <c r="M45" s="65">
        <v>500</v>
      </c>
      <c r="N45" s="65">
        <v>3</v>
      </c>
      <c r="O45" s="65">
        <v>60</v>
      </c>
      <c r="P45" s="65">
        <v>500</v>
      </c>
      <c r="Q45" s="65">
        <v>3</v>
      </c>
      <c r="R45" s="65">
        <v>74</v>
      </c>
      <c r="S45" s="65">
        <v>2</v>
      </c>
      <c r="T45" s="65">
        <v>0</v>
      </c>
      <c r="U45" s="65">
        <v>0</v>
      </c>
      <c r="V45" s="65">
        <v>0</v>
      </c>
      <c r="W45" s="65">
        <v>35</v>
      </c>
    </row>
    <row r="46" spans="1:23" s="65" customFormat="1">
      <c r="A46" s="65">
        <v>10030305</v>
      </c>
      <c r="B46" s="65">
        <v>70</v>
      </c>
      <c r="C46" s="65">
        <v>79</v>
      </c>
      <c r="D46" s="65">
        <v>9</v>
      </c>
      <c r="E46" s="65">
        <v>12</v>
      </c>
      <c r="F46" s="65" t="s">
        <v>104</v>
      </c>
      <c r="G46" s="65">
        <v>2</v>
      </c>
      <c r="H46" s="65">
        <v>1500</v>
      </c>
      <c r="I46" s="65">
        <v>3</v>
      </c>
      <c r="J46" s="65">
        <f t="shared" si="0"/>
        <v>4500</v>
      </c>
      <c r="K46" s="65">
        <v>3</v>
      </c>
      <c r="L46" s="65">
        <v>189</v>
      </c>
      <c r="M46" s="65">
        <v>2</v>
      </c>
      <c r="N46" s="65">
        <v>3</v>
      </c>
      <c r="O46" s="65">
        <v>18</v>
      </c>
      <c r="P46" s="65">
        <v>500</v>
      </c>
      <c r="Q46" s="65">
        <v>0</v>
      </c>
      <c r="R46" s="65">
        <v>0</v>
      </c>
      <c r="S46" s="65">
        <v>0</v>
      </c>
      <c r="T46" s="65">
        <v>0</v>
      </c>
      <c r="U46" s="65">
        <v>0</v>
      </c>
      <c r="V46" s="65">
        <v>0</v>
      </c>
      <c r="W46" s="65">
        <v>25</v>
      </c>
    </row>
    <row r="47" spans="1:23" s="65" customFormat="1">
      <c r="A47" s="65">
        <v>10040101</v>
      </c>
      <c r="B47" s="65">
        <v>80</v>
      </c>
      <c r="C47" s="65">
        <v>99</v>
      </c>
      <c r="D47" s="65">
        <v>0</v>
      </c>
      <c r="E47" s="65">
        <v>5</v>
      </c>
      <c r="F47" s="65" t="s">
        <v>105</v>
      </c>
      <c r="G47" s="65">
        <v>2</v>
      </c>
      <c r="H47" s="65">
        <v>250</v>
      </c>
      <c r="I47" s="65">
        <v>1</v>
      </c>
      <c r="J47" s="65">
        <f t="shared" si="0"/>
        <v>250</v>
      </c>
      <c r="K47" s="65">
        <v>3</v>
      </c>
      <c r="L47" s="65">
        <v>5</v>
      </c>
      <c r="M47" s="65">
        <v>10</v>
      </c>
      <c r="N47" s="65">
        <v>3</v>
      </c>
      <c r="O47" s="65">
        <v>4</v>
      </c>
      <c r="P47" s="65">
        <v>10</v>
      </c>
      <c r="Q47" s="65">
        <v>0</v>
      </c>
      <c r="R47" s="65">
        <v>0</v>
      </c>
      <c r="S47" s="65">
        <v>0</v>
      </c>
      <c r="T47" s="65">
        <v>0</v>
      </c>
      <c r="U47" s="65">
        <v>0</v>
      </c>
      <c r="V47" s="65">
        <v>0</v>
      </c>
      <c r="W47" s="65">
        <v>50</v>
      </c>
    </row>
    <row r="48" spans="1:23" s="65" customFormat="1">
      <c r="A48" s="65">
        <v>10040102</v>
      </c>
      <c r="B48" s="65">
        <v>80</v>
      </c>
      <c r="C48" s="65">
        <v>99</v>
      </c>
      <c r="D48" s="65">
        <v>0</v>
      </c>
      <c r="E48" s="65">
        <v>5</v>
      </c>
      <c r="F48" s="65" t="s">
        <v>106</v>
      </c>
      <c r="G48" s="65">
        <v>2</v>
      </c>
      <c r="H48" s="65">
        <v>350</v>
      </c>
      <c r="I48" s="65">
        <v>2</v>
      </c>
      <c r="J48" s="65">
        <f t="shared" si="0"/>
        <v>700</v>
      </c>
      <c r="K48" s="65">
        <v>1</v>
      </c>
      <c r="L48" s="65">
        <v>0</v>
      </c>
      <c r="M48" s="65">
        <v>1000000</v>
      </c>
      <c r="N48" s="65">
        <v>0</v>
      </c>
      <c r="O48" s="65">
        <v>0</v>
      </c>
      <c r="P48" s="65">
        <v>0</v>
      </c>
      <c r="Q48" s="65">
        <v>0</v>
      </c>
      <c r="R48" s="65">
        <v>0</v>
      </c>
      <c r="S48" s="65">
        <v>0</v>
      </c>
      <c r="T48" s="65">
        <v>0</v>
      </c>
      <c r="U48" s="65">
        <v>0</v>
      </c>
      <c r="V48" s="65">
        <v>0</v>
      </c>
      <c r="W48" s="65">
        <v>35</v>
      </c>
    </row>
    <row r="49" spans="1:23" s="65" customFormat="1">
      <c r="A49" s="65">
        <v>10040103</v>
      </c>
      <c r="B49" s="65">
        <v>80</v>
      </c>
      <c r="C49" s="65">
        <v>99</v>
      </c>
      <c r="D49" s="65">
        <v>0</v>
      </c>
      <c r="E49" s="65">
        <v>5</v>
      </c>
      <c r="F49" s="65" t="s">
        <v>107</v>
      </c>
      <c r="G49" s="65">
        <v>2</v>
      </c>
      <c r="H49" s="65">
        <v>780</v>
      </c>
      <c r="I49" s="65">
        <v>1</v>
      </c>
      <c r="J49" s="65">
        <f t="shared" si="0"/>
        <v>780</v>
      </c>
      <c r="K49" s="65">
        <v>3</v>
      </c>
      <c r="L49" s="65">
        <v>81</v>
      </c>
      <c r="M49" s="65">
        <v>5</v>
      </c>
      <c r="N49" s="65">
        <v>3</v>
      </c>
      <c r="O49" s="65">
        <v>13</v>
      </c>
      <c r="P49" s="65">
        <v>100</v>
      </c>
      <c r="Q49" s="65">
        <v>0</v>
      </c>
      <c r="R49" s="65">
        <v>0</v>
      </c>
      <c r="S49" s="65">
        <v>0</v>
      </c>
      <c r="T49" s="65">
        <v>0</v>
      </c>
      <c r="U49" s="65">
        <v>0</v>
      </c>
      <c r="V49" s="65">
        <v>0</v>
      </c>
      <c r="W49" s="65">
        <v>35</v>
      </c>
    </row>
    <row r="50" spans="1:23" s="65" customFormat="1">
      <c r="A50" s="65">
        <v>10040104</v>
      </c>
      <c r="B50" s="65">
        <v>80</v>
      </c>
      <c r="C50" s="65">
        <v>99</v>
      </c>
      <c r="D50" s="65">
        <v>0</v>
      </c>
      <c r="E50" s="65">
        <v>5</v>
      </c>
      <c r="F50" s="65" t="s">
        <v>103</v>
      </c>
      <c r="G50" s="65">
        <v>2</v>
      </c>
      <c r="H50" s="65">
        <v>1100</v>
      </c>
      <c r="I50" s="65">
        <v>2</v>
      </c>
      <c r="J50" s="65">
        <f t="shared" si="0"/>
        <v>2200</v>
      </c>
      <c r="K50" s="65">
        <v>23</v>
      </c>
      <c r="L50" s="65">
        <v>0</v>
      </c>
      <c r="M50" s="65">
        <v>500</v>
      </c>
      <c r="N50" s="65">
        <v>3</v>
      </c>
      <c r="O50" s="65">
        <v>60</v>
      </c>
      <c r="P50" s="65">
        <v>500</v>
      </c>
      <c r="Q50" s="65">
        <v>3</v>
      </c>
      <c r="R50" s="65">
        <v>74</v>
      </c>
      <c r="S50" s="65">
        <v>2</v>
      </c>
      <c r="T50" s="65">
        <v>0</v>
      </c>
      <c r="U50" s="65">
        <v>0</v>
      </c>
      <c r="V50" s="65">
        <v>0</v>
      </c>
      <c r="W50" s="65">
        <v>35</v>
      </c>
    </row>
    <row r="51" spans="1:23" s="65" customFormat="1">
      <c r="A51" s="65">
        <v>10040105</v>
      </c>
      <c r="B51" s="65">
        <v>80</v>
      </c>
      <c r="C51" s="65">
        <v>99</v>
      </c>
      <c r="D51" s="65">
        <v>0</v>
      </c>
      <c r="E51" s="65">
        <v>5</v>
      </c>
      <c r="F51" s="65" t="s">
        <v>104</v>
      </c>
      <c r="G51" s="65">
        <v>2</v>
      </c>
      <c r="H51" s="65">
        <v>1500</v>
      </c>
      <c r="I51" s="65">
        <v>1</v>
      </c>
      <c r="J51" s="65">
        <f t="shared" si="0"/>
        <v>1500</v>
      </c>
      <c r="K51" s="65">
        <v>3</v>
      </c>
      <c r="L51" s="65">
        <v>189</v>
      </c>
      <c r="M51" s="65">
        <v>2</v>
      </c>
      <c r="N51" s="65">
        <v>3</v>
      </c>
      <c r="O51" s="65">
        <v>18</v>
      </c>
      <c r="P51" s="65">
        <v>500</v>
      </c>
      <c r="Q51" s="65">
        <v>0</v>
      </c>
      <c r="R51" s="65">
        <v>0</v>
      </c>
      <c r="S51" s="65">
        <v>0</v>
      </c>
      <c r="T51" s="65">
        <v>0</v>
      </c>
      <c r="U51" s="65">
        <v>0</v>
      </c>
      <c r="V51" s="65">
        <v>0</v>
      </c>
      <c r="W51" s="65">
        <v>25</v>
      </c>
    </row>
    <row r="52" spans="1:23" s="65" customFormat="1">
      <c r="A52" s="65">
        <v>10040201</v>
      </c>
      <c r="B52" s="65">
        <v>80</v>
      </c>
      <c r="C52" s="65">
        <v>99</v>
      </c>
      <c r="D52" s="65">
        <v>6</v>
      </c>
      <c r="E52" s="65">
        <v>8</v>
      </c>
      <c r="F52" s="65" t="s">
        <v>105</v>
      </c>
      <c r="G52" s="65">
        <v>2</v>
      </c>
      <c r="H52" s="65">
        <v>250</v>
      </c>
      <c r="I52" s="65">
        <v>1</v>
      </c>
      <c r="J52" s="65">
        <f t="shared" si="0"/>
        <v>250</v>
      </c>
      <c r="K52" s="65">
        <v>3</v>
      </c>
      <c r="L52" s="65">
        <v>5</v>
      </c>
      <c r="M52" s="65">
        <v>10</v>
      </c>
      <c r="N52" s="65">
        <v>3</v>
      </c>
      <c r="O52" s="65">
        <v>4</v>
      </c>
      <c r="P52" s="65">
        <v>10</v>
      </c>
      <c r="Q52" s="65">
        <v>0</v>
      </c>
      <c r="R52" s="65">
        <v>0</v>
      </c>
      <c r="S52" s="65">
        <v>0</v>
      </c>
      <c r="T52" s="65">
        <v>0</v>
      </c>
      <c r="U52" s="65">
        <v>0</v>
      </c>
      <c r="V52" s="65">
        <v>0</v>
      </c>
      <c r="W52" s="65">
        <v>50</v>
      </c>
    </row>
    <row r="53" spans="1:23" s="65" customFormat="1">
      <c r="A53" s="65">
        <v>10040202</v>
      </c>
      <c r="B53" s="65">
        <v>80</v>
      </c>
      <c r="C53" s="65">
        <v>99</v>
      </c>
      <c r="D53" s="65">
        <v>6</v>
      </c>
      <c r="E53" s="65">
        <v>8</v>
      </c>
      <c r="F53" s="65" t="s">
        <v>106</v>
      </c>
      <c r="G53" s="65">
        <v>2</v>
      </c>
      <c r="H53" s="65">
        <v>525</v>
      </c>
      <c r="I53" s="65">
        <v>2</v>
      </c>
      <c r="J53" s="65">
        <f t="shared" si="0"/>
        <v>1050</v>
      </c>
      <c r="K53" s="65">
        <v>1</v>
      </c>
      <c r="L53" s="65">
        <v>0</v>
      </c>
      <c r="M53" s="65">
        <v>1500000</v>
      </c>
      <c r="N53" s="65">
        <v>0</v>
      </c>
      <c r="O53" s="65">
        <v>0</v>
      </c>
      <c r="P53" s="65">
        <v>0</v>
      </c>
      <c r="Q53" s="65">
        <v>0</v>
      </c>
      <c r="R53" s="65">
        <v>0</v>
      </c>
      <c r="S53" s="65">
        <v>0</v>
      </c>
      <c r="T53" s="65">
        <v>0</v>
      </c>
      <c r="U53" s="65">
        <v>0</v>
      </c>
      <c r="V53" s="65">
        <v>0</v>
      </c>
      <c r="W53" s="65">
        <v>35</v>
      </c>
    </row>
    <row r="54" spans="1:23" s="65" customFormat="1">
      <c r="A54" s="65">
        <v>10040203</v>
      </c>
      <c r="B54" s="65">
        <v>80</v>
      </c>
      <c r="C54" s="65">
        <v>99</v>
      </c>
      <c r="D54" s="65">
        <v>6</v>
      </c>
      <c r="E54" s="65">
        <v>8</v>
      </c>
      <c r="F54" s="65" t="s">
        <v>107</v>
      </c>
      <c r="G54" s="65">
        <v>2</v>
      </c>
      <c r="H54" s="65">
        <v>780</v>
      </c>
      <c r="I54" s="65">
        <v>2</v>
      </c>
      <c r="J54" s="65">
        <f t="shared" si="0"/>
        <v>1560</v>
      </c>
      <c r="K54" s="65">
        <v>3</v>
      </c>
      <c r="L54" s="65">
        <v>81</v>
      </c>
      <c r="M54" s="65">
        <v>5</v>
      </c>
      <c r="N54" s="65">
        <v>3</v>
      </c>
      <c r="O54" s="65">
        <v>13</v>
      </c>
      <c r="P54" s="65">
        <v>100</v>
      </c>
      <c r="Q54" s="65">
        <v>0</v>
      </c>
      <c r="R54" s="65">
        <v>0</v>
      </c>
      <c r="S54" s="65">
        <v>0</v>
      </c>
      <c r="T54" s="65">
        <v>0</v>
      </c>
      <c r="U54" s="65">
        <v>0</v>
      </c>
      <c r="V54" s="65">
        <v>0</v>
      </c>
      <c r="W54" s="65">
        <v>35</v>
      </c>
    </row>
    <row r="55" spans="1:23" s="65" customFormat="1">
      <c r="A55" s="65">
        <v>10040204</v>
      </c>
      <c r="B55" s="65">
        <v>80</v>
      </c>
      <c r="C55" s="65">
        <v>99</v>
      </c>
      <c r="D55" s="65">
        <v>6</v>
      </c>
      <c r="E55" s="65">
        <v>8</v>
      </c>
      <c r="F55" s="65" t="s">
        <v>103</v>
      </c>
      <c r="G55" s="65">
        <v>2</v>
      </c>
      <c r="H55" s="65">
        <v>1100</v>
      </c>
      <c r="I55" s="65">
        <v>3</v>
      </c>
      <c r="J55" s="65">
        <f t="shared" si="0"/>
        <v>3300</v>
      </c>
      <c r="K55" s="65">
        <v>23</v>
      </c>
      <c r="L55" s="65">
        <v>0</v>
      </c>
      <c r="M55" s="65">
        <v>500</v>
      </c>
      <c r="N55" s="65">
        <v>3</v>
      </c>
      <c r="O55" s="65">
        <v>60</v>
      </c>
      <c r="P55" s="65">
        <v>500</v>
      </c>
      <c r="Q55" s="65">
        <v>3</v>
      </c>
      <c r="R55" s="65">
        <v>74</v>
      </c>
      <c r="S55" s="65">
        <v>2</v>
      </c>
      <c r="T55" s="65">
        <v>0</v>
      </c>
      <c r="U55" s="65">
        <v>0</v>
      </c>
      <c r="V55" s="65">
        <v>0</v>
      </c>
      <c r="W55" s="65">
        <v>35</v>
      </c>
    </row>
    <row r="56" spans="1:23" s="65" customFormat="1">
      <c r="A56" s="65">
        <v>10040205</v>
      </c>
      <c r="B56" s="65">
        <v>80</v>
      </c>
      <c r="C56" s="65">
        <v>99</v>
      </c>
      <c r="D56" s="65">
        <v>6</v>
      </c>
      <c r="E56" s="65">
        <v>8</v>
      </c>
      <c r="F56" s="65" t="s">
        <v>104</v>
      </c>
      <c r="G56" s="65">
        <v>2</v>
      </c>
      <c r="H56" s="65">
        <v>1500</v>
      </c>
      <c r="I56" s="65">
        <v>2</v>
      </c>
      <c r="J56" s="65">
        <f t="shared" si="0"/>
        <v>3000</v>
      </c>
      <c r="K56" s="65">
        <v>3</v>
      </c>
      <c r="L56" s="65">
        <v>189</v>
      </c>
      <c r="M56" s="65">
        <v>2</v>
      </c>
      <c r="N56" s="65">
        <v>3</v>
      </c>
      <c r="O56" s="65">
        <v>18</v>
      </c>
      <c r="P56" s="65">
        <v>500</v>
      </c>
      <c r="Q56" s="65">
        <v>0</v>
      </c>
      <c r="R56" s="65">
        <v>0</v>
      </c>
      <c r="S56" s="65">
        <v>0</v>
      </c>
      <c r="T56" s="65">
        <v>0</v>
      </c>
      <c r="U56" s="65">
        <v>0</v>
      </c>
      <c r="V56" s="65">
        <v>0</v>
      </c>
      <c r="W56" s="65">
        <v>25</v>
      </c>
    </row>
    <row r="57" spans="1:23" s="65" customFormat="1">
      <c r="A57" s="65">
        <v>10040301</v>
      </c>
      <c r="B57" s="65">
        <v>80</v>
      </c>
      <c r="C57" s="65">
        <v>99</v>
      </c>
      <c r="D57" s="65">
        <v>9</v>
      </c>
      <c r="E57" s="65">
        <v>12</v>
      </c>
      <c r="F57" s="65" t="s">
        <v>105</v>
      </c>
      <c r="G57" s="65">
        <v>2</v>
      </c>
      <c r="H57" s="65">
        <v>250</v>
      </c>
      <c r="I57" s="65">
        <v>1</v>
      </c>
      <c r="J57" s="65">
        <f t="shared" si="0"/>
        <v>250</v>
      </c>
      <c r="K57" s="65">
        <v>3</v>
      </c>
      <c r="L57" s="65">
        <v>5</v>
      </c>
      <c r="M57" s="65">
        <v>10</v>
      </c>
      <c r="N57" s="65">
        <v>3</v>
      </c>
      <c r="O57" s="65">
        <v>4</v>
      </c>
      <c r="P57" s="65">
        <v>10</v>
      </c>
      <c r="Q57" s="65">
        <v>0</v>
      </c>
      <c r="R57" s="65">
        <v>0</v>
      </c>
      <c r="S57" s="65">
        <v>0</v>
      </c>
      <c r="T57" s="65">
        <v>0</v>
      </c>
      <c r="U57" s="65">
        <v>0</v>
      </c>
      <c r="V57" s="65">
        <v>0</v>
      </c>
      <c r="W57" s="65">
        <v>50</v>
      </c>
    </row>
    <row r="58" spans="1:23" s="65" customFormat="1">
      <c r="A58" s="65">
        <v>10040302</v>
      </c>
      <c r="B58" s="65">
        <v>80</v>
      </c>
      <c r="C58" s="65">
        <v>99</v>
      </c>
      <c r="D58" s="65">
        <v>9</v>
      </c>
      <c r="E58" s="65">
        <v>12</v>
      </c>
      <c r="F58" s="65" t="s">
        <v>106</v>
      </c>
      <c r="G58" s="65">
        <v>2</v>
      </c>
      <c r="H58" s="65">
        <v>700</v>
      </c>
      <c r="I58" s="65">
        <v>2</v>
      </c>
      <c r="J58" s="65">
        <f t="shared" si="0"/>
        <v>1400</v>
      </c>
      <c r="K58" s="65">
        <v>1</v>
      </c>
      <c r="L58" s="65">
        <v>0</v>
      </c>
      <c r="M58" s="65">
        <v>2000000</v>
      </c>
      <c r="N58" s="65">
        <v>0</v>
      </c>
      <c r="O58" s="65">
        <v>0</v>
      </c>
      <c r="P58" s="65">
        <v>0</v>
      </c>
      <c r="Q58" s="65">
        <v>0</v>
      </c>
      <c r="R58" s="65">
        <v>0</v>
      </c>
      <c r="S58" s="65">
        <v>0</v>
      </c>
      <c r="T58" s="65">
        <v>0</v>
      </c>
      <c r="U58" s="65">
        <v>0</v>
      </c>
      <c r="V58" s="65">
        <v>0</v>
      </c>
      <c r="W58" s="65">
        <v>35</v>
      </c>
    </row>
    <row r="59" spans="1:23" s="65" customFormat="1">
      <c r="A59" s="65">
        <v>10040303</v>
      </c>
      <c r="B59" s="65">
        <v>80</v>
      </c>
      <c r="C59" s="65">
        <v>99</v>
      </c>
      <c r="D59" s="65">
        <v>9</v>
      </c>
      <c r="E59" s="65">
        <v>12</v>
      </c>
      <c r="F59" s="65" t="s">
        <v>107</v>
      </c>
      <c r="G59" s="65">
        <v>2</v>
      </c>
      <c r="H59" s="65">
        <v>780</v>
      </c>
      <c r="I59" s="65">
        <v>3</v>
      </c>
      <c r="J59" s="65">
        <f t="shared" si="0"/>
        <v>2340</v>
      </c>
      <c r="K59" s="65">
        <v>3</v>
      </c>
      <c r="L59" s="65">
        <v>81</v>
      </c>
      <c r="M59" s="65">
        <v>5</v>
      </c>
      <c r="N59" s="65">
        <v>3</v>
      </c>
      <c r="O59" s="65">
        <v>13</v>
      </c>
      <c r="P59" s="65">
        <v>100</v>
      </c>
      <c r="Q59" s="65">
        <v>0</v>
      </c>
      <c r="R59" s="65">
        <v>0</v>
      </c>
      <c r="S59" s="65">
        <v>0</v>
      </c>
      <c r="T59" s="65">
        <v>0</v>
      </c>
      <c r="U59" s="65">
        <v>0</v>
      </c>
      <c r="V59" s="65">
        <v>0</v>
      </c>
      <c r="W59" s="65">
        <v>35</v>
      </c>
    </row>
    <row r="60" spans="1:23" s="65" customFormat="1">
      <c r="A60" s="65">
        <v>10040304</v>
      </c>
      <c r="B60" s="65">
        <v>80</v>
      </c>
      <c r="C60" s="65">
        <v>99</v>
      </c>
      <c r="D60" s="65">
        <v>9</v>
      </c>
      <c r="E60" s="65">
        <v>12</v>
      </c>
      <c r="F60" s="65" t="s">
        <v>103</v>
      </c>
      <c r="G60" s="65">
        <v>2</v>
      </c>
      <c r="H60" s="65">
        <v>1100</v>
      </c>
      <c r="I60" s="65">
        <v>4</v>
      </c>
      <c r="J60" s="65">
        <f t="shared" si="0"/>
        <v>4400</v>
      </c>
      <c r="K60" s="65">
        <v>23</v>
      </c>
      <c r="L60" s="65">
        <v>0</v>
      </c>
      <c r="M60" s="65">
        <v>500</v>
      </c>
      <c r="N60" s="65">
        <v>3</v>
      </c>
      <c r="O60" s="65">
        <v>60</v>
      </c>
      <c r="P60" s="65">
        <v>500</v>
      </c>
      <c r="Q60" s="65">
        <v>3</v>
      </c>
      <c r="R60" s="65">
        <v>74</v>
      </c>
      <c r="S60" s="65">
        <v>2</v>
      </c>
      <c r="T60" s="65">
        <v>0</v>
      </c>
      <c r="U60" s="65">
        <v>0</v>
      </c>
      <c r="V60" s="65">
        <v>0</v>
      </c>
      <c r="W60" s="65">
        <v>35</v>
      </c>
    </row>
    <row r="61" spans="1:23" s="65" customFormat="1">
      <c r="A61" s="65">
        <v>10040305</v>
      </c>
      <c r="B61" s="65">
        <v>80</v>
      </c>
      <c r="C61" s="65">
        <v>99</v>
      </c>
      <c r="D61" s="65">
        <v>9</v>
      </c>
      <c r="E61" s="65">
        <v>12</v>
      </c>
      <c r="F61" s="65" t="s">
        <v>104</v>
      </c>
      <c r="G61" s="65">
        <v>2</v>
      </c>
      <c r="H61" s="65">
        <v>1500</v>
      </c>
      <c r="I61" s="65">
        <v>3</v>
      </c>
      <c r="J61" s="65">
        <f t="shared" si="0"/>
        <v>4500</v>
      </c>
      <c r="K61" s="65">
        <v>3</v>
      </c>
      <c r="L61" s="65">
        <v>189</v>
      </c>
      <c r="M61" s="65">
        <v>2</v>
      </c>
      <c r="N61" s="65">
        <v>3</v>
      </c>
      <c r="O61" s="65">
        <v>18</v>
      </c>
      <c r="P61" s="65">
        <v>500</v>
      </c>
      <c r="Q61" s="65">
        <v>0</v>
      </c>
      <c r="R61" s="65">
        <v>0</v>
      </c>
      <c r="S61" s="65">
        <v>0</v>
      </c>
      <c r="T61" s="65">
        <v>0</v>
      </c>
      <c r="U61" s="65">
        <v>0</v>
      </c>
      <c r="V61" s="65">
        <v>0</v>
      </c>
      <c r="W61" s="65">
        <v>25</v>
      </c>
    </row>
    <row r="62" spans="1:23" s="65" customFormat="1">
      <c r="A62" s="65">
        <v>10050101</v>
      </c>
      <c r="B62" s="65">
        <v>100</v>
      </c>
      <c r="C62" s="65">
        <v>150</v>
      </c>
      <c r="D62" s="65">
        <v>0</v>
      </c>
      <c r="E62" s="65">
        <v>5</v>
      </c>
      <c r="F62" s="65" t="s">
        <v>105</v>
      </c>
      <c r="G62" s="65">
        <v>2</v>
      </c>
      <c r="H62" s="65">
        <v>250</v>
      </c>
      <c r="I62" s="65">
        <v>1</v>
      </c>
      <c r="J62" s="65">
        <f t="shared" si="0"/>
        <v>250</v>
      </c>
      <c r="K62" s="65">
        <v>3</v>
      </c>
      <c r="L62" s="65">
        <v>5</v>
      </c>
      <c r="M62" s="65">
        <v>10</v>
      </c>
      <c r="N62" s="65">
        <v>3</v>
      </c>
      <c r="O62" s="65">
        <v>4</v>
      </c>
      <c r="P62" s="65">
        <v>10</v>
      </c>
      <c r="Q62" s="65">
        <v>0</v>
      </c>
      <c r="R62" s="65">
        <v>0</v>
      </c>
      <c r="S62" s="65">
        <v>0</v>
      </c>
      <c r="T62" s="65">
        <v>0</v>
      </c>
      <c r="U62" s="65">
        <v>0</v>
      </c>
      <c r="V62" s="65">
        <v>0</v>
      </c>
      <c r="W62" s="65">
        <v>50</v>
      </c>
    </row>
    <row r="63" spans="1:23" s="65" customFormat="1">
      <c r="A63" s="65">
        <v>10050102</v>
      </c>
      <c r="B63" s="65">
        <v>100</v>
      </c>
      <c r="C63" s="65">
        <v>150</v>
      </c>
      <c r="D63" s="65">
        <v>0</v>
      </c>
      <c r="E63" s="65">
        <v>5</v>
      </c>
      <c r="F63" s="65" t="s">
        <v>106</v>
      </c>
      <c r="G63" s="65">
        <v>2</v>
      </c>
      <c r="H63" s="65">
        <v>350</v>
      </c>
      <c r="I63" s="65">
        <v>3</v>
      </c>
      <c r="J63" s="65">
        <f t="shared" si="0"/>
        <v>1050</v>
      </c>
      <c r="K63" s="65">
        <v>1</v>
      </c>
      <c r="L63" s="65">
        <v>0</v>
      </c>
      <c r="M63" s="65">
        <v>1000000</v>
      </c>
      <c r="N63" s="65">
        <v>0</v>
      </c>
      <c r="O63" s="65">
        <v>0</v>
      </c>
      <c r="P63" s="65">
        <v>0</v>
      </c>
      <c r="Q63" s="65">
        <v>0</v>
      </c>
      <c r="R63" s="65">
        <v>0</v>
      </c>
      <c r="S63" s="65">
        <v>0</v>
      </c>
      <c r="T63" s="65">
        <v>0</v>
      </c>
      <c r="U63" s="65">
        <v>0</v>
      </c>
      <c r="V63" s="65">
        <v>0</v>
      </c>
      <c r="W63" s="65">
        <v>35</v>
      </c>
    </row>
    <row r="64" spans="1:23" s="65" customFormat="1">
      <c r="A64" s="65">
        <v>10050103</v>
      </c>
      <c r="B64" s="65">
        <v>100</v>
      </c>
      <c r="C64" s="65">
        <v>150</v>
      </c>
      <c r="D64" s="65">
        <v>0</v>
      </c>
      <c r="E64" s="65">
        <v>5</v>
      </c>
      <c r="F64" s="65" t="s">
        <v>107</v>
      </c>
      <c r="G64" s="65">
        <v>2</v>
      </c>
      <c r="H64" s="65">
        <v>780</v>
      </c>
      <c r="I64" s="65">
        <v>2</v>
      </c>
      <c r="J64" s="65">
        <f t="shared" si="0"/>
        <v>1560</v>
      </c>
      <c r="K64" s="65">
        <v>3</v>
      </c>
      <c r="L64" s="65">
        <v>81</v>
      </c>
      <c r="M64" s="65">
        <v>5</v>
      </c>
      <c r="N64" s="65">
        <v>3</v>
      </c>
      <c r="O64" s="65">
        <v>13</v>
      </c>
      <c r="P64" s="65">
        <v>100</v>
      </c>
      <c r="Q64" s="65">
        <v>0</v>
      </c>
      <c r="R64" s="65">
        <v>0</v>
      </c>
      <c r="S64" s="65">
        <v>0</v>
      </c>
      <c r="T64" s="65">
        <v>0</v>
      </c>
      <c r="U64" s="65">
        <v>0</v>
      </c>
      <c r="V64" s="65">
        <v>0</v>
      </c>
      <c r="W64" s="65">
        <v>35</v>
      </c>
    </row>
    <row r="65" spans="1:23" s="65" customFormat="1">
      <c r="A65" s="65">
        <v>10050104</v>
      </c>
      <c r="B65" s="65">
        <v>100</v>
      </c>
      <c r="C65" s="65">
        <v>150</v>
      </c>
      <c r="D65" s="65">
        <v>0</v>
      </c>
      <c r="E65" s="65">
        <v>5</v>
      </c>
      <c r="F65" s="65" t="s">
        <v>103</v>
      </c>
      <c r="G65" s="65">
        <v>2</v>
      </c>
      <c r="H65" s="65">
        <v>1500</v>
      </c>
      <c r="I65" s="65">
        <v>2</v>
      </c>
      <c r="J65" s="65">
        <f t="shared" si="0"/>
        <v>3000</v>
      </c>
      <c r="K65" s="65">
        <v>23</v>
      </c>
      <c r="L65" s="65">
        <v>0</v>
      </c>
      <c r="M65" s="65">
        <v>500</v>
      </c>
      <c r="N65" s="65">
        <v>3</v>
      </c>
      <c r="O65" s="65">
        <v>60</v>
      </c>
      <c r="P65" s="65">
        <v>500</v>
      </c>
      <c r="Q65" s="65">
        <v>3</v>
      </c>
      <c r="R65" s="65">
        <v>75</v>
      </c>
      <c r="S65" s="65">
        <v>1</v>
      </c>
      <c r="T65" s="65">
        <v>0</v>
      </c>
      <c r="U65" s="65">
        <v>0</v>
      </c>
      <c r="V65" s="65">
        <v>0</v>
      </c>
      <c r="W65" s="65">
        <v>35</v>
      </c>
    </row>
    <row r="66" spans="1:23" s="65" customFormat="1">
      <c r="A66" s="65">
        <v>10050105</v>
      </c>
      <c r="B66" s="65">
        <v>100</v>
      </c>
      <c r="C66" s="65">
        <v>150</v>
      </c>
      <c r="D66" s="65">
        <v>0</v>
      </c>
      <c r="E66" s="65">
        <v>5</v>
      </c>
      <c r="F66" s="65" t="s">
        <v>104</v>
      </c>
      <c r="G66" s="65">
        <v>2</v>
      </c>
      <c r="H66" s="65">
        <v>1500</v>
      </c>
      <c r="I66" s="65">
        <v>2</v>
      </c>
      <c r="J66" s="65">
        <f t="shared" si="0"/>
        <v>3000</v>
      </c>
      <c r="K66" s="65">
        <v>3</v>
      </c>
      <c r="L66" s="65">
        <v>189</v>
      </c>
      <c r="M66" s="65">
        <v>2</v>
      </c>
      <c r="N66" s="65">
        <v>3</v>
      </c>
      <c r="O66" s="65">
        <v>18</v>
      </c>
      <c r="P66" s="65">
        <v>500</v>
      </c>
      <c r="Q66" s="65">
        <v>0</v>
      </c>
      <c r="R66" s="65">
        <v>0</v>
      </c>
      <c r="S66" s="65">
        <v>0</v>
      </c>
      <c r="T66" s="65">
        <v>0</v>
      </c>
      <c r="U66" s="65">
        <v>0</v>
      </c>
      <c r="V66" s="65">
        <v>0</v>
      </c>
      <c r="W66" s="65">
        <v>25</v>
      </c>
    </row>
    <row r="67" spans="1:23" s="65" customFormat="1">
      <c r="A67" s="65">
        <v>10050201</v>
      </c>
      <c r="B67" s="65">
        <v>100</v>
      </c>
      <c r="C67" s="65">
        <v>150</v>
      </c>
      <c r="D67" s="65">
        <v>6</v>
      </c>
      <c r="E67" s="65">
        <v>8</v>
      </c>
      <c r="F67" s="65" t="s">
        <v>105</v>
      </c>
      <c r="G67" s="65">
        <v>2</v>
      </c>
      <c r="H67" s="65">
        <v>250</v>
      </c>
      <c r="I67" s="65">
        <v>1</v>
      </c>
      <c r="J67" s="65">
        <f t="shared" si="0"/>
        <v>250</v>
      </c>
      <c r="K67" s="65">
        <v>3</v>
      </c>
      <c r="L67" s="65">
        <v>5</v>
      </c>
      <c r="M67" s="65">
        <v>10</v>
      </c>
      <c r="N67" s="65">
        <v>3</v>
      </c>
      <c r="O67" s="65">
        <v>4</v>
      </c>
      <c r="P67" s="65">
        <v>10</v>
      </c>
      <c r="Q67" s="65">
        <v>0</v>
      </c>
      <c r="R67" s="65">
        <v>0</v>
      </c>
      <c r="S67" s="65">
        <v>0</v>
      </c>
      <c r="T67" s="65">
        <v>0</v>
      </c>
      <c r="U67" s="65">
        <v>0</v>
      </c>
      <c r="V67" s="65">
        <v>0</v>
      </c>
      <c r="W67" s="65">
        <v>50</v>
      </c>
    </row>
    <row r="68" spans="1:23" s="65" customFormat="1">
      <c r="A68" s="65">
        <v>10050202</v>
      </c>
      <c r="B68" s="65">
        <v>100</v>
      </c>
      <c r="C68" s="65">
        <v>150</v>
      </c>
      <c r="D68" s="65">
        <v>6</v>
      </c>
      <c r="E68" s="65">
        <v>8</v>
      </c>
      <c r="F68" s="65" t="s">
        <v>106</v>
      </c>
      <c r="G68" s="65">
        <v>2</v>
      </c>
      <c r="H68" s="65">
        <v>525</v>
      </c>
      <c r="I68" s="65">
        <v>3</v>
      </c>
      <c r="J68" s="65">
        <f t="shared" si="0"/>
        <v>1575</v>
      </c>
      <c r="K68" s="65">
        <v>1</v>
      </c>
      <c r="L68" s="65">
        <v>0</v>
      </c>
      <c r="M68" s="65">
        <v>1500000</v>
      </c>
      <c r="N68" s="65">
        <v>0</v>
      </c>
      <c r="O68" s="65">
        <v>0</v>
      </c>
      <c r="P68" s="65">
        <v>0</v>
      </c>
      <c r="Q68" s="65">
        <v>0</v>
      </c>
      <c r="R68" s="65">
        <v>0</v>
      </c>
      <c r="S68" s="65">
        <v>0</v>
      </c>
      <c r="T68" s="65">
        <v>0</v>
      </c>
      <c r="U68" s="65">
        <v>0</v>
      </c>
      <c r="V68" s="65">
        <v>0</v>
      </c>
      <c r="W68" s="65">
        <v>35</v>
      </c>
    </row>
    <row r="69" spans="1:23" s="65" customFormat="1">
      <c r="A69" s="65">
        <v>10050203</v>
      </c>
      <c r="B69" s="65">
        <v>100</v>
      </c>
      <c r="C69" s="65">
        <v>150</v>
      </c>
      <c r="D69" s="65">
        <v>6</v>
      </c>
      <c r="E69" s="65">
        <v>8</v>
      </c>
      <c r="F69" s="65" t="s">
        <v>107</v>
      </c>
      <c r="G69" s="65">
        <v>2</v>
      </c>
      <c r="H69" s="65">
        <v>780</v>
      </c>
      <c r="I69" s="65">
        <v>3</v>
      </c>
      <c r="J69" s="65">
        <f t="shared" si="0"/>
        <v>2340</v>
      </c>
      <c r="K69" s="65">
        <v>3</v>
      </c>
      <c r="L69" s="65">
        <v>81</v>
      </c>
      <c r="M69" s="65">
        <v>5</v>
      </c>
      <c r="N69" s="65">
        <v>3</v>
      </c>
      <c r="O69" s="65">
        <v>13</v>
      </c>
      <c r="P69" s="65">
        <v>100</v>
      </c>
      <c r="Q69" s="65">
        <v>0</v>
      </c>
      <c r="R69" s="65">
        <v>0</v>
      </c>
      <c r="S69" s="65">
        <v>0</v>
      </c>
      <c r="T69" s="65">
        <v>0</v>
      </c>
      <c r="U69" s="65">
        <v>0</v>
      </c>
      <c r="V69" s="65">
        <v>0</v>
      </c>
      <c r="W69" s="65">
        <v>35</v>
      </c>
    </row>
    <row r="70" spans="1:23" s="65" customFormat="1">
      <c r="A70" s="65">
        <v>10050204</v>
      </c>
      <c r="B70" s="65">
        <v>100</v>
      </c>
      <c r="C70" s="65">
        <v>150</v>
      </c>
      <c r="D70" s="65">
        <v>6</v>
      </c>
      <c r="E70" s="65">
        <v>8</v>
      </c>
      <c r="F70" s="65" t="s">
        <v>103</v>
      </c>
      <c r="G70" s="65">
        <v>2</v>
      </c>
      <c r="H70" s="65">
        <v>1500</v>
      </c>
      <c r="I70" s="65">
        <v>4</v>
      </c>
      <c r="J70" s="65">
        <f t="shared" si="0"/>
        <v>6000</v>
      </c>
      <c r="K70" s="65">
        <v>23</v>
      </c>
      <c r="L70" s="65">
        <v>0</v>
      </c>
      <c r="M70" s="65">
        <v>500</v>
      </c>
      <c r="N70" s="65">
        <v>3</v>
      </c>
      <c r="O70" s="65">
        <v>60</v>
      </c>
      <c r="P70" s="65">
        <v>500</v>
      </c>
      <c r="Q70" s="65">
        <v>3</v>
      </c>
      <c r="R70" s="65">
        <v>75</v>
      </c>
      <c r="S70" s="65">
        <v>1</v>
      </c>
      <c r="T70" s="65">
        <v>0</v>
      </c>
      <c r="U70" s="65">
        <v>0</v>
      </c>
      <c r="V70" s="65">
        <v>0</v>
      </c>
      <c r="W70" s="65">
        <v>35</v>
      </c>
    </row>
    <row r="71" spans="1:23" s="65" customFormat="1">
      <c r="A71" s="65">
        <v>10050205</v>
      </c>
      <c r="B71" s="65">
        <v>100</v>
      </c>
      <c r="C71" s="65">
        <v>150</v>
      </c>
      <c r="D71" s="65">
        <v>6</v>
      </c>
      <c r="E71" s="65">
        <v>8</v>
      </c>
      <c r="F71" s="65" t="s">
        <v>104</v>
      </c>
      <c r="G71" s="65">
        <v>2</v>
      </c>
      <c r="H71" s="65">
        <v>1500</v>
      </c>
      <c r="I71" s="65">
        <v>3</v>
      </c>
      <c r="J71" s="65">
        <f t="shared" ref="J71:J76" si="1">H71*I71</f>
        <v>4500</v>
      </c>
      <c r="K71" s="65">
        <v>3</v>
      </c>
      <c r="L71" s="65">
        <v>189</v>
      </c>
      <c r="M71" s="65">
        <v>2</v>
      </c>
      <c r="N71" s="65">
        <v>3</v>
      </c>
      <c r="O71" s="65">
        <v>18</v>
      </c>
      <c r="P71" s="65">
        <v>500</v>
      </c>
      <c r="Q71" s="65">
        <v>0</v>
      </c>
      <c r="R71" s="65">
        <v>0</v>
      </c>
      <c r="S71" s="65">
        <v>0</v>
      </c>
      <c r="T71" s="65">
        <v>0</v>
      </c>
      <c r="U71" s="65">
        <v>0</v>
      </c>
      <c r="V71" s="65">
        <v>0</v>
      </c>
      <c r="W71" s="65">
        <v>25</v>
      </c>
    </row>
    <row r="72" spans="1:23" s="65" customFormat="1">
      <c r="A72" s="65">
        <v>10050301</v>
      </c>
      <c r="B72" s="65">
        <v>100</v>
      </c>
      <c r="C72" s="65">
        <v>150</v>
      </c>
      <c r="D72" s="65">
        <v>9</v>
      </c>
      <c r="E72" s="65">
        <v>12</v>
      </c>
      <c r="F72" s="65" t="s">
        <v>105</v>
      </c>
      <c r="G72" s="65">
        <v>2</v>
      </c>
      <c r="H72" s="65">
        <v>250</v>
      </c>
      <c r="I72" s="65">
        <v>1</v>
      </c>
      <c r="J72" s="65">
        <f t="shared" si="1"/>
        <v>250</v>
      </c>
      <c r="K72" s="65">
        <v>3</v>
      </c>
      <c r="L72" s="65">
        <v>5</v>
      </c>
      <c r="M72" s="65">
        <v>10</v>
      </c>
      <c r="N72" s="65">
        <v>3</v>
      </c>
      <c r="O72" s="65">
        <v>4</v>
      </c>
      <c r="P72" s="65">
        <v>10</v>
      </c>
      <c r="Q72" s="65">
        <v>0</v>
      </c>
      <c r="R72" s="65">
        <v>0</v>
      </c>
      <c r="S72" s="65">
        <v>0</v>
      </c>
      <c r="T72" s="65">
        <v>0</v>
      </c>
      <c r="U72" s="65">
        <v>0</v>
      </c>
      <c r="V72" s="65">
        <v>0</v>
      </c>
      <c r="W72" s="65">
        <v>50</v>
      </c>
    </row>
    <row r="73" spans="1:23" s="65" customFormat="1">
      <c r="A73" s="65">
        <v>10050302</v>
      </c>
      <c r="B73" s="65">
        <v>100</v>
      </c>
      <c r="C73" s="65">
        <v>150</v>
      </c>
      <c r="D73" s="65">
        <v>9</v>
      </c>
      <c r="E73" s="65">
        <v>12</v>
      </c>
      <c r="F73" s="65" t="s">
        <v>106</v>
      </c>
      <c r="G73" s="65">
        <v>2</v>
      </c>
      <c r="H73" s="65">
        <v>700</v>
      </c>
      <c r="I73" s="65">
        <v>3</v>
      </c>
      <c r="J73" s="65">
        <f t="shared" si="1"/>
        <v>2100</v>
      </c>
      <c r="K73" s="65">
        <v>1</v>
      </c>
      <c r="L73" s="65">
        <v>0</v>
      </c>
      <c r="M73" s="65">
        <v>2000000</v>
      </c>
      <c r="N73" s="65">
        <v>0</v>
      </c>
      <c r="O73" s="65">
        <v>0</v>
      </c>
      <c r="P73" s="65">
        <v>0</v>
      </c>
      <c r="Q73" s="65">
        <v>0</v>
      </c>
      <c r="R73" s="65">
        <v>0</v>
      </c>
      <c r="S73" s="65">
        <v>0</v>
      </c>
      <c r="T73" s="65">
        <v>0</v>
      </c>
      <c r="U73" s="65">
        <v>0</v>
      </c>
      <c r="V73" s="65">
        <v>0</v>
      </c>
      <c r="W73" s="65">
        <v>35</v>
      </c>
    </row>
    <row r="74" spans="1:23" s="65" customFormat="1">
      <c r="A74" s="65">
        <v>10050303</v>
      </c>
      <c r="B74" s="65">
        <v>100</v>
      </c>
      <c r="C74" s="65">
        <v>150</v>
      </c>
      <c r="D74" s="65">
        <v>9</v>
      </c>
      <c r="E74" s="65">
        <v>12</v>
      </c>
      <c r="F74" s="65" t="s">
        <v>107</v>
      </c>
      <c r="G74" s="65">
        <v>2</v>
      </c>
      <c r="H74" s="65">
        <v>780</v>
      </c>
      <c r="I74" s="65">
        <v>4</v>
      </c>
      <c r="J74" s="65">
        <f t="shared" si="1"/>
        <v>3120</v>
      </c>
      <c r="K74" s="65">
        <v>3</v>
      </c>
      <c r="L74" s="65">
        <v>81</v>
      </c>
      <c r="M74" s="65">
        <v>5</v>
      </c>
      <c r="N74" s="65">
        <v>3</v>
      </c>
      <c r="O74" s="65">
        <v>13</v>
      </c>
      <c r="P74" s="65">
        <v>100</v>
      </c>
      <c r="Q74" s="65">
        <v>0</v>
      </c>
      <c r="R74" s="65">
        <v>0</v>
      </c>
      <c r="S74" s="65">
        <v>0</v>
      </c>
      <c r="T74" s="65">
        <v>0</v>
      </c>
      <c r="U74" s="65">
        <v>0</v>
      </c>
      <c r="V74" s="65">
        <v>0</v>
      </c>
      <c r="W74" s="65">
        <v>35</v>
      </c>
    </row>
    <row r="75" spans="1:23" s="65" customFormat="1">
      <c r="A75" s="65">
        <v>10050304</v>
      </c>
      <c r="B75" s="65">
        <v>100</v>
      </c>
      <c r="C75" s="65">
        <v>150</v>
      </c>
      <c r="D75" s="65">
        <v>9</v>
      </c>
      <c r="E75" s="65">
        <v>12</v>
      </c>
      <c r="F75" s="65" t="s">
        <v>103</v>
      </c>
      <c r="G75" s="65">
        <v>2</v>
      </c>
      <c r="H75" s="65">
        <v>1500</v>
      </c>
      <c r="I75" s="65">
        <v>6</v>
      </c>
      <c r="J75" s="65">
        <f t="shared" si="1"/>
        <v>9000</v>
      </c>
      <c r="K75" s="65">
        <v>23</v>
      </c>
      <c r="L75" s="65">
        <v>0</v>
      </c>
      <c r="M75" s="65">
        <v>500</v>
      </c>
      <c r="N75" s="65">
        <v>3</v>
      </c>
      <c r="O75" s="65">
        <v>60</v>
      </c>
      <c r="P75" s="65">
        <v>500</v>
      </c>
      <c r="Q75" s="65">
        <v>3</v>
      </c>
      <c r="R75" s="65">
        <v>75</v>
      </c>
      <c r="S75" s="65">
        <v>1</v>
      </c>
      <c r="T75" s="65">
        <v>0</v>
      </c>
      <c r="U75" s="65">
        <v>0</v>
      </c>
      <c r="V75" s="65">
        <v>0</v>
      </c>
      <c r="W75" s="65">
        <v>35</v>
      </c>
    </row>
    <row r="76" spans="1:23" s="65" customFormat="1">
      <c r="A76" s="65">
        <v>10050305</v>
      </c>
      <c r="B76" s="65">
        <v>100</v>
      </c>
      <c r="C76" s="65">
        <v>150</v>
      </c>
      <c r="D76" s="65">
        <v>9</v>
      </c>
      <c r="E76" s="65">
        <v>12</v>
      </c>
      <c r="F76" s="65" t="s">
        <v>104</v>
      </c>
      <c r="G76" s="65">
        <v>2</v>
      </c>
      <c r="H76" s="65">
        <v>1500</v>
      </c>
      <c r="I76" s="65">
        <v>4</v>
      </c>
      <c r="J76" s="65">
        <f t="shared" si="1"/>
        <v>6000</v>
      </c>
      <c r="K76" s="65">
        <v>3</v>
      </c>
      <c r="L76" s="65">
        <v>189</v>
      </c>
      <c r="M76" s="65">
        <v>2</v>
      </c>
      <c r="N76" s="65">
        <v>3</v>
      </c>
      <c r="O76" s="65">
        <v>18</v>
      </c>
      <c r="P76" s="65">
        <v>500</v>
      </c>
      <c r="Q76" s="65">
        <v>0</v>
      </c>
      <c r="R76" s="65">
        <v>0</v>
      </c>
      <c r="S76" s="65">
        <v>0</v>
      </c>
      <c r="T76" s="65">
        <v>0</v>
      </c>
      <c r="U76" s="65">
        <v>0</v>
      </c>
      <c r="V76" s="65">
        <v>0</v>
      </c>
      <c r="W76" s="65">
        <v>25</v>
      </c>
    </row>
  </sheetData>
  <phoneticPr fontId="2" type="noConversion"/>
  <conditionalFormatting sqref="A4:V4">
    <cfRule type="expression" dxfId="11" priority="8">
      <formula>A4="Excluded"</formula>
    </cfRule>
    <cfRule type="expression" dxfId="10" priority="9">
      <formula>A4="Server"</formula>
    </cfRule>
    <cfRule type="expression" dxfId="9" priority="10">
      <formula>A4="Both"</formula>
    </cfRule>
  </conditionalFormatting>
  <conditionalFormatting sqref="A4:V4">
    <cfRule type="expression" dxfId="8" priority="7">
      <formula>A4="Client"</formula>
    </cfRule>
  </conditionalFormatting>
  <conditionalFormatting sqref="W4">
    <cfRule type="expression" dxfId="7" priority="2">
      <formula>W4="Excluded"</formula>
    </cfRule>
    <cfRule type="expression" dxfId="6" priority="3">
      <formula>W4="Server"</formula>
    </cfRule>
    <cfRule type="expression" dxfId="5" priority="4">
      <formula>W4="Both"</formula>
    </cfRule>
  </conditionalFormatting>
  <conditionalFormatting sqref="W4">
    <cfRule type="expression" dxfId="4" priority="1">
      <formula>W4="Client"</formula>
    </cfRule>
  </conditionalFormatting>
  <dataValidations count="2">
    <dataValidation type="list" allowBlank="1" showInputMessage="1" showErrorMessage="1" sqref="A4:V4">
      <formula1>"Both,Client,Server,Excluded"</formula1>
    </dataValidation>
    <dataValidation type="list" allowBlank="1" showInputMessage="1" showErrorMessage="1" sqref="W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O156"/>
  <sheetViews>
    <sheetView workbookViewId="0">
      <pane ySplit="1" topLeftCell="A30" activePane="bottomLeft" state="frozen"/>
      <selection pane="bottomLeft" activeCell="D49" sqref="D49:D50"/>
    </sheetView>
  </sheetViews>
  <sheetFormatPr defaultRowHeight="13.5"/>
  <cols>
    <col min="1" max="1" width="9" style="6"/>
    <col min="2" max="2" width="9.25" style="6" customWidth="1"/>
    <col min="3" max="3" width="14" style="7" customWidth="1"/>
    <col min="4" max="6" width="16.875" style="7" customWidth="1"/>
    <col min="7" max="11" width="12.375" style="6" customWidth="1"/>
    <col min="12" max="13" width="12.5" style="6" customWidth="1"/>
    <col min="14" max="16384" width="9" style="6"/>
  </cols>
  <sheetData>
    <row r="1" spans="1:14">
      <c r="A1" s="6" t="s">
        <v>46</v>
      </c>
      <c r="B1" s="6" t="s">
        <v>47</v>
      </c>
      <c r="C1" s="7" t="s">
        <v>48</v>
      </c>
      <c r="D1" s="7" t="s">
        <v>49</v>
      </c>
      <c r="E1" s="18" t="s">
        <v>99</v>
      </c>
      <c r="F1" s="7" t="s">
        <v>50</v>
      </c>
      <c r="G1" s="6" t="s">
        <v>51</v>
      </c>
      <c r="H1" s="6" t="s">
        <v>52</v>
      </c>
      <c r="I1" s="6" t="s">
        <v>53</v>
      </c>
      <c r="J1" s="6" t="s">
        <v>54</v>
      </c>
      <c r="K1" s="6" t="s">
        <v>55</v>
      </c>
      <c r="M1" s="6" t="s">
        <v>56</v>
      </c>
    </row>
    <row r="2" spans="1:14" hidden="1">
      <c r="A2" s="81" t="s">
        <v>57</v>
      </c>
      <c r="B2" s="81" t="s">
        <v>58</v>
      </c>
      <c r="C2" s="85" t="s">
        <v>59</v>
      </c>
      <c r="D2" s="21" t="s">
        <v>60</v>
      </c>
      <c r="E2" s="77">
        <v>1</v>
      </c>
      <c r="F2" s="7">
        <v>10</v>
      </c>
      <c r="G2" s="6">
        <v>10</v>
      </c>
      <c r="H2" s="6">
        <v>25</v>
      </c>
      <c r="I2" s="6">
        <f>G2*H2</f>
        <v>250</v>
      </c>
      <c r="J2" s="6">
        <v>1</v>
      </c>
      <c r="K2" s="6">
        <f>I2*J2</f>
        <v>250</v>
      </c>
    </row>
    <row r="3" spans="1:14" s="24" customFormat="1" hidden="1">
      <c r="A3" s="81"/>
      <c r="B3" s="81"/>
      <c r="C3" s="85"/>
      <c r="D3" s="22" t="s">
        <v>61</v>
      </c>
      <c r="E3" s="77"/>
      <c r="F3" s="23">
        <v>10</v>
      </c>
      <c r="G3" s="24">
        <v>10</v>
      </c>
      <c r="H3" s="24">
        <v>25</v>
      </c>
      <c r="I3" s="24">
        <f t="shared" ref="I3:I66" si="0">G3*H3</f>
        <v>250</v>
      </c>
      <c r="J3" s="24">
        <v>1</v>
      </c>
      <c r="K3" s="24">
        <f t="shared" ref="K3:K66" si="1">I3*J3</f>
        <v>250</v>
      </c>
      <c r="L3" s="24">
        <v>500</v>
      </c>
      <c r="M3" s="24">
        <v>500</v>
      </c>
    </row>
    <row r="4" spans="1:14" s="24" customFormat="1" hidden="1">
      <c r="A4" s="81"/>
      <c r="B4" s="81"/>
      <c r="C4" s="25" t="s">
        <v>100</v>
      </c>
      <c r="D4" s="25" t="s">
        <v>62</v>
      </c>
      <c r="E4" s="23">
        <v>1</v>
      </c>
      <c r="F4" s="23">
        <v>500000</v>
      </c>
      <c r="G4" s="24">
        <v>500000</v>
      </c>
      <c r="H4" s="24">
        <v>1E-3</v>
      </c>
      <c r="I4" s="24">
        <f t="shared" si="0"/>
        <v>500</v>
      </c>
      <c r="J4" s="24">
        <v>0.5</v>
      </c>
      <c r="K4" s="24">
        <f t="shared" si="1"/>
        <v>250</v>
      </c>
      <c r="L4" s="24">
        <v>250</v>
      </c>
      <c r="M4" s="24">
        <v>250</v>
      </c>
    </row>
    <row r="5" spans="1:14" hidden="1">
      <c r="A5" s="81"/>
      <c r="B5" s="81"/>
      <c r="C5" s="82" t="s">
        <v>67</v>
      </c>
      <c r="D5" s="20" t="s">
        <v>64</v>
      </c>
      <c r="E5" s="77">
        <v>1</v>
      </c>
      <c r="F5" s="7">
        <v>5</v>
      </c>
      <c r="G5" s="6">
        <v>5</v>
      </c>
      <c r="H5" s="6">
        <v>133</v>
      </c>
      <c r="I5" s="6">
        <f t="shared" si="0"/>
        <v>665</v>
      </c>
      <c r="J5" s="6">
        <v>0.5</v>
      </c>
      <c r="K5" s="6">
        <f t="shared" si="1"/>
        <v>332.5</v>
      </c>
      <c r="N5" s="8"/>
    </row>
    <row r="6" spans="1:14" s="24" customFormat="1" hidden="1">
      <c r="A6" s="81"/>
      <c r="B6" s="81"/>
      <c r="C6" s="82"/>
      <c r="D6" s="26" t="s">
        <v>65</v>
      </c>
      <c r="E6" s="77"/>
      <c r="F6" s="23">
        <v>50</v>
      </c>
      <c r="G6" s="24">
        <v>50</v>
      </c>
      <c r="H6" s="24">
        <v>20</v>
      </c>
      <c r="I6" s="24">
        <f t="shared" si="0"/>
        <v>1000</v>
      </c>
      <c r="J6" s="24">
        <v>0.5</v>
      </c>
      <c r="K6" s="24">
        <f t="shared" si="1"/>
        <v>500</v>
      </c>
      <c r="L6" s="24">
        <f>SUM(K5:K6)</f>
        <v>832.5</v>
      </c>
      <c r="M6" s="24">
        <v>800</v>
      </c>
      <c r="N6" s="27">
        <f>SUM(M3:M6)</f>
        <v>1550</v>
      </c>
    </row>
    <row r="7" spans="1:14" s="29" customFormat="1" hidden="1">
      <c r="A7" s="81"/>
      <c r="B7" s="83" t="s">
        <v>66</v>
      </c>
      <c r="C7" s="77" t="s">
        <v>59</v>
      </c>
      <c r="D7" s="28" t="s">
        <v>60</v>
      </c>
      <c r="E7" s="28">
        <v>1</v>
      </c>
      <c r="F7" s="28">
        <v>10</v>
      </c>
      <c r="G7" s="29">
        <v>10</v>
      </c>
      <c r="H7" s="29">
        <v>25</v>
      </c>
      <c r="I7" s="29">
        <f t="shared" si="0"/>
        <v>250</v>
      </c>
      <c r="J7" s="29">
        <v>1</v>
      </c>
      <c r="K7" s="29">
        <f t="shared" si="1"/>
        <v>250</v>
      </c>
      <c r="N7" s="30"/>
    </row>
    <row r="8" spans="1:14" s="24" customFormat="1" hidden="1">
      <c r="A8" s="81"/>
      <c r="B8" s="83"/>
      <c r="C8" s="77"/>
      <c r="D8" s="23" t="s">
        <v>61</v>
      </c>
      <c r="E8" s="23"/>
      <c r="F8" s="23">
        <v>10</v>
      </c>
      <c r="G8" s="24">
        <v>10</v>
      </c>
      <c r="H8" s="24">
        <v>25</v>
      </c>
      <c r="I8" s="24">
        <f t="shared" si="0"/>
        <v>250</v>
      </c>
      <c r="J8" s="24">
        <v>1</v>
      </c>
      <c r="K8" s="24">
        <f t="shared" si="1"/>
        <v>250</v>
      </c>
      <c r="L8" s="24">
        <v>500</v>
      </c>
      <c r="M8" s="24">
        <v>500</v>
      </c>
      <c r="N8" s="31"/>
    </row>
    <row r="9" spans="1:14" s="24" customFormat="1" hidden="1">
      <c r="A9" s="81"/>
      <c r="B9" s="83"/>
      <c r="C9" s="19" t="s">
        <v>101</v>
      </c>
      <c r="D9" s="23" t="s">
        <v>62</v>
      </c>
      <c r="E9" s="23"/>
      <c r="F9" s="23">
        <v>800000</v>
      </c>
      <c r="G9" s="24">
        <v>800000</v>
      </c>
      <c r="H9" s="24">
        <v>1E-3</v>
      </c>
      <c r="I9" s="24">
        <f t="shared" si="0"/>
        <v>800</v>
      </c>
      <c r="J9" s="24">
        <v>0.5</v>
      </c>
      <c r="K9" s="24">
        <f t="shared" si="1"/>
        <v>400</v>
      </c>
      <c r="L9" s="24">
        <v>400</v>
      </c>
      <c r="M9" s="32">
        <v>400</v>
      </c>
      <c r="N9" s="31"/>
    </row>
    <row r="10" spans="1:14" hidden="1">
      <c r="A10" s="81"/>
      <c r="B10" s="83"/>
      <c r="C10" s="77" t="s">
        <v>102</v>
      </c>
      <c r="D10" s="7" t="s">
        <v>64</v>
      </c>
      <c r="E10" s="7">
        <v>2</v>
      </c>
      <c r="F10" s="7">
        <v>5</v>
      </c>
      <c r="G10" s="6">
        <v>10</v>
      </c>
      <c r="H10" s="6">
        <v>133</v>
      </c>
      <c r="I10" s="6">
        <f t="shared" si="0"/>
        <v>1330</v>
      </c>
      <c r="J10" s="6">
        <v>0.5</v>
      </c>
      <c r="K10" s="6">
        <f t="shared" si="1"/>
        <v>665</v>
      </c>
      <c r="N10" s="8"/>
    </row>
    <row r="11" spans="1:14" s="24" customFormat="1" hidden="1">
      <c r="A11" s="81"/>
      <c r="B11" s="83"/>
      <c r="C11" s="77"/>
      <c r="D11" s="23" t="s">
        <v>65</v>
      </c>
      <c r="E11" s="23"/>
      <c r="F11" s="23">
        <v>50</v>
      </c>
      <c r="G11" s="24">
        <v>100</v>
      </c>
      <c r="H11" s="24">
        <v>20</v>
      </c>
      <c r="I11" s="24">
        <f t="shared" si="0"/>
        <v>2000</v>
      </c>
      <c r="J11" s="24">
        <v>0.5</v>
      </c>
      <c r="K11" s="24">
        <f t="shared" si="1"/>
        <v>1000</v>
      </c>
      <c r="L11" s="24">
        <f>SUM(K10:K11)</f>
        <v>1665</v>
      </c>
      <c r="M11" s="32">
        <v>1600</v>
      </c>
      <c r="N11" s="31">
        <v>800</v>
      </c>
    </row>
    <row r="12" spans="1:14">
      <c r="A12" s="81"/>
      <c r="B12" s="83"/>
      <c r="C12" s="84" t="s">
        <v>68</v>
      </c>
      <c r="D12" s="9" t="s">
        <v>69</v>
      </c>
      <c r="E12" s="7">
        <v>1</v>
      </c>
      <c r="F12" s="7">
        <v>2</v>
      </c>
      <c r="G12" s="6">
        <v>2</v>
      </c>
      <c r="H12" s="6">
        <v>600</v>
      </c>
      <c r="I12" s="6">
        <f t="shared" si="0"/>
        <v>1200</v>
      </c>
      <c r="J12" s="6">
        <v>0.5</v>
      </c>
      <c r="K12" s="6">
        <f t="shared" si="1"/>
        <v>600</v>
      </c>
      <c r="N12" s="8"/>
    </row>
    <row r="13" spans="1:14" s="24" customFormat="1">
      <c r="A13" s="81"/>
      <c r="B13" s="83"/>
      <c r="C13" s="84"/>
      <c r="D13" s="33" t="s">
        <v>70</v>
      </c>
      <c r="E13" s="23"/>
      <c r="F13" s="23">
        <v>500</v>
      </c>
      <c r="G13" s="24">
        <v>500</v>
      </c>
      <c r="H13" s="24">
        <v>5</v>
      </c>
      <c r="I13" s="24">
        <f t="shared" si="0"/>
        <v>2500</v>
      </c>
      <c r="J13" s="24">
        <v>0.5</v>
      </c>
      <c r="K13" s="24">
        <f t="shared" si="1"/>
        <v>1250</v>
      </c>
      <c r="L13" s="24">
        <f>SUM(K12:K13)</f>
        <v>1850</v>
      </c>
      <c r="M13" s="32">
        <v>1800</v>
      </c>
      <c r="N13" s="27">
        <f>SUM(M9:M13)</f>
        <v>3800</v>
      </c>
    </row>
    <row r="14" spans="1:14" s="29" customFormat="1" hidden="1">
      <c r="A14" s="81"/>
      <c r="B14" s="83" t="s">
        <v>71</v>
      </c>
      <c r="C14" s="79" t="s">
        <v>59</v>
      </c>
      <c r="D14" s="28" t="s">
        <v>60</v>
      </c>
      <c r="E14" s="28">
        <v>1</v>
      </c>
      <c r="F14" s="28">
        <v>10</v>
      </c>
      <c r="G14" s="29">
        <v>10</v>
      </c>
      <c r="H14" s="29">
        <v>25</v>
      </c>
      <c r="I14" s="29">
        <f t="shared" si="0"/>
        <v>250</v>
      </c>
      <c r="J14" s="29">
        <v>1</v>
      </c>
      <c r="K14" s="29">
        <f t="shared" si="1"/>
        <v>250</v>
      </c>
      <c r="N14" s="30"/>
    </row>
    <row r="15" spans="1:14" s="24" customFormat="1" hidden="1">
      <c r="A15" s="81"/>
      <c r="B15" s="83"/>
      <c r="C15" s="80"/>
      <c r="D15" s="23" t="s">
        <v>61</v>
      </c>
      <c r="E15" s="23"/>
      <c r="F15" s="23">
        <v>10</v>
      </c>
      <c r="G15" s="24">
        <v>10</v>
      </c>
      <c r="H15" s="24">
        <v>25</v>
      </c>
      <c r="I15" s="24">
        <f t="shared" si="0"/>
        <v>250</v>
      </c>
      <c r="J15" s="24">
        <v>1</v>
      </c>
      <c r="K15" s="24">
        <f t="shared" si="1"/>
        <v>250</v>
      </c>
      <c r="L15" s="24">
        <v>500</v>
      </c>
      <c r="M15" s="24">
        <v>500</v>
      </c>
      <c r="N15" s="31"/>
    </row>
    <row r="16" spans="1:14" s="24" customFormat="1" hidden="1">
      <c r="A16" s="81"/>
      <c r="B16" s="83"/>
      <c r="C16" s="23" t="s">
        <v>100</v>
      </c>
      <c r="D16" s="23" t="s">
        <v>62</v>
      </c>
      <c r="E16" s="23"/>
      <c r="F16" s="23">
        <v>1000000</v>
      </c>
      <c r="G16" s="24">
        <v>1000000</v>
      </c>
      <c r="H16" s="24">
        <v>1E-3</v>
      </c>
      <c r="I16" s="24">
        <f t="shared" si="0"/>
        <v>1000</v>
      </c>
      <c r="J16" s="24">
        <v>0.5</v>
      </c>
      <c r="K16" s="24">
        <f t="shared" si="1"/>
        <v>500</v>
      </c>
      <c r="L16" s="24">
        <v>500</v>
      </c>
      <c r="M16" s="32">
        <v>500</v>
      </c>
      <c r="N16" s="31"/>
    </row>
    <row r="17" spans="1:14" hidden="1">
      <c r="A17" s="81"/>
      <c r="B17" s="83"/>
      <c r="C17" s="77" t="s">
        <v>63</v>
      </c>
      <c r="D17" s="7" t="s">
        <v>64</v>
      </c>
      <c r="E17" s="7">
        <v>3</v>
      </c>
      <c r="F17" s="7">
        <v>5</v>
      </c>
      <c r="G17" s="6">
        <v>15</v>
      </c>
      <c r="H17" s="6">
        <v>133</v>
      </c>
      <c r="I17" s="6">
        <f t="shared" si="0"/>
        <v>1995</v>
      </c>
      <c r="J17" s="6">
        <v>0.5</v>
      </c>
      <c r="K17" s="6">
        <f t="shared" si="1"/>
        <v>997.5</v>
      </c>
      <c r="N17" s="8"/>
    </row>
    <row r="18" spans="1:14" s="24" customFormat="1" hidden="1">
      <c r="A18" s="81"/>
      <c r="B18" s="83"/>
      <c r="C18" s="77"/>
      <c r="D18" s="23" t="s">
        <v>65</v>
      </c>
      <c r="E18" s="23"/>
      <c r="F18" s="23">
        <v>50</v>
      </c>
      <c r="G18" s="24">
        <v>150</v>
      </c>
      <c r="H18" s="24">
        <v>20</v>
      </c>
      <c r="I18" s="24">
        <f t="shared" si="0"/>
        <v>3000</v>
      </c>
      <c r="J18" s="24">
        <v>0.5</v>
      </c>
      <c r="K18" s="24">
        <f t="shared" si="1"/>
        <v>1500</v>
      </c>
      <c r="L18" s="24">
        <f>SUM(K17:K18)</f>
        <v>2497.5</v>
      </c>
      <c r="M18" s="24">
        <v>2400</v>
      </c>
      <c r="N18" s="31">
        <v>800</v>
      </c>
    </row>
    <row r="19" spans="1:14">
      <c r="A19" s="81"/>
      <c r="B19" s="83"/>
      <c r="C19" s="77" t="s">
        <v>68</v>
      </c>
      <c r="D19" s="7" t="s">
        <v>69</v>
      </c>
      <c r="E19" s="7">
        <v>2</v>
      </c>
      <c r="F19" s="7">
        <v>2</v>
      </c>
      <c r="G19" s="6">
        <v>4</v>
      </c>
      <c r="H19" s="6">
        <v>600</v>
      </c>
      <c r="I19" s="6">
        <f t="shared" si="0"/>
        <v>2400</v>
      </c>
      <c r="J19" s="6">
        <v>0.5</v>
      </c>
      <c r="K19" s="6">
        <f t="shared" si="1"/>
        <v>1200</v>
      </c>
      <c r="M19" s="29">
        <f>M13*2</f>
        <v>3600</v>
      </c>
      <c r="N19" s="8">
        <v>1800</v>
      </c>
    </row>
    <row r="20" spans="1:14" s="24" customFormat="1">
      <c r="A20" s="81"/>
      <c r="B20" s="83"/>
      <c r="C20" s="77"/>
      <c r="D20" s="23" t="s">
        <v>70</v>
      </c>
      <c r="E20" s="23"/>
      <c r="F20" s="23">
        <v>500</v>
      </c>
      <c r="G20" s="24">
        <v>1000</v>
      </c>
      <c r="H20" s="24">
        <v>5</v>
      </c>
      <c r="I20" s="24">
        <f t="shared" si="0"/>
        <v>5000</v>
      </c>
      <c r="J20" s="24">
        <v>0.5</v>
      </c>
      <c r="K20" s="24">
        <f t="shared" si="1"/>
        <v>2500</v>
      </c>
      <c r="L20" s="24">
        <f>SUM(K19:K20)</f>
        <v>3700</v>
      </c>
      <c r="N20" s="27">
        <f>SUM(M16:M19)</f>
        <v>6500</v>
      </c>
    </row>
    <row r="21" spans="1:14" hidden="1">
      <c r="A21" s="81" t="s">
        <v>72</v>
      </c>
      <c r="B21" s="6" t="s">
        <v>73</v>
      </c>
      <c r="C21" s="77" t="s">
        <v>59</v>
      </c>
      <c r="D21" s="10" t="s">
        <v>60</v>
      </c>
      <c r="E21" s="7">
        <v>1</v>
      </c>
      <c r="F21" s="7">
        <v>10</v>
      </c>
      <c r="G21" s="6">
        <v>10</v>
      </c>
      <c r="H21" s="6">
        <v>25</v>
      </c>
      <c r="I21" s="6">
        <f t="shared" si="0"/>
        <v>250</v>
      </c>
      <c r="J21" s="6">
        <v>1</v>
      </c>
      <c r="K21" s="6">
        <f t="shared" si="1"/>
        <v>250</v>
      </c>
    </row>
    <row r="22" spans="1:14" s="24" customFormat="1" hidden="1">
      <c r="A22" s="81"/>
      <c r="C22" s="77"/>
      <c r="D22" s="34" t="s">
        <v>61</v>
      </c>
      <c r="E22" s="23"/>
      <c r="F22" s="23">
        <v>10</v>
      </c>
      <c r="G22" s="24">
        <v>10</v>
      </c>
      <c r="H22" s="24">
        <v>25</v>
      </c>
      <c r="I22" s="24">
        <f t="shared" si="0"/>
        <v>250</v>
      </c>
      <c r="J22" s="24">
        <v>1</v>
      </c>
      <c r="K22" s="24">
        <f t="shared" si="1"/>
        <v>250</v>
      </c>
      <c r="L22" s="24">
        <v>500</v>
      </c>
      <c r="M22" s="24">
        <v>500</v>
      </c>
    </row>
    <row r="23" spans="1:14" s="24" customFormat="1" hidden="1">
      <c r="A23" s="81"/>
      <c r="C23" s="23" t="s">
        <v>100</v>
      </c>
      <c r="D23" s="34" t="s">
        <v>62</v>
      </c>
      <c r="E23" s="23"/>
      <c r="F23" s="23">
        <v>500000</v>
      </c>
      <c r="G23" s="24">
        <v>500000</v>
      </c>
      <c r="H23" s="24">
        <v>1E-3</v>
      </c>
      <c r="I23" s="24">
        <f t="shared" si="0"/>
        <v>500</v>
      </c>
      <c r="J23" s="24">
        <v>0.5</v>
      </c>
      <c r="K23" s="24">
        <f t="shared" si="1"/>
        <v>250</v>
      </c>
      <c r="L23" s="24">
        <v>250</v>
      </c>
      <c r="M23" s="24">
        <v>250</v>
      </c>
    </row>
    <row r="24" spans="1:14" hidden="1">
      <c r="A24" s="81"/>
      <c r="C24" s="77" t="s">
        <v>63</v>
      </c>
      <c r="D24" s="10" t="s">
        <v>64</v>
      </c>
      <c r="E24" s="7">
        <v>1</v>
      </c>
      <c r="F24" s="7">
        <v>5</v>
      </c>
      <c r="G24" s="6">
        <v>5</v>
      </c>
      <c r="H24" s="6">
        <v>133</v>
      </c>
      <c r="I24" s="6">
        <f t="shared" si="0"/>
        <v>665</v>
      </c>
      <c r="J24" s="6">
        <v>0.5</v>
      </c>
      <c r="K24" s="6">
        <f t="shared" si="1"/>
        <v>332.5</v>
      </c>
    </row>
    <row r="25" spans="1:14" s="24" customFormat="1" hidden="1">
      <c r="A25" s="81"/>
      <c r="C25" s="77"/>
      <c r="D25" s="34" t="s">
        <v>65</v>
      </c>
      <c r="E25" s="23"/>
      <c r="F25" s="23">
        <v>50</v>
      </c>
      <c r="G25" s="24">
        <v>50</v>
      </c>
      <c r="H25" s="24">
        <v>20</v>
      </c>
      <c r="I25" s="24">
        <f t="shared" si="0"/>
        <v>1000</v>
      </c>
      <c r="J25" s="24">
        <v>0.5</v>
      </c>
      <c r="K25" s="24">
        <f t="shared" si="1"/>
        <v>500</v>
      </c>
      <c r="L25" s="24">
        <f>SUM(K24:K25)</f>
        <v>832.5</v>
      </c>
      <c r="M25" s="24">
        <v>800</v>
      </c>
      <c r="N25" s="24">
        <v>800</v>
      </c>
    </row>
    <row r="26" spans="1:14">
      <c r="A26" s="81"/>
      <c r="C26" s="86" t="s">
        <v>67</v>
      </c>
      <c r="D26" s="11" t="s">
        <v>74</v>
      </c>
      <c r="E26" s="7">
        <v>1</v>
      </c>
      <c r="F26" s="7">
        <v>500</v>
      </c>
      <c r="G26" s="6">
        <v>500</v>
      </c>
      <c r="H26" s="6">
        <v>1</v>
      </c>
      <c r="I26" s="6">
        <f t="shared" si="0"/>
        <v>500</v>
      </c>
      <c r="J26" s="6">
        <v>0.5</v>
      </c>
      <c r="K26" s="6">
        <f t="shared" si="1"/>
        <v>250</v>
      </c>
    </row>
    <row r="27" spans="1:14">
      <c r="A27" s="81"/>
      <c r="C27" s="86"/>
      <c r="D27" s="11" t="s">
        <v>75</v>
      </c>
      <c r="F27" s="7">
        <v>500</v>
      </c>
      <c r="G27" s="6">
        <v>500</v>
      </c>
      <c r="H27" s="6">
        <v>3</v>
      </c>
      <c r="I27" s="6">
        <f t="shared" si="0"/>
        <v>1500</v>
      </c>
      <c r="J27" s="6">
        <v>0.5</v>
      </c>
      <c r="K27" s="6">
        <f t="shared" si="1"/>
        <v>750</v>
      </c>
    </row>
    <row r="28" spans="1:14" s="24" customFormat="1">
      <c r="A28" s="81"/>
      <c r="C28" s="86"/>
      <c r="D28" s="35" t="s">
        <v>76</v>
      </c>
      <c r="E28" s="23"/>
      <c r="F28" s="23">
        <v>5</v>
      </c>
      <c r="G28" s="24">
        <v>5</v>
      </c>
      <c r="H28" s="24">
        <v>152</v>
      </c>
      <c r="I28" s="24">
        <f t="shared" si="0"/>
        <v>760</v>
      </c>
      <c r="J28" s="24">
        <v>0.5</v>
      </c>
      <c r="K28" s="24">
        <f t="shared" si="1"/>
        <v>380</v>
      </c>
      <c r="L28" s="24">
        <f>SUM(K26:K28)</f>
        <v>1380</v>
      </c>
      <c r="M28" s="24">
        <v>1200</v>
      </c>
      <c r="N28" s="24">
        <v>1200</v>
      </c>
    </row>
    <row r="29" spans="1:14">
      <c r="A29" s="81"/>
      <c r="C29" s="77" t="s">
        <v>68</v>
      </c>
      <c r="D29" s="10" t="s">
        <v>69</v>
      </c>
      <c r="E29" s="7">
        <v>1</v>
      </c>
      <c r="F29" s="7">
        <v>2</v>
      </c>
      <c r="G29" s="6">
        <v>2</v>
      </c>
      <c r="H29" s="6">
        <v>600</v>
      </c>
      <c r="I29" s="6">
        <f t="shared" si="0"/>
        <v>1200</v>
      </c>
      <c r="J29" s="6">
        <v>0.5</v>
      </c>
      <c r="K29" s="6">
        <f t="shared" si="1"/>
        <v>600</v>
      </c>
    </row>
    <row r="30" spans="1:14" s="24" customFormat="1">
      <c r="A30" s="81"/>
      <c r="C30" s="77"/>
      <c r="D30" s="34" t="s">
        <v>70</v>
      </c>
      <c r="E30" s="23"/>
      <c r="F30" s="23">
        <v>500</v>
      </c>
      <c r="G30" s="24">
        <v>500</v>
      </c>
      <c r="H30" s="24">
        <v>5</v>
      </c>
      <c r="I30" s="24">
        <f t="shared" si="0"/>
        <v>2500</v>
      </c>
      <c r="J30" s="24">
        <v>0.5</v>
      </c>
      <c r="K30" s="24">
        <f t="shared" si="1"/>
        <v>1250</v>
      </c>
      <c r="L30" s="24">
        <f>SUM(K29:K30)</f>
        <v>1850</v>
      </c>
      <c r="M30" s="24">
        <v>1800</v>
      </c>
      <c r="N30" s="40">
        <f>SUM(M22:M30)</f>
        <v>4550</v>
      </c>
    </row>
    <row r="31" spans="1:14" hidden="1">
      <c r="A31" s="81"/>
      <c r="B31" s="6" t="s">
        <v>77</v>
      </c>
      <c r="C31" s="77" t="s">
        <v>59</v>
      </c>
      <c r="D31" s="10" t="s">
        <v>60</v>
      </c>
      <c r="E31" s="7">
        <v>1</v>
      </c>
      <c r="F31" s="7">
        <v>10</v>
      </c>
      <c r="G31" s="6">
        <v>10</v>
      </c>
      <c r="H31" s="6">
        <v>25</v>
      </c>
      <c r="I31" s="6">
        <f t="shared" si="0"/>
        <v>250</v>
      </c>
      <c r="J31" s="6">
        <v>1</v>
      </c>
      <c r="K31" s="6">
        <f t="shared" si="1"/>
        <v>250</v>
      </c>
      <c r="N31" s="41"/>
    </row>
    <row r="32" spans="1:14" s="24" customFormat="1" hidden="1">
      <c r="A32" s="81"/>
      <c r="C32" s="77"/>
      <c r="D32" s="34" t="s">
        <v>61</v>
      </c>
      <c r="E32" s="23"/>
      <c r="F32" s="23">
        <v>10</v>
      </c>
      <c r="G32" s="24">
        <v>10</v>
      </c>
      <c r="H32" s="24">
        <v>25</v>
      </c>
      <c r="I32" s="24">
        <f t="shared" si="0"/>
        <v>250</v>
      </c>
      <c r="J32" s="24">
        <v>1</v>
      </c>
      <c r="K32" s="24">
        <f t="shared" si="1"/>
        <v>250</v>
      </c>
      <c r="L32" s="24">
        <v>500</v>
      </c>
      <c r="M32" s="24">
        <v>500</v>
      </c>
      <c r="N32" s="40"/>
    </row>
    <row r="33" spans="1:15" s="24" customFormat="1" hidden="1">
      <c r="A33" s="81"/>
      <c r="C33" s="23" t="s">
        <v>100</v>
      </c>
      <c r="D33" s="34" t="s">
        <v>62</v>
      </c>
      <c r="E33" s="23"/>
      <c r="F33" s="23">
        <v>800000</v>
      </c>
      <c r="G33" s="24">
        <v>800000</v>
      </c>
      <c r="H33" s="24">
        <v>1E-3</v>
      </c>
      <c r="I33" s="24">
        <f t="shared" si="0"/>
        <v>800</v>
      </c>
      <c r="J33" s="24">
        <v>0.5</v>
      </c>
      <c r="K33" s="24">
        <f t="shared" si="1"/>
        <v>400</v>
      </c>
      <c r="L33" s="24">
        <v>400</v>
      </c>
      <c r="M33" s="24">
        <v>400</v>
      </c>
      <c r="N33" s="40"/>
    </row>
    <row r="34" spans="1:15" hidden="1">
      <c r="A34" s="81"/>
      <c r="C34" s="77" t="s">
        <v>63</v>
      </c>
      <c r="D34" s="10" t="s">
        <v>64</v>
      </c>
      <c r="E34" s="7">
        <v>2</v>
      </c>
      <c r="F34" s="7">
        <v>5</v>
      </c>
      <c r="G34" s="6">
        <v>10</v>
      </c>
      <c r="H34" s="6">
        <v>133</v>
      </c>
      <c r="I34" s="6">
        <f t="shared" si="0"/>
        <v>1330</v>
      </c>
      <c r="J34" s="6">
        <v>0.5</v>
      </c>
      <c r="K34" s="6">
        <f t="shared" si="1"/>
        <v>665</v>
      </c>
      <c r="N34" s="41"/>
    </row>
    <row r="35" spans="1:15" s="24" customFormat="1" hidden="1">
      <c r="A35" s="81"/>
      <c r="C35" s="77"/>
      <c r="D35" s="34" t="s">
        <v>65</v>
      </c>
      <c r="E35" s="23"/>
      <c r="F35" s="23">
        <v>50</v>
      </c>
      <c r="G35" s="24">
        <v>100</v>
      </c>
      <c r="H35" s="24">
        <v>20</v>
      </c>
      <c r="I35" s="24">
        <f t="shared" si="0"/>
        <v>2000</v>
      </c>
      <c r="J35" s="24">
        <v>0.5</v>
      </c>
      <c r="K35" s="24">
        <f t="shared" si="1"/>
        <v>1000</v>
      </c>
      <c r="L35" s="24">
        <f>SUM(K34:K35)</f>
        <v>1665</v>
      </c>
      <c r="M35" s="24">
        <v>1600</v>
      </c>
      <c r="N35" s="40">
        <v>800</v>
      </c>
    </row>
    <row r="36" spans="1:15">
      <c r="A36" s="81"/>
      <c r="C36" s="77" t="s">
        <v>67</v>
      </c>
      <c r="D36" s="10" t="s">
        <v>74</v>
      </c>
      <c r="E36" s="7">
        <v>2</v>
      </c>
      <c r="F36" s="7">
        <v>500</v>
      </c>
      <c r="G36" s="6">
        <v>1000</v>
      </c>
      <c r="H36" s="6">
        <v>1</v>
      </c>
      <c r="I36" s="6">
        <f t="shared" si="0"/>
        <v>1000</v>
      </c>
      <c r="J36" s="6">
        <v>0.5</v>
      </c>
      <c r="K36" s="6">
        <f t="shared" si="1"/>
        <v>500</v>
      </c>
      <c r="N36" s="41"/>
    </row>
    <row r="37" spans="1:15">
      <c r="A37" s="81"/>
      <c r="C37" s="77"/>
      <c r="D37" s="10" t="s">
        <v>75</v>
      </c>
      <c r="F37" s="7">
        <v>500</v>
      </c>
      <c r="G37" s="6">
        <v>1000</v>
      </c>
      <c r="H37" s="6">
        <v>3</v>
      </c>
      <c r="I37" s="6">
        <f t="shared" si="0"/>
        <v>3000</v>
      </c>
      <c r="J37" s="6">
        <v>0.5</v>
      </c>
      <c r="K37" s="6">
        <f t="shared" si="1"/>
        <v>1500</v>
      </c>
      <c r="N37" s="41"/>
    </row>
    <row r="38" spans="1:15" s="24" customFormat="1">
      <c r="A38" s="81"/>
      <c r="C38" s="77"/>
      <c r="D38" s="34" t="s">
        <v>76</v>
      </c>
      <c r="E38" s="23"/>
      <c r="F38" s="23">
        <v>5</v>
      </c>
      <c r="G38" s="24">
        <v>10</v>
      </c>
      <c r="H38" s="24">
        <v>152</v>
      </c>
      <c r="I38" s="24">
        <f t="shared" si="0"/>
        <v>1520</v>
      </c>
      <c r="J38" s="24">
        <v>0.5</v>
      </c>
      <c r="K38" s="24">
        <f t="shared" si="1"/>
        <v>760</v>
      </c>
      <c r="L38" s="24">
        <f>SUM(K36:K38)</f>
        <v>2760</v>
      </c>
      <c r="M38" s="24">
        <v>2400</v>
      </c>
      <c r="N38" s="40">
        <v>1200</v>
      </c>
    </row>
    <row r="39" spans="1:15">
      <c r="A39" s="81"/>
      <c r="C39" s="77" t="s">
        <v>68</v>
      </c>
      <c r="D39" s="10" t="s">
        <v>69</v>
      </c>
      <c r="E39" s="7">
        <v>2</v>
      </c>
      <c r="F39" s="7">
        <v>2</v>
      </c>
      <c r="G39" s="6">
        <v>4</v>
      </c>
      <c r="H39" s="6">
        <v>600</v>
      </c>
      <c r="I39" s="6">
        <f t="shared" si="0"/>
        <v>2400</v>
      </c>
      <c r="J39" s="6">
        <v>0.5</v>
      </c>
      <c r="K39" s="6">
        <f t="shared" si="1"/>
        <v>1200</v>
      </c>
      <c r="M39" s="6">
        <v>3600</v>
      </c>
      <c r="N39" s="41">
        <v>1800</v>
      </c>
    </row>
    <row r="40" spans="1:15" s="24" customFormat="1">
      <c r="A40" s="81"/>
      <c r="C40" s="77"/>
      <c r="D40" s="34" t="s">
        <v>70</v>
      </c>
      <c r="E40" s="23"/>
      <c r="F40" s="23">
        <v>500</v>
      </c>
      <c r="G40" s="24">
        <v>1000</v>
      </c>
      <c r="H40" s="24">
        <v>5</v>
      </c>
      <c r="I40" s="24">
        <f t="shared" si="0"/>
        <v>5000</v>
      </c>
      <c r="J40" s="24">
        <v>0.5</v>
      </c>
      <c r="K40" s="24">
        <f t="shared" si="1"/>
        <v>2500</v>
      </c>
      <c r="L40" s="24">
        <f>3700</f>
        <v>3700</v>
      </c>
      <c r="N40" s="42">
        <f>SUM(M32:M40)</f>
        <v>8500</v>
      </c>
    </row>
    <row r="41" spans="1:15" hidden="1">
      <c r="A41" s="81"/>
      <c r="B41" s="87" t="s">
        <v>78</v>
      </c>
      <c r="C41" s="77" t="s">
        <v>59</v>
      </c>
      <c r="D41" s="10" t="s">
        <v>60</v>
      </c>
      <c r="E41" s="7">
        <v>1</v>
      </c>
      <c r="F41" s="7">
        <v>10</v>
      </c>
      <c r="G41" s="6">
        <v>10</v>
      </c>
      <c r="H41" s="6">
        <v>25</v>
      </c>
      <c r="I41" s="6">
        <f t="shared" si="0"/>
        <v>250</v>
      </c>
      <c r="J41" s="6">
        <v>1</v>
      </c>
      <c r="K41" s="6">
        <f t="shared" si="1"/>
        <v>250</v>
      </c>
      <c r="N41" s="41"/>
    </row>
    <row r="42" spans="1:15" s="24" customFormat="1" hidden="1">
      <c r="A42" s="81"/>
      <c r="B42" s="88"/>
      <c r="C42" s="77"/>
      <c r="D42" s="34" t="s">
        <v>61</v>
      </c>
      <c r="E42" s="23"/>
      <c r="F42" s="23">
        <v>10</v>
      </c>
      <c r="G42" s="24">
        <v>10</v>
      </c>
      <c r="H42" s="24">
        <v>25</v>
      </c>
      <c r="I42" s="24">
        <f t="shared" si="0"/>
        <v>250</v>
      </c>
      <c r="J42" s="24">
        <v>1</v>
      </c>
      <c r="K42" s="24">
        <f t="shared" si="1"/>
        <v>250</v>
      </c>
      <c r="L42" s="24">
        <v>500</v>
      </c>
      <c r="M42" s="24">
        <v>500</v>
      </c>
      <c r="N42" s="40"/>
    </row>
    <row r="43" spans="1:15" s="24" customFormat="1" hidden="1">
      <c r="A43" s="81"/>
      <c r="B43" s="88"/>
      <c r="C43" s="23" t="s">
        <v>100</v>
      </c>
      <c r="D43" s="34" t="s">
        <v>62</v>
      </c>
      <c r="E43" s="23"/>
      <c r="F43" s="23">
        <v>1000000</v>
      </c>
      <c r="G43" s="24">
        <v>1000000</v>
      </c>
      <c r="H43" s="24">
        <v>1E-3</v>
      </c>
      <c r="I43" s="24">
        <f t="shared" si="0"/>
        <v>1000</v>
      </c>
      <c r="J43" s="24">
        <v>0.5</v>
      </c>
      <c r="K43" s="24">
        <f t="shared" si="1"/>
        <v>500</v>
      </c>
      <c r="L43" s="24">
        <v>500</v>
      </c>
      <c r="M43" s="24">
        <v>500</v>
      </c>
      <c r="N43" s="40"/>
    </row>
    <row r="44" spans="1:15" hidden="1">
      <c r="A44" s="81"/>
      <c r="B44" s="88"/>
      <c r="C44" s="77" t="s">
        <v>63</v>
      </c>
      <c r="D44" s="10" t="s">
        <v>64</v>
      </c>
      <c r="E44" s="7">
        <v>3</v>
      </c>
      <c r="F44" s="7">
        <v>5</v>
      </c>
      <c r="G44" s="6">
        <v>15</v>
      </c>
      <c r="H44" s="6">
        <v>133</v>
      </c>
      <c r="I44" s="6">
        <f t="shared" si="0"/>
        <v>1995</v>
      </c>
      <c r="J44" s="6">
        <v>0.5</v>
      </c>
      <c r="K44" s="6">
        <f t="shared" si="1"/>
        <v>997.5</v>
      </c>
      <c r="N44" s="41"/>
    </row>
    <row r="45" spans="1:15" s="24" customFormat="1" hidden="1">
      <c r="A45" s="81"/>
      <c r="B45" s="88"/>
      <c r="C45" s="77"/>
      <c r="D45" s="34" t="s">
        <v>65</v>
      </c>
      <c r="E45" s="23"/>
      <c r="F45" s="23">
        <v>50</v>
      </c>
      <c r="G45" s="24">
        <v>150</v>
      </c>
      <c r="H45" s="24">
        <v>20</v>
      </c>
      <c r="I45" s="24">
        <f t="shared" si="0"/>
        <v>3000</v>
      </c>
      <c r="J45" s="24">
        <v>0.5</v>
      </c>
      <c r="K45" s="24">
        <f t="shared" si="1"/>
        <v>1500</v>
      </c>
      <c r="L45" s="24">
        <f>K44+K45</f>
        <v>2497.5</v>
      </c>
      <c r="M45" s="24">
        <v>2400</v>
      </c>
      <c r="N45" s="40">
        <v>800</v>
      </c>
    </row>
    <row r="46" spans="1:15">
      <c r="A46" s="81"/>
      <c r="B46" s="88"/>
      <c r="C46" s="79" t="s">
        <v>67</v>
      </c>
      <c r="D46" s="36" t="s">
        <v>74</v>
      </c>
      <c r="E46" s="28">
        <v>3</v>
      </c>
      <c r="F46" s="28">
        <v>500</v>
      </c>
      <c r="G46" s="29">
        <v>1500</v>
      </c>
      <c r="H46" s="29">
        <v>1</v>
      </c>
      <c r="I46" s="29">
        <f t="shared" si="0"/>
        <v>1500</v>
      </c>
      <c r="J46" s="29">
        <v>0.5</v>
      </c>
      <c r="K46" s="29">
        <f t="shared" si="1"/>
        <v>750</v>
      </c>
      <c r="L46" s="29"/>
      <c r="M46" s="29"/>
      <c r="N46" s="43"/>
      <c r="O46" s="29"/>
    </row>
    <row r="47" spans="1:15">
      <c r="A47" s="81"/>
      <c r="B47" s="88"/>
      <c r="C47" s="79"/>
      <c r="D47" s="36" t="s">
        <v>75</v>
      </c>
      <c r="E47" s="28"/>
      <c r="F47" s="28">
        <v>500</v>
      </c>
      <c r="G47" s="29">
        <v>1500</v>
      </c>
      <c r="H47" s="29">
        <v>3</v>
      </c>
      <c r="I47" s="29">
        <f t="shared" si="0"/>
        <v>4500</v>
      </c>
      <c r="J47" s="29">
        <v>0.5</v>
      </c>
      <c r="K47" s="29">
        <f t="shared" si="1"/>
        <v>2250</v>
      </c>
      <c r="L47" s="29"/>
      <c r="M47" s="29"/>
      <c r="N47" s="43"/>
      <c r="O47" s="29"/>
    </row>
    <row r="48" spans="1:15">
      <c r="A48" s="81"/>
      <c r="B48" s="88"/>
      <c r="C48" s="80"/>
      <c r="D48" s="34" t="s">
        <v>76</v>
      </c>
      <c r="E48" s="23"/>
      <c r="F48" s="23">
        <v>5</v>
      </c>
      <c r="G48" s="24">
        <v>15</v>
      </c>
      <c r="H48" s="24">
        <v>152</v>
      </c>
      <c r="I48" s="24">
        <f t="shared" si="0"/>
        <v>2280</v>
      </c>
      <c r="J48" s="24">
        <v>0.5</v>
      </c>
      <c r="K48" s="24">
        <f t="shared" si="1"/>
        <v>1140</v>
      </c>
      <c r="L48" s="24">
        <f>K46+K47+K48</f>
        <v>4140</v>
      </c>
      <c r="M48" s="24">
        <v>3600</v>
      </c>
      <c r="N48" s="40">
        <v>1200</v>
      </c>
      <c r="O48" s="24"/>
    </row>
    <row r="49" spans="1:15">
      <c r="A49" s="81"/>
      <c r="B49" s="88"/>
      <c r="C49" s="78" t="s">
        <v>68</v>
      </c>
      <c r="D49" s="37" t="s">
        <v>69</v>
      </c>
      <c r="E49" s="38">
        <v>3</v>
      </c>
      <c r="F49" s="38">
        <v>2</v>
      </c>
      <c r="G49" s="39">
        <v>6</v>
      </c>
      <c r="H49" s="39">
        <v>600</v>
      </c>
      <c r="I49" s="39">
        <f t="shared" si="0"/>
        <v>3600</v>
      </c>
      <c r="J49" s="39">
        <v>0.5</v>
      </c>
      <c r="K49" s="39">
        <f t="shared" si="1"/>
        <v>1800</v>
      </c>
      <c r="L49" s="39"/>
      <c r="M49" s="39"/>
      <c r="N49" s="44">
        <v>1800</v>
      </c>
      <c r="O49" s="39"/>
    </row>
    <row r="50" spans="1:15">
      <c r="A50" s="81"/>
      <c r="B50" s="88"/>
      <c r="C50" s="80"/>
      <c r="D50" s="34" t="s">
        <v>70</v>
      </c>
      <c r="E50" s="23"/>
      <c r="F50" s="23">
        <v>500</v>
      </c>
      <c r="G50" s="24">
        <v>1500</v>
      </c>
      <c r="H50" s="24">
        <v>5</v>
      </c>
      <c r="I50" s="24">
        <f t="shared" si="0"/>
        <v>7500</v>
      </c>
      <c r="J50" s="24">
        <v>0.5</v>
      </c>
      <c r="K50" s="24">
        <f t="shared" si="1"/>
        <v>3750</v>
      </c>
      <c r="L50" s="24">
        <f>K49+K50</f>
        <v>5550</v>
      </c>
      <c r="M50" s="24">
        <v>5400</v>
      </c>
      <c r="N50" s="42">
        <f>4550*3</f>
        <v>13650</v>
      </c>
      <c r="O50" s="24"/>
    </row>
    <row r="51" spans="1:15" hidden="1">
      <c r="A51" s="81" t="s">
        <v>79</v>
      </c>
      <c r="B51" s="6" t="s">
        <v>80</v>
      </c>
      <c r="C51" s="78" t="s">
        <v>59</v>
      </c>
      <c r="D51" s="37" t="s">
        <v>60</v>
      </c>
      <c r="E51" s="38">
        <v>1</v>
      </c>
      <c r="F51" s="38">
        <v>10</v>
      </c>
      <c r="G51" s="39">
        <v>10</v>
      </c>
      <c r="H51" s="39">
        <v>25</v>
      </c>
      <c r="I51" s="39">
        <f t="shared" si="0"/>
        <v>250</v>
      </c>
      <c r="J51" s="39">
        <v>1</v>
      </c>
      <c r="K51" s="39">
        <f t="shared" si="1"/>
        <v>250</v>
      </c>
      <c r="L51" s="39"/>
      <c r="M51" s="39"/>
      <c r="N51" s="39"/>
    </row>
    <row r="52" spans="1:15" hidden="1">
      <c r="A52" s="81"/>
      <c r="C52" s="80"/>
      <c r="D52" s="34" t="s">
        <v>61</v>
      </c>
      <c r="E52" s="23"/>
      <c r="F52" s="23">
        <v>10</v>
      </c>
      <c r="G52" s="24">
        <v>10</v>
      </c>
      <c r="H52" s="24">
        <v>25</v>
      </c>
      <c r="I52" s="24">
        <f t="shared" si="0"/>
        <v>250</v>
      </c>
      <c r="J52" s="24">
        <v>1</v>
      </c>
      <c r="K52" s="24">
        <f t="shared" si="1"/>
        <v>250</v>
      </c>
      <c r="L52" s="24">
        <v>500</v>
      </c>
      <c r="M52" s="24">
        <v>500</v>
      </c>
      <c r="N52" s="24"/>
    </row>
    <row r="53" spans="1:15" hidden="1">
      <c r="A53" s="81"/>
      <c r="C53" s="45" t="s">
        <v>100</v>
      </c>
      <c r="D53" s="46" t="s">
        <v>62</v>
      </c>
      <c r="E53" s="45"/>
      <c r="F53" s="45">
        <v>1000000</v>
      </c>
      <c r="G53" s="47">
        <v>1000000</v>
      </c>
      <c r="H53" s="47">
        <v>1E-3</v>
      </c>
      <c r="I53" s="47">
        <f t="shared" si="0"/>
        <v>1000</v>
      </c>
      <c r="J53" s="47">
        <v>0.5</v>
      </c>
      <c r="K53" s="47">
        <f t="shared" si="1"/>
        <v>500</v>
      </c>
      <c r="L53" s="47">
        <v>500</v>
      </c>
      <c r="M53" s="47">
        <v>500</v>
      </c>
      <c r="N53" s="47"/>
    </row>
    <row r="54" spans="1:15" hidden="1">
      <c r="A54" s="81"/>
      <c r="C54" s="78" t="s">
        <v>63</v>
      </c>
      <c r="D54" s="37" t="s">
        <v>64</v>
      </c>
      <c r="E54" s="38">
        <v>1</v>
      </c>
      <c r="F54" s="38">
        <v>5</v>
      </c>
      <c r="G54" s="39">
        <v>5</v>
      </c>
      <c r="H54" s="39">
        <v>133</v>
      </c>
      <c r="I54" s="39">
        <f t="shared" si="0"/>
        <v>665</v>
      </c>
      <c r="J54" s="39">
        <v>0.5</v>
      </c>
      <c r="K54" s="39">
        <f t="shared" si="1"/>
        <v>332.5</v>
      </c>
      <c r="L54" s="39"/>
      <c r="M54" s="39"/>
      <c r="N54" s="39"/>
    </row>
    <row r="55" spans="1:15" hidden="1">
      <c r="A55" s="81"/>
      <c r="C55" s="80"/>
      <c r="D55" s="34" t="s">
        <v>65</v>
      </c>
      <c r="E55" s="23"/>
      <c r="F55" s="23">
        <v>50</v>
      </c>
      <c r="G55" s="24">
        <v>50</v>
      </c>
      <c r="H55" s="24">
        <v>20</v>
      </c>
      <c r="I55" s="24">
        <f t="shared" si="0"/>
        <v>1000</v>
      </c>
      <c r="J55" s="24">
        <v>0.5</v>
      </c>
      <c r="K55" s="24">
        <f t="shared" si="1"/>
        <v>500</v>
      </c>
      <c r="L55" s="24">
        <f>SUM(K54:K55)</f>
        <v>832.5</v>
      </c>
      <c r="M55" s="24">
        <v>800</v>
      </c>
      <c r="N55" s="24"/>
    </row>
    <row r="56" spans="1:15">
      <c r="A56" s="81"/>
      <c r="C56" s="78" t="s">
        <v>67</v>
      </c>
      <c r="D56" s="48" t="s">
        <v>74</v>
      </c>
      <c r="E56" s="38">
        <v>1</v>
      </c>
      <c r="F56" s="38">
        <v>500</v>
      </c>
      <c r="G56" s="39">
        <v>500</v>
      </c>
      <c r="H56" s="39">
        <v>1</v>
      </c>
      <c r="I56" s="39">
        <f t="shared" si="0"/>
        <v>500</v>
      </c>
      <c r="J56" s="39">
        <v>0.5</v>
      </c>
      <c r="K56" s="39">
        <f t="shared" si="1"/>
        <v>250</v>
      </c>
      <c r="L56" s="39"/>
      <c r="M56" s="39"/>
      <c r="N56" s="39"/>
    </row>
    <row r="57" spans="1:15">
      <c r="A57" s="81"/>
      <c r="C57" s="79"/>
      <c r="D57" s="49" t="s">
        <v>75</v>
      </c>
      <c r="E57" s="28"/>
      <c r="F57" s="28">
        <v>500</v>
      </c>
      <c r="G57" s="29">
        <v>500</v>
      </c>
      <c r="H57" s="29">
        <v>3</v>
      </c>
      <c r="I57" s="29">
        <f t="shared" si="0"/>
        <v>1500</v>
      </c>
      <c r="J57" s="29">
        <v>0.5</v>
      </c>
      <c r="K57" s="29">
        <f t="shared" si="1"/>
        <v>750</v>
      </c>
      <c r="L57" s="29"/>
      <c r="M57" s="29"/>
      <c r="N57" s="29"/>
    </row>
    <row r="58" spans="1:15">
      <c r="A58" s="81"/>
      <c r="C58" s="80"/>
      <c r="D58" s="50" t="s">
        <v>81</v>
      </c>
      <c r="E58" s="23"/>
      <c r="F58" s="23">
        <v>2</v>
      </c>
      <c r="G58" s="24">
        <v>2</v>
      </c>
      <c r="H58" s="24">
        <v>688</v>
      </c>
      <c r="I58" s="24">
        <f t="shared" si="0"/>
        <v>1376</v>
      </c>
      <c r="J58" s="24">
        <v>0.5</v>
      </c>
      <c r="K58" s="24">
        <f t="shared" si="1"/>
        <v>688</v>
      </c>
      <c r="L58" s="24">
        <f>SUM(K56:K58)</f>
        <v>1688</v>
      </c>
      <c r="M58" s="24">
        <v>1500</v>
      </c>
      <c r="N58" s="24"/>
    </row>
    <row r="59" spans="1:15">
      <c r="A59" s="81"/>
      <c r="C59" s="78" t="s">
        <v>68</v>
      </c>
      <c r="D59" s="53" t="s">
        <v>82</v>
      </c>
      <c r="E59" s="54">
        <v>1</v>
      </c>
      <c r="F59" s="54">
        <v>2</v>
      </c>
      <c r="G59" s="54">
        <v>2</v>
      </c>
      <c r="H59" s="54">
        <v>1000</v>
      </c>
      <c r="I59" s="54">
        <f t="shared" si="0"/>
        <v>2000</v>
      </c>
      <c r="J59" s="54">
        <v>0.5</v>
      </c>
      <c r="K59" s="54">
        <f t="shared" si="1"/>
        <v>1000</v>
      </c>
      <c r="L59" s="54"/>
      <c r="M59" s="54"/>
      <c r="N59" s="55"/>
    </row>
    <row r="60" spans="1:15" s="24" customFormat="1">
      <c r="A60" s="81"/>
      <c r="C60" s="80"/>
      <c r="D60" s="51" t="s">
        <v>70</v>
      </c>
      <c r="E60" s="23"/>
      <c r="F60" s="23">
        <v>500</v>
      </c>
      <c r="G60" s="24">
        <v>500</v>
      </c>
      <c r="H60" s="24">
        <v>5</v>
      </c>
      <c r="I60" s="24">
        <f t="shared" si="0"/>
        <v>2500</v>
      </c>
      <c r="J60" s="24">
        <v>0.5</v>
      </c>
      <c r="K60" s="24">
        <f t="shared" si="1"/>
        <v>1250</v>
      </c>
      <c r="L60" s="24">
        <f>SUM(K59:K60)</f>
        <v>2250</v>
      </c>
      <c r="M60" s="24">
        <v>2200</v>
      </c>
      <c r="N60" s="57">
        <f>SUM(M52:M60)</f>
        <v>5500</v>
      </c>
    </row>
    <row r="61" spans="1:15" hidden="1">
      <c r="A61" s="81"/>
      <c r="B61" s="6" t="s">
        <v>83</v>
      </c>
      <c r="C61" s="78" t="s">
        <v>59</v>
      </c>
      <c r="D61" s="36" t="s">
        <v>60</v>
      </c>
      <c r="E61" s="28">
        <v>1</v>
      </c>
      <c r="F61" s="28">
        <v>10</v>
      </c>
      <c r="G61" s="29">
        <v>10</v>
      </c>
      <c r="H61" s="29">
        <v>25</v>
      </c>
      <c r="I61" s="29">
        <f t="shared" si="0"/>
        <v>250</v>
      </c>
      <c r="J61" s="29">
        <v>1</v>
      </c>
      <c r="K61" s="29">
        <f t="shared" si="1"/>
        <v>250</v>
      </c>
      <c r="L61" s="29"/>
      <c r="M61" s="29"/>
      <c r="N61" s="52"/>
    </row>
    <row r="62" spans="1:15" hidden="1">
      <c r="A62" s="81"/>
      <c r="C62" s="80"/>
      <c r="D62" s="34" t="s">
        <v>61</v>
      </c>
      <c r="E62" s="23"/>
      <c r="F62" s="23">
        <v>10</v>
      </c>
      <c r="G62" s="24">
        <v>10</v>
      </c>
      <c r="H62" s="24">
        <v>25</v>
      </c>
      <c r="I62" s="24">
        <f t="shared" si="0"/>
        <v>250</v>
      </c>
      <c r="J62" s="24">
        <v>1</v>
      </c>
      <c r="K62" s="24">
        <f t="shared" si="1"/>
        <v>250</v>
      </c>
      <c r="L62" s="24">
        <v>500</v>
      </c>
      <c r="M62" s="24">
        <v>500</v>
      </c>
      <c r="N62" s="52"/>
    </row>
    <row r="63" spans="1:15" hidden="1">
      <c r="A63" s="81"/>
      <c r="C63" s="45" t="s">
        <v>100</v>
      </c>
      <c r="D63" s="46" t="s">
        <v>62</v>
      </c>
      <c r="E63" s="45"/>
      <c r="F63" s="45">
        <v>2000000</v>
      </c>
      <c r="G63" s="47">
        <v>2000000</v>
      </c>
      <c r="H63" s="47">
        <v>1E-3</v>
      </c>
      <c r="I63" s="47">
        <f t="shared" si="0"/>
        <v>2000</v>
      </c>
      <c r="J63" s="47">
        <v>0.5</v>
      </c>
      <c r="K63" s="47">
        <f t="shared" si="1"/>
        <v>1000</v>
      </c>
      <c r="L63" s="47">
        <v>1000</v>
      </c>
      <c r="M63" s="47">
        <v>1000</v>
      </c>
      <c r="N63" s="52"/>
    </row>
    <row r="64" spans="1:15" hidden="1">
      <c r="A64" s="81"/>
      <c r="C64" s="78" t="s">
        <v>63</v>
      </c>
      <c r="D64" s="37" t="s">
        <v>64</v>
      </c>
      <c r="E64" s="38">
        <v>2</v>
      </c>
      <c r="F64" s="38">
        <v>5</v>
      </c>
      <c r="G64" s="39">
        <v>10</v>
      </c>
      <c r="H64" s="39">
        <v>133</v>
      </c>
      <c r="I64" s="39">
        <f t="shared" si="0"/>
        <v>1330</v>
      </c>
      <c r="J64" s="39">
        <v>0.5</v>
      </c>
      <c r="K64" s="39">
        <f t="shared" si="1"/>
        <v>665</v>
      </c>
      <c r="L64" s="39"/>
      <c r="M64" s="39"/>
      <c r="N64" s="52"/>
    </row>
    <row r="65" spans="1:15" hidden="1">
      <c r="A65" s="81"/>
      <c r="C65" s="80"/>
      <c r="D65" s="34" t="s">
        <v>65</v>
      </c>
      <c r="E65" s="23"/>
      <c r="F65" s="23">
        <v>50</v>
      </c>
      <c r="G65" s="24">
        <v>100</v>
      </c>
      <c r="H65" s="24">
        <v>20</v>
      </c>
      <c r="I65" s="24">
        <f t="shared" si="0"/>
        <v>2000</v>
      </c>
      <c r="J65" s="24">
        <v>0.5</v>
      </c>
      <c r="K65" s="24">
        <f t="shared" si="1"/>
        <v>1000</v>
      </c>
      <c r="L65" s="24">
        <v>1665</v>
      </c>
      <c r="M65" s="24">
        <v>1600</v>
      </c>
      <c r="N65" s="56">
        <v>800</v>
      </c>
    </row>
    <row r="66" spans="1:15">
      <c r="A66" s="81"/>
      <c r="C66" s="78" t="s">
        <v>67</v>
      </c>
      <c r="D66" s="37" t="s">
        <v>74</v>
      </c>
      <c r="E66" s="38">
        <v>2</v>
      </c>
      <c r="F66" s="38">
        <v>500</v>
      </c>
      <c r="G66" s="39">
        <v>1000</v>
      </c>
      <c r="H66" s="39">
        <v>1</v>
      </c>
      <c r="I66" s="39">
        <f t="shared" si="0"/>
        <v>1000</v>
      </c>
      <c r="J66" s="39">
        <v>0.5</v>
      </c>
      <c r="K66" s="39">
        <f t="shared" si="1"/>
        <v>500</v>
      </c>
      <c r="L66" s="39"/>
      <c r="M66" s="39"/>
      <c r="N66" s="52"/>
    </row>
    <row r="67" spans="1:15">
      <c r="A67" s="81"/>
      <c r="C67" s="79"/>
      <c r="D67" s="36" t="s">
        <v>75</v>
      </c>
      <c r="E67" s="28"/>
      <c r="F67" s="28">
        <v>500</v>
      </c>
      <c r="G67" s="29">
        <v>1000</v>
      </c>
      <c r="H67" s="29">
        <v>3</v>
      </c>
      <c r="I67" s="29">
        <f t="shared" ref="I67:I130" si="2">G67*H67</f>
        <v>3000</v>
      </c>
      <c r="J67" s="29">
        <v>0.5</v>
      </c>
      <c r="K67" s="29">
        <f t="shared" ref="K67:K130" si="3">I67*J67</f>
        <v>1500</v>
      </c>
      <c r="L67" s="29"/>
      <c r="M67" s="29"/>
      <c r="N67" s="52"/>
    </row>
    <row r="68" spans="1:15">
      <c r="A68" s="81"/>
      <c r="C68" s="80"/>
      <c r="D68" s="34" t="s">
        <v>81</v>
      </c>
      <c r="E68" s="23"/>
      <c r="F68" s="23">
        <v>2</v>
      </c>
      <c r="G68" s="24">
        <v>4</v>
      </c>
      <c r="H68" s="24">
        <v>688</v>
      </c>
      <c r="I68" s="24">
        <f t="shared" si="2"/>
        <v>2752</v>
      </c>
      <c r="J68" s="24">
        <v>0.5</v>
      </c>
      <c r="K68" s="24">
        <f t="shared" si="3"/>
        <v>1376</v>
      </c>
      <c r="L68" s="24">
        <f>K66+K67+K68</f>
        <v>3376</v>
      </c>
      <c r="M68" s="24">
        <v>3000</v>
      </c>
      <c r="N68" s="56">
        <v>1500</v>
      </c>
    </row>
    <row r="69" spans="1:15">
      <c r="A69" s="81"/>
      <c r="C69" s="78" t="s">
        <v>68</v>
      </c>
      <c r="D69" s="37" t="s">
        <v>82</v>
      </c>
      <c r="E69" s="38">
        <v>2</v>
      </c>
      <c r="F69" s="38">
        <v>2</v>
      </c>
      <c r="G69" s="39">
        <v>4</v>
      </c>
      <c r="H69" s="39">
        <v>1000</v>
      </c>
      <c r="I69" s="39">
        <f t="shared" si="2"/>
        <v>4000</v>
      </c>
      <c r="J69" s="39">
        <v>0.5</v>
      </c>
      <c r="K69" s="39">
        <f t="shared" si="3"/>
        <v>2000</v>
      </c>
      <c r="L69" s="39"/>
      <c r="M69" s="39"/>
      <c r="N69" s="52">
        <f>SUM(M61:M70)</f>
        <v>10500</v>
      </c>
    </row>
    <row r="70" spans="1:15">
      <c r="A70" s="81"/>
      <c r="C70" s="80"/>
      <c r="D70" s="34" t="s">
        <v>70</v>
      </c>
      <c r="E70" s="23"/>
      <c r="F70" s="23">
        <v>500</v>
      </c>
      <c r="G70" s="24">
        <v>1000</v>
      </c>
      <c r="H70" s="24">
        <v>5</v>
      </c>
      <c r="I70" s="24">
        <f t="shared" si="2"/>
        <v>5000</v>
      </c>
      <c r="J70" s="24">
        <v>0.5</v>
      </c>
      <c r="K70" s="24">
        <f t="shared" si="3"/>
        <v>2500</v>
      </c>
      <c r="L70" s="24">
        <f>K69+K70</f>
        <v>4500</v>
      </c>
      <c r="M70" s="24">
        <v>4400</v>
      </c>
      <c r="N70" s="56">
        <v>2200</v>
      </c>
    </row>
    <row r="71" spans="1:15" hidden="1">
      <c r="A71" s="81"/>
      <c r="B71" s="88" t="s">
        <v>84</v>
      </c>
      <c r="C71" s="77" t="s">
        <v>59</v>
      </c>
      <c r="D71" s="10" t="s">
        <v>60</v>
      </c>
      <c r="E71" s="7">
        <v>1</v>
      </c>
      <c r="F71" s="7">
        <v>10</v>
      </c>
      <c r="G71" s="6">
        <v>10</v>
      </c>
      <c r="H71" s="6">
        <v>25</v>
      </c>
      <c r="I71" s="6">
        <f t="shared" si="2"/>
        <v>250</v>
      </c>
      <c r="J71" s="6">
        <v>1</v>
      </c>
      <c r="K71" s="6">
        <f t="shared" si="3"/>
        <v>250</v>
      </c>
      <c r="N71" s="52"/>
    </row>
    <row r="72" spans="1:15" s="24" customFormat="1" hidden="1">
      <c r="A72" s="81"/>
      <c r="B72" s="88"/>
      <c r="C72" s="77"/>
      <c r="D72" s="34" t="s">
        <v>61</v>
      </c>
      <c r="E72" s="23"/>
      <c r="F72" s="23">
        <v>10</v>
      </c>
      <c r="G72" s="24">
        <v>10</v>
      </c>
      <c r="H72" s="24">
        <v>25</v>
      </c>
      <c r="I72" s="24">
        <f t="shared" si="2"/>
        <v>250</v>
      </c>
      <c r="J72" s="24">
        <v>1</v>
      </c>
      <c r="K72" s="24">
        <f t="shared" si="3"/>
        <v>250</v>
      </c>
      <c r="L72" s="24">
        <f>K71+K72</f>
        <v>500</v>
      </c>
      <c r="M72" s="24">
        <v>500</v>
      </c>
      <c r="N72" s="57"/>
    </row>
    <row r="73" spans="1:15" hidden="1">
      <c r="A73" s="81"/>
      <c r="B73" s="88"/>
      <c r="C73" s="23" t="s">
        <v>100</v>
      </c>
      <c r="D73" s="34" t="s">
        <v>62</v>
      </c>
      <c r="E73" s="23"/>
      <c r="F73" s="23">
        <v>5000000</v>
      </c>
      <c r="G73" s="24">
        <v>5000000</v>
      </c>
      <c r="H73" s="24">
        <v>1E-3</v>
      </c>
      <c r="I73" s="24">
        <f t="shared" si="2"/>
        <v>5000</v>
      </c>
      <c r="J73" s="24">
        <v>0.5</v>
      </c>
      <c r="K73" s="24">
        <f t="shared" si="3"/>
        <v>2500</v>
      </c>
      <c r="L73" s="24">
        <v>2500</v>
      </c>
      <c r="M73" s="24">
        <v>2500</v>
      </c>
      <c r="N73" s="57"/>
      <c r="O73" s="24"/>
    </row>
    <row r="74" spans="1:15" hidden="1">
      <c r="A74" s="81"/>
      <c r="B74" s="88"/>
      <c r="C74" s="77" t="s">
        <v>63</v>
      </c>
      <c r="D74" s="10" t="s">
        <v>64</v>
      </c>
      <c r="E74" s="7">
        <v>3</v>
      </c>
      <c r="F74" s="7">
        <v>5</v>
      </c>
      <c r="G74" s="6">
        <v>15</v>
      </c>
      <c r="H74" s="6">
        <v>133</v>
      </c>
      <c r="I74" s="6">
        <f t="shared" si="2"/>
        <v>1995</v>
      </c>
      <c r="J74" s="6">
        <v>0.5</v>
      </c>
      <c r="K74" s="6">
        <f t="shared" si="3"/>
        <v>997.5</v>
      </c>
      <c r="N74" s="52"/>
    </row>
    <row r="75" spans="1:15" s="24" customFormat="1" hidden="1">
      <c r="A75" s="81"/>
      <c r="B75" s="88"/>
      <c r="C75" s="77"/>
      <c r="D75" s="34" t="s">
        <v>65</v>
      </c>
      <c r="E75" s="23"/>
      <c r="F75" s="23">
        <v>50</v>
      </c>
      <c r="G75" s="24">
        <v>150</v>
      </c>
      <c r="H75" s="24">
        <v>20</v>
      </c>
      <c r="I75" s="24">
        <f t="shared" si="2"/>
        <v>3000</v>
      </c>
      <c r="J75" s="24">
        <v>0.5</v>
      </c>
      <c r="K75" s="24">
        <f t="shared" si="3"/>
        <v>1500</v>
      </c>
      <c r="L75" s="24">
        <f>K74+K75</f>
        <v>2497.5</v>
      </c>
      <c r="M75" s="24">
        <v>2400</v>
      </c>
      <c r="N75" s="58">
        <v>800</v>
      </c>
    </row>
    <row r="76" spans="1:15">
      <c r="A76" s="81"/>
      <c r="B76" s="88"/>
      <c r="C76" s="79" t="s">
        <v>67</v>
      </c>
      <c r="D76" s="36" t="s">
        <v>74</v>
      </c>
      <c r="E76" s="28">
        <v>3</v>
      </c>
      <c r="F76" s="28">
        <v>500</v>
      </c>
      <c r="G76" s="29">
        <v>1500</v>
      </c>
      <c r="H76" s="29">
        <v>1</v>
      </c>
      <c r="I76" s="29">
        <f t="shared" si="2"/>
        <v>1500</v>
      </c>
      <c r="J76" s="29">
        <v>0.5</v>
      </c>
      <c r="K76" s="29">
        <f t="shared" si="3"/>
        <v>750</v>
      </c>
      <c r="L76" s="29"/>
      <c r="M76" s="29"/>
      <c r="N76" s="52"/>
    </row>
    <row r="77" spans="1:15">
      <c r="A77" s="81"/>
      <c r="B77" s="88"/>
      <c r="C77" s="79"/>
      <c r="D77" s="36" t="s">
        <v>75</v>
      </c>
      <c r="E77" s="28"/>
      <c r="F77" s="28">
        <v>500</v>
      </c>
      <c r="G77" s="29">
        <v>1500</v>
      </c>
      <c r="H77" s="29">
        <v>3</v>
      </c>
      <c r="I77" s="29">
        <f t="shared" si="2"/>
        <v>4500</v>
      </c>
      <c r="J77" s="29">
        <v>0.5</v>
      </c>
      <c r="K77" s="29">
        <f t="shared" si="3"/>
        <v>2250</v>
      </c>
      <c r="L77" s="29"/>
      <c r="M77" s="29"/>
      <c r="N77" s="52"/>
    </row>
    <row r="78" spans="1:15">
      <c r="A78" s="81"/>
      <c r="B78" s="88"/>
      <c r="C78" s="80"/>
      <c r="D78" s="34" t="s">
        <v>81</v>
      </c>
      <c r="E78" s="23"/>
      <c r="F78" s="23">
        <v>2</v>
      </c>
      <c r="G78" s="24">
        <v>6</v>
      </c>
      <c r="H78" s="24">
        <v>688</v>
      </c>
      <c r="I78" s="24">
        <f t="shared" si="2"/>
        <v>4128</v>
      </c>
      <c r="J78" s="24">
        <v>0.5</v>
      </c>
      <c r="K78" s="24">
        <f t="shared" si="3"/>
        <v>2064</v>
      </c>
      <c r="L78" s="24">
        <f>K76+K77+K78</f>
        <v>5064</v>
      </c>
      <c r="M78" s="24">
        <v>4500</v>
      </c>
      <c r="N78" s="56">
        <v>1500</v>
      </c>
    </row>
    <row r="79" spans="1:15">
      <c r="A79" s="81"/>
      <c r="B79" s="88"/>
      <c r="C79" s="79" t="s">
        <v>68</v>
      </c>
      <c r="D79" s="36" t="s">
        <v>82</v>
      </c>
      <c r="E79" s="28">
        <v>3</v>
      </c>
      <c r="F79" s="28">
        <v>2</v>
      </c>
      <c r="G79" s="29">
        <v>6</v>
      </c>
      <c r="H79" s="29">
        <v>1000</v>
      </c>
      <c r="I79" s="29">
        <f t="shared" si="2"/>
        <v>6000</v>
      </c>
      <c r="J79" s="29">
        <v>0.5</v>
      </c>
      <c r="K79" s="29">
        <f t="shared" si="3"/>
        <v>3000</v>
      </c>
      <c r="L79" s="29"/>
      <c r="M79" s="29"/>
      <c r="N79" s="29">
        <v>2200</v>
      </c>
    </row>
    <row r="80" spans="1:15">
      <c r="A80" s="81"/>
      <c r="B80" s="88"/>
      <c r="C80" s="80"/>
      <c r="D80" s="34" t="s">
        <v>70</v>
      </c>
      <c r="E80" s="23"/>
      <c r="F80" s="23">
        <v>500</v>
      </c>
      <c r="G80" s="24">
        <v>1500</v>
      </c>
      <c r="H80" s="24">
        <v>5</v>
      </c>
      <c r="I80" s="24">
        <f t="shared" si="2"/>
        <v>7500</v>
      </c>
      <c r="J80" s="24">
        <v>0.5</v>
      </c>
      <c r="K80" s="24">
        <f t="shared" si="3"/>
        <v>3750</v>
      </c>
      <c r="L80" s="24">
        <f>K79+K80</f>
        <v>6750</v>
      </c>
      <c r="M80" s="24">
        <v>6600</v>
      </c>
      <c r="N80" s="59">
        <f>SUM(M72:M81)</f>
        <v>16500</v>
      </c>
    </row>
    <row r="81" spans="1:14" hidden="1">
      <c r="A81" s="81" t="s">
        <v>85</v>
      </c>
      <c r="B81" s="88" t="s">
        <v>80</v>
      </c>
      <c r="C81" s="77" t="s">
        <v>59</v>
      </c>
      <c r="D81" s="10" t="s">
        <v>60</v>
      </c>
      <c r="E81" s="7">
        <v>1</v>
      </c>
      <c r="F81" s="7">
        <v>10</v>
      </c>
      <c r="G81" s="6">
        <v>10</v>
      </c>
      <c r="H81" s="6">
        <v>25</v>
      </c>
      <c r="I81" s="6">
        <f t="shared" si="2"/>
        <v>250</v>
      </c>
      <c r="J81" s="6">
        <v>1</v>
      </c>
      <c r="K81" s="6">
        <f t="shared" si="3"/>
        <v>250</v>
      </c>
    </row>
    <row r="82" spans="1:14" s="24" customFormat="1" hidden="1">
      <c r="A82" s="81"/>
      <c r="B82" s="88"/>
      <c r="C82" s="77"/>
      <c r="D82" s="34" t="s">
        <v>61</v>
      </c>
      <c r="E82" s="23"/>
      <c r="F82" s="23">
        <v>10</v>
      </c>
      <c r="G82" s="24">
        <v>10</v>
      </c>
      <c r="H82" s="24">
        <v>25</v>
      </c>
      <c r="I82" s="24">
        <f t="shared" si="2"/>
        <v>250</v>
      </c>
      <c r="J82" s="24">
        <v>1</v>
      </c>
      <c r="K82" s="24">
        <f t="shared" si="3"/>
        <v>250</v>
      </c>
      <c r="L82" s="24">
        <v>500</v>
      </c>
      <c r="M82" s="24">
        <v>500</v>
      </c>
    </row>
    <row r="83" spans="1:14" s="24" customFormat="1" hidden="1">
      <c r="A83" s="81"/>
      <c r="B83" s="88"/>
      <c r="C83" s="23" t="s">
        <v>100</v>
      </c>
      <c r="D83" s="34" t="s">
        <v>62</v>
      </c>
      <c r="E83" s="23"/>
      <c r="F83" s="23">
        <v>2000000</v>
      </c>
      <c r="G83" s="24">
        <v>2000000</v>
      </c>
      <c r="H83" s="24">
        <v>1E-3</v>
      </c>
      <c r="I83" s="24">
        <f t="shared" si="2"/>
        <v>2000</v>
      </c>
      <c r="J83" s="24">
        <v>0.5</v>
      </c>
      <c r="K83" s="24">
        <f t="shared" si="3"/>
        <v>1000</v>
      </c>
      <c r="L83" s="24">
        <v>1000</v>
      </c>
      <c r="M83" s="24">
        <v>1000</v>
      </c>
    </row>
    <row r="84" spans="1:14" hidden="1">
      <c r="A84" s="81"/>
      <c r="B84" s="88"/>
      <c r="C84" s="77" t="s">
        <v>63</v>
      </c>
      <c r="D84" s="13" t="s">
        <v>86</v>
      </c>
      <c r="E84" s="14">
        <v>1</v>
      </c>
      <c r="F84" s="14">
        <v>5</v>
      </c>
      <c r="G84" s="15">
        <v>5</v>
      </c>
      <c r="H84" s="6">
        <v>50</v>
      </c>
      <c r="I84" s="6">
        <f t="shared" si="2"/>
        <v>250</v>
      </c>
      <c r="J84" s="6">
        <v>0.5</v>
      </c>
      <c r="K84" s="6">
        <f t="shared" si="3"/>
        <v>125</v>
      </c>
    </row>
    <row r="85" spans="1:14" s="24" customFormat="1" hidden="1">
      <c r="A85" s="81"/>
      <c r="B85" s="88"/>
      <c r="C85" s="77"/>
      <c r="D85" s="60" t="s">
        <v>65</v>
      </c>
      <c r="E85" s="61"/>
      <c r="F85" s="61">
        <v>100</v>
      </c>
      <c r="G85" s="62">
        <v>100</v>
      </c>
      <c r="H85" s="24">
        <v>20</v>
      </c>
      <c r="I85" s="24">
        <f t="shared" si="2"/>
        <v>2000</v>
      </c>
      <c r="J85" s="24">
        <v>0.5</v>
      </c>
      <c r="K85" s="24">
        <f t="shared" si="3"/>
        <v>1000</v>
      </c>
      <c r="L85" s="24">
        <f>SUM(K84:K85)</f>
        <v>1125</v>
      </c>
      <c r="M85" s="24">
        <v>1000</v>
      </c>
    </row>
    <row r="86" spans="1:14">
      <c r="A86" s="81"/>
      <c r="B86" s="88"/>
      <c r="C86" s="77" t="s">
        <v>67</v>
      </c>
      <c r="D86" s="16" t="s">
        <v>74</v>
      </c>
      <c r="E86" s="14">
        <v>2</v>
      </c>
      <c r="F86" s="14">
        <v>500</v>
      </c>
      <c r="G86" s="15">
        <v>1000</v>
      </c>
      <c r="H86" s="15">
        <v>1</v>
      </c>
      <c r="I86" s="15">
        <f t="shared" si="2"/>
        <v>1000</v>
      </c>
      <c r="J86" s="6">
        <v>0.5</v>
      </c>
      <c r="K86" s="6">
        <f t="shared" si="3"/>
        <v>500</v>
      </c>
    </row>
    <row r="87" spans="1:14">
      <c r="A87" s="81"/>
      <c r="B87" s="88"/>
      <c r="C87" s="77"/>
      <c r="D87" s="16" t="s">
        <v>75</v>
      </c>
      <c r="E87" s="14"/>
      <c r="F87" s="14">
        <v>500</v>
      </c>
      <c r="G87" s="15">
        <v>1000</v>
      </c>
      <c r="H87" s="15">
        <v>3</v>
      </c>
      <c r="I87" s="15">
        <f t="shared" si="2"/>
        <v>3000</v>
      </c>
      <c r="J87" s="6">
        <v>0.5</v>
      </c>
      <c r="K87" s="6">
        <f t="shared" si="3"/>
        <v>1500</v>
      </c>
    </row>
    <row r="88" spans="1:14" s="24" customFormat="1">
      <c r="A88" s="81"/>
      <c r="B88" s="88"/>
      <c r="C88" s="77"/>
      <c r="D88" s="63" t="s">
        <v>81</v>
      </c>
      <c r="E88" s="61"/>
      <c r="F88" s="61">
        <v>2</v>
      </c>
      <c r="G88" s="62">
        <v>4</v>
      </c>
      <c r="H88" s="62">
        <v>688</v>
      </c>
      <c r="I88" s="62">
        <f t="shared" si="2"/>
        <v>2752</v>
      </c>
      <c r="J88" s="24">
        <v>0.5</v>
      </c>
      <c r="K88" s="24">
        <f t="shared" si="3"/>
        <v>1376</v>
      </c>
      <c r="L88" s="24">
        <f>SUM(K86:K88)</f>
        <v>3376</v>
      </c>
      <c r="M88" s="24">
        <v>3000</v>
      </c>
    </row>
    <row r="89" spans="1:14">
      <c r="A89" s="81"/>
      <c r="B89" s="88"/>
      <c r="C89" s="77" t="s">
        <v>68</v>
      </c>
      <c r="D89" s="10" t="s">
        <v>82</v>
      </c>
      <c r="E89" s="7">
        <v>1</v>
      </c>
      <c r="F89" s="7">
        <v>2</v>
      </c>
      <c r="G89" s="6">
        <v>2</v>
      </c>
      <c r="H89" s="6">
        <v>1000</v>
      </c>
      <c r="I89" s="6">
        <f t="shared" si="2"/>
        <v>2000</v>
      </c>
      <c r="J89" s="6">
        <v>0.5</v>
      </c>
      <c r="K89" s="6">
        <f t="shared" si="3"/>
        <v>1000</v>
      </c>
    </row>
    <row r="90" spans="1:14" s="24" customFormat="1">
      <c r="A90" s="81"/>
      <c r="B90" s="88"/>
      <c r="C90" s="77"/>
      <c r="D90" s="34" t="s">
        <v>70</v>
      </c>
      <c r="E90" s="23"/>
      <c r="F90" s="23">
        <v>500</v>
      </c>
      <c r="G90" s="24">
        <v>500</v>
      </c>
      <c r="H90" s="24">
        <v>5</v>
      </c>
      <c r="I90" s="24">
        <f t="shared" si="2"/>
        <v>2500</v>
      </c>
      <c r="J90" s="24">
        <v>0.5</v>
      </c>
      <c r="K90" s="24">
        <f t="shared" si="3"/>
        <v>1250</v>
      </c>
      <c r="L90" s="24">
        <f>SUM(K89:K90)</f>
        <v>2250</v>
      </c>
      <c r="M90" s="24">
        <v>2200</v>
      </c>
      <c r="N90" s="64">
        <f>SUM(M82:M90)</f>
        <v>7700</v>
      </c>
    </row>
    <row r="91" spans="1:14" hidden="1">
      <c r="A91" s="81"/>
      <c r="B91" s="89" t="s">
        <v>83</v>
      </c>
      <c r="C91" s="77" t="s">
        <v>59</v>
      </c>
      <c r="D91" s="10" t="s">
        <v>60</v>
      </c>
      <c r="E91" s="7">
        <v>1</v>
      </c>
      <c r="F91" s="7">
        <v>10</v>
      </c>
      <c r="G91" s="6">
        <v>10</v>
      </c>
      <c r="H91" s="6">
        <v>25</v>
      </c>
      <c r="I91" s="6">
        <f t="shared" si="2"/>
        <v>250</v>
      </c>
      <c r="J91" s="6">
        <v>1</v>
      </c>
      <c r="K91" s="6">
        <f t="shared" si="3"/>
        <v>250</v>
      </c>
    </row>
    <row r="92" spans="1:14" s="24" customFormat="1" hidden="1">
      <c r="A92" s="81"/>
      <c r="B92" s="89"/>
      <c r="C92" s="77"/>
      <c r="D92" s="34" t="s">
        <v>61</v>
      </c>
      <c r="E92" s="23"/>
      <c r="F92" s="23">
        <v>10</v>
      </c>
      <c r="G92" s="24">
        <v>10</v>
      </c>
      <c r="H92" s="24">
        <v>25</v>
      </c>
      <c r="I92" s="24">
        <f t="shared" si="2"/>
        <v>250</v>
      </c>
      <c r="J92" s="24">
        <v>1</v>
      </c>
      <c r="K92" s="24">
        <f t="shared" si="3"/>
        <v>250</v>
      </c>
      <c r="L92" s="24">
        <f>SUM(K91:K92)</f>
        <v>500</v>
      </c>
      <c r="M92" s="24">
        <v>500</v>
      </c>
    </row>
    <row r="93" spans="1:14" s="24" customFormat="1" hidden="1">
      <c r="A93" s="81"/>
      <c r="B93" s="89"/>
      <c r="C93" s="23" t="s">
        <v>100</v>
      </c>
      <c r="D93" s="34" t="s">
        <v>62</v>
      </c>
      <c r="E93" s="23"/>
      <c r="F93" s="23">
        <v>5000000</v>
      </c>
      <c r="G93" s="24">
        <v>5000000</v>
      </c>
      <c r="H93" s="24">
        <v>1E-3</v>
      </c>
      <c r="I93" s="24">
        <f t="shared" si="2"/>
        <v>5000</v>
      </c>
      <c r="J93" s="24">
        <v>0.5</v>
      </c>
      <c r="K93" s="24">
        <f t="shared" si="3"/>
        <v>2500</v>
      </c>
      <c r="L93" s="24">
        <v>2500</v>
      </c>
      <c r="M93" s="24">
        <v>2500</v>
      </c>
    </row>
    <row r="94" spans="1:14" hidden="1">
      <c r="A94" s="81"/>
      <c r="B94" s="89"/>
      <c r="C94" s="77" t="s">
        <v>63</v>
      </c>
      <c r="D94" s="10" t="s">
        <v>86</v>
      </c>
      <c r="E94" s="7">
        <v>2</v>
      </c>
      <c r="F94" s="7">
        <v>5</v>
      </c>
      <c r="G94" s="6">
        <v>10</v>
      </c>
      <c r="H94" s="6">
        <v>50</v>
      </c>
      <c r="I94" s="6">
        <f t="shared" si="2"/>
        <v>500</v>
      </c>
      <c r="J94" s="6">
        <v>0.5</v>
      </c>
      <c r="K94" s="6">
        <f t="shared" si="3"/>
        <v>250</v>
      </c>
    </row>
    <row r="95" spans="1:14" s="24" customFormat="1" hidden="1">
      <c r="A95" s="81"/>
      <c r="B95" s="89"/>
      <c r="C95" s="77"/>
      <c r="D95" s="34" t="s">
        <v>65</v>
      </c>
      <c r="E95" s="23"/>
      <c r="F95" s="23">
        <v>100</v>
      </c>
      <c r="G95" s="24">
        <v>200</v>
      </c>
      <c r="H95" s="24">
        <v>20</v>
      </c>
      <c r="I95" s="24">
        <f t="shared" si="2"/>
        <v>4000</v>
      </c>
      <c r="J95" s="24">
        <v>0.5</v>
      </c>
      <c r="K95" s="24">
        <f t="shared" si="3"/>
        <v>2000</v>
      </c>
      <c r="L95" s="24">
        <f>SUM(K94:K95)</f>
        <v>2250</v>
      </c>
      <c r="M95" s="24">
        <v>2000</v>
      </c>
      <c r="N95" s="24">
        <v>1000</v>
      </c>
    </row>
    <row r="96" spans="1:14" s="29" customFormat="1">
      <c r="A96" s="81"/>
      <c r="B96" s="89"/>
      <c r="C96" s="79" t="s">
        <v>67</v>
      </c>
      <c r="D96" s="36" t="s">
        <v>74</v>
      </c>
      <c r="E96" s="28">
        <v>3</v>
      </c>
      <c r="F96" s="28">
        <v>500</v>
      </c>
      <c r="G96" s="29">
        <v>1500</v>
      </c>
      <c r="H96" s="29">
        <v>1</v>
      </c>
      <c r="I96" s="29">
        <f t="shared" si="2"/>
        <v>1500</v>
      </c>
      <c r="J96" s="29">
        <v>0.5</v>
      </c>
      <c r="K96" s="29">
        <f t="shared" si="3"/>
        <v>750</v>
      </c>
    </row>
    <row r="97" spans="1:14" s="29" customFormat="1">
      <c r="A97" s="81"/>
      <c r="B97" s="89"/>
      <c r="C97" s="79"/>
      <c r="D97" s="36" t="s">
        <v>75</v>
      </c>
      <c r="E97" s="28"/>
      <c r="F97" s="28">
        <v>500</v>
      </c>
      <c r="G97" s="29">
        <v>1500</v>
      </c>
      <c r="H97" s="29">
        <v>3</v>
      </c>
      <c r="I97" s="29">
        <f t="shared" si="2"/>
        <v>4500</v>
      </c>
      <c r="J97" s="29">
        <v>0.5</v>
      </c>
      <c r="K97" s="29">
        <f t="shared" si="3"/>
        <v>2250</v>
      </c>
    </row>
    <row r="98" spans="1:14" s="24" customFormat="1">
      <c r="A98" s="81"/>
      <c r="B98" s="89"/>
      <c r="C98" s="80"/>
      <c r="D98" s="34" t="s">
        <v>81</v>
      </c>
      <c r="E98" s="23"/>
      <c r="F98" s="23">
        <v>2</v>
      </c>
      <c r="G98" s="24">
        <v>6</v>
      </c>
      <c r="H98" s="24">
        <v>688</v>
      </c>
      <c r="I98" s="24">
        <f t="shared" si="2"/>
        <v>4128</v>
      </c>
      <c r="J98" s="24">
        <v>0.5</v>
      </c>
      <c r="K98" s="24">
        <f t="shared" si="3"/>
        <v>2064</v>
      </c>
      <c r="L98" s="24">
        <f>SUM(K96:K98)</f>
        <v>5064</v>
      </c>
      <c r="M98" s="24">
        <v>4500</v>
      </c>
    </row>
    <row r="99" spans="1:14" s="29" customFormat="1">
      <c r="A99" s="81"/>
      <c r="B99" s="89"/>
      <c r="C99" s="79" t="s">
        <v>68</v>
      </c>
      <c r="D99" s="36" t="s">
        <v>82</v>
      </c>
      <c r="E99" s="28">
        <v>2</v>
      </c>
      <c r="F99" s="28">
        <v>2</v>
      </c>
      <c r="G99" s="29">
        <v>4</v>
      </c>
      <c r="H99" s="29">
        <v>1000</v>
      </c>
      <c r="I99" s="29">
        <f t="shared" si="2"/>
        <v>4000</v>
      </c>
      <c r="J99" s="29">
        <v>0.5</v>
      </c>
      <c r="K99" s="29">
        <f t="shared" si="3"/>
        <v>2000</v>
      </c>
    </row>
    <row r="100" spans="1:14" s="24" customFormat="1">
      <c r="A100" s="81"/>
      <c r="B100" s="89"/>
      <c r="C100" s="80"/>
      <c r="D100" s="34" t="s">
        <v>70</v>
      </c>
      <c r="E100" s="23"/>
      <c r="F100" s="23">
        <v>500</v>
      </c>
      <c r="G100" s="24">
        <v>1000</v>
      </c>
      <c r="H100" s="24">
        <v>5</v>
      </c>
      <c r="I100" s="24">
        <f t="shared" si="2"/>
        <v>5000</v>
      </c>
      <c r="J100" s="24">
        <v>0.5</v>
      </c>
      <c r="K100" s="24">
        <f t="shared" si="3"/>
        <v>2500</v>
      </c>
      <c r="L100" s="24">
        <f>SUM(K99:K100)</f>
        <v>4500</v>
      </c>
      <c r="M100" s="24">
        <v>4400</v>
      </c>
      <c r="N100" s="24">
        <v>2200</v>
      </c>
    </row>
    <row r="101" spans="1:14" hidden="1">
      <c r="A101" s="81"/>
      <c r="B101" s="89" t="s">
        <v>84</v>
      </c>
      <c r="C101" s="77" t="s">
        <v>59</v>
      </c>
      <c r="D101" s="10" t="s">
        <v>60</v>
      </c>
      <c r="E101" s="7">
        <v>1</v>
      </c>
      <c r="F101" s="7">
        <v>10</v>
      </c>
      <c r="G101" s="6">
        <v>10</v>
      </c>
      <c r="H101" s="6">
        <v>25</v>
      </c>
      <c r="I101" s="6">
        <f t="shared" si="2"/>
        <v>250</v>
      </c>
      <c r="J101" s="6">
        <v>1</v>
      </c>
      <c r="K101" s="6">
        <f t="shared" si="3"/>
        <v>250</v>
      </c>
    </row>
    <row r="102" spans="1:14" s="24" customFormat="1" hidden="1">
      <c r="A102" s="81"/>
      <c r="B102" s="89"/>
      <c r="C102" s="77"/>
      <c r="D102" s="34" t="s">
        <v>61</v>
      </c>
      <c r="E102" s="23"/>
      <c r="F102" s="23">
        <v>10</v>
      </c>
      <c r="G102" s="24">
        <v>10</v>
      </c>
      <c r="H102" s="24">
        <v>25</v>
      </c>
      <c r="I102" s="24">
        <f t="shared" si="2"/>
        <v>250</v>
      </c>
      <c r="J102" s="24">
        <v>1</v>
      </c>
      <c r="K102" s="24">
        <f t="shared" si="3"/>
        <v>250</v>
      </c>
      <c r="L102" s="24">
        <f>SUM(K101:K102)</f>
        <v>500</v>
      </c>
      <c r="M102" s="24">
        <v>500</v>
      </c>
    </row>
    <row r="103" spans="1:14" s="24" customFormat="1" hidden="1">
      <c r="A103" s="81"/>
      <c r="B103" s="89"/>
      <c r="C103" s="23" t="s">
        <v>100</v>
      </c>
      <c r="D103" s="34" t="s">
        <v>62</v>
      </c>
      <c r="E103" s="23"/>
      <c r="F103" s="23">
        <v>10000000</v>
      </c>
      <c r="G103" s="24">
        <v>10000000</v>
      </c>
      <c r="H103" s="24">
        <v>1E-3</v>
      </c>
      <c r="I103" s="24">
        <f t="shared" si="2"/>
        <v>10000</v>
      </c>
      <c r="J103" s="24">
        <v>0.5</v>
      </c>
      <c r="K103" s="24">
        <f t="shared" si="3"/>
        <v>5000</v>
      </c>
      <c r="L103" s="24">
        <v>5000</v>
      </c>
      <c r="M103" s="24">
        <v>5000</v>
      </c>
    </row>
    <row r="104" spans="1:14" hidden="1">
      <c r="A104" s="81"/>
      <c r="B104" s="89"/>
      <c r="C104" s="77" t="s">
        <v>63</v>
      </c>
      <c r="D104" s="10" t="s">
        <v>86</v>
      </c>
      <c r="E104" s="7">
        <v>3</v>
      </c>
      <c r="F104" s="7">
        <v>5</v>
      </c>
      <c r="G104" s="6">
        <v>15</v>
      </c>
      <c r="H104" s="6">
        <v>50</v>
      </c>
      <c r="I104" s="6">
        <f t="shared" si="2"/>
        <v>750</v>
      </c>
      <c r="J104" s="6">
        <v>0.5</v>
      </c>
      <c r="K104" s="6">
        <f t="shared" si="3"/>
        <v>375</v>
      </c>
    </row>
    <row r="105" spans="1:14" s="24" customFormat="1" hidden="1">
      <c r="A105" s="81"/>
      <c r="B105" s="89"/>
      <c r="C105" s="77"/>
      <c r="D105" s="34" t="s">
        <v>65</v>
      </c>
      <c r="E105" s="23"/>
      <c r="F105" s="23">
        <v>100</v>
      </c>
      <c r="G105" s="24">
        <v>300</v>
      </c>
      <c r="H105" s="24">
        <v>20</v>
      </c>
      <c r="I105" s="24">
        <f t="shared" si="2"/>
        <v>6000</v>
      </c>
      <c r="J105" s="24">
        <v>0.5</v>
      </c>
      <c r="K105" s="24">
        <f t="shared" si="3"/>
        <v>3000</v>
      </c>
      <c r="L105" s="24">
        <f>SUM(K104:K105)</f>
        <v>3375</v>
      </c>
      <c r="M105" s="24">
        <v>3000</v>
      </c>
      <c r="N105" s="24">
        <v>1000</v>
      </c>
    </row>
    <row r="106" spans="1:14">
      <c r="A106" s="81"/>
      <c r="B106" s="89"/>
      <c r="C106" s="77" t="s">
        <v>67</v>
      </c>
      <c r="D106" s="10" t="s">
        <v>74</v>
      </c>
      <c r="E106" s="7">
        <v>4</v>
      </c>
      <c r="F106" s="7">
        <v>500</v>
      </c>
      <c r="G106" s="6">
        <v>2000</v>
      </c>
      <c r="H106" s="6">
        <v>1</v>
      </c>
      <c r="I106" s="6">
        <f t="shared" si="2"/>
        <v>2000</v>
      </c>
      <c r="J106" s="6">
        <v>0.5</v>
      </c>
      <c r="K106" s="6">
        <f t="shared" si="3"/>
        <v>1000</v>
      </c>
    </row>
    <row r="107" spans="1:14">
      <c r="A107" s="81"/>
      <c r="B107" s="89"/>
      <c r="C107" s="77"/>
      <c r="D107" s="10" t="s">
        <v>75</v>
      </c>
      <c r="F107" s="7">
        <v>500</v>
      </c>
      <c r="G107" s="6">
        <v>2000</v>
      </c>
      <c r="H107" s="6">
        <v>3</v>
      </c>
      <c r="I107" s="6">
        <f t="shared" si="2"/>
        <v>6000</v>
      </c>
      <c r="J107" s="6">
        <v>0.5</v>
      </c>
      <c r="K107" s="6">
        <f t="shared" si="3"/>
        <v>3000</v>
      </c>
    </row>
    <row r="108" spans="1:14" s="24" customFormat="1">
      <c r="A108" s="81"/>
      <c r="B108" s="89"/>
      <c r="C108" s="77"/>
      <c r="D108" s="34" t="s">
        <v>81</v>
      </c>
      <c r="E108" s="23"/>
      <c r="F108" s="23">
        <v>2</v>
      </c>
      <c r="G108" s="24">
        <v>8</v>
      </c>
      <c r="H108" s="24">
        <v>688</v>
      </c>
      <c r="I108" s="24">
        <f t="shared" si="2"/>
        <v>5504</v>
      </c>
      <c r="J108" s="24">
        <v>0.5</v>
      </c>
      <c r="K108" s="24">
        <f t="shared" si="3"/>
        <v>2752</v>
      </c>
      <c r="L108" s="24">
        <f>SUM(K106:K108)</f>
        <v>6752</v>
      </c>
      <c r="M108" s="24">
        <v>6000</v>
      </c>
      <c r="N108" s="24">
        <v>1500</v>
      </c>
    </row>
    <row r="109" spans="1:14">
      <c r="A109" s="81"/>
      <c r="B109" s="89"/>
      <c r="C109" s="77" t="s">
        <v>68</v>
      </c>
      <c r="D109" s="10" t="s">
        <v>82</v>
      </c>
      <c r="E109" s="7">
        <v>3</v>
      </c>
      <c r="F109" s="7">
        <v>2</v>
      </c>
      <c r="G109" s="6">
        <v>6</v>
      </c>
      <c r="H109" s="6">
        <v>1000</v>
      </c>
      <c r="I109" s="6">
        <f t="shared" si="2"/>
        <v>6000</v>
      </c>
      <c r="J109" s="6">
        <v>0.5</v>
      </c>
      <c r="K109" s="6">
        <f t="shared" si="3"/>
        <v>3000</v>
      </c>
    </row>
    <row r="110" spans="1:14" s="24" customFormat="1">
      <c r="A110" s="81"/>
      <c r="B110" s="89"/>
      <c r="C110" s="77"/>
      <c r="D110" s="34" t="s">
        <v>70</v>
      </c>
      <c r="E110" s="23"/>
      <c r="F110" s="23">
        <v>500</v>
      </c>
      <c r="G110" s="24">
        <v>1500</v>
      </c>
      <c r="H110" s="24">
        <v>5</v>
      </c>
      <c r="I110" s="24">
        <f t="shared" si="2"/>
        <v>7500</v>
      </c>
      <c r="J110" s="24">
        <v>0.5</v>
      </c>
      <c r="K110" s="24">
        <f t="shared" si="3"/>
        <v>3750</v>
      </c>
      <c r="L110" s="24">
        <f>SUM(K109:K110)</f>
        <v>6750</v>
      </c>
      <c r="M110" s="24">
        <v>6600</v>
      </c>
      <c r="N110" s="24">
        <v>2200</v>
      </c>
    </row>
    <row r="111" spans="1:14" hidden="1">
      <c r="A111" s="81" t="s">
        <v>87</v>
      </c>
      <c r="B111" s="88" t="s">
        <v>80</v>
      </c>
      <c r="C111" s="77" t="s">
        <v>59</v>
      </c>
      <c r="D111" s="10" t="s">
        <v>60</v>
      </c>
      <c r="E111" s="7">
        <v>1</v>
      </c>
      <c r="F111" s="7">
        <v>10</v>
      </c>
      <c r="G111" s="6">
        <v>10</v>
      </c>
      <c r="H111" s="6">
        <v>25</v>
      </c>
      <c r="I111" s="6">
        <f t="shared" si="2"/>
        <v>250</v>
      </c>
      <c r="J111" s="6">
        <v>1</v>
      </c>
      <c r="K111" s="6">
        <f t="shared" si="3"/>
        <v>250</v>
      </c>
    </row>
    <row r="112" spans="1:14" s="24" customFormat="1" hidden="1">
      <c r="A112" s="81"/>
      <c r="B112" s="88"/>
      <c r="C112" s="77"/>
      <c r="D112" s="34" t="s">
        <v>61</v>
      </c>
      <c r="E112" s="23"/>
      <c r="F112" s="23">
        <v>10</v>
      </c>
      <c r="G112" s="24">
        <v>10</v>
      </c>
      <c r="H112" s="24">
        <v>25</v>
      </c>
      <c r="I112" s="24">
        <f t="shared" si="2"/>
        <v>250</v>
      </c>
      <c r="J112" s="24">
        <v>1</v>
      </c>
      <c r="K112" s="24">
        <f t="shared" si="3"/>
        <v>250</v>
      </c>
      <c r="L112" s="24">
        <v>500</v>
      </c>
      <c r="M112" s="24">
        <v>500</v>
      </c>
    </row>
    <row r="113" spans="1:14" s="24" customFormat="1" hidden="1">
      <c r="A113" s="81"/>
      <c r="B113" s="88"/>
      <c r="C113" s="23" t="s">
        <v>100</v>
      </c>
      <c r="D113" s="34" t="s">
        <v>62</v>
      </c>
      <c r="E113" s="23"/>
      <c r="F113" s="23">
        <v>5000000</v>
      </c>
      <c r="G113" s="24">
        <v>5000000</v>
      </c>
      <c r="H113" s="24">
        <v>1E-3</v>
      </c>
      <c r="I113" s="24">
        <f t="shared" si="2"/>
        <v>5000</v>
      </c>
      <c r="J113" s="24">
        <v>0.5</v>
      </c>
      <c r="K113" s="24">
        <f t="shared" si="3"/>
        <v>2500</v>
      </c>
      <c r="L113" s="24">
        <v>2500</v>
      </c>
      <c r="M113" s="24">
        <v>2500</v>
      </c>
    </row>
    <row r="114" spans="1:14" hidden="1">
      <c r="A114" s="81"/>
      <c r="B114" s="88"/>
      <c r="C114" s="77" t="s">
        <v>63</v>
      </c>
      <c r="D114" s="10" t="s">
        <v>86</v>
      </c>
      <c r="E114" s="7">
        <v>2</v>
      </c>
      <c r="F114" s="7">
        <v>5</v>
      </c>
      <c r="G114" s="6">
        <v>10</v>
      </c>
      <c r="H114" s="6">
        <v>50</v>
      </c>
      <c r="I114" s="6">
        <f t="shared" si="2"/>
        <v>500</v>
      </c>
      <c r="J114" s="6">
        <v>0.5</v>
      </c>
      <c r="K114" s="6">
        <f t="shared" si="3"/>
        <v>250</v>
      </c>
    </row>
    <row r="115" spans="1:14" s="24" customFormat="1" hidden="1">
      <c r="A115" s="81"/>
      <c r="B115" s="88"/>
      <c r="C115" s="77"/>
      <c r="D115" s="34" t="s">
        <v>65</v>
      </c>
      <c r="E115" s="23"/>
      <c r="F115" s="23">
        <v>100</v>
      </c>
      <c r="G115" s="24">
        <v>200</v>
      </c>
      <c r="H115" s="24">
        <v>20</v>
      </c>
      <c r="I115" s="24">
        <f t="shared" si="2"/>
        <v>4000</v>
      </c>
      <c r="J115" s="24">
        <v>0.5</v>
      </c>
      <c r="K115" s="24">
        <f t="shared" si="3"/>
        <v>2000</v>
      </c>
      <c r="L115" s="24">
        <v>2250</v>
      </c>
      <c r="M115" s="24">
        <v>2000</v>
      </c>
    </row>
    <row r="116" spans="1:14">
      <c r="A116" s="81"/>
      <c r="B116" s="88"/>
      <c r="C116" s="77" t="s">
        <v>67</v>
      </c>
      <c r="D116" s="12" t="s">
        <v>74</v>
      </c>
      <c r="E116" s="7">
        <v>1</v>
      </c>
      <c r="F116" s="7">
        <v>1000</v>
      </c>
      <c r="G116" s="6">
        <v>1000</v>
      </c>
      <c r="H116" s="6">
        <v>1</v>
      </c>
      <c r="I116" s="6">
        <f t="shared" si="2"/>
        <v>1000</v>
      </c>
      <c r="J116" s="6">
        <v>0.5</v>
      </c>
      <c r="K116" s="6">
        <f t="shared" si="3"/>
        <v>500</v>
      </c>
    </row>
    <row r="117" spans="1:14">
      <c r="A117" s="81"/>
      <c r="B117" s="88"/>
      <c r="C117" s="77"/>
      <c r="D117" s="12" t="s">
        <v>75</v>
      </c>
      <c r="F117" s="7">
        <v>1000</v>
      </c>
      <c r="G117" s="6">
        <v>1000</v>
      </c>
      <c r="H117" s="6">
        <v>3</v>
      </c>
      <c r="I117" s="6">
        <f t="shared" si="2"/>
        <v>3000</v>
      </c>
      <c r="J117" s="6">
        <v>0.5</v>
      </c>
      <c r="K117" s="6">
        <f t="shared" si="3"/>
        <v>1500</v>
      </c>
    </row>
    <row r="118" spans="1:14" s="24" customFormat="1">
      <c r="A118" s="81"/>
      <c r="B118" s="88"/>
      <c r="C118" s="77"/>
      <c r="D118" s="50" t="s">
        <v>88</v>
      </c>
      <c r="E118" s="23"/>
      <c r="F118" s="23">
        <v>2</v>
      </c>
      <c r="G118" s="24">
        <v>2</v>
      </c>
      <c r="H118" s="24">
        <v>2428</v>
      </c>
      <c r="I118" s="24">
        <f t="shared" si="2"/>
        <v>4856</v>
      </c>
      <c r="J118" s="24">
        <v>0.5</v>
      </c>
      <c r="K118" s="24">
        <f t="shared" si="3"/>
        <v>2428</v>
      </c>
      <c r="L118" s="24">
        <f>SUM(K116:K118)</f>
        <v>4428</v>
      </c>
      <c r="M118" s="24">
        <v>4200</v>
      </c>
    </row>
    <row r="119" spans="1:14">
      <c r="A119" s="81"/>
      <c r="B119" s="88"/>
      <c r="C119" s="77" t="s">
        <v>68</v>
      </c>
      <c r="D119" s="10" t="s">
        <v>82</v>
      </c>
      <c r="E119" s="7">
        <v>2</v>
      </c>
      <c r="F119" s="7">
        <v>2</v>
      </c>
      <c r="G119" s="6">
        <v>4</v>
      </c>
      <c r="H119" s="6">
        <v>1000</v>
      </c>
      <c r="I119" s="6">
        <f t="shared" si="2"/>
        <v>4000</v>
      </c>
      <c r="J119" s="6">
        <v>0.5</v>
      </c>
      <c r="K119" s="6">
        <f t="shared" si="3"/>
        <v>2000</v>
      </c>
    </row>
    <row r="120" spans="1:14" s="24" customFormat="1">
      <c r="A120" s="81"/>
      <c r="B120" s="88"/>
      <c r="C120" s="77"/>
      <c r="D120" s="34" t="s">
        <v>70</v>
      </c>
      <c r="E120" s="23"/>
      <c r="F120" s="23">
        <v>500</v>
      </c>
      <c r="G120" s="24">
        <v>1000</v>
      </c>
      <c r="H120" s="24">
        <v>5</v>
      </c>
      <c r="I120" s="24">
        <f t="shared" si="2"/>
        <v>5000</v>
      </c>
      <c r="J120" s="24">
        <v>0.5</v>
      </c>
      <c r="K120" s="24">
        <f t="shared" si="3"/>
        <v>2500</v>
      </c>
      <c r="L120" s="24">
        <f>K119+K120</f>
        <v>4500</v>
      </c>
      <c r="M120" s="24">
        <v>4400</v>
      </c>
      <c r="N120" s="62">
        <f>SUM(L112:L120)</f>
        <v>14178</v>
      </c>
    </row>
    <row r="121" spans="1:14" s="29" customFormat="1" hidden="1">
      <c r="A121" s="81"/>
      <c r="B121" s="88" t="s">
        <v>83</v>
      </c>
      <c r="C121" s="77" t="s">
        <v>59</v>
      </c>
      <c r="D121" s="36" t="s">
        <v>60</v>
      </c>
      <c r="E121" s="28">
        <v>1</v>
      </c>
      <c r="F121" s="28">
        <v>10</v>
      </c>
      <c r="G121" s="29">
        <v>10</v>
      </c>
      <c r="H121" s="29">
        <v>25</v>
      </c>
      <c r="I121" s="29">
        <f t="shared" si="2"/>
        <v>250</v>
      </c>
      <c r="J121" s="29">
        <v>1</v>
      </c>
      <c r="K121" s="29">
        <f t="shared" si="3"/>
        <v>250</v>
      </c>
    </row>
    <row r="122" spans="1:14" s="24" customFormat="1" hidden="1">
      <c r="A122" s="81"/>
      <c r="B122" s="88"/>
      <c r="C122" s="77"/>
      <c r="D122" s="34" t="s">
        <v>61</v>
      </c>
      <c r="E122" s="23"/>
      <c r="F122" s="23">
        <v>10</v>
      </c>
      <c r="G122" s="24">
        <v>10</v>
      </c>
      <c r="H122" s="24">
        <v>25</v>
      </c>
      <c r="I122" s="24">
        <f t="shared" si="2"/>
        <v>250</v>
      </c>
      <c r="J122" s="24">
        <v>1</v>
      </c>
      <c r="K122" s="24">
        <f t="shared" si="3"/>
        <v>250</v>
      </c>
      <c r="L122" s="24">
        <v>500</v>
      </c>
    </row>
    <row r="123" spans="1:14" s="24" customFormat="1" hidden="1">
      <c r="A123" s="81"/>
      <c r="B123" s="88"/>
      <c r="C123" s="77"/>
      <c r="D123" s="34" t="s">
        <v>62</v>
      </c>
      <c r="E123" s="23"/>
      <c r="F123" s="23">
        <v>10000000</v>
      </c>
      <c r="G123" s="24">
        <v>10000000</v>
      </c>
      <c r="H123" s="24">
        <v>1E-3</v>
      </c>
      <c r="I123" s="24">
        <f t="shared" si="2"/>
        <v>10000</v>
      </c>
      <c r="J123" s="24">
        <v>0.5</v>
      </c>
      <c r="K123" s="24">
        <f t="shared" si="3"/>
        <v>5000</v>
      </c>
      <c r="L123" s="24">
        <v>5000</v>
      </c>
    </row>
    <row r="124" spans="1:14" s="29" customFormat="1" hidden="1">
      <c r="A124" s="81"/>
      <c r="B124" s="88"/>
      <c r="C124" s="79" t="s">
        <v>63</v>
      </c>
      <c r="D124" s="36" t="s">
        <v>86</v>
      </c>
      <c r="E124" s="28">
        <v>3</v>
      </c>
      <c r="F124" s="28">
        <v>5</v>
      </c>
      <c r="G124" s="29">
        <v>15</v>
      </c>
      <c r="H124" s="29">
        <v>50</v>
      </c>
      <c r="I124" s="29">
        <f t="shared" si="2"/>
        <v>750</v>
      </c>
      <c r="J124" s="29">
        <v>0.5</v>
      </c>
      <c r="K124" s="29">
        <f t="shared" si="3"/>
        <v>375</v>
      </c>
    </row>
    <row r="125" spans="1:14" s="24" customFormat="1" hidden="1">
      <c r="A125" s="81"/>
      <c r="B125" s="88"/>
      <c r="C125" s="80"/>
      <c r="D125" s="34" t="s">
        <v>65</v>
      </c>
      <c r="E125" s="23"/>
      <c r="F125" s="23">
        <v>100</v>
      </c>
      <c r="G125" s="24">
        <v>300</v>
      </c>
      <c r="H125" s="24">
        <v>20</v>
      </c>
      <c r="I125" s="24">
        <f t="shared" si="2"/>
        <v>6000</v>
      </c>
      <c r="J125" s="24">
        <v>0.5</v>
      </c>
      <c r="K125" s="24">
        <f t="shared" si="3"/>
        <v>3000</v>
      </c>
      <c r="L125" s="24">
        <f>K124+K125</f>
        <v>3375</v>
      </c>
      <c r="M125" s="24">
        <v>3000</v>
      </c>
    </row>
    <row r="126" spans="1:14" s="29" customFormat="1">
      <c r="A126" s="81"/>
      <c r="B126" s="88"/>
      <c r="C126" s="79" t="s">
        <v>67</v>
      </c>
      <c r="D126" s="36" t="s">
        <v>74</v>
      </c>
      <c r="E126" s="28">
        <v>2</v>
      </c>
      <c r="F126" s="28">
        <v>1000</v>
      </c>
      <c r="G126" s="29">
        <v>2000</v>
      </c>
      <c r="H126" s="29">
        <v>1</v>
      </c>
      <c r="I126" s="29">
        <f t="shared" si="2"/>
        <v>2000</v>
      </c>
      <c r="J126" s="29">
        <v>0.5</v>
      </c>
      <c r="K126" s="29">
        <f t="shared" si="3"/>
        <v>1000</v>
      </c>
    </row>
    <row r="127" spans="1:14" s="29" customFormat="1">
      <c r="A127" s="81"/>
      <c r="B127" s="88"/>
      <c r="C127" s="79"/>
      <c r="D127" s="36" t="s">
        <v>75</v>
      </c>
      <c r="E127" s="28"/>
      <c r="F127" s="28">
        <v>1000</v>
      </c>
      <c r="G127" s="29">
        <v>2000</v>
      </c>
      <c r="H127" s="29">
        <v>3</v>
      </c>
      <c r="I127" s="29">
        <f t="shared" si="2"/>
        <v>6000</v>
      </c>
      <c r="J127" s="29">
        <v>0.5</v>
      </c>
      <c r="K127" s="29">
        <f t="shared" si="3"/>
        <v>3000</v>
      </c>
    </row>
    <row r="128" spans="1:14" s="24" customFormat="1">
      <c r="A128" s="81"/>
      <c r="B128" s="88"/>
      <c r="C128" s="80"/>
      <c r="D128" s="34" t="s">
        <v>88</v>
      </c>
      <c r="E128" s="23"/>
      <c r="F128" s="23">
        <v>2</v>
      </c>
      <c r="G128" s="24">
        <v>4</v>
      </c>
      <c r="H128" s="24">
        <v>2428</v>
      </c>
      <c r="I128" s="24">
        <f t="shared" si="2"/>
        <v>9712</v>
      </c>
      <c r="J128" s="24">
        <v>0.5</v>
      </c>
      <c r="K128" s="24">
        <f t="shared" si="3"/>
        <v>4856</v>
      </c>
      <c r="L128" s="24">
        <f>SUM(K126:K128)</f>
        <v>8856</v>
      </c>
      <c r="M128" s="24">
        <v>8400</v>
      </c>
    </row>
    <row r="129" spans="1:13" s="29" customFormat="1">
      <c r="A129" s="81"/>
      <c r="B129" s="88"/>
      <c r="C129" s="79" t="s">
        <v>68</v>
      </c>
      <c r="D129" s="36" t="s">
        <v>82</v>
      </c>
      <c r="E129" s="28">
        <v>3</v>
      </c>
      <c r="F129" s="28">
        <v>2</v>
      </c>
      <c r="G129" s="29">
        <v>6</v>
      </c>
      <c r="H129" s="29">
        <v>1000</v>
      </c>
      <c r="I129" s="29">
        <f t="shared" si="2"/>
        <v>6000</v>
      </c>
      <c r="J129" s="29">
        <v>0.5</v>
      </c>
      <c r="K129" s="29">
        <f t="shared" si="3"/>
        <v>3000</v>
      </c>
    </row>
    <row r="130" spans="1:13" s="24" customFormat="1">
      <c r="A130" s="81"/>
      <c r="B130" s="88"/>
      <c r="C130" s="80"/>
      <c r="D130" s="34" t="s">
        <v>70</v>
      </c>
      <c r="E130" s="23"/>
      <c r="F130" s="23">
        <v>500</v>
      </c>
      <c r="G130" s="24">
        <v>1500</v>
      </c>
      <c r="H130" s="24">
        <v>5</v>
      </c>
      <c r="I130" s="24">
        <f t="shared" si="2"/>
        <v>7500</v>
      </c>
      <c r="J130" s="24">
        <v>0.5</v>
      </c>
      <c r="K130" s="24">
        <f t="shared" si="3"/>
        <v>3750</v>
      </c>
      <c r="L130" s="24">
        <f>K129+K130</f>
        <v>6750</v>
      </c>
      <c r="M130" s="24">
        <v>6600</v>
      </c>
    </row>
    <row r="131" spans="1:13" hidden="1">
      <c r="A131" s="81"/>
      <c r="B131" s="88" t="s">
        <v>84</v>
      </c>
      <c r="C131" s="77" t="s">
        <v>59</v>
      </c>
      <c r="D131" s="10" t="s">
        <v>60</v>
      </c>
      <c r="E131" s="7">
        <v>1</v>
      </c>
      <c r="F131" s="7">
        <v>10</v>
      </c>
      <c r="G131" s="6">
        <v>10</v>
      </c>
      <c r="H131" s="6">
        <v>25</v>
      </c>
      <c r="I131" s="6">
        <f t="shared" ref="I131:I140" si="4">G131*H131</f>
        <v>250</v>
      </c>
      <c r="J131" s="6">
        <v>1</v>
      </c>
      <c r="K131" s="6">
        <f t="shared" ref="K131:K136" si="5">I131*J131</f>
        <v>250</v>
      </c>
    </row>
    <row r="132" spans="1:13" s="24" customFormat="1" hidden="1">
      <c r="A132" s="81"/>
      <c r="B132" s="88"/>
      <c r="C132" s="77"/>
      <c r="D132" s="34" t="s">
        <v>61</v>
      </c>
      <c r="E132" s="23"/>
      <c r="F132" s="23">
        <v>10</v>
      </c>
      <c r="G132" s="24">
        <v>10</v>
      </c>
      <c r="H132" s="24">
        <v>25</v>
      </c>
      <c r="I132" s="24">
        <f t="shared" si="4"/>
        <v>250</v>
      </c>
      <c r="J132" s="24">
        <v>1</v>
      </c>
      <c r="K132" s="24">
        <f t="shared" si="5"/>
        <v>250</v>
      </c>
      <c r="L132" s="24">
        <v>500</v>
      </c>
    </row>
    <row r="133" spans="1:13" s="24" customFormat="1" hidden="1">
      <c r="A133" s="81"/>
      <c r="B133" s="88"/>
      <c r="C133" s="23" t="s">
        <v>100</v>
      </c>
      <c r="D133" s="34" t="s">
        <v>62</v>
      </c>
      <c r="E133" s="23"/>
      <c r="F133" s="23">
        <v>20000000</v>
      </c>
      <c r="G133" s="24">
        <v>20000000</v>
      </c>
      <c r="H133" s="24">
        <v>1E-3</v>
      </c>
      <c r="I133" s="24">
        <f t="shared" si="4"/>
        <v>20000</v>
      </c>
      <c r="J133" s="24">
        <v>0.5</v>
      </c>
      <c r="K133" s="24">
        <f t="shared" si="5"/>
        <v>10000</v>
      </c>
      <c r="L133" s="24">
        <v>10000</v>
      </c>
    </row>
    <row r="134" spans="1:13" hidden="1">
      <c r="A134" s="81"/>
      <c r="B134" s="88"/>
      <c r="C134" s="77" t="s">
        <v>63</v>
      </c>
      <c r="D134" s="10" t="s">
        <v>86</v>
      </c>
      <c r="E134" s="7">
        <v>4</v>
      </c>
      <c r="F134" s="7">
        <v>5</v>
      </c>
      <c r="G134" s="6">
        <v>20</v>
      </c>
      <c r="H134" s="6">
        <v>50</v>
      </c>
      <c r="I134" s="6">
        <f t="shared" si="4"/>
        <v>1000</v>
      </c>
      <c r="J134" s="6">
        <v>0.5</v>
      </c>
      <c r="K134" s="6">
        <f t="shared" si="5"/>
        <v>500</v>
      </c>
    </row>
    <row r="135" spans="1:13" s="24" customFormat="1" hidden="1">
      <c r="A135" s="81"/>
      <c r="B135" s="88"/>
      <c r="C135" s="77"/>
      <c r="D135" s="34" t="s">
        <v>65</v>
      </c>
      <c r="E135" s="23"/>
      <c r="F135" s="23">
        <v>100</v>
      </c>
      <c r="G135" s="24">
        <v>400</v>
      </c>
      <c r="H135" s="24">
        <v>20</v>
      </c>
      <c r="I135" s="24">
        <f t="shared" si="4"/>
        <v>8000</v>
      </c>
      <c r="J135" s="24">
        <v>0.5</v>
      </c>
      <c r="K135" s="24">
        <f t="shared" si="5"/>
        <v>4000</v>
      </c>
      <c r="L135" s="24">
        <v>4500</v>
      </c>
      <c r="M135" s="24">
        <v>4000</v>
      </c>
    </row>
    <row r="136" spans="1:13">
      <c r="A136" s="81"/>
      <c r="B136" s="88"/>
      <c r="C136" s="77" t="s">
        <v>67</v>
      </c>
      <c r="D136" s="10" t="s">
        <v>74</v>
      </c>
      <c r="E136" s="7">
        <v>3</v>
      </c>
      <c r="F136" s="7">
        <v>1000</v>
      </c>
      <c r="G136" s="6">
        <v>3000</v>
      </c>
      <c r="H136" s="6">
        <v>1</v>
      </c>
      <c r="I136" s="6">
        <f t="shared" si="4"/>
        <v>3000</v>
      </c>
      <c r="J136" s="6">
        <v>0.5</v>
      </c>
      <c r="K136" s="6">
        <f t="shared" si="5"/>
        <v>1500</v>
      </c>
    </row>
    <row r="137" spans="1:13">
      <c r="A137" s="81"/>
      <c r="B137" s="88"/>
      <c r="C137" s="77"/>
      <c r="D137" s="10" t="s">
        <v>75</v>
      </c>
      <c r="F137" s="7">
        <v>1000</v>
      </c>
      <c r="G137" s="6">
        <v>3000</v>
      </c>
      <c r="H137" s="6">
        <v>3</v>
      </c>
      <c r="I137" s="6">
        <f t="shared" si="4"/>
        <v>9000</v>
      </c>
      <c r="J137" s="6">
        <v>0.5</v>
      </c>
      <c r="K137" s="6">
        <f>I137*J137</f>
        <v>4500</v>
      </c>
    </row>
    <row r="138" spans="1:13" s="24" customFormat="1">
      <c r="A138" s="81"/>
      <c r="B138" s="88"/>
      <c r="C138" s="77"/>
      <c r="D138" s="34" t="s">
        <v>88</v>
      </c>
      <c r="E138" s="23"/>
      <c r="F138" s="23">
        <v>2</v>
      </c>
      <c r="G138" s="24">
        <v>6</v>
      </c>
      <c r="H138" s="24">
        <v>2428</v>
      </c>
      <c r="I138" s="24">
        <f t="shared" si="4"/>
        <v>14568</v>
      </c>
      <c r="J138" s="24">
        <v>0.5</v>
      </c>
      <c r="K138" s="24">
        <f t="shared" ref="K138:K145" si="6">I138*J138</f>
        <v>7284</v>
      </c>
      <c r="L138" s="24">
        <f>SUM(K136:K138)</f>
        <v>13284</v>
      </c>
      <c r="M138" s="24">
        <v>12600</v>
      </c>
    </row>
    <row r="139" spans="1:13">
      <c r="A139" s="81"/>
      <c r="B139" s="88"/>
      <c r="C139" s="77" t="s">
        <v>68</v>
      </c>
      <c r="D139" s="10" t="s">
        <v>82</v>
      </c>
      <c r="E139" s="7">
        <v>4</v>
      </c>
      <c r="F139" s="7">
        <v>2</v>
      </c>
      <c r="G139" s="6">
        <v>8</v>
      </c>
      <c r="H139" s="6">
        <v>1000</v>
      </c>
      <c r="I139" s="6">
        <f t="shared" si="4"/>
        <v>8000</v>
      </c>
      <c r="J139" s="6">
        <v>0.5</v>
      </c>
      <c r="K139" s="6">
        <f t="shared" si="6"/>
        <v>4000</v>
      </c>
    </row>
    <row r="140" spans="1:13" s="24" customFormat="1">
      <c r="A140" s="81"/>
      <c r="B140" s="88"/>
      <c r="C140" s="77"/>
      <c r="D140" s="34" t="s">
        <v>70</v>
      </c>
      <c r="E140" s="23"/>
      <c r="F140" s="23">
        <v>500</v>
      </c>
      <c r="G140" s="24">
        <v>2000</v>
      </c>
      <c r="H140" s="24">
        <v>5</v>
      </c>
      <c r="I140" s="24">
        <f t="shared" si="4"/>
        <v>10000</v>
      </c>
      <c r="J140" s="24">
        <v>0.5</v>
      </c>
      <c r="K140" s="24">
        <f t="shared" si="6"/>
        <v>5000</v>
      </c>
      <c r="L140" s="24">
        <f>K139+K140</f>
        <v>9000</v>
      </c>
      <c r="M140" s="24">
        <v>8800</v>
      </c>
    </row>
    <row r="141" spans="1:13">
      <c r="K141" s="6">
        <f t="shared" si="6"/>
        <v>0</v>
      </c>
    </row>
    <row r="142" spans="1:13">
      <c r="K142" s="6">
        <f t="shared" si="6"/>
        <v>0</v>
      </c>
    </row>
    <row r="143" spans="1:13">
      <c r="K143" s="6">
        <f t="shared" si="6"/>
        <v>0</v>
      </c>
    </row>
    <row r="144" spans="1:13">
      <c r="K144" s="6">
        <f t="shared" si="6"/>
        <v>0</v>
      </c>
    </row>
    <row r="145" spans="4:11">
      <c r="D145" s="7" t="s">
        <v>89</v>
      </c>
      <c r="K145" s="6">
        <f t="shared" si="6"/>
        <v>0</v>
      </c>
    </row>
    <row r="146" spans="4:11">
      <c r="D146" s="17" t="s">
        <v>90</v>
      </c>
    </row>
    <row r="147" spans="4:11">
      <c r="D147" s="17" t="s">
        <v>91</v>
      </c>
    </row>
    <row r="149" spans="4:11">
      <c r="D149" s="7" t="s">
        <v>92</v>
      </c>
    </row>
    <row r="150" spans="4:11">
      <c r="D150" s="17" t="s">
        <v>93</v>
      </c>
    </row>
    <row r="151" spans="4:11">
      <c r="D151" s="17" t="s">
        <v>98</v>
      </c>
    </row>
    <row r="153" spans="4:11">
      <c r="D153" s="7" t="s">
        <v>94</v>
      </c>
    </row>
    <row r="154" spans="4:11">
      <c r="D154" s="17" t="s">
        <v>95</v>
      </c>
    </row>
    <row r="155" spans="4:11">
      <c r="D155" s="17" t="s">
        <v>96</v>
      </c>
    </row>
    <row r="156" spans="4:11">
      <c r="D156" s="17" t="s">
        <v>97</v>
      </c>
    </row>
  </sheetData>
  <autoFilter ref="D1:D156">
    <filterColumn colId="0">
      <filters blank="1">
        <filter val="1. 每周的大折扣贩售，增加以周为单位的元宝消耗；"/>
        <filter val="1. 提升vip等级、提升等级时玩家的消费粒度和物品需求量级"/>
        <filter val="1. 通过可购买次数来控制每个包的单价，提升等级/vip等级后，尽可能的让玩家能够购买以前的价格的东西，通过增加次数来增加量级"/>
        <filter val="2. 根据不同的等级段的需求，推送该等级段后玩家可能需求的资源"/>
        <filter val="2. 与当前线上的周VIP有冲突。"/>
        <filter val="2. 针对不同等级、不同vip等级的玩家分类，分别推送购买内容；"/>
        <filter val="3. 元宝的总数量控制；等级段低的需求量小，后面增加总需求量"/>
        <filter val="宝物精炼石"/>
        <filter val="橙色宝物礼包"/>
        <filter val="处理方法："/>
        <filter val="红色宝物礼包"/>
        <filter val="觉醒丹"/>
        <filter val="觉醒道具（橙）"/>
        <filter val="觉醒道具（蓝）"/>
        <filter val="觉醒道具（紫）"/>
        <filter val="设计目的："/>
        <filter val="神魂"/>
        <filter val="需要处理的问题："/>
      </filters>
    </filterColumn>
  </autoFilter>
  <mergeCells count="74">
    <mergeCell ref="C101:C102"/>
    <mergeCell ref="C111:C112"/>
    <mergeCell ref="C131:C132"/>
    <mergeCell ref="C7:C8"/>
    <mergeCell ref="B41:B50"/>
    <mergeCell ref="B71:B80"/>
    <mergeCell ref="B81:B90"/>
    <mergeCell ref="B91:B100"/>
    <mergeCell ref="B101:B110"/>
    <mergeCell ref="B111:B120"/>
    <mergeCell ref="B121:B130"/>
    <mergeCell ref="B131:B140"/>
    <mergeCell ref="C51:C52"/>
    <mergeCell ref="C61:C62"/>
    <mergeCell ref="C71:C72"/>
    <mergeCell ref="C81:C82"/>
    <mergeCell ref="C91:C92"/>
    <mergeCell ref="E2:E3"/>
    <mergeCell ref="E5:E6"/>
    <mergeCell ref="C14:C15"/>
    <mergeCell ref="A111:A140"/>
    <mergeCell ref="C114:C115"/>
    <mergeCell ref="C116:C118"/>
    <mergeCell ref="C119:C120"/>
    <mergeCell ref="C136:C138"/>
    <mergeCell ref="C139:C140"/>
    <mergeCell ref="C121:C123"/>
    <mergeCell ref="C124:C125"/>
    <mergeCell ref="C126:C128"/>
    <mergeCell ref="C129:C130"/>
    <mergeCell ref="C134:C135"/>
    <mergeCell ref="C76:C78"/>
    <mergeCell ref="C79:C80"/>
    <mergeCell ref="A81:A110"/>
    <mergeCell ref="C84:C85"/>
    <mergeCell ref="C86:C88"/>
    <mergeCell ref="C89:C90"/>
    <mergeCell ref="C94:C95"/>
    <mergeCell ref="C96:C98"/>
    <mergeCell ref="A51:A80"/>
    <mergeCell ref="C99:C100"/>
    <mergeCell ref="C104:C105"/>
    <mergeCell ref="C106:C108"/>
    <mergeCell ref="C109:C110"/>
    <mergeCell ref="C74:C75"/>
    <mergeCell ref="C56:C58"/>
    <mergeCell ref="C59:C60"/>
    <mergeCell ref="C64:C65"/>
    <mergeCell ref="C39:C40"/>
    <mergeCell ref="C44:C45"/>
    <mergeCell ref="C46:C48"/>
    <mergeCell ref="C49:C50"/>
    <mergeCell ref="C54:C55"/>
    <mergeCell ref="C66:C68"/>
    <mergeCell ref="C69:C70"/>
    <mergeCell ref="C41:C42"/>
    <mergeCell ref="A2:A20"/>
    <mergeCell ref="B2:B6"/>
    <mergeCell ref="C5:C6"/>
    <mergeCell ref="B7:B13"/>
    <mergeCell ref="C10:C11"/>
    <mergeCell ref="C12:C13"/>
    <mergeCell ref="B14:B20"/>
    <mergeCell ref="C17:C18"/>
    <mergeCell ref="C19:C20"/>
    <mergeCell ref="C2:C3"/>
    <mergeCell ref="A21:A50"/>
    <mergeCell ref="C24:C25"/>
    <mergeCell ref="C26:C28"/>
    <mergeCell ref="C29:C30"/>
    <mergeCell ref="C34:C35"/>
    <mergeCell ref="C36:C38"/>
    <mergeCell ref="C21:C22"/>
    <mergeCell ref="C31:C3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76"/>
  <sheetViews>
    <sheetView topLeftCell="V43" workbookViewId="0">
      <selection activeCell="AN6" sqref="AN6:AN76"/>
    </sheetView>
  </sheetViews>
  <sheetFormatPr defaultRowHeight="13.5"/>
  <cols>
    <col min="17" max="17" width="11.375" bestFit="1" customWidth="1"/>
    <col min="19" max="19" width="9" style="12"/>
    <col min="25" max="25" width="9" style="12"/>
    <col min="31" max="31" width="15.75" customWidth="1"/>
    <col min="40" max="40" width="11.375" customWidth="1"/>
  </cols>
  <sheetData>
    <row r="1" spans="1:4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68"/>
      <c r="T1" s="1"/>
      <c r="U1" s="1"/>
      <c r="V1" s="1"/>
      <c r="W1" s="1"/>
      <c r="X1" s="1"/>
      <c r="Y1" s="68"/>
      <c r="Z1" s="1"/>
      <c r="AA1" s="1"/>
      <c r="AB1" s="1"/>
      <c r="AC1" s="1"/>
      <c r="AD1" s="1"/>
    </row>
    <row r="2" spans="1:40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25</v>
      </c>
      <c r="G2" s="1" t="s">
        <v>1</v>
      </c>
      <c r="H2" s="1" t="s">
        <v>1</v>
      </c>
      <c r="I2" s="1" t="s">
        <v>111</v>
      </c>
      <c r="J2" s="1" t="s">
        <v>111</v>
      </c>
      <c r="K2" s="1" t="s">
        <v>1</v>
      </c>
      <c r="L2" s="1" t="s">
        <v>1</v>
      </c>
      <c r="M2" s="1" t="s">
        <v>1</v>
      </c>
      <c r="N2" s="1"/>
      <c r="O2" s="1"/>
      <c r="P2" s="1"/>
      <c r="Q2" s="1"/>
      <c r="R2" s="1"/>
      <c r="S2" s="68"/>
      <c r="T2" s="1" t="s">
        <v>1</v>
      </c>
      <c r="U2" s="1" t="s">
        <v>1</v>
      </c>
      <c r="V2" s="1" t="s">
        <v>1</v>
      </c>
      <c r="W2" s="1"/>
      <c r="X2" s="1"/>
      <c r="Y2" s="68"/>
      <c r="Z2" s="1"/>
      <c r="AA2" s="1"/>
      <c r="AB2" s="1" t="s">
        <v>1</v>
      </c>
      <c r="AC2" s="1" t="s">
        <v>1</v>
      </c>
      <c r="AD2" s="1" t="s">
        <v>1</v>
      </c>
    </row>
    <row r="3" spans="1:40" ht="24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28</v>
      </c>
      <c r="G3" s="2" t="s">
        <v>29</v>
      </c>
      <c r="H3" s="2" t="s">
        <v>30</v>
      </c>
      <c r="I3" s="2" t="s">
        <v>43</v>
      </c>
      <c r="J3" s="2" t="s">
        <v>109</v>
      </c>
      <c r="K3" s="2" t="s">
        <v>31</v>
      </c>
      <c r="L3" s="2" t="s">
        <v>32</v>
      </c>
      <c r="M3" s="2" t="s">
        <v>33</v>
      </c>
      <c r="N3" s="2"/>
      <c r="O3" s="2"/>
      <c r="P3" s="2"/>
      <c r="Q3" s="2"/>
      <c r="R3" s="2"/>
      <c r="S3" s="69"/>
      <c r="T3" s="2" t="s">
        <v>34</v>
      </c>
      <c r="U3" s="2" t="s">
        <v>35</v>
      </c>
      <c r="V3" s="2" t="s">
        <v>36</v>
      </c>
      <c r="W3" s="2"/>
      <c r="X3" s="2"/>
      <c r="Y3" s="69"/>
      <c r="Z3" s="2"/>
      <c r="AA3" s="2"/>
      <c r="AB3" s="2" t="s">
        <v>37</v>
      </c>
      <c r="AC3" s="2" t="s">
        <v>38</v>
      </c>
      <c r="AD3" s="2" t="s">
        <v>39</v>
      </c>
      <c r="AM3">
        <v>2.5</v>
      </c>
      <c r="AN3" t="s">
        <v>130</v>
      </c>
    </row>
    <row r="4" spans="1:40">
      <c r="A4" s="4" t="s">
        <v>7</v>
      </c>
      <c r="B4" s="4" t="s">
        <v>7</v>
      </c>
      <c r="C4" s="4" t="s">
        <v>7</v>
      </c>
      <c r="D4" s="4" t="s">
        <v>7</v>
      </c>
      <c r="E4" s="4" t="s">
        <v>7</v>
      </c>
      <c r="F4" s="4" t="s">
        <v>26</v>
      </c>
      <c r="G4" s="4" t="s">
        <v>7</v>
      </c>
      <c r="H4" s="4" t="s">
        <v>7</v>
      </c>
      <c r="I4" s="4" t="s">
        <v>7</v>
      </c>
      <c r="J4" s="4" t="s">
        <v>108</v>
      </c>
      <c r="K4" s="4" t="s">
        <v>7</v>
      </c>
      <c r="L4" s="4" t="s">
        <v>7</v>
      </c>
      <c r="M4" s="4" t="s">
        <v>7</v>
      </c>
      <c r="N4" s="4"/>
      <c r="O4" s="4"/>
      <c r="P4" s="4"/>
      <c r="Q4" s="4"/>
      <c r="R4" s="4"/>
      <c r="S4" s="70"/>
      <c r="T4" s="4" t="s">
        <v>7</v>
      </c>
      <c r="U4" s="4" t="s">
        <v>7</v>
      </c>
      <c r="V4" s="4" t="s">
        <v>7</v>
      </c>
      <c r="W4" s="4"/>
      <c r="X4" s="4"/>
      <c r="Y4" s="70"/>
      <c r="Z4" s="4"/>
      <c r="AA4" s="4"/>
      <c r="AB4" s="4" t="s">
        <v>7</v>
      </c>
      <c r="AC4" s="4" t="s">
        <v>7</v>
      </c>
      <c r="AD4" s="4" t="s">
        <v>7</v>
      </c>
      <c r="AM4">
        <v>5</v>
      </c>
      <c r="AN4" t="s">
        <v>128</v>
      </c>
    </row>
    <row r="5" spans="1:40">
      <c r="A5" s="5" t="s">
        <v>0</v>
      </c>
      <c r="B5" s="5" t="s">
        <v>23</v>
      </c>
      <c r="C5" s="5" t="s">
        <v>8</v>
      </c>
      <c r="D5" s="5" t="s">
        <v>24</v>
      </c>
      <c r="E5" s="5" t="s">
        <v>9</v>
      </c>
      <c r="F5" s="5" t="s">
        <v>27</v>
      </c>
      <c r="G5" s="5" t="s">
        <v>10</v>
      </c>
      <c r="H5" s="5" t="s">
        <v>44</v>
      </c>
      <c r="I5" s="5" t="s">
        <v>45</v>
      </c>
      <c r="J5" s="5" t="s">
        <v>110</v>
      </c>
      <c r="K5" s="5" t="s">
        <v>11</v>
      </c>
      <c r="L5" s="5" t="s">
        <v>12</v>
      </c>
      <c r="M5" s="5" t="s">
        <v>13</v>
      </c>
      <c r="N5" s="5"/>
      <c r="O5" s="5"/>
      <c r="P5" s="5"/>
      <c r="Q5" s="5"/>
      <c r="R5" s="5"/>
      <c r="S5" s="71"/>
      <c r="T5" s="5" t="s">
        <v>14</v>
      </c>
      <c r="U5" s="5" t="s">
        <v>15</v>
      </c>
      <c r="V5" s="5" t="s">
        <v>16</v>
      </c>
      <c r="W5" s="5"/>
      <c r="X5" s="5"/>
      <c r="Y5" s="71"/>
      <c r="Z5" s="5"/>
      <c r="AA5" s="5"/>
      <c r="AB5" s="5" t="s">
        <v>17</v>
      </c>
      <c r="AC5" s="5" t="s">
        <v>18</v>
      </c>
      <c r="AD5" s="5" t="s">
        <v>19</v>
      </c>
      <c r="AI5" t="s">
        <v>127</v>
      </c>
      <c r="AM5">
        <f t="shared" ref="AM5:AM70" si="0">IF(AL5=5,5,IF(AL5=2.5,2.5,IF(AL5&lt;3.6,3.5,0)))</f>
        <v>3.5</v>
      </c>
      <c r="AN5" t="s">
        <v>129</v>
      </c>
    </row>
    <row r="6" spans="1:40">
      <c r="A6" s="66">
        <v>10010101</v>
      </c>
      <c r="B6" s="66">
        <v>25</v>
      </c>
      <c r="C6" s="67">
        <v>49</v>
      </c>
      <c r="D6" s="66">
        <v>0</v>
      </c>
      <c r="E6" s="66">
        <v>5</v>
      </c>
      <c r="F6" s="66" t="s">
        <v>105</v>
      </c>
      <c r="G6" s="66">
        <v>2</v>
      </c>
      <c r="H6" s="66">
        <v>250</v>
      </c>
      <c r="I6" s="66">
        <v>1</v>
      </c>
      <c r="J6" s="66">
        <f>H6*I6</f>
        <v>250</v>
      </c>
      <c r="K6" s="66">
        <v>3</v>
      </c>
      <c r="L6" s="66">
        <v>5</v>
      </c>
      <c r="M6" s="66">
        <v>10</v>
      </c>
      <c r="N6" s="66" t="s">
        <v>112</v>
      </c>
      <c r="O6" s="66"/>
      <c r="P6" s="66"/>
      <c r="Q6" s="66" t="str">
        <f>N6&amp;O6&amp;P6</f>
        <v>体力丹</v>
      </c>
      <c r="R6" s="66">
        <f>VLOOKUP(Q6,Sheet3!$A:$C,3,)</f>
        <v>25</v>
      </c>
      <c r="S6" s="72">
        <f>R6*M6</f>
        <v>250</v>
      </c>
      <c r="T6" s="66">
        <v>3</v>
      </c>
      <c r="U6" s="66">
        <v>4</v>
      </c>
      <c r="V6" s="66">
        <v>10</v>
      </c>
      <c r="W6" s="66" t="s">
        <v>119</v>
      </c>
      <c r="X6" s="66">
        <f>VLOOKUP(W6,Sheet3!$A:$C,3,)</f>
        <v>25</v>
      </c>
      <c r="Y6" s="72">
        <f>IFERROR(V6*X6,0)</f>
        <v>250</v>
      </c>
      <c r="Z6" s="66"/>
      <c r="AA6" s="66"/>
      <c r="AB6" s="66">
        <v>0</v>
      </c>
      <c r="AC6" s="66">
        <v>0</v>
      </c>
      <c r="AD6" s="66">
        <v>0</v>
      </c>
      <c r="AE6" s="66"/>
      <c r="AF6" s="66" t="e">
        <f>VLOOKUP(AE6,Sheet3!$A:$C,3,)</f>
        <v>#N/A</v>
      </c>
      <c r="AG6" s="72">
        <f>IFERROR(AD6*AF6,0)</f>
        <v>0</v>
      </c>
      <c r="AH6">
        <f>S6+Y6+AG6</f>
        <v>500</v>
      </c>
      <c r="AI6">
        <v>500</v>
      </c>
      <c r="AJ6" s="66">
        <v>250</v>
      </c>
      <c r="AK6">
        <f>AJ6/AI6</f>
        <v>0.5</v>
      </c>
      <c r="AL6">
        <f>AK6*10</f>
        <v>5</v>
      </c>
      <c r="AM6">
        <f>IF(AL6=5,5,IF(AL6=2.5,2.5,IF(AL6&lt;3.6,3.5,0)))</f>
        <v>5</v>
      </c>
      <c r="AN6" t="str">
        <f>VLOOKUP(AM6,$AM$3:$AN$5,2,)</f>
        <v>xsyh_zhekou_5</v>
      </c>
    </row>
    <row r="7" spans="1:40">
      <c r="A7" s="66">
        <v>10010102</v>
      </c>
      <c r="B7" s="66">
        <v>25</v>
      </c>
      <c r="C7" s="67">
        <v>49</v>
      </c>
      <c r="D7" s="66">
        <v>0</v>
      </c>
      <c r="E7" s="66">
        <v>5</v>
      </c>
      <c r="F7" s="66" t="s">
        <v>106</v>
      </c>
      <c r="G7" s="66">
        <v>2</v>
      </c>
      <c r="H7" s="66">
        <v>175</v>
      </c>
      <c r="I7" s="66">
        <v>1</v>
      </c>
      <c r="J7" s="66">
        <f t="shared" ref="J7:J70" si="1">H7*I7</f>
        <v>175</v>
      </c>
      <c r="K7" s="66">
        <v>1</v>
      </c>
      <c r="L7" s="66">
        <v>0</v>
      </c>
      <c r="M7" s="66">
        <v>500000</v>
      </c>
      <c r="N7" s="66"/>
      <c r="O7" s="66" t="s">
        <v>113</v>
      </c>
      <c r="P7" s="66"/>
      <c r="Q7" s="66" t="str">
        <f t="shared" ref="Q7:Q70" si="2">N7&amp;O7&amp;P7</f>
        <v>银两</v>
      </c>
      <c r="R7" s="66">
        <f>VLOOKUP(Q7,Sheet3!$A:$C,3,)</f>
        <v>1E-3</v>
      </c>
      <c r="S7" s="72">
        <f t="shared" ref="S7:S70" si="3">R7*M7</f>
        <v>500</v>
      </c>
      <c r="T7" s="66">
        <v>0</v>
      </c>
      <c r="U7" s="66">
        <v>0</v>
      </c>
      <c r="V7" s="66">
        <v>0</v>
      </c>
      <c r="W7" s="66"/>
      <c r="X7" s="66" t="e">
        <f>VLOOKUP(W7,Sheet3!$A:$C,3,)</f>
        <v>#N/A</v>
      </c>
      <c r="Y7" s="72">
        <f t="shared" ref="Y7:Y70" si="4">IFERROR(V7*X7,0)</f>
        <v>0</v>
      </c>
      <c r="Z7" s="66"/>
      <c r="AA7" s="66"/>
      <c r="AB7" s="66">
        <v>0</v>
      </c>
      <c r="AC7" s="66">
        <v>0</v>
      </c>
      <c r="AD7" s="66">
        <v>0</v>
      </c>
      <c r="AE7" s="66"/>
      <c r="AF7" s="66" t="e">
        <f>VLOOKUP(AE7,Sheet3!$A:$C,3,)</f>
        <v>#N/A</v>
      </c>
      <c r="AG7" s="72">
        <f t="shared" ref="AG7:AG70" si="5">IFERROR(AD7*AF7,0)</f>
        <v>0</v>
      </c>
      <c r="AH7">
        <f t="shared" ref="AH7:AH70" si="6">S7+Y7+AG7</f>
        <v>500</v>
      </c>
      <c r="AI7">
        <v>500</v>
      </c>
      <c r="AJ7" s="66">
        <v>175</v>
      </c>
      <c r="AK7">
        <f t="shared" ref="AK7:AK70" si="7">AJ7/AI7</f>
        <v>0.35</v>
      </c>
      <c r="AL7">
        <f t="shared" ref="AL7:AL70" si="8">AK7*10</f>
        <v>3.5</v>
      </c>
      <c r="AM7">
        <f t="shared" si="0"/>
        <v>3.5</v>
      </c>
      <c r="AN7" t="str">
        <f t="shared" ref="AN7:AN70" si="9">VLOOKUP(AM7,$AM$3:$AN$5,2,)</f>
        <v>xsyh_zhekou_35</v>
      </c>
    </row>
    <row r="8" spans="1:40">
      <c r="A8" s="66">
        <v>10010103</v>
      </c>
      <c r="B8" s="66">
        <v>25</v>
      </c>
      <c r="C8" s="67">
        <v>49</v>
      </c>
      <c r="D8" s="66">
        <v>0</v>
      </c>
      <c r="E8" s="66">
        <v>5</v>
      </c>
      <c r="F8" s="66" t="s">
        <v>107</v>
      </c>
      <c r="G8" s="66">
        <v>2</v>
      </c>
      <c r="H8" s="66">
        <v>580</v>
      </c>
      <c r="I8" s="66">
        <v>1</v>
      </c>
      <c r="J8" s="66">
        <f t="shared" si="1"/>
        <v>580</v>
      </c>
      <c r="K8" s="66">
        <v>3</v>
      </c>
      <c r="L8" s="66">
        <v>21</v>
      </c>
      <c r="M8" s="66">
        <v>5</v>
      </c>
      <c r="N8" s="66" t="s">
        <v>114</v>
      </c>
      <c r="O8" s="66"/>
      <c r="P8" s="66"/>
      <c r="Q8" s="66" t="str">
        <f t="shared" si="2"/>
        <v>橙色装备箱子</v>
      </c>
      <c r="R8" s="66">
        <f>VLOOKUP(Q8,Sheet3!$A:$C,3,)</f>
        <v>133</v>
      </c>
      <c r="S8" s="72">
        <f t="shared" si="3"/>
        <v>665</v>
      </c>
      <c r="T8" s="66">
        <v>3</v>
      </c>
      <c r="U8" s="66">
        <v>13</v>
      </c>
      <c r="V8" s="66">
        <v>50</v>
      </c>
      <c r="W8" s="66" t="s">
        <v>120</v>
      </c>
      <c r="X8" s="66">
        <f>VLOOKUP(W8,Sheet3!$A:$C,3,)</f>
        <v>20</v>
      </c>
      <c r="Y8" s="72">
        <f t="shared" si="4"/>
        <v>1000</v>
      </c>
      <c r="Z8" s="66"/>
      <c r="AA8" s="66"/>
      <c r="AB8" s="66">
        <v>0</v>
      </c>
      <c r="AC8" s="66">
        <v>0</v>
      </c>
      <c r="AD8" s="66">
        <v>0</v>
      </c>
      <c r="AE8" s="66"/>
      <c r="AF8" s="66" t="e">
        <f>VLOOKUP(AE8,Sheet3!$A:$C,3,)</f>
        <v>#N/A</v>
      </c>
      <c r="AG8" s="72">
        <f t="shared" si="5"/>
        <v>0</v>
      </c>
      <c r="AH8">
        <f t="shared" si="6"/>
        <v>1665</v>
      </c>
      <c r="AI8">
        <v>1665</v>
      </c>
      <c r="AJ8" s="66">
        <v>580</v>
      </c>
      <c r="AK8">
        <f t="shared" si="7"/>
        <v>0.34834834834834832</v>
      </c>
      <c r="AL8">
        <f t="shared" si="8"/>
        <v>3.4834834834834831</v>
      </c>
      <c r="AM8">
        <f t="shared" si="0"/>
        <v>3.5</v>
      </c>
      <c r="AN8" t="str">
        <f t="shared" si="9"/>
        <v>xsyh_zhekou_35</v>
      </c>
    </row>
    <row r="9" spans="1:40">
      <c r="A9" s="65">
        <v>10010201</v>
      </c>
      <c r="B9" s="66">
        <v>25</v>
      </c>
      <c r="C9" s="17">
        <v>49</v>
      </c>
      <c r="D9" s="65">
        <v>6</v>
      </c>
      <c r="E9" s="65">
        <v>8</v>
      </c>
      <c r="F9" s="65" t="s">
        <v>105</v>
      </c>
      <c r="G9" s="65">
        <v>2</v>
      </c>
      <c r="H9" s="65">
        <v>250</v>
      </c>
      <c r="I9" s="65">
        <v>1</v>
      </c>
      <c r="J9" s="65">
        <f t="shared" si="1"/>
        <v>250</v>
      </c>
      <c r="K9" s="65">
        <v>3</v>
      </c>
      <c r="L9" s="65">
        <v>5</v>
      </c>
      <c r="M9" s="65">
        <v>10</v>
      </c>
      <c r="N9" s="66" t="s">
        <v>112</v>
      </c>
      <c r="O9" s="66"/>
      <c r="P9" s="66"/>
      <c r="Q9" s="66" t="str">
        <f t="shared" si="2"/>
        <v>体力丹</v>
      </c>
      <c r="R9" s="66">
        <f>VLOOKUP(Q9,Sheet3!$A:$C,3,)</f>
        <v>25</v>
      </c>
      <c r="S9" s="72">
        <f t="shared" si="3"/>
        <v>250</v>
      </c>
      <c r="T9" s="65">
        <v>3</v>
      </c>
      <c r="U9" s="65">
        <v>4</v>
      </c>
      <c r="V9" s="65">
        <v>10</v>
      </c>
      <c r="W9" s="66" t="s">
        <v>119</v>
      </c>
      <c r="X9" s="66">
        <f>VLOOKUP(W9,Sheet3!$A:$C,3,)</f>
        <v>25</v>
      </c>
      <c r="Y9" s="72">
        <f t="shared" si="4"/>
        <v>250</v>
      </c>
      <c r="Z9" s="66"/>
      <c r="AA9" s="66"/>
      <c r="AB9" s="65">
        <v>0</v>
      </c>
      <c r="AC9" s="65">
        <v>0</v>
      </c>
      <c r="AD9" s="65">
        <v>0</v>
      </c>
      <c r="AE9" s="66"/>
      <c r="AF9" s="66" t="e">
        <f>VLOOKUP(AE9,Sheet3!$A:$C,3,)</f>
        <v>#N/A</v>
      </c>
      <c r="AG9" s="72">
        <f t="shared" si="5"/>
        <v>0</v>
      </c>
      <c r="AH9">
        <f t="shared" si="6"/>
        <v>500</v>
      </c>
      <c r="AI9">
        <v>500</v>
      </c>
      <c r="AJ9" s="65">
        <v>250</v>
      </c>
      <c r="AK9">
        <f t="shared" si="7"/>
        <v>0.5</v>
      </c>
      <c r="AL9">
        <f t="shared" si="8"/>
        <v>5</v>
      </c>
      <c r="AM9">
        <f t="shared" si="0"/>
        <v>5</v>
      </c>
      <c r="AN9" t="str">
        <f t="shared" si="9"/>
        <v>xsyh_zhekou_5</v>
      </c>
    </row>
    <row r="10" spans="1:40">
      <c r="A10" s="65">
        <v>10010202</v>
      </c>
      <c r="B10" s="66">
        <v>25</v>
      </c>
      <c r="C10" s="17">
        <v>49</v>
      </c>
      <c r="D10" s="65">
        <v>6</v>
      </c>
      <c r="E10" s="65">
        <v>8</v>
      </c>
      <c r="F10" s="65" t="s">
        <v>106</v>
      </c>
      <c r="G10" s="65">
        <v>2</v>
      </c>
      <c r="H10" s="65">
        <v>280</v>
      </c>
      <c r="I10" s="65">
        <v>1</v>
      </c>
      <c r="J10" s="65">
        <f t="shared" si="1"/>
        <v>280</v>
      </c>
      <c r="K10" s="65">
        <v>1</v>
      </c>
      <c r="L10" s="65">
        <v>0</v>
      </c>
      <c r="M10" s="65">
        <v>800000</v>
      </c>
      <c r="N10" s="66"/>
      <c r="O10" s="66" t="s">
        <v>113</v>
      </c>
      <c r="P10" s="66"/>
      <c r="Q10" s="66" t="str">
        <f t="shared" si="2"/>
        <v>银两</v>
      </c>
      <c r="R10" s="66">
        <f>VLOOKUP(Q10,Sheet3!$A:$C,3,)</f>
        <v>1E-3</v>
      </c>
      <c r="S10" s="72">
        <f t="shared" si="3"/>
        <v>800</v>
      </c>
      <c r="T10" s="65">
        <v>0</v>
      </c>
      <c r="U10" s="65">
        <v>0</v>
      </c>
      <c r="V10" s="65">
        <v>0</v>
      </c>
      <c r="W10" s="66"/>
      <c r="X10" s="66" t="e">
        <f>VLOOKUP(W10,Sheet3!$A:$C,3,)</f>
        <v>#N/A</v>
      </c>
      <c r="Y10" s="72">
        <f t="shared" si="4"/>
        <v>0</v>
      </c>
      <c r="Z10" s="66"/>
      <c r="AA10" s="66"/>
      <c r="AB10" s="65">
        <v>0</v>
      </c>
      <c r="AC10" s="65">
        <v>0</v>
      </c>
      <c r="AD10" s="65">
        <v>0</v>
      </c>
      <c r="AE10" s="66"/>
      <c r="AF10" s="66" t="e">
        <f>VLOOKUP(AE10,Sheet3!$A:$C,3,)</f>
        <v>#N/A</v>
      </c>
      <c r="AG10" s="72">
        <f t="shared" si="5"/>
        <v>0</v>
      </c>
      <c r="AH10">
        <f t="shared" si="6"/>
        <v>800</v>
      </c>
      <c r="AI10">
        <v>800</v>
      </c>
      <c r="AJ10" s="65">
        <v>280</v>
      </c>
      <c r="AK10">
        <f t="shared" si="7"/>
        <v>0.35</v>
      </c>
      <c r="AL10">
        <f t="shared" si="8"/>
        <v>3.5</v>
      </c>
      <c r="AM10">
        <f t="shared" si="0"/>
        <v>3.5</v>
      </c>
      <c r="AN10" t="str">
        <f t="shared" si="9"/>
        <v>xsyh_zhekou_35</v>
      </c>
    </row>
    <row r="11" spans="1:40">
      <c r="A11" s="65">
        <v>10010203</v>
      </c>
      <c r="B11" s="66">
        <v>25</v>
      </c>
      <c r="C11" s="17">
        <v>49</v>
      </c>
      <c r="D11" s="65">
        <v>6</v>
      </c>
      <c r="E11" s="65">
        <v>8</v>
      </c>
      <c r="F11" s="65" t="s">
        <v>107</v>
      </c>
      <c r="G11" s="65">
        <v>2</v>
      </c>
      <c r="H11" s="65">
        <v>580</v>
      </c>
      <c r="I11" s="65">
        <v>2</v>
      </c>
      <c r="J11" s="65">
        <f t="shared" si="1"/>
        <v>1160</v>
      </c>
      <c r="K11" s="65">
        <v>3</v>
      </c>
      <c r="L11" s="65">
        <v>21</v>
      </c>
      <c r="M11" s="65">
        <v>5</v>
      </c>
      <c r="N11" s="66" t="s">
        <v>114</v>
      </c>
      <c r="O11" s="66"/>
      <c r="P11" s="66"/>
      <c r="Q11" s="66" t="str">
        <f t="shared" si="2"/>
        <v>橙色装备箱子</v>
      </c>
      <c r="R11" s="66">
        <f>VLOOKUP(Q11,Sheet3!$A:$C,3,)</f>
        <v>133</v>
      </c>
      <c r="S11" s="72">
        <f t="shared" si="3"/>
        <v>665</v>
      </c>
      <c r="T11" s="65">
        <v>3</v>
      </c>
      <c r="U11" s="65">
        <v>13</v>
      </c>
      <c r="V11" s="65">
        <v>50</v>
      </c>
      <c r="W11" s="66" t="s">
        <v>120</v>
      </c>
      <c r="X11" s="66">
        <f>VLOOKUP(W11,Sheet3!$A:$C,3,)</f>
        <v>20</v>
      </c>
      <c r="Y11" s="72">
        <f t="shared" si="4"/>
        <v>1000</v>
      </c>
      <c r="Z11" s="66"/>
      <c r="AA11" s="66"/>
      <c r="AB11" s="65">
        <v>0</v>
      </c>
      <c r="AC11" s="65">
        <v>0</v>
      </c>
      <c r="AD11" s="65">
        <v>0</v>
      </c>
      <c r="AE11" s="66"/>
      <c r="AF11" s="66" t="e">
        <f>VLOOKUP(AE11,Sheet3!$A:$C,3,)</f>
        <v>#N/A</v>
      </c>
      <c r="AG11" s="72">
        <f t="shared" si="5"/>
        <v>0</v>
      </c>
      <c r="AH11">
        <f t="shared" si="6"/>
        <v>1665</v>
      </c>
      <c r="AI11">
        <v>1665</v>
      </c>
      <c r="AJ11" s="65">
        <v>580</v>
      </c>
      <c r="AK11">
        <f t="shared" si="7"/>
        <v>0.34834834834834832</v>
      </c>
      <c r="AL11">
        <f t="shared" si="8"/>
        <v>3.4834834834834831</v>
      </c>
      <c r="AM11">
        <f t="shared" si="0"/>
        <v>3.5</v>
      </c>
      <c r="AN11" t="str">
        <f t="shared" si="9"/>
        <v>xsyh_zhekou_35</v>
      </c>
    </row>
    <row r="12" spans="1:40">
      <c r="A12" s="65">
        <v>10010204</v>
      </c>
      <c r="B12" s="66">
        <v>25</v>
      </c>
      <c r="C12" s="17">
        <v>49</v>
      </c>
      <c r="D12" s="65">
        <v>6</v>
      </c>
      <c r="E12" s="65">
        <v>8</v>
      </c>
      <c r="F12" s="65" t="s">
        <v>104</v>
      </c>
      <c r="G12" s="65">
        <v>2</v>
      </c>
      <c r="H12" s="65">
        <v>1250</v>
      </c>
      <c r="I12" s="65">
        <v>1</v>
      </c>
      <c r="J12" s="65">
        <f t="shared" si="1"/>
        <v>1250</v>
      </c>
      <c r="K12" s="65">
        <v>3</v>
      </c>
      <c r="L12" s="65">
        <v>188</v>
      </c>
      <c r="M12" s="65">
        <v>2</v>
      </c>
      <c r="N12" s="66" t="s">
        <v>115</v>
      </c>
      <c r="O12" s="66"/>
      <c r="P12" s="66"/>
      <c r="Q12" s="66" t="str">
        <f t="shared" si="2"/>
        <v>橙色宝物礼包</v>
      </c>
      <c r="R12" s="66">
        <f>VLOOKUP(Q12,Sheet3!$A:$C,3,)</f>
        <v>600</v>
      </c>
      <c r="S12" s="72">
        <f t="shared" si="3"/>
        <v>1200</v>
      </c>
      <c r="T12" s="65">
        <v>3</v>
      </c>
      <c r="U12" s="65">
        <v>18</v>
      </c>
      <c r="V12" s="65">
        <v>500</v>
      </c>
      <c r="W12" s="66" t="s">
        <v>121</v>
      </c>
      <c r="X12" s="66">
        <f>VLOOKUP(W12,Sheet3!$A:$C,3,)</f>
        <v>5</v>
      </c>
      <c r="Y12" s="72">
        <f t="shared" si="4"/>
        <v>2500</v>
      </c>
      <c r="Z12" s="66"/>
      <c r="AA12" s="66"/>
      <c r="AB12" s="65">
        <v>0</v>
      </c>
      <c r="AC12" s="65">
        <v>0</v>
      </c>
      <c r="AD12" s="65">
        <v>0</v>
      </c>
      <c r="AE12" s="66"/>
      <c r="AF12" s="66" t="e">
        <f>VLOOKUP(AE12,Sheet3!$A:$C,3,)</f>
        <v>#N/A</v>
      </c>
      <c r="AG12" s="72">
        <f t="shared" si="5"/>
        <v>0</v>
      </c>
      <c r="AH12">
        <f t="shared" si="6"/>
        <v>3700</v>
      </c>
      <c r="AI12">
        <v>3700</v>
      </c>
      <c r="AJ12" s="65">
        <v>1250</v>
      </c>
      <c r="AK12">
        <f t="shared" si="7"/>
        <v>0.33783783783783783</v>
      </c>
      <c r="AL12">
        <f t="shared" si="8"/>
        <v>3.3783783783783781</v>
      </c>
      <c r="AM12">
        <f t="shared" si="0"/>
        <v>3.5</v>
      </c>
      <c r="AN12" t="str">
        <f t="shared" si="9"/>
        <v>xsyh_zhekou_35</v>
      </c>
    </row>
    <row r="13" spans="1:40">
      <c r="A13" s="65">
        <v>10010301</v>
      </c>
      <c r="B13" s="66">
        <v>25</v>
      </c>
      <c r="C13" s="17">
        <v>49</v>
      </c>
      <c r="D13" s="65">
        <v>9</v>
      </c>
      <c r="E13" s="65">
        <v>12</v>
      </c>
      <c r="F13" s="65" t="s">
        <v>105</v>
      </c>
      <c r="G13" s="65">
        <v>2</v>
      </c>
      <c r="H13" s="65">
        <v>250</v>
      </c>
      <c r="I13" s="65">
        <v>1</v>
      </c>
      <c r="J13" s="65">
        <f t="shared" si="1"/>
        <v>250</v>
      </c>
      <c r="K13" s="65">
        <v>3</v>
      </c>
      <c r="L13" s="65">
        <v>5</v>
      </c>
      <c r="M13" s="65">
        <v>10</v>
      </c>
      <c r="N13" s="66" t="s">
        <v>112</v>
      </c>
      <c r="O13" s="66"/>
      <c r="P13" s="66"/>
      <c r="Q13" s="66" t="str">
        <f t="shared" si="2"/>
        <v>体力丹</v>
      </c>
      <c r="R13" s="66">
        <f>VLOOKUP(Q13,Sheet3!$A:$C,3,)</f>
        <v>25</v>
      </c>
      <c r="S13" s="72">
        <f t="shared" si="3"/>
        <v>250</v>
      </c>
      <c r="T13" s="65">
        <v>3</v>
      </c>
      <c r="U13" s="65">
        <v>4</v>
      </c>
      <c r="V13" s="65">
        <v>10</v>
      </c>
      <c r="W13" s="66" t="s">
        <v>119</v>
      </c>
      <c r="X13" s="66">
        <f>VLOOKUP(W13,Sheet3!$A:$C,3,)</f>
        <v>25</v>
      </c>
      <c r="Y13" s="72">
        <f t="shared" si="4"/>
        <v>250</v>
      </c>
      <c r="Z13" s="66"/>
      <c r="AA13" s="66"/>
      <c r="AB13" s="65">
        <v>0</v>
      </c>
      <c r="AC13" s="65">
        <v>0</v>
      </c>
      <c r="AD13" s="65">
        <v>0</v>
      </c>
      <c r="AE13" s="66"/>
      <c r="AF13" s="66" t="e">
        <f>VLOOKUP(AE13,Sheet3!$A:$C,3,)</f>
        <v>#N/A</v>
      </c>
      <c r="AG13" s="72">
        <f t="shared" si="5"/>
        <v>0</v>
      </c>
      <c r="AH13">
        <f t="shared" si="6"/>
        <v>500</v>
      </c>
      <c r="AI13">
        <v>500</v>
      </c>
      <c r="AJ13" s="65">
        <v>250</v>
      </c>
      <c r="AK13">
        <f t="shared" si="7"/>
        <v>0.5</v>
      </c>
      <c r="AL13">
        <f t="shared" si="8"/>
        <v>5</v>
      </c>
      <c r="AM13">
        <f t="shared" si="0"/>
        <v>5</v>
      </c>
      <c r="AN13" t="str">
        <f t="shared" si="9"/>
        <v>xsyh_zhekou_5</v>
      </c>
    </row>
    <row r="14" spans="1:40">
      <c r="A14" s="65">
        <v>10010302</v>
      </c>
      <c r="B14" s="66">
        <v>25</v>
      </c>
      <c r="C14" s="17">
        <v>49</v>
      </c>
      <c r="D14" s="65">
        <v>9</v>
      </c>
      <c r="E14" s="65">
        <v>12</v>
      </c>
      <c r="F14" s="65" t="s">
        <v>106</v>
      </c>
      <c r="G14" s="65">
        <v>2</v>
      </c>
      <c r="H14" s="65">
        <v>350</v>
      </c>
      <c r="I14" s="65">
        <v>1</v>
      </c>
      <c r="J14" s="65">
        <f t="shared" si="1"/>
        <v>350</v>
      </c>
      <c r="K14" s="65">
        <v>1</v>
      </c>
      <c r="L14" s="65">
        <v>0</v>
      </c>
      <c r="M14" s="65">
        <v>1000000</v>
      </c>
      <c r="N14" s="66"/>
      <c r="O14" s="66" t="s">
        <v>113</v>
      </c>
      <c r="P14" s="66"/>
      <c r="Q14" s="66" t="str">
        <f t="shared" si="2"/>
        <v>银两</v>
      </c>
      <c r="R14" s="66">
        <f>VLOOKUP(Q14,Sheet3!$A:$C,3,)</f>
        <v>1E-3</v>
      </c>
      <c r="S14" s="72">
        <f t="shared" si="3"/>
        <v>1000</v>
      </c>
      <c r="T14" s="65">
        <v>0</v>
      </c>
      <c r="U14" s="65">
        <v>0</v>
      </c>
      <c r="V14" s="65">
        <v>0</v>
      </c>
      <c r="W14" s="66"/>
      <c r="X14" s="66" t="e">
        <f>VLOOKUP(W14,Sheet3!$A:$C,3,)</f>
        <v>#N/A</v>
      </c>
      <c r="Y14" s="72">
        <f t="shared" si="4"/>
        <v>0</v>
      </c>
      <c r="Z14" s="66"/>
      <c r="AA14" s="66"/>
      <c r="AB14" s="65">
        <v>0</v>
      </c>
      <c r="AC14" s="65">
        <v>0</v>
      </c>
      <c r="AD14" s="65">
        <v>0</v>
      </c>
      <c r="AE14" s="66"/>
      <c r="AF14" s="66" t="e">
        <f>VLOOKUP(AE14,Sheet3!$A:$C,3,)</f>
        <v>#N/A</v>
      </c>
      <c r="AG14" s="72">
        <f t="shared" si="5"/>
        <v>0</v>
      </c>
      <c r="AH14">
        <f t="shared" si="6"/>
        <v>1000</v>
      </c>
      <c r="AI14">
        <v>1000</v>
      </c>
      <c r="AJ14" s="65">
        <v>350</v>
      </c>
      <c r="AK14">
        <f t="shared" si="7"/>
        <v>0.35</v>
      </c>
      <c r="AL14">
        <f t="shared" si="8"/>
        <v>3.5</v>
      </c>
      <c r="AM14">
        <f t="shared" si="0"/>
        <v>3.5</v>
      </c>
      <c r="AN14" t="str">
        <f t="shared" si="9"/>
        <v>xsyh_zhekou_35</v>
      </c>
    </row>
    <row r="15" spans="1:40">
      <c r="A15" s="65">
        <v>10010303</v>
      </c>
      <c r="B15" s="66">
        <v>25</v>
      </c>
      <c r="C15" s="17">
        <v>49</v>
      </c>
      <c r="D15" s="65">
        <v>9</v>
      </c>
      <c r="E15" s="65">
        <v>12</v>
      </c>
      <c r="F15" s="65" t="s">
        <v>107</v>
      </c>
      <c r="G15" s="65">
        <v>2</v>
      </c>
      <c r="H15" s="65">
        <v>580</v>
      </c>
      <c r="I15" s="65">
        <v>3</v>
      </c>
      <c r="J15" s="65">
        <f t="shared" si="1"/>
        <v>1740</v>
      </c>
      <c r="K15" s="65">
        <v>3</v>
      </c>
      <c r="L15" s="65">
        <v>21</v>
      </c>
      <c r="M15" s="65">
        <v>5</v>
      </c>
      <c r="N15" s="66" t="s">
        <v>114</v>
      </c>
      <c r="O15" s="66"/>
      <c r="P15" s="66"/>
      <c r="Q15" s="66" t="str">
        <f t="shared" si="2"/>
        <v>橙色装备箱子</v>
      </c>
      <c r="R15" s="66">
        <f>VLOOKUP(Q15,Sheet3!$A:$C,3,)</f>
        <v>133</v>
      </c>
      <c r="S15" s="72">
        <f t="shared" si="3"/>
        <v>665</v>
      </c>
      <c r="T15" s="65">
        <v>3</v>
      </c>
      <c r="U15" s="65">
        <v>13</v>
      </c>
      <c r="V15" s="65">
        <v>50</v>
      </c>
      <c r="W15" s="66" t="s">
        <v>120</v>
      </c>
      <c r="X15" s="66">
        <f>VLOOKUP(W15,Sheet3!$A:$C,3,)</f>
        <v>20</v>
      </c>
      <c r="Y15" s="72">
        <f t="shared" si="4"/>
        <v>1000</v>
      </c>
      <c r="Z15" s="66"/>
      <c r="AA15" s="66"/>
      <c r="AB15" s="65">
        <v>0</v>
      </c>
      <c r="AC15" s="65">
        <v>0</v>
      </c>
      <c r="AD15" s="65">
        <v>0</v>
      </c>
      <c r="AE15" s="66"/>
      <c r="AF15" s="66" t="e">
        <f>VLOOKUP(AE15,Sheet3!$A:$C,3,)</f>
        <v>#N/A</v>
      </c>
      <c r="AG15" s="72">
        <f t="shared" si="5"/>
        <v>0</v>
      </c>
      <c r="AH15">
        <f t="shared" si="6"/>
        <v>1665</v>
      </c>
      <c r="AI15">
        <v>1665</v>
      </c>
      <c r="AJ15" s="65">
        <v>580</v>
      </c>
      <c r="AK15">
        <f t="shared" si="7"/>
        <v>0.34834834834834832</v>
      </c>
      <c r="AL15">
        <f t="shared" si="8"/>
        <v>3.4834834834834831</v>
      </c>
      <c r="AM15">
        <f t="shared" si="0"/>
        <v>3.5</v>
      </c>
      <c r="AN15" t="str">
        <f t="shared" si="9"/>
        <v>xsyh_zhekou_35</v>
      </c>
    </row>
    <row r="16" spans="1:40">
      <c r="A16" s="65">
        <v>10010304</v>
      </c>
      <c r="B16" s="66">
        <v>25</v>
      </c>
      <c r="C16" s="17">
        <v>49</v>
      </c>
      <c r="D16" s="65">
        <v>9</v>
      </c>
      <c r="E16" s="65">
        <v>12</v>
      </c>
      <c r="F16" s="65" t="s">
        <v>104</v>
      </c>
      <c r="G16" s="65">
        <v>2</v>
      </c>
      <c r="H16" s="65">
        <v>1250</v>
      </c>
      <c r="I16" s="65">
        <v>2</v>
      </c>
      <c r="J16" s="65">
        <f t="shared" si="1"/>
        <v>2500</v>
      </c>
      <c r="K16" s="65">
        <v>3</v>
      </c>
      <c r="L16" s="65">
        <v>188</v>
      </c>
      <c r="M16" s="65">
        <v>2</v>
      </c>
      <c r="N16" s="66" t="s">
        <v>115</v>
      </c>
      <c r="O16" s="66"/>
      <c r="P16" s="66"/>
      <c r="Q16" s="66" t="str">
        <f t="shared" si="2"/>
        <v>橙色宝物礼包</v>
      </c>
      <c r="R16" s="66">
        <f>VLOOKUP(Q16,Sheet3!$A:$C,3,)</f>
        <v>600</v>
      </c>
      <c r="S16" s="72">
        <f t="shared" si="3"/>
        <v>1200</v>
      </c>
      <c r="T16" s="65">
        <v>3</v>
      </c>
      <c r="U16" s="65">
        <v>18</v>
      </c>
      <c r="V16" s="65">
        <v>500</v>
      </c>
      <c r="W16" s="66" t="s">
        <v>121</v>
      </c>
      <c r="X16" s="66">
        <f>VLOOKUP(W16,Sheet3!$A:$C,3,)</f>
        <v>5</v>
      </c>
      <c r="Y16" s="72">
        <f t="shared" si="4"/>
        <v>2500</v>
      </c>
      <c r="Z16" s="66"/>
      <c r="AA16" s="66"/>
      <c r="AB16" s="65">
        <v>0</v>
      </c>
      <c r="AC16" s="65">
        <v>0</v>
      </c>
      <c r="AD16" s="65">
        <v>0</v>
      </c>
      <c r="AE16" s="66"/>
      <c r="AF16" s="66" t="e">
        <f>VLOOKUP(AE16,Sheet3!$A:$C,3,)</f>
        <v>#N/A</v>
      </c>
      <c r="AG16" s="72">
        <f t="shared" si="5"/>
        <v>0</v>
      </c>
      <c r="AH16">
        <f t="shared" si="6"/>
        <v>3700</v>
      </c>
      <c r="AI16">
        <v>3700</v>
      </c>
      <c r="AJ16" s="65">
        <v>1250</v>
      </c>
      <c r="AK16">
        <f t="shared" si="7"/>
        <v>0.33783783783783783</v>
      </c>
      <c r="AL16">
        <f t="shared" si="8"/>
        <v>3.3783783783783781</v>
      </c>
      <c r="AM16">
        <f t="shared" si="0"/>
        <v>3.5</v>
      </c>
      <c r="AN16" t="str">
        <f t="shared" si="9"/>
        <v>xsyh_zhekou_35</v>
      </c>
    </row>
    <row r="17" spans="1:40">
      <c r="A17" s="65">
        <v>10020101</v>
      </c>
      <c r="B17" s="65">
        <v>50</v>
      </c>
      <c r="C17" s="17">
        <v>69</v>
      </c>
      <c r="D17" s="65">
        <v>0</v>
      </c>
      <c r="E17" s="65">
        <v>5</v>
      </c>
      <c r="F17" s="65" t="s">
        <v>105</v>
      </c>
      <c r="G17" s="65">
        <v>2</v>
      </c>
      <c r="H17" s="65">
        <v>250</v>
      </c>
      <c r="I17" s="65">
        <v>1</v>
      </c>
      <c r="J17" s="65">
        <f t="shared" si="1"/>
        <v>250</v>
      </c>
      <c r="K17" s="65">
        <v>3</v>
      </c>
      <c r="L17" s="65">
        <v>5</v>
      </c>
      <c r="M17" s="65">
        <v>10</v>
      </c>
      <c r="N17" s="66" t="s">
        <v>112</v>
      </c>
      <c r="O17" s="66"/>
      <c r="P17" s="66"/>
      <c r="Q17" s="66" t="str">
        <f t="shared" si="2"/>
        <v>体力丹</v>
      </c>
      <c r="R17" s="66">
        <f>VLOOKUP(Q17,Sheet3!$A:$C,3,)</f>
        <v>25</v>
      </c>
      <c r="S17" s="72">
        <f t="shared" si="3"/>
        <v>250</v>
      </c>
      <c r="T17" s="65">
        <v>3</v>
      </c>
      <c r="U17" s="65">
        <v>4</v>
      </c>
      <c r="V17" s="65">
        <v>10</v>
      </c>
      <c r="W17" s="66" t="s">
        <v>119</v>
      </c>
      <c r="X17" s="66">
        <f>VLOOKUP(W17,Sheet3!$A:$C,3,)</f>
        <v>25</v>
      </c>
      <c r="Y17" s="72">
        <f t="shared" si="4"/>
        <v>250</v>
      </c>
      <c r="Z17" s="66"/>
      <c r="AA17" s="66"/>
      <c r="AB17" s="65">
        <v>0</v>
      </c>
      <c r="AC17" s="65">
        <v>0</v>
      </c>
      <c r="AD17" s="65">
        <v>0</v>
      </c>
      <c r="AE17" s="66"/>
      <c r="AF17" s="66" t="e">
        <f>VLOOKUP(AE17,Sheet3!$A:$C,3,)</f>
        <v>#N/A</v>
      </c>
      <c r="AG17" s="72">
        <f t="shared" si="5"/>
        <v>0</v>
      </c>
      <c r="AH17">
        <f t="shared" si="6"/>
        <v>500</v>
      </c>
      <c r="AI17">
        <v>500</v>
      </c>
      <c r="AJ17" s="65">
        <v>250</v>
      </c>
      <c r="AK17">
        <f t="shared" si="7"/>
        <v>0.5</v>
      </c>
      <c r="AL17">
        <f t="shared" si="8"/>
        <v>5</v>
      </c>
      <c r="AM17">
        <f t="shared" si="0"/>
        <v>5</v>
      </c>
      <c r="AN17" t="str">
        <f t="shared" si="9"/>
        <v>xsyh_zhekou_5</v>
      </c>
    </row>
    <row r="18" spans="1:40">
      <c r="A18" s="65">
        <v>10020102</v>
      </c>
      <c r="B18" s="65">
        <v>50</v>
      </c>
      <c r="C18" s="17">
        <v>69</v>
      </c>
      <c r="D18" s="65">
        <v>0</v>
      </c>
      <c r="E18" s="65">
        <v>5</v>
      </c>
      <c r="F18" s="65" t="s">
        <v>106</v>
      </c>
      <c r="G18" s="65">
        <v>2</v>
      </c>
      <c r="H18" s="65">
        <v>175</v>
      </c>
      <c r="I18" s="65">
        <v>1</v>
      </c>
      <c r="J18" s="65">
        <f t="shared" si="1"/>
        <v>175</v>
      </c>
      <c r="K18" s="65">
        <v>1</v>
      </c>
      <c r="L18" s="65">
        <v>0</v>
      </c>
      <c r="M18" s="65">
        <v>500000</v>
      </c>
      <c r="N18" s="66"/>
      <c r="O18" s="66" t="s">
        <v>113</v>
      </c>
      <c r="P18" s="66"/>
      <c r="Q18" s="66" t="str">
        <f t="shared" si="2"/>
        <v>银两</v>
      </c>
      <c r="R18" s="66">
        <f>VLOOKUP(Q18,Sheet3!$A:$C,3,)</f>
        <v>1E-3</v>
      </c>
      <c r="S18" s="72">
        <f t="shared" si="3"/>
        <v>500</v>
      </c>
      <c r="T18" s="65">
        <v>0</v>
      </c>
      <c r="U18" s="65">
        <v>0</v>
      </c>
      <c r="V18" s="65">
        <v>0</v>
      </c>
      <c r="W18" s="66"/>
      <c r="X18" s="66" t="e">
        <f>VLOOKUP(W18,Sheet3!$A:$C,3,)</f>
        <v>#N/A</v>
      </c>
      <c r="Y18" s="72">
        <f t="shared" si="4"/>
        <v>0</v>
      </c>
      <c r="Z18" s="66"/>
      <c r="AA18" s="66"/>
      <c r="AB18" s="65">
        <v>0</v>
      </c>
      <c r="AC18" s="65">
        <v>0</v>
      </c>
      <c r="AD18" s="65">
        <v>0</v>
      </c>
      <c r="AE18" s="66"/>
      <c r="AF18" s="66" t="e">
        <f>VLOOKUP(AE18,Sheet3!$A:$C,3,)</f>
        <v>#N/A</v>
      </c>
      <c r="AG18" s="72">
        <f t="shared" si="5"/>
        <v>0</v>
      </c>
      <c r="AH18">
        <f t="shared" si="6"/>
        <v>500</v>
      </c>
      <c r="AI18">
        <v>500</v>
      </c>
      <c r="AJ18" s="65">
        <v>175</v>
      </c>
      <c r="AK18">
        <f t="shared" si="7"/>
        <v>0.35</v>
      </c>
      <c r="AL18">
        <f t="shared" si="8"/>
        <v>3.5</v>
      </c>
      <c r="AM18">
        <f t="shared" si="0"/>
        <v>3.5</v>
      </c>
      <c r="AN18" t="str">
        <f t="shared" si="9"/>
        <v>xsyh_zhekou_35</v>
      </c>
    </row>
    <row r="19" spans="1:40">
      <c r="A19" s="65">
        <v>10020103</v>
      </c>
      <c r="B19" s="65">
        <v>50</v>
      </c>
      <c r="C19" s="17">
        <v>69</v>
      </c>
      <c r="D19" s="65">
        <v>0</v>
      </c>
      <c r="E19" s="65">
        <v>5</v>
      </c>
      <c r="F19" s="65" t="s">
        <v>107</v>
      </c>
      <c r="G19" s="65">
        <v>2</v>
      </c>
      <c r="H19" s="65">
        <v>580</v>
      </c>
      <c r="I19" s="65">
        <v>1</v>
      </c>
      <c r="J19" s="65">
        <f t="shared" si="1"/>
        <v>580</v>
      </c>
      <c r="K19" s="65">
        <v>3</v>
      </c>
      <c r="L19" s="65">
        <v>21</v>
      </c>
      <c r="M19" s="65">
        <v>5</v>
      </c>
      <c r="N19" s="66" t="s">
        <v>114</v>
      </c>
      <c r="O19" s="66"/>
      <c r="P19" s="66"/>
      <c r="Q19" s="66" t="str">
        <f t="shared" si="2"/>
        <v>橙色装备箱子</v>
      </c>
      <c r="R19" s="66">
        <f>VLOOKUP(Q19,Sheet3!$A:$C,3,)</f>
        <v>133</v>
      </c>
      <c r="S19" s="72">
        <f t="shared" si="3"/>
        <v>665</v>
      </c>
      <c r="T19" s="65">
        <v>3</v>
      </c>
      <c r="U19" s="65">
        <v>13</v>
      </c>
      <c r="V19" s="65">
        <v>50</v>
      </c>
      <c r="W19" s="66" t="s">
        <v>120</v>
      </c>
      <c r="X19" s="66">
        <f>VLOOKUP(W19,Sheet3!$A:$C,3,)</f>
        <v>20</v>
      </c>
      <c r="Y19" s="72">
        <f t="shared" si="4"/>
        <v>1000</v>
      </c>
      <c r="Z19" s="66"/>
      <c r="AA19" s="66"/>
      <c r="AB19" s="65">
        <v>0</v>
      </c>
      <c r="AC19" s="65">
        <v>0</v>
      </c>
      <c r="AD19" s="65">
        <v>0</v>
      </c>
      <c r="AE19" s="66"/>
      <c r="AF19" s="66" t="e">
        <f>VLOOKUP(AE19,Sheet3!$A:$C,3,)</f>
        <v>#N/A</v>
      </c>
      <c r="AG19" s="72">
        <f t="shared" si="5"/>
        <v>0</v>
      </c>
      <c r="AH19">
        <f t="shared" si="6"/>
        <v>1665</v>
      </c>
      <c r="AI19">
        <v>1665</v>
      </c>
      <c r="AJ19" s="65">
        <v>580</v>
      </c>
      <c r="AK19">
        <f t="shared" si="7"/>
        <v>0.34834834834834832</v>
      </c>
      <c r="AL19">
        <f t="shared" si="8"/>
        <v>3.4834834834834831</v>
      </c>
      <c r="AM19">
        <f t="shared" si="0"/>
        <v>3.5</v>
      </c>
      <c r="AN19" t="str">
        <f t="shared" si="9"/>
        <v>xsyh_zhekou_35</v>
      </c>
    </row>
    <row r="20" spans="1:40">
      <c r="A20" s="65">
        <v>10020104</v>
      </c>
      <c r="B20" s="65">
        <v>50</v>
      </c>
      <c r="C20" s="17">
        <v>69</v>
      </c>
      <c r="D20" s="65">
        <v>0</v>
      </c>
      <c r="E20" s="65">
        <v>5</v>
      </c>
      <c r="F20" s="65" t="s">
        <v>103</v>
      </c>
      <c r="G20" s="65">
        <v>2</v>
      </c>
      <c r="H20" s="65">
        <v>950</v>
      </c>
      <c r="I20" s="65">
        <v>1</v>
      </c>
      <c r="J20" s="65">
        <f t="shared" si="1"/>
        <v>950</v>
      </c>
      <c r="K20" s="65">
        <v>23</v>
      </c>
      <c r="L20" s="65">
        <v>0</v>
      </c>
      <c r="M20" s="65">
        <v>500</v>
      </c>
      <c r="N20" s="66"/>
      <c r="O20" s="66"/>
      <c r="P20" s="66" t="s">
        <v>116</v>
      </c>
      <c r="Q20" s="66" t="str">
        <f t="shared" si="2"/>
        <v>神魂</v>
      </c>
      <c r="R20" s="66">
        <f>VLOOKUP(Q20,Sheet3!$A:$C,3,)</f>
        <v>1</v>
      </c>
      <c r="S20" s="72">
        <f t="shared" si="3"/>
        <v>500</v>
      </c>
      <c r="T20" s="65">
        <v>3</v>
      </c>
      <c r="U20" s="65">
        <v>60</v>
      </c>
      <c r="V20" s="65">
        <v>500</v>
      </c>
      <c r="W20" s="66" t="s">
        <v>122</v>
      </c>
      <c r="X20" s="66">
        <f>VLOOKUP(W20,Sheet3!$A:$C,3,)</f>
        <v>3</v>
      </c>
      <c r="Y20" s="72">
        <f t="shared" si="4"/>
        <v>1500</v>
      </c>
      <c r="Z20" s="66"/>
      <c r="AA20" s="66"/>
      <c r="AB20" s="65">
        <v>3</v>
      </c>
      <c r="AC20" s="65">
        <v>73</v>
      </c>
      <c r="AD20" s="65">
        <v>5</v>
      </c>
      <c r="AE20" s="66" t="s">
        <v>123</v>
      </c>
      <c r="AF20" s="66">
        <f>VLOOKUP(AE20,Sheet3!$A:$C,3,)</f>
        <v>152</v>
      </c>
      <c r="AG20" s="72">
        <f t="shared" si="5"/>
        <v>760</v>
      </c>
      <c r="AH20">
        <f t="shared" si="6"/>
        <v>2760</v>
      </c>
      <c r="AI20">
        <v>2760</v>
      </c>
      <c r="AJ20" s="65">
        <v>950</v>
      </c>
      <c r="AK20">
        <f t="shared" si="7"/>
        <v>0.34420289855072461</v>
      </c>
      <c r="AL20">
        <f t="shared" si="8"/>
        <v>3.4420289855072461</v>
      </c>
      <c r="AM20">
        <f t="shared" si="0"/>
        <v>3.5</v>
      </c>
      <c r="AN20" t="str">
        <f t="shared" si="9"/>
        <v>xsyh_zhekou_35</v>
      </c>
    </row>
    <row r="21" spans="1:40">
      <c r="A21" s="65">
        <v>10020105</v>
      </c>
      <c r="B21" s="65">
        <v>50</v>
      </c>
      <c r="C21" s="17">
        <v>69</v>
      </c>
      <c r="D21" s="65">
        <v>0</v>
      </c>
      <c r="E21" s="65">
        <v>5</v>
      </c>
      <c r="F21" s="65" t="s">
        <v>104</v>
      </c>
      <c r="G21" s="65">
        <v>2</v>
      </c>
      <c r="H21" s="65">
        <v>1250</v>
      </c>
      <c r="I21" s="65">
        <v>1</v>
      </c>
      <c r="J21" s="65">
        <f t="shared" si="1"/>
        <v>1250</v>
      </c>
      <c r="K21" s="65">
        <v>3</v>
      </c>
      <c r="L21" s="65">
        <v>188</v>
      </c>
      <c r="M21" s="65">
        <v>2</v>
      </c>
      <c r="N21" s="66" t="s">
        <v>115</v>
      </c>
      <c r="O21" s="66"/>
      <c r="P21" s="66"/>
      <c r="Q21" s="66" t="str">
        <f t="shared" si="2"/>
        <v>橙色宝物礼包</v>
      </c>
      <c r="R21" s="66">
        <f>VLOOKUP(Q21,Sheet3!$A:$C,3,)</f>
        <v>600</v>
      </c>
      <c r="S21" s="72">
        <f t="shared" si="3"/>
        <v>1200</v>
      </c>
      <c r="T21" s="65">
        <v>3</v>
      </c>
      <c r="U21" s="65">
        <v>18</v>
      </c>
      <c r="V21" s="65">
        <v>500</v>
      </c>
      <c r="W21" s="66" t="s">
        <v>121</v>
      </c>
      <c r="X21" s="66">
        <f>VLOOKUP(W21,Sheet3!$A:$C,3,)</f>
        <v>5</v>
      </c>
      <c r="Y21" s="72">
        <f t="shared" si="4"/>
        <v>2500</v>
      </c>
      <c r="Z21" s="66"/>
      <c r="AA21" s="66"/>
      <c r="AB21" s="65">
        <v>0</v>
      </c>
      <c r="AC21" s="65">
        <v>0</v>
      </c>
      <c r="AD21" s="65">
        <v>0</v>
      </c>
      <c r="AE21" s="66"/>
      <c r="AF21" s="66" t="e">
        <f>VLOOKUP(AE21,Sheet3!$A:$C,3,)</f>
        <v>#N/A</v>
      </c>
      <c r="AG21" s="72">
        <f t="shared" si="5"/>
        <v>0</v>
      </c>
      <c r="AH21">
        <f t="shared" si="6"/>
        <v>3700</v>
      </c>
      <c r="AI21">
        <v>3700</v>
      </c>
      <c r="AJ21" s="65">
        <v>1250</v>
      </c>
      <c r="AK21">
        <f t="shared" si="7"/>
        <v>0.33783783783783783</v>
      </c>
      <c r="AL21">
        <f t="shared" si="8"/>
        <v>3.3783783783783781</v>
      </c>
      <c r="AM21">
        <f t="shared" si="0"/>
        <v>3.5</v>
      </c>
      <c r="AN21" t="str">
        <f t="shared" si="9"/>
        <v>xsyh_zhekou_35</v>
      </c>
    </row>
    <row r="22" spans="1:40">
      <c r="A22" s="65">
        <v>10020201</v>
      </c>
      <c r="B22" s="65">
        <v>50</v>
      </c>
      <c r="C22" s="17">
        <v>69</v>
      </c>
      <c r="D22" s="65">
        <v>6</v>
      </c>
      <c r="E22" s="65">
        <v>8</v>
      </c>
      <c r="F22" s="65" t="s">
        <v>105</v>
      </c>
      <c r="G22" s="65">
        <v>2</v>
      </c>
      <c r="H22" s="65">
        <v>250</v>
      </c>
      <c r="I22" s="65">
        <v>1</v>
      </c>
      <c r="J22" s="65">
        <f t="shared" si="1"/>
        <v>250</v>
      </c>
      <c r="K22" s="65">
        <v>3</v>
      </c>
      <c r="L22" s="65">
        <v>5</v>
      </c>
      <c r="M22" s="65">
        <v>10</v>
      </c>
      <c r="N22" s="66" t="s">
        <v>112</v>
      </c>
      <c r="O22" s="66"/>
      <c r="P22" s="66"/>
      <c r="Q22" s="66" t="str">
        <f t="shared" si="2"/>
        <v>体力丹</v>
      </c>
      <c r="R22" s="66">
        <f>VLOOKUP(Q22,Sheet3!$A:$C,3,)</f>
        <v>25</v>
      </c>
      <c r="S22" s="72">
        <f t="shared" si="3"/>
        <v>250</v>
      </c>
      <c r="T22" s="65">
        <v>3</v>
      </c>
      <c r="U22" s="65">
        <v>4</v>
      </c>
      <c r="V22" s="65">
        <v>10</v>
      </c>
      <c r="W22" s="66" t="s">
        <v>119</v>
      </c>
      <c r="X22" s="66">
        <f>VLOOKUP(W22,Sheet3!$A:$C,3,)</f>
        <v>25</v>
      </c>
      <c r="Y22" s="72">
        <f t="shared" si="4"/>
        <v>250</v>
      </c>
      <c r="Z22" s="66"/>
      <c r="AA22" s="66"/>
      <c r="AB22" s="65">
        <v>0</v>
      </c>
      <c r="AC22" s="65">
        <v>0</v>
      </c>
      <c r="AD22" s="65">
        <v>0</v>
      </c>
      <c r="AE22" s="66"/>
      <c r="AF22" s="66" t="e">
        <f>VLOOKUP(AE22,Sheet3!$A:$C,3,)</f>
        <v>#N/A</v>
      </c>
      <c r="AG22" s="72">
        <f t="shared" si="5"/>
        <v>0</v>
      </c>
      <c r="AH22">
        <f t="shared" si="6"/>
        <v>500</v>
      </c>
      <c r="AI22">
        <v>500</v>
      </c>
      <c r="AJ22" s="65">
        <v>250</v>
      </c>
      <c r="AK22">
        <f t="shared" si="7"/>
        <v>0.5</v>
      </c>
      <c r="AL22">
        <f t="shared" si="8"/>
        <v>5</v>
      </c>
      <c r="AM22">
        <f t="shared" si="0"/>
        <v>5</v>
      </c>
      <c r="AN22" t="str">
        <f t="shared" si="9"/>
        <v>xsyh_zhekou_5</v>
      </c>
    </row>
    <row r="23" spans="1:40">
      <c r="A23" s="65">
        <v>10020202</v>
      </c>
      <c r="B23" s="65">
        <v>50</v>
      </c>
      <c r="C23" s="17">
        <v>69</v>
      </c>
      <c r="D23" s="65">
        <v>6</v>
      </c>
      <c r="E23" s="65">
        <v>8</v>
      </c>
      <c r="F23" s="65" t="s">
        <v>106</v>
      </c>
      <c r="G23" s="65">
        <v>2</v>
      </c>
      <c r="H23" s="65">
        <v>280</v>
      </c>
      <c r="I23" s="65">
        <v>1</v>
      </c>
      <c r="J23" s="65">
        <f t="shared" si="1"/>
        <v>280</v>
      </c>
      <c r="K23" s="65">
        <v>1</v>
      </c>
      <c r="L23" s="65">
        <v>0</v>
      </c>
      <c r="M23" s="65">
        <v>800000</v>
      </c>
      <c r="N23" s="66"/>
      <c r="O23" s="66" t="s">
        <v>113</v>
      </c>
      <c r="P23" s="66"/>
      <c r="Q23" s="66" t="str">
        <f t="shared" si="2"/>
        <v>银两</v>
      </c>
      <c r="R23" s="66">
        <f>VLOOKUP(Q23,Sheet3!$A:$C,3,)</f>
        <v>1E-3</v>
      </c>
      <c r="S23" s="72">
        <f t="shared" si="3"/>
        <v>800</v>
      </c>
      <c r="T23" s="65">
        <v>0</v>
      </c>
      <c r="U23" s="65">
        <v>0</v>
      </c>
      <c r="V23" s="65">
        <v>0</v>
      </c>
      <c r="W23" s="66"/>
      <c r="X23" s="66" t="e">
        <f>VLOOKUP(W23,Sheet3!$A:$C,3,)</f>
        <v>#N/A</v>
      </c>
      <c r="Y23" s="72">
        <f t="shared" si="4"/>
        <v>0</v>
      </c>
      <c r="Z23" s="66"/>
      <c r="AA23" s="66"/>
      <c r="AB23" s="65">
        <v>0</v>
      </c>
      <c r="AC23" s="65">
        <v>0</v>
      </c>
      <c r="AD23" s="65">
        <v>0</v>
      </c>
      <c r="AE23" s="66"/>
      <c r="AF23" s="66" t="e">
        <f>VLOOKUP(AE23,Sheet3!$A:$C,3,)</f>
        <v>#N/A</v>
      </c>
      <c r="AG23" s="72">
        <f t="shared" si="5"/>
        <v>0</v>
      </c>
      <c r="AH23">
        <f t="shared" si="6"/>
        <v>800</v>
      </c>
      <c r="AI23">
        <v>800</v>
      </c>
      <c r="AJ23" s="65">
        <v>280</v>
      </c>
      <c r="AK23">
        <f t="shared" si="7"/>
        <v>0.35</v>
      </c>
      <c r="AL23">
        <f t="shared" si="8"/>
        <v>3.5</v>
      </c>
      <c r="AM23">
        <f t="shared" si="0"/>
        <v>3.5</v>
      </c>
      <c r="AN23" t="str">
        <f t="shared" si="9"/>
        <v>xsyh_zhekou_35</v>
      </c>
    </row>
    <row r="24" spans="1:40">
      <c r="A24" s="65">
        <v>10020203</v>
      </c>
      <c r="B24" s="65">
        <v>50</v>
      </c>
      <c r="C24" s="17">
        <v>69</v>
      </c>
      <c r="D24" s="65">
        <v>6</v>
      </c>
      <c r="E24" s="65">
        <v>8</v>
      </c>
      <c r="F24" s="65" t="s">
        <v>107</v>
      </c>
      <c r="G24" s="65">
        <v>2</v>
      </c>
      <c r="H24" s="65">
        <v>580</v>
      </c>
      <c r="I24" s="65">
        <v>2</v>
      </c>
      <c r="J24" s="65">
        <f t="shared" si="1"/>
        <v>1160</v>
      </c>
      <c r="K24" s="65">
        <v>3</v>
      </c>
      <c r="L24" s="65">
        <v>21</v>
      </c>
      <c r="M24" s="65">
        <v>5</v>
      </c>
      <c r="N24" s="66" t="s">
        <v>114</v>
      </c>
      <c r="O24" s="66"/>
      <c r="P24" s="66"/>
      <c r="Q24" s="66" t="str">
        <f t="shared" si="2"/>
        <v>橙色装备箱子</v>
      </c>
      <c r="R24" s="66">
        <f>VLOOKUP(Q24,Sheet3!$A:$C,3,)</f>
        <v>133</v>
      </c>
      <c r="S24" s="72">
        <f t="shared" si="3"/>
        <v>665</v>
      </c>
      <c r="T24" s="65">
        <v>3</v>
      </c>
      <c r="U24" s="65">
        <v>13</v>
      </c>
      <c r="V24" s="65">
        <v>50</v>
      </c>
      <c r="W24" s="66" t="s">
        <v>120</v>
      </c>
      <c r="X24" s="66">
        <f>VLOOKUP(W24,Sheet3!$A:$C,3,)</f>
        <v>20</v>
      </c>
      <c r="Y24" s="72">
        <f t="shared" si="4"/>
        <v>1000</v>
      </c>
      <c r="Z24" s="66"/>
      <c r="AA24" s="66"/>
      <c r="AB24" s="65">
        <v>0</v>
      </c>
      <c r="AC24" s="65">
        <v>0</v>
      </c>
      <c r="AD24" s="65">
        <v>0</v>
      </c>
      <c r="AE24" s="66"/>
      <c r="AF24" s="66" t="e">
        <f>VLOOKUP(AE24,Sheet3!$A:$C,3,)</f>
        <v>#N/A</v>
      </c>
      <c r="AG24" s="72">
        <f t="shared" si="5"/>
        <v>0</v>
      </c>
      <c r="AH24">
        <f t="shared" si="6"/>
        <v>1665</v>
      </c>
      <c r="AI24">
        <v>1665</v>
      </c>
      <c r="AJ24" s="65">
        <v>580</v>
      </c>
      <c r="AK24">
        <f t="shared" si="7"/>
        <v>0.34834834834834832</v>
      </c>
      <c r="AL24">
        <f t="shared" si="8"/>
        <v>3.4834834834834831</v>
      </c>
      <c r="AM24">
        <f t="shared" si="0"/>
        <v>3.5</v>
      </c>
      <c r="AN24" t="str">
        <f t="shared" si="9"/>
        <v>xsyh_zhekou_35</v>
      </c>
    </row>
    <row r="25" spans="1:40">
      <c r="A25" s="65">
        <v>10020204</v>
      </c>
      <c r="B25" s="65">
        <v>50</v>
      </c>
      <c r="C25" s="17">
        <v>69</v>
      </c>
      <c r="D25" s="65">
        <v>6</v>
      </c>
      <c r="E25" s="65">
        <v>8</v>
      </c>
      <c r="F25" s="65" t="s">
        <v>103</v>
      </c>
      <c r="G25" s="65">
        <v>2</v>
      </c>
      <c r="H25" s="65">
        <v>950</v>
      </c>
      <c r="I25" s="65">
        <v>2</v>
      </c>
      <c r="J25" s="65">
        <f t="shared" si="1"/>
        <v>1900</v>
      </c>
      <c r="K25" s="65">
        <v>23</v>
      </c>
      <c r="L25" s="65">
        <v>0</v>
      </c>
      <c r="M25" s="65">
        <v>500</v>
      </c>
      <c r="N25" s="66"/>
      <c r="O25" s="66"/>
      <c r="P25" s="66" t="s">
        <v>116</v>
      </c>
      <c r="Q25" s="66" t="str">
        <f t="shared" si="2"/>
        <v>神魂</v>
      </c>
      <c r="R25" s="66">
        <f>VLOOKUP(Q25,Sheet3!$A:$C,3,)</f>
        <v>1</v>
      </c>
      <c r="S25" s="72">
        <f t="shared" si="3"/>
        <v>500</v>
      </c>
      <c r="T25" s="65">
        <v>3</v>
      </c>
      <c r="U25" s="65">
        <v>60</v>
      </c>
      <c r="V25" s="65">
        <v>500</v>
      </c>
      <c r="W25" s="66" t="s">
        <v>122</v>
      </c>
      <c r="X25" s="66">
        <f>VLOOKUP(W25,Sheet3!$A:$C,3,)</f>
        <v>3</v>
      </c>
      <c r="Y25" s="72">
        <f t="shared" si="4"/>
        <v>1500</v>
      </c>
      <c r="Z25" s="66"/>
      <c r="AA25" s="66"/>
      <c r="AB25" s="65">
        <v>3</v>
      </c>
      <c r="AC25" s="65">
        <v>73</v>
      </c>
      <c r="AD25" s="65">
        <v>5</v>
      </c>
      <c r="AE25" s="66" t="s">
        <v>123</v>
      </c>
      <c r="AF25" s="66">
        <f>VLOOKUP(AE25,Sheet3!$A:$C,3,)</f>
        <v>152</v>
      </c>
      <c r="AG25" s="72">
        <f t="shared" si="5"/>
        <v>760</v>
      </c>
      <c r="AH25">
        <f t="shared" si="6"/>
        <v>2760</v>
      </c>
      <c r="AI25">
        <v>2760</v>
      </c>
      <c r="AJ25" s="65">
        <v>950</v>
      </c>
      <c r="AK25">
        <f t="shared" si="7"/>
        <v>0.34420289855072461</v>
      </c>
      <c r="AL25">
        <f t="shared" si="8"/>
        <v>3.4420289855072461</v>
      </c>
      <c r="AM25">
        <f t="shared" si="0"/>
        <v>3.5</v>
      </c>
      <c r="AN25" t="str">
        <f t="shared" si="9"/>
        <v>xsyh_zhekou_35</v>
      </c>
    </row>
    <row r="26" spans="1:40">
      <c r="A26" s="65">
        <v>10020205</v>
      </c>
      <c r="B26" s="65">
        <v>50</v>
      </c>
      <c r="C26" s="17">
        <v>69</v>
      </c>
      <c r="D26" s="65">
        <v>6</v>
      </c>
      <c r="E26" s="65">
        <v>8</v>
      </c>
      <c r="F26" s="65" t="s">
        <v>104</v>
      </c>
      <c r="G26" s="65">
        <v>2</v>
      </c>
      <c r="H26" s="65">
        <v>1250</v>
      </c>
      <c r="I26" s="65">
        <v>2</v>
      </c>
      <c r="J26" s="65">
        <f t="shared" si="1"/>
        <v>2500</v>
      </c>
      <c r="K26" s="65">
        <v>3</v>
      </c>
      <c r="L26" s="65">
        <v>188</v>
      </c>
      <c r="M26" s="65">
        <v>2</v>
      </c>
      <c r="N26" s="66" t="s">
        <v>115</v>
      </c>
      <c r="O26" s="66"/>
      <c r="P26" s="66"/>
      <c r="Q26" s="66" t="str">
        <f t="shared" si="2"/>
        <v>橙色宝物礼包</v>
      </c>
      <c r="R26" s="66">
        <f>VLOOKUP(Q26,Sheet3!$A:$C,3,)</f>
        <v>600</v>
      </c>
      <c r="S26" s="72">
        <f t="shared" si="3"/>
        <v>1200</v>
      </c>
      <c r="T26" s="65">
        <v>3</v>
      </c>
      <c r="U26" s="65">
        <v>18</v>
      </c>
      <c r="V26" s="65">
        <v>500</v>
      </c>
      <c r="W26" s="66" t="s">
        <v>121</v>
      </c>
      <c r="X26" s="66">
        <f>VLOOKUP(W26,Sheet3!$A:$C,3,)</f>
        <v>5</v>
      </c>
      <c r="Y26" s="72">
        <f t="shared" si="4"/>
        <v>2500</v>
      </c>
      <c r="Z26" s="66"/>
      <c r="AA26" s="66"/>
      <c r="AB26" s="65">
        <v>0</v>
      </c>
      <c r="AC26" s="65">
        <v>0</v>
      </c>
      <c r="AD26" s="65">
        <v>0</v>
      </c>
      <c r="AE26" s="66"/>
      <c r="AF26" s="66" t="e">
        <f>VLOOKUP(AE26,Sheet3!$A:$C,3,)</f>
        <v>#N/A</v>
      </c>
      <c r="AG26" s="72">
        <f t="shared" si="5"/>
        <v>0</v>
      </c>
      <c r="AH26">
        <f t="shared" si="6"/>
        <v>3700</v>
      </c>
      <c r="AI26">
        <v>3700</v>
      </c>
      <c r="AJ26" s="65">
        <v>1250</v>
      </c>
      <c r="AK26">
        <f t="shared" si="7"/>
        <v>0.33783783783783783</v>
      </c>
      <c r="AL26">
        <f t="shared" si="8"/>
        <v>3.3783783783783781</v>
      </c>
      <c r="AM26">
        <f t="shared" si="0"/>
        <v>3.5</v>
      </c>
      <c r="AN26" t="str">
        <f t="shared" si="9"/>
        <v>xsyh_zhekou_35</v>
      </c>
    </row>
    <row r="27" spans="1:40">
      <c r="A27" s="65">
        <v>10020301</v>
      </c>
      <c r="B27" s="65">
        <v>50</v>
      </c>
      <c r="C27" s="17">
        <v>69</v>
      </c>
      <c r="D27" s="65">
        <v>9</v>
      </c>
      <c r="E27" s="65">
        <v>12</v>
      </c>
      <c r="F27" s="65" t="s">
        <v>105</v>
      </c>
      <c r="G27" s="65">
        <v>2</v>
      </c>
      <c r="H27" s="65">
        <v>250</v>
      </c>
      <c r="I27" s="65">
        <v>1</v>
      </c>
      <c r="J27" s="65">
        <f t="shared" si="1"/>
        <v>250</v>
      </c>
      <c r="K27" s="65">
        <v>3</v>
      </c>
      <c r="L27" s="65">
        <v>5</v>
      </c>
      <c r="M27" s="65">
        <v>10</v>
      </c>
      <c r="N27" s="66" t="s">
        <v>112</v>
      </c>
      <c r="O27" s="66"/>
      <c r="P27" s="66"/>
      <c r="Q27" s="66" t="str">
        <f t="shared" si="2"/>
        <v>体力丹</v>
      </c>
      <c r="R27" s="66">
        <f>VLOOKUP(Q27,Sheet3!$A:$C,3,)</f>
        <v>25</v>
      </c>
      <c r="S27" s="72">
        <f t="shared" si="3"/>
        <v>250</v>
      </c>
      <c r="T27" s="65">
        <v>3</v>
      </c>
      <c r="U27" s="65">
        <v>4</v>
      </c>
      <c r="V27" s="65">
        <v>10</v>
      </c>
      <c r="W27" s="66" t="s">
        <v>119</v>
      </c>
      <c r="X27" s="66">
        <f>VLOOKUP(W27,Sheet3!$A:$C,3,)</f>
        <v>25</v>
      </c>
      <c r="Y27" s="72">
        <f t="shared" si="4"/>
        <v>250</v>
      </c>
      <c r="Z27" s="66"/>
      <c r="AA27" s="66"/>
      <c r="AB27" s="65">
        <v>0</v>
      </c>
      <c r="AC27" s="65">
        <v>0</v>
      </c>
      <c r="AD27" s="65">
        <v>0</v>
      </c>
      <c r="AE27" s="66"/>
      <c r="AF27" s="66" t="e">
        <f>VLOOKUP(AE27,Sheet3!$A:$C,3,)</f>
        <v>#N/A</v>
      </c>
      <c r="AG27" s="72">
        <f t="shared" si="5"/>
        <v>0</v>
      </c>
      <c r="AH27">
        <f t="shared" si="6"/>
        <v>500</v>
      </c>
      <c r="AI27">
        <v>500</v>
      </c>
      <c r="AJ27" s="65">
        <v>250</v>
      </c>
      <c r="AK27">
        <f t="shared" si="7"/>
        <v>0.5</v>
      </c>
      <c r="AL27">
        <f t="shared" si="8"/>
        <v>5</v>
      </c>
      <c r="AM27">
        <f t="shared" si="0"/>
        <v>5</v>
      </c>
      <c r="AN27" t="str">
        <f t="shared" si="9"/>
        <v>xsyh_zhekou_5</v>
      </c>
    </row>
    <row r="28" spans="1:40">
      <c r="A28" s="65">
        <v>10020302</v>
      </c>
      <c r="B28" s="65">
        <v>50</v>
      </c>
      <c r="C28" s="17">
        <v>69</v>
      </c>
      <c r="D28" s="65">
        <v>9</v>
      </c>
      <c r="E28" s="65">
        <v>12</v>
      </c>
      <c r="F28" s="65" t="s">
        <v>106</v>
      </c>
      <c r="G28" s="65">
        <v>2</v>
      </c>
      <c r="H28" s="65">
        <v>350</v>
      </c>
      <c r="I28" s="65">
        <v>1</v>
      </c>
      <c r="J28" s="65">
        <f t="shared" si="1"/>
        <v>350</v>
      </c>
      <c r="K28" s="65">
        <v>1</v>
      </c>
      <c r="L28" s="65">
        <v>0</v>
      </c>
      <c r="M28" s="65">
        <v>1000000</v>
      </c>
      <c r="N28" s="66"/>
      <c r="O28" s="66" t="s">
        <v>113</v>
      </c>
      <c r="P28" s="66"/>
      <c r="Q28" s="66" t="str">
        <f t="shared" si="2"/>
        <v>银两</v>
      </c>
      <c r="R28" s="66">
        <f>VLOOKUP(Q28,Sheet3!$A:$C,3,)</f>
        <v>1E-3</v>
      </c>
      <c r="S28" s="72">
        <f t="shared" si="3"/>
        <v>1000</v>
      </c>
      <c r="T28" s="65">
        <v>0</v>
      </c>
      <c r="U28" s="65">
        <v>0</v>
      </c>
      <c r="V28" s="65">
        <v>0</v>
      </c>
      <c r="W28" s="66"/>
      <c r="X28" s="66" t="e">
        <f>VLOOKUP(W28,Sheet3!$A:$C,3,)</f>
        <v>#N/A</v>
      </c>
      <c r="Y28" s="72">
        <f t="shared" si="4"/>
        <v>0</v>
      </c>
      <c r="Z28" s="66"/>
      <c r="AA28" s="66"/>
      <c r="AB28" s="65">
        <v>0</v>
      </c>
      <c r="AC28" s="65">
        <v>0</v>
      </c>
      <c r="AD28" s="65">
        <v>0</v>
      </c>
      <c r="AE28" s="66"/>
      <c r="AF28" s="66" t="e">
        <f>VLOOKUP(AE28,Sheet3!$A:$C,3,)</f>
        <v>#N/A</v>
      </c>
      <c r="AG28" s="72">
        <f t="shared" si="5"/>
        <v>0</v>
      </c>
      <c r="AH28">
        <f t="shared" si="6"/>
        <v>1000</v>
      </c>
      <c r="AI28">
        <v>1000</v>
      </c>
      <c r="AJ28" s="65">
        <v>350</v>
      </c>
      <c r="AK28">
        <f t="shared" si="7"/>
        <v>0.35</v>
      </c>
      <c r="AL28">
        <f t="shared" si="8"/>
        <v>3.5</v>
      </c>
      <c r="AM28">
        <f t="shared" si="0"/>
        <v>3.5</v>
      </c>
      <c r="AN28" t="str">
        <f t="shared" si="9"/>
        <v>xsyh_zhekou_35</v>
      </c>
    </row>
    <row r="29" spans="1:40">
      <c r="A29" s="65">
        <v>10020303</v>
      </c>
      <c r="B29" s="65">
        <v>50</v>
      </c>
      <c r="C29" s="17">
        <v>69</v>
      </c>
      <c r="D29" s="65">
        <v>9</v>
      </c>
      <c r="E29" s="65">
        <v>12</v>
      </c>
      <c r="F29" s="65" t="s">
        <v>107</v>
      </c>
      <c r="G29" s="65">
        <v>2</v>
      </c>
      <c r="H29" s="65">
        <v>580</v>
      </c>
      <c r="I29" s="65">
        <v>3</v>
      </c>
      <c r="J29" s="65">
        <f t="shared" si="1"/>
        <v>1740</v>
      </c>
      <c r="K29" s="65">
        <v>3</v>
      </c>
      <c r="L29" s="65">
        <v>21</v>
      </c>
      <c r="M29" s="65">
        <v>5</v>
      </c>
      <c r="N29" s="66" t="s">
        <v>114</v>
      </c>
      <c r="O29" s="66"/>
      <c r="P29" s="66"/>
      <c r="Q29" s="66" t="str">
        <f t="shared" si="2"/>
        <v>橙色装备箱子</v>
      </c>
      <c r="R29" s="66">
        <f>VLOOKUP(Q29,Sheet3!$A:$C,3,)</f>
        <v>133</v>
      </c>
      <c r="S29" s="72">
        <f t="shared" si="3"/>
        <v>665</v>
      </c>
      <c r="T29" s="65">
        <v>3</v>
      </c>
      <c r="U29" s="65">
        <v>13</v>
      </c>
      <c r="V29" s="65">
        <v>50</v>
      </c>
      <c r="W29" s="66" t="s">
        <v>120</v>
      </c>
      <c r="X29" s="66">
        <f>VLOOKUP(W29,Sheet3!$A:$C,3,)</f>
        <v>20</v>
      </c>
      <c r="Y29" s="72">
        <f t="shared" si="4"/>
        <v>1000</v>
      </c>
      <c r="Z29" s="66"/>
      <c r="AA29" s="66"/>
      <c r="AB29" s="65">
        <v>0</v>
      </c>
      <c r="AC29" s="65">
        <v>0</v>
      </c>
      <c r="AD29" s="65">
        <v>0</v>
      </c>
      <c r="AE29" s="66"/>
      <c r="AF29" s="66" t="e">
        <f>VLOOKUP(AE29,Sheet3!$A:$C,3,)</f>
        <v>#N/A</v>
      </c>
      <c r="AG29" s="72">
        <f t="shared" si="5"/>
        <v>0</v>
      </c>
      <c r="AH29">
        <f t="shared" si="6"/>
        <v>1665</v>
      </c>
      <c r="AI29">
        <v>1665</v>
      </c>
      <c r="AJ29" s="65">
        <v>580</v>
      </c>
      <c r="AK29">
        <f t="shared" si="7"/>
        <v>0.34834834834834832</v>
      </c>
      <c r="AL29">
        <f t="shared" si="8"/>
        <v>3.4834834834834831</v>
      </c>
      <c r="AM29">
        <f t="shared" si="0"/>
        <v>3.5</v>
      </c>
      <c r="AN29" t="str">
        <f t="shared" si="9"/>
        <v>xsyh_zhekou_35</v>
      </c>
    </row>
    <row r="30" spans="1:40">
      <c r="A30" s="65">
        <v>10020304</v>
      </c>
      <c r="B30" s="65">
        <v>50</v>
      </c>
      <c r="C30" s="17">
        <v>69</v>
      </c>
      <c r="D30" s="65">
        <v>9</v>
      </c>
      <c r="E30" s="65">
        <v>12</v>
      </c>
      <c r="F30" s="65" t="s">
        <v>103</v>
      </c>
      <c r="G30" s="65">
        <v>2</v>
      </c>
      <c r="H30" s="65">
        <v>950</v>
      </c>
      <c r="I30" s="65">
        <v>3</v>
      </c>
      <c r="J30" s="65">
        <f t="shared" si="1"/>
        <v>2850</v>
      </c>
      <c r="K30" s="65">
        <v>23</v>
      </c>
      <c r="L30" s="65">
        <v>0</v>
      </c>
      <c r="M30" s="65">
        <v>500</v>
      </c>
      <c r="N30" s="66"/>
      <c r="O30" s="66"/>
      <c r="P30" s="66" t="s">
        <v>116</v>
      </c>
      <c r="Q30" s="66" t="str">
        <f t="shared" si="2"/>
        <v>神魂</v>
      </c>
      <c r="R30" s="66">
        <f>VLOOKUP(Q30,Sheet3!$A:$C,3,)</f>
        <v>1</v>
      </c>
      <c r="S30" s="72">
        <f t="shared" si="3"/>
        <v>500</v>
      </c>
      <c r="T30" s="65">
        <v>3</v>
      </c>
      <c r="U30" s="65">
        <v>60</v>
      </c>
      <c r="V30" s="65">
        <v>500</v>
      </c>
      <c r="W30" s="66" t="s">
        <v>122</v>
      </c>
      <c r="X30" s="66">
        <f>VLOOKUP(W30,Sheet3!$A:$C,3,)</f>
        <v>3</v>
      </c>
      <c r="Y30" s="72">
        <f t="shared" si="4"/>
        <v>1500</v>
      </c>
      <c r="Z30" s="66"/>
      <c r="AA30" s="66"/>
      <c r="AB30" s="65">
        <v>3</v>
      </c>
      <c r="AC30" s="65">
        <v>73</v>
      </c>
      <c r="AD30" s="65">
        <v>5</v>
      </c>
      <c r="AE30" s="66" t="s">
        <v>123</v>
      </c>
      <c r="AF30" s="66">
        <f>VLOOKUP(AE30,Sheet3!$A:$C,3,)</f>
        <v>152</v>
      </c>
      <c r="AG30" s="72">
        <f t="shared" si="5"/>
        <v>760</v>
      </c>
      <c r="AH30">
        <f t="shared" si="6"/>
        <v>2760</v>
      </c>
      <c r="AI30">
        <v>2760</v>
      </c>
      <c r="AJ30" s="65">
        <v>950</v>
      </c>
      <c r="AK30">
        <f t="shared" si="7"/>
        <v>0.34420289855072461</v>
      </c>
      <c r="AL30">
        <f t="shared" si="8"/>
        <v>3.4420289855072461</v>
      </c>
      <c r="AM30">
        <f t="shared" si="0"/>
        <v>3.5</v>
      </c>
      <c r="AN30" t="str">
        <f t="shared" si="9"/>
        <v>xsyh_zhekou_35</v>
      </c>
    </row>
    <row r="31" spans="1:40">
      <c r="A31" s="65">
        <v>10020305</v>
      </c>
      <c r="B31" s="65">
        <v>50</v>
      </c>
      <c r="C31" s="17">
        <v>69</v>
      </c>
      <c r="D31" s="65">
        <v>9</v>
      </c>
      <c r="E31" s="65">
        <v>12</v>
      </c>
      <c r="F31" s="65" t="s">
        <v>104</v>
      </c>
      <c r="G31" s="65">
        <v>2</v>
      </c>
      <c r="H31" s="65">
        <v>1250</v>
      </c>
      <c r="I31" s="65">
        <v>3</v>
      </c>
      <c r="J31" s="65">
        <f t="shared" si="1"/>
        <v>3750</v>
      </c>
      <c r="K31" s="65">
        <v>3</v>
      </c>
      <c r="L31" s="65">
        <v>188</v>
      </c>
      <c r="M31" s="65">
        <v>2</v>
      </c>
      <c r="N31" s="66" t="s">
        <v>115</v>
      </c>
      <c r="O31" s="66"/>
      <c r="P31" s="66"/>
      <c r="Q31" s="66" t="str">
        <f t="shared" si="2"/>
        <v>橙色宝物礼包</v>
      </c>
      <c r="R31" s="66">
        <f>VLOOKUP(Q31,Sheet3!$A:$C,3,)</f>
        <v>600</v>
      </c>
      <c r="S31" s="72">
        <f t="shared" si="3"/>
        <v>1200</v>
      </c>
      <c r="T31" s="65">
        <v>3</v>
      </c>
      <c r="U31" s="65">
        <v>18</v>
      </c>
      <c r="V31" s="65">
        <v>500</v>
      </c>
      <c r="W31" s="66" t="s">
        <v>121</v>
      </c>
      <c r="X31" s="66">
        <f>VLOOKUP(W31,Sheet3!$A:$C,3,)</f>
        <v>5</v>
      </c>
      <c r="Y31" s="72">
        <f t="shared" si="4"/>
        <v>2500</v>
      </c>
      <c r="Z31" s="66"/>
      <c r="AA31" s="66"/>
      <c r="AB31" s="65">
        <v>0</v>
      </c>
      <c r="AC31" s="65">
        <v>0</v>
      </c>
      <c r="AD31" s="65">
        <v>0</v>
      </c>
      <c r="AE31" s="66"/>
      <c r="AF31" s="66" t="e">
        <f>VLOOKUP(AE31,Sheet3!$A:$C,3,)</f>
        <v>#N/A</v>
      </c>
      <c r="AG31" s="72">
        <f t="shared" si="5"/>
        <v>0</v>
      </c>
      <c r="AH31">
        <f t="shared" si="6"/>
        <v>3700</v>
      </c>
      <c r="AI31">
        <v>3700</v>
      </c>
      <c r="AJ31" s="65">
        <v>1250</v>
      </c>
      <c r="AK31">
        <f t="shared" si="7"/>
        <v>0.33783783783783783</v>
      </c>
      <c r="AL31">
        <f t="shared" si="8"/>
        <v>3.3783783783783781</v>
      </c>
      <c r="AM31">
        <f t="shared" si="0"/>
        <v>3.5</v>
      </c>
      <c r="AN31" t="str">
        <f t="shared" si="9"/>
        <v>xsyh_zhekou_35</v>
      </c>
    </row>
    <row r="32" spans="1:40">
      <c r="A32" s="65">
        <v>10030101</v>
      </c>
      <c r="B32" s="65">
        <v>70</v>
      </c>
      <c r="C32" s="65">
        <v>79</v>
      </c>
      <c r="D32" s="65">
        <v>0</v>
      </c>
      <c r="E32" s="65">
        <v>5</v>
      </c>
      <c r="F32" s="65" t="s">
        <v>105</v>
      </c>
      <c r="G32" s="65">
        <v>2</v>
      </c>
      <c r="H32" s="65">
        <v>250</v>
      </c>
      <c r="I32" s="65">
        <v>1</v>
      </c>
      <c r="J32" s="65">
        <f t="shared" si="1"/>
        <v>250</v>
      </c>
      <c r="K32" s="65">
        <v>3</v>
      </c>
      <c r="L32" s="65">
        <v>5</v>
      </c>
      <c r="M32" s="65">
        <v>10</v>
      </c>
      <c r="N32" s="66" t="s">
        <v>112</v>
      </c>
      <c r="O32" s="66"/>
      <c r="P32" s="66"/>
      <c r="Q32" s="66" t="str">
        <f t="shared" si="2"/>
        <v>体力丹</v>
      </c>
      <c r="R32" s="66">
        <f>VLOOKUP(Q32,Sheet3!$A:$C,3,)</f>
        <v>25</v>
      </c>
      <c r="S32" s="72">
        <f t="shared" si="3"/>
        <v>250</v>
      </c>
      <c r="T32" s="65">
        <v>3</v>
      </c>
      <c r="U32" s="65">
        <v>4</v>
      </c>
      <c r="V32" s="65">
        <v>10</v>
      </c>
      <c r="W32" s="66" t="s">
        <v>119</v>
      </c>
      <c r="X32" s="66">
        <f>VLOOKUP(W32,Sheet3!$A:$C,3,)</f>
        <v>25</v>
      </c>
      <c r="Y32" s="72">
        <f t="shared" si="4"/>
        <v>250</v>
      </c>
      <c r="Z32" s="66"/>
      <c r="AA32" s="66"/>
      <c r="AB32" s="65">
        <v>0</v>
      </c>
      <c r="AC32" s="65">
        <v>0</v>
      </c>
      <c r="AD32" s="65">
        <v>0</v>
      </c>
      <c r="AE32" s="66"/>
      <c r="AF32" s="66" t="e">
        <f>VLOOKUP(AE32,Sheet3!$A:$C,3,)</f>
        <v>#N/A</v>
      </c>
      <c r="AG32" s="72">
        <f t="shared" si="5"/>
        <v>0</v>
      </c>
      <c r="AH32">
        <f t="shared" si="6"/>
        <v>500</v>
      </c>
      <c r="AI32">
        <v>500</v>
      </c>
      <c r="AJ32" s="65">
        <v>250</v>
      </c>
      <c r="AK32">
        <f t="shared" si="7"/>
        <v>0.5</v>
      </c>
      <c r="AL32">
        <f t="shared" si="8"/>
        <v>5</v>
      </c>
      <c r="AM32">
        <f t="shared" si="0"/>
        <v>5</v>
      </c>
      <c r="AN32" t="str">
        <f t="shared" si="9"/>
        <v>xsyh_zhekou_5</v>
      </c>
    </row>
    <row r="33" spans="1:40">
      <c r="A33" s="65">
        <v>10030102</v>
      </c>
      <c r="B33" s="65">
        <v>70</v>
      </c>
      <c r="C33" s="65">
        <v>79</v>
      </c>
      <c r="D33" s="65">
        <v>0</v>
      </c>
      <c r="E33" s="65">
        <v>5</v>
      </c>
      <c r="F33" s="65" t="s">
        <v>106</v>
      </c>
      <c r="G33" s="65">
        <v>2</v>
      </c>
      <c r="H33" s="65">
        <v>175</v>
      </c>
      <c r="I33" s="65">
        <v>2</v>
      </c>
      <c r="J33" s="65">
        <f t="shared" si="1"/>
        <v>350</v>
      </c>
      <c r="K33" s="65">
        <v>1</v>
      </c>
      <c r="L33" s="65">
        <v>0</v>
      </c>
      <c r="M33" s="65">
        <v>500000</v>
      </c>
      <c r="N33" s="66"/>
      <c r="O33" s="66" t="s">
        <v>113</v>
      </c>
      <c r="P33" s="66"/>
      <c r="Q33" s="66" t="str">
        <f t="shared" si="2"/>
        <v>银两</v>
      </c>
      <c r="R33" s="66">
        <f>VLOOKUP(Q33,Sheet3!$A:$C,3,)</f>
        <v>1E-3</v>
      </c>
      <c r="S33" s="72">
        <f t="shared" si="3"/>
        <v>500</v>
      </c>
      <c r="T33" s="65">
        <v>0</v>
      </c>
      <c r="U33" s="65">
        <v>0</v>
      </c>
      <c r="V33" s="65">
        <v>0</v>
      </c>
      <c r="W33" s="66"/>
      <c r="X33" s="66" t="e">
        <f>VLOOKUP(W33,Sheet3!$A:$C,3,)</f>
        <v>#N/A</v>
      </c>
      <c r="Y33" s="72">
        <f t="shared" si="4"/>
        <v>0</v>
      </c>
      <c r="Z33" s="66"/>
      <c r="AA33" s="66"/>
      <c r="AB33" s="65">
        <v>0</v>
      </c>
      <c r="AC33" s="65">
        <v>0</v>
      </c>
      <c r="AD33" s="65">
        <v>0</v>
      </c>
      <c r="AE33" s="66"/>
      <c r="AF33" s="66" t="e">
        <f>VLOOKUP(AE33,Sheet3!$A:$C,3,)</f>
        <v>#N/A</v>
      </c>
      <c r="AG33" s="72">
        <f t="shared" si="5"/>
        <v>0</v>
      </c>
      <c r="AH33">
        <f t="shared" si="6"/>
        <v>500</v>
      </c>
      <c r="AI33">
        <v>500</v>
      </c>
      <c r="AJ33" s="65">
        <v>175</v>
      </c>
      <c r="AK33">
        <f t="shared" si="7"/>
        <v>0.35</v>
      </c>
      <c r="AL33">
        <f t="shared" si="8"/>
        <v>3.5</v>
      </c>
      <c r="AM33">
        <f t="shared" si="0"/>
        <v>3.5</v>
      </c>
      <c r="AN33" t="str">
        <f t="shared" si="9"/>
        <v>xsyh_zhekou_35</v>
      </c>
    </row>
    <row r="34" spans="1:40">
      <c r="A34" s="65">
        <v>10030103</v>
      </c>
      <c r="B34" s="65">
        <v>70</v>
      </c>
      <c r="C34" s="65">
        <v>79</v>
      </c>
      <c r="D34" s="65">
        <v>0</v>
      </c>
      <c r="E34" s="65">
        <v>5</v>
      </c>
      <c r="F34" s="65" t="s">
        <v>107</v>
      </c>
      <c r="G34" s="65">
        <v>2</v>
      </c>
      <c r="H34" s="65">
        <v>580</v>
      </c>
      <c r="I34" s="65">
        <v>1</v>
      </c>
      <c r="J34" s="65">
        <f t="shared" si="1"/>
        <v>580</v>
      </c>
      <c r="K34" s="65">
        <v>3</v>
      </c>
      <c r="L34" s="65">
        <v>21</v>
      </c>
      <c r="M34" s="65">
        <v>5</v>
      </c>
      <c r="N34" s="66" t="s">
        <v>114</v>
      </c>
      <c r="O34" s="66"/>
      <c r="P34" s="66"/>
      <c r="Q34" s="66" t="str">
        <f t="shared" si="2"/>
        <v>橙色装备箱子</v>
      </c>
      <c r="R34" s="66">
        <f>VLOOKUP(Q34,Sheet3!$A:$C,3,)</f>
        <v>133</v>
      </c>
      <c r="S34" s="72">
        <f t="shared" si="3"/>
        <v>665</v>
      </c>
      <c r="T34" s="65">
        <v>3</v>
      </c>
      <c r="U34" s="65">
        <v>13</v>
      </c>
      <c r="V34" s="65">
        <v>50</v>
      </c>
      <c r="W34" s="66" t="s">
        <v>120</v>
      </c>
      <c r="X34" s="66">
        <f>VLOOKUP(W34,Sheet3!$A:$C,3,)</f>
        <v>20</v>
      </c>
      <c r="Y34" s="72">
        <f t="shared" si="4"/>
        <v>1000</v>
      </c>
      <c r="Z34" s="66"/>
      <c r="AA34" s="66"/>
      <c r="AB34" s="65">
        <v>0</v>
      </c>
      <c r="AC34" s="65">
        <v>0</v>
      </c>
      <c r="AD34" s="65">
        <v>0</v>
      </c>
      <c r="AE34" s="66"/>
      <c r="AF34" s="66" t="e">
        <f>VLOOKUP(AE34,Sheet3!$A:$C,3,)</f>
        <v>#N/A</v>
      </c>
      <c r="AG34" s="72">
        <f t="shared" si="5"/>
        <v>0</v>
      </c>
      <c r="AH34">
        <f t="shared" si="6"/>
        <v>1665</v>
      </c>
      <c r="AI34">
        <v>1665</v>
      </c>
      <c r="AJ34" s="65">
        <v>580</v>
      </c>
      <c r="AK34">
        <f t="shared" si="7"/>
        <v>0.34834834834834832</v>
      </c>
      <c r="AL34">
        <f t="shared" si="8"/>
        <v>3.4834834834834831</v>
      </c>
      <c r="AM34">
        <f t="shared" si="0"/>
        <v>3.5</v>
      </c>
      <c r="AN34" t="str">
        <f t="shared" si="9"/>
        <v>xsyh_zhekou_35</v>
      </c>
    </row>
    <row r="35" spans="1:40">
      <c r="A35" s="65">
        <v>10030104</v>
      </c>
      <c r="B35" s="65">
        <v>70</v>
      </c>
      <c r="C35" s="65">
        <v>79</v>
      </c>
      <c r="D35" s="65">
        <v>0</v>
      </c>
      <c r="E35" s="65">
        <v>5</v>
      </c>
      <c r="F35" s="65" t="s">
        <v>103</v>
      </c>
      <c r="G35" s="65">
        <v>2</v>
      </c>
      <c r="H35" s="65">
        <v>1100</v>
      </c>
      <c r="I35" s="65">
        <v>1</v>
      </c>
      <c r="J35" s="65">
        <f t="shared" si="1"/>
        <v>1100</v>
      </c>
      <c r="K35" s="65">
        <v>23</v>
      </c>
      <c r="L35" s="65">
        <v>0</v>
      </c>
      <c r="M35" s="65">
        <v>500</v>
      </c>
      <c r="N35" s="66"/>
      <c r="O35" s="66"/>
      <c r="P35" s="66" t="s">
        <v>116</v>
      </c>
      <c r="Q35" s="66" t="str">
        <f t="shared" si="2"/>
        <v>神魂</v>
      </c>
      <c r="R35" s="66">
        <f>VLOOKUP(Q35,Sheet3!$A:$C,3,)</f>
        <v>1</v>
      </c>
      <c r="S35" s="72">
        <f t="shared" si="3"/>
        <v>500</v>
      </c>
      <c r="T35" s="65">
        <v>3</v>
      </c>
      <c r="U35" s="65">
        <v>60</v>
      </c>
      <c r="V35" s="65">
        <v>500</v>
      </c>
      <c r="W35" s="66" t="s">
        <v>122</v>
      </c>
      <c r="X35" s="66">
        <f>VLOOKUP(W35,Sheet3!$A:$C,3,)</f>
        <v>3</v>
      </c>
      <c r="Y35" s="72">
        <f t="shared" si="4"/>
        <v>1500</v>
      </c>
      <c r="Z35" s="66"/>
      <c r="AA35" s="66"/>
      <c r="AB35" s="65">
        <v>3</v>
      </c>
      <c r="AC35" s="65">
        <v>74</v>
      </c>
      <c r="AD35" s="65">
        <v>2</v>
      </c>
      <c r="AE35" s="66" t="s">
        <v>124</v>
      </c>
      <c r="AF35" s="66">
        <f>VLOOKUP(AE35,Sheet3!$A:$C,3,)</f>
        <v>688</v>
      </c>
      <c r="AG35" s="72">
        <f t="shared" si="5"/>
        <v>1376</v>
      </c>
      <c r="AH35">
        <f t="shared" si="6"/>
        <v>3376</v>
      </c>
      <c r="AI35">
        <v>3376</v>
      </c>
      <c r="AJ35" s="65">
        <v>1100</v>
      </c>
      <c r="AK35">
        <f t="shared" si="7"/>
        <v>0.32582938388625593</v>
      </c>
      <c r="AL35">
        <f t="shared" si="8"/>
        <v>3.2582938388625591</v>
      </c>
      <c r="AM35">
        <f t="shared" si="0"/>
        <v>3.5</v>
      </c>
      <c r="AN35" t="str">
        <f t="shared" si="9"/>
        <v>xsyh_zhekou_35</v>
      </c>
    </row>
    <row r="36" spans="1:40">
      <c r="A36" s="65">
        <v>10030105</v>
      </c>
      <c r="B36" s="65">
        <v>70</v>
      </c>
      <c r="C36" s="65">
        <v>79</v>
      </c>
      <c r="D36" s="65">
        <v>0</v>
      </c>
      <c r="E36" s="65">
        <v>5</v>
      </c>
      <c r="F36" s="65" t="s">
        <v>104</v>
      </c>
      <c r="G36" s="65">
        <v>2</v>
      </c>
      <c r="H36" s="65">
        <v>1500</v>
      </c>
      <c r="I36" s="65">
        <v>1</v>
      </c>
      <c r="J36" s="65">
        <f t="shared" si="1"/>
        <v>1500</v>
      </c>
      <c r="K36" s="65">
        <v>3</v>
      </c>
      <c r="L36" s="65">
        <v>189</v>
      </c>
      <c r="M36" s="65">
        <v>2</v>
      </c>
      <c r="N36" s="66" t="s">
        <v>117</v>
      </c>
      <c r="O36" s="66"/>
      <c r="P36" s="66"/>
      <c r="Q36" s="66" t="str">
        <f t="shared" si="2"/>
        <v>红色宝物礼包</v>
      </c>
      <c r="R36" s="66">
        <f>VLOOKUP(Q36,Sheet3!$A:$C,3,)</f>
        <v>1750</v>
      </c>
      <c r="S36" s="72">
        <f t="shared" si="3"/>
        <v>3500</v>
      </c>
      <c r="T36" s="65">
        <v>3</v>
      </c>
      <c r="U36" s="65">
        <v>18</v>
      </c>
      <c r="V36" s="65">
        <v>500</v>
      </c>
      <c r="W36" s="66" t="s">
        <v>121</v>
      </c>
      <c r="X36" s="66">
        <f>VLOOKUP(W36,Sheet3!$A:$C,3,)</f>
        <v>5</v>
      </c>
      <c r="Y36" s="72">
        <f t="shared" si="4"/>
        <v>2500</v>
      </c>
      <c r="Z36" s="66"/>
      <c r="AA36" s="66"/>
      <c r="AB36" s="65">
        <v>0</v>
      </c>
      <c r="AC36" s="65">
        <v>0</v>
      </c>
      <c r="AD36" s="65">
        <v>0</v>
      </c>
      <c r="AE36" s="66"/>
      <c r="AF36" s="66" t="e">
        <f>VLOOKUP(AE36,Sheet3!$A:$C,3,)</f>
        <v>#N/A</v>
      </c>
      <c r="AG36" s="72">
        <f t="shared" si="5"/>
        <v>0</v>
      </c>
      <c r="AH36">
        <f t="shared" si="6"/>
        <v>6000</v>
      </c>
      <c r="AI36">
        <v>6000</v>
      </c>
      <c r="AJ36" s="65">
        <v>1500</v>
      </c>
      <c r="AK36">
        <f t="shared" si="7"/>
        <v>0.25</v>
      </c>
      <c r="AL36">
        <f t="shared" si="8"/>
        <v>2.5</v>
      </c>
      <c r="AM36">
        <f t="shared" si="0"/>
        <v>2.5</v>
      </c>
      <c r="AN36" t="str">
        <f t="shared" si="9"/>
        <v>xsyh_zhekou_25</v>
      </c>
    </row>
    <row r="37" spans="1:40">
      <c r="A37" s="65">
        <v>10030201</v>
      </c>
      <c r="B37" s="65">
        <v>70</v>
      </c>
      <c r="C37" s="65">
        <v>79</v>
      </c>
      <c r="D37" s="65">
        <v>6</v>
      </c>
      <c r="E37" s="65">
        <v>8</v>
      </c>
      <c r="F37" s="65" t="s">
        <v>105</v>
      </c>
      <c r="G37" s="65">
        <v>2</v>
      </c>
      <c r="H37" s="65">
        <v>250</v>
      </c>
      <c r="I37" s="65">
        <v>1</v>
      </c>
      <c r="J37" s="65">
        <f t="shared" si="1"/>
        <v>250</v>
      </c>
      <c r="K37" s="65">
        <v>3</v>
      </c>
      <c r="L37" s="65">
        <v>5</v>
      </c>
      <c r="M37" s="65">
        <v>10</v>
      </c>
      <c r="N37" s="66" t="s">
        <v>112</v>
      </c>
      <c r="O37" s="66"/>
      <c r="P37" s="66"/>
      <c r="Q37" s="66" t="str">
        <f t="shared" si="2"/>
        <v>体力丹</v>
      </c>
      <c r="R37" s="66">
        <f>VLOOKUP(Q37,Sheet3!$A:$C,3,)</f>
        <v>25</v>
      </c>
      <c r="S37" s="72">
        <f t="shared" si="3"/>
        <v>250</v>
      </c>
      <c r="T37" s="65">
        <v>3</v>
      </c>
      <c r="U37" s="65">
        <v>4</v>
      </c>
      <c r="V37" s="65">
        <v>10</v>
      </c>
      <c r="W37" s="66" t="s">
        <v>119</v>
      </c>
      <c r="X37" s="66">
        <f>VLOOKUP(W37,Sheet3!$A:$C,3,)</f>
        <v>25</v>
      </c>
      <c r="Y37" s="72">
        <f t="shared" si="4"/>
        <v>250</v>
      </c>
      <c r="Z37" s="66"/>
      <c r="AA37" s="66"/>
      <c r="AB37" s="65">
        <v>0</v>
      </c>
      <c r="AC37" s="65">
        <v>0</v>
      </c>
      <c r="AD37" s="65">
        <v>0</v>
      </c>
      <c r="AE37" s="66"/>
      <c r="AF37" s="66" t="e">
        <f>VLOOKUP(AE37,Sheet3!$A:$C,3,)</f>
        <v>#N/A</v>
      </c>
      <c r="AG37" s="72">
        <f t="shared" si="5"/>
        <v>0</v>
      </c>
      <c r="AH37">
        <f t="shared" si="6"/>
        <v>500</v>
      </c>
      <c r="AI37">
        <v>500</v>
      </c>
      <c r="AJ37" s="65">
        <v>250</v>
      </c>
      <c r="AK37">
        <f t="shared" si="7"/>
        <v>0.5</v>
      </c>
      <c r="AL37">
        <f t="shared" si="8"/>
        <v>5</v>
      </c>
      <c r="AM37">
        <f t="shared" si="0"/>
        <v>5</v>
      </c>
      <c r="AN37" t="str">
        <f t="shared" si="9"/>
        <v>xsyh_zhekou_5</v>
      </c>
    </row>
    <row r="38" spans="1:40">
      <c r="A38" s="65">
        <v>10030202</v>
      </c>
      <c r="B38" s="65">
        <v>70</v>
      </c>
      <c r="C38" s="65">
        <v>79</v>
      </c>
      <c r="D38" s="65">
        <v>6</v>
      </c>
      <c r="E38" s="65">
        <v>8</v>
      </c>
      <c r="F38" s="65" t="s">
        <v>106</v>
      </c>
      <c r="G38" s="65">
        <v>2</v>
      </c>
      <c r="H38" s="65">
        <v>350</v>
      </c>
      <c r="I38" s="65">
        <v>2</v>
      </c>
      <c r="J38" s="65">
        <f t="shared" si="1"/>
        <v>700</v>
      </c>
      <c r="K38" s="65">
        <v>1</v>
      </c>
      <c r="L38" s="65">
        <v>0</v>
      </c>
      <c r="M38" s="65">
        <v>1000000</v>
      </c>
      <c r="N38" s="66"/>
      <c r="O38" s="66" t="s">
        <v>113</v>
      </c>
      <c r="P38" s="66"/>
      <c r="Q38" s="66" t="str">
        <f t="shared" si="2"/>
        <v>银两</v>
      </c>
      <c r="R38" s="66">
        <f>VLOOKUP(Q38,Sheet3!$A:$C,3,)</f>
        <v>1E-3</v>
      </c>
      <c r="S38" s="72">
        <f t="shared" si="3"/>
        <v>1000</v>
      </c>
      <c r="T38" s="65">
        <v>0</v>
      </c>
      <c r="U38" s="65">
        <v>0</v>
      </c>
      <c r="V38" s="65">
        <v>0</v>
      </c>
      <c r="W38" s="66"/>
      <c r="X38" s="66" t="e">
        <f>VLOOKUP(W38,Sheet3!$A:$C,3,)</f>
        <v>#N/A</v>
      </c>
      <c r="Y38" s="72">
        <f t="shared" si="4"/>
        <v>0</v>
      </c>
      <c r="Z38" s="66"/>
      <c r="AA38" s="66"/>
      <c r="AB38" s="65">
        <v>0</v>
      </c>
      <c r="AC38" s="65">
        <v>0</v>
      </c>
      <c r="AD38" s="65">
        <v>0</v>
      </c>
      <c r="AE38" s="66"/>
      <c r="AF38" s="66" t="e">
        <f>VLOOKUP(AE38,Sheet3!$A:$C,3,)</f>
        <v>#N/A</v>
      </c>
      <c r="AG38" s="72">
        <f t="shared" si="5"/>
        <v>0</v>
      </c>
      <c r="AH38">
        <f t="shared" si="6"/>
        <v>1000</v>
      </c>
      <c r="AI38">
        <v>1000</v>
      </c>
      <c r="AJ38" s="65">
        <v>350</v>
      </c>
      <c r="AK38">
        <f t="shared" si="7"/>
        <v>0.35</v>
      </c>
      <c r="AL38">
        <f t="shared" si="8"/>
        <v>3.5</v>
      </c>
      <c r="AM38">
        <f t="shared" si="0"/>
        <v>3.5</v>
      </c>
      <c r="AN38" t="str">
        <f t="shared" si="9"/>
        <v>xsyh_zhekou_35</v>
      </c>
    </row>
    <row r="39" spans="1:40">
      <c r="A39" s="65">
        <v>10030203</v>
      </c>
      <c r="B39" s="65">
        <v>70</v>
      </c>
      <c r="C39" s="65">
        <v>79</v>
      </c>
      <c r="D39" s="65">
        <v>6</v>
      </c>
      <c r="E39" s="65">
        <v>8</v>
      </c>
      <c r="F39" s="65" t="s">
        <v>107</v>
      </c>
      <c r="G39" s="65">
        <v>2</v>
      </c>
      <c r="H39" s="65">
        <v>580</v>
      </c>
      <c r="I39" s="65">
        <v>2</v>
      </c>
      <c r="J39" s="65">
        <f t="shared" si="1"/>
        <v>1160</v>
      </c>
      <c r="K39" s="65">
        <v>3</v>
      </c>
      <c r="L39" s="65">
        <v>21</v>
      </c>
      <c r="M39" s="65">
        <v>5</v>
      </c>
      <c r="N39" s="66" t="s">
        <v>114</v>
      </c>
      <c r="O39" s="66"/>
      <c r="P39" s="66"/>
      <c r="Q39" s="66" t="str">
        <f t="shared" si="2"/>
        <v>橙色装备箱子</v>
      </c>
      <c r="R39" s="66">
        <f>VLOOKUP(Q39,Sheet3!$A:$C,3,)</f>
        <v>133</v>
      </c>
      <c r="S39" s="72">
        <f t="shared" si="3"/>
        <v>665</v>
      </c>
      <c r="T39" s="65">
        <v>3</v>
      </c>
      <c r="U39" s="65">
        <v>13</v>
      </c>
      <c r="V39" s="65">
        <v>50</v>
      </c>
      <c r="W39" s="66" t="s">
        <v>120</v>
      </c>
      <c r="X39" s="66">
        <f>VLOOKUP(W39,Sheet3!$A:$C,3,)</f>
        <v>20</v>
      </c>
      <c r="Y39" s="72">
        <f t="shared" si="4"/>
        <v>1000</v>
      </c>
      <c r="Z39" s="66"/>
      <c r="AA39" s="66"/>
      <c r="AB39" s="65">
        <v>0</v>
      </c>
      <c r="AC39" s="65">
        <v>0</v>
      </c>
      <c r="AD39" s="65">
        <v>0</v>
      </c>
      <c r="AE39" s="66"/>
      <c r="AF39" s="66" t="e">
        <f>VLOOKUP(AE39,Sheet3!$A:$C,3,)</f>
        <v>#N/A</v>
      </c>
      <c r="AG39" s="72">
        <f t="shared" si="5"/>
        <v>0</v>
      </c>
      <c r="AH39">
        <f t="shared" si="6"/>
        <v>1665</v>
      </c>
      <c r="AI39">
        <v>1665</v>
      </c>
      <c r="AJ39" s="65">
        <v>580</v>
      </c>
      <c r="AK39">
        <f t="shared" si="7"/>
        <v>0.34834834834834832</v>
      </c>
      <c r="AL39">
        <f t="shared" si="8"/>
        <v>3.4834834834834831</v>
      </c>
      <c r="AM39">
        <f t="shared" si="0"/>
        <v>3.5</v>
      </c>
      <c r="AN39" t="str">
        <f t="shared" si="9"/>
        <v>xsyh_zhekou_35</v>
      </c>
    </row>
    <row r="40" spans="1:40">
      <c r="A40" s="65">
        <v>10030204</v>
      </c>
      <c r="B40" s="65">
        <v>70</v>
      </c>
      <c r="C40" s="65">
        <v>79</v>
      </c>
      <c r="D40" s="65">
        <v>6</v>
      </c>
      <c r="E40" s="65">
        <v>8</v>
      </c>
      <c r="F40" s="65" t="s">
        <v>103</v>
      </c>
      <c r="G40" s="65">
        <v>2</v>
      </c>
      <c r="H40" s="65">
        <v>1100</v>
      </c>
      <c r="I40" s="65">
        <v>2</v>
      </c>
      <c r="J40" s="65">
        <f t="shared" si="1"/>
        <v>2200</v>
      </c>
      <c r="K40" s="65">
        <v>23</v>
      </c>
      <c r="L40" s="65">
        <v>0</v>
      </c>
      <c r="M40" s="65">
        <v>500</v>
      </c>
      <c r="N40" s="66"/>
      <c r="O40" s="66"/>
      <c r="P40" s="66" t="s">
        <v>116</v>
      </c>
      <c r="Q40" s="66" t="str">
        <f t="shared" si="2"/>
        <v>神魂</v>
      </c>
      <c r="R40" s="66">
        <f>VLOOKUP(Q40,Sheet3!$A:$C,3,)</f>
        <v>1</v>
      </c>
      <c r="S40" s="72">
        <f t="shared" si="3"/>
        <v>500</v>
      </c>
      <c r="T40" s="65">
        <v>3</v>
      </c>
      <c r="U40" s="65">
        <v>60</v>
      </c>
      <c r="V40" s="65">
        <v>500</v>
      </c>
      <c r="W40" s="66" t="s">
        <v>122</v>
      </c>
      <c r="X40" s="66">
        <f>VLOOKUP(W40,Sheet3!$A:$C,3,)</f>
        <v>3</v>
      </c>
      <c r="Y40" s="72">
        <f t="shared" si="4"/>
        <v>1500</v>
      </c>
      <c r="Z40" s="66"/>
      <c r="AA40" s="66"/>
      <c r="AB40" s="65">
        <v>3</v>
      </c>
      <c r="AC40" s="65">
        <v>74</v>
      </c>
      <c r="AD40" s="65">
        <v>2</v>
      </c>
      <c r="AE40" s="66" t="s">
        <v>124</v>
      </c>
      <c r="AF40" s="66">
        <f>VLOOKUP(AE40,Sheet3!$A:$C,3,)</f>
        <v>688</v>
      </c>
      <c r="AG40" s="72">
        <f t="shared" si="5"/>
        <v>1376</v>
      </c>
      <c r="AH40">
        <f t="shared" si="6"/>
        <v>3376</v>
      </c>
      <c r="AI40">
        <v>3376</v>
      </c>
      <c r="AJ40" s="65">
        <v>1100</v>
      </c>
      <c r="AK40">
        <f t="shared" si="7"/>
        <v>0.32582938388625593</v>
      </c>
      <c r="AL40">
        <f t="shared" si="8"/>
        <v>3.2582938388625591</v>
      </c>
      <c r="AM40">
        <f t="shared" si="0"/>
        <v>3.5</v>
      </c>
      <c r="AN40" t="str">
        <f t="shared" si="9"/>
        <v>xsyh_zhekou_35</v>
      </c>
    </row>
    <row r="41" spans="1:40">
      <c r="A41" s="65">
        <v>10030205</v>
      </c>
      <c r="B41" s="65">
        <v>70</v>
      </c>
      <c r="C41" s="65">
        <v>79</v>
      </c>
      <c r="D41" s="65">
        <v>6</v>
      </c>
      <c r="E41" s="65">
        <v>8</v>
      </c>
      <c r="F41" s="65" t="s">
        <v>104</v>
      </c>
      <c r="G41" s="65">
        <v>2</v>
      </c>
      <c r="H41" s="65">
        <v>1500</v>
      </c>
      <c r="I41" s="65">
        <v>2</v>
      </c>
      <c r="J41" s="65">
        <f t="shared" si="1"/>
        <v>3000</v>
      </c>
      <c r="K41" s="65">
        <v>3</v>
      </c>
      <c r="L41" s="65">
        <v>189</v>
      </c>
      <c r="M41" s="65">
        <v>2</v>
      </c>
      <c r="N41" s="66" t="s">
        <v>117</v>
      </c>
      <c r="O41" s="66"/>
      <c r="P41" s="66"/>
      <c r="Q41" s="66" t="str">
        <f t="shared" si="2"/>
        <v>红色宝物礼包</v>
      </c>
      <c r="R41" s="66">
        <f>VLOOKUP(Q41,Sheet3!$A:$C,3,)</f>
        <v>1750</v>
      </c>
      <c r="S41" s="72">
        <f t="shared" si="3"/>
        <v>3500</v>
      </c>
      <c r="T41" s="65">
        <v>3</v>
      </c>
      <c r="U41" s="65">
        <v>18</v>
      </c>
      <c r="V41" s="65">
        <v>500</v>
      </c>
      <c r="W41" s="66" t="s">
        <v>121</v>
      </c>
      <c r="X41" s="66">
        <f>VLOOKUP(W41,Sheet3!$A:$C,3,)</f>
        <v>5</v>
      </c>
      <c r="Y41" s="72">
        <f t="shared" si="4"/>
        <v>2500</v>
      </c>
      <c r="Z41" s="66"/>
      <c r="AA41" s="66"/>
      <c r="AB41" s="65">
        <v>0</v>
      </c>
      <c r="AC41" s="65">
        <v>0</v>
      </c>
      <c r="AD41" s="65">
        <v>0</v>
      </c>
      <c r="AE41" s="66"/>
      <c r="AF41" s="66" t="e">
        <f>VLOOKUP(AE41,Sheet3!$A:$C,3,)</f>
        <v>#N/A</v>
      </c>
      <c r="AG41" s="72">
        <f t="shared" si="5"/>
        <v>0</v>
      </c>
      <c r="AH41">
        <f t="shared" si="6"/>
        <v>6000</v>
      </c>
      <c r="AI41">
        <v>6000</v>
      </c>
      <c r="AJ41" s="65">
        <v>1500</v>
      </c>
      <c r="AK41">
        <f t="shared" si="7"/>
        <v>0.25</v>
      </c>
      <c r="AL41">
        <f t="shared" si="8"/>
        <v>2.5</v>
      </c>
      <c r="AM41">
        <f t="shared" si="0"/>
        <v>2.5</v>
      </c>
      <c r="AN41" t="str">
        <f t="shared" si="9"/>
        <v>xsyh_zhekou_25</v>
      </c>
    </row>
    <row r="42" spans="1:40">
      <c r="A42" s="65">
        <v>10030301</v>
      </c>
      <c r="B42" s="65">
        <v>70</v>
      </c>
      <c r="C42" s="65">
        <v>79</v>
      </c>
      <c r="D42" s="65">
        <v>9</v>
      </c>
      <c r="E42" s="65">
        <v>12</v>
      </c>
      <c r="F42" s="65" t="s">
        <v>105</v>
      </c>
      <c r="G42" s="65">
        <v>2</v>
      </c>
      <c r="H42" s="65">
        <v>250</v>
      </c>
      <c r="I42" s="65">
        <v>1</v>
      </c>
      <c r="J42" s="65">
        <f t="shared" si="1"/>
        <v>250</v>
      </c>
      <c r="K42" s="65">
        <v>3</v>
      </c>
      <c r="L42" s="65">
        <v>5</v>
      </c>
      <c r="M42" s="65">
        <v>10</v>
      </c>
      <c r="N42" s="66" t="s">
        <v>112</v>
      </c>
      <c r="O42" s="66"/>
      <c r="P42" s="66"/>
      <c r="Q42" s="66" t="str">
        <f t="shared" si="2"/>
        <v>体力丹</v>
      </c>
      <c r="R42" s="66">
        <f>VLOOKUP(Q42,Sheet3!$A:$C,3,)</f>
        <v>25</v>
      </c>
      <c r="S42" s="72">
        <f t="shared" si="3"/>
        <v>250</v>
      </c>
      <c r="T42" s="65">
        <v>3</v>
      </c>
      <c r="U42" s="65">
        <v>4</v>
      </c>
      <c r="V42" s="65">
        <v>10</v>
      </c>
      <c r="W42" s="66" t="s">
        <v>119</v>
      </c>
      <c r="X42" s="66">
        <f>VLOOKUP(W42,Sheet3!$A:$C,3,)</f>
        <v>25</v>
      </c>
      <c r="Y42" s="72">
        <f t="shared" si="4"/>
        <v>250</v>
      </c>
      <c r="Z42" s="66"/>
      <c r="AA42" s="66"/>
      <c r="AB42" s="65">
        <v>0</v>
      </c>
      <c r="AC42" s="65">
        <v>0</v>
      </c>
      <c r="AD42" s="65">
        <v>0</v>
      </c>
      <c r="AE42" s="66"/>
      <c r="AF42" s="66" t="e">
        <f>VLOOKUP(AE42,Sheet3!$A:$C,3,)</f>
        <v>#N/A</v>
      </c>
      <c r="AG42" s="72">
        <f t="shared" si="5"/>
        <v>0</v>
      </c>
      <c r="AH42">
        <f t="shared" si="6"/>
        <v>500</v>
      </c>
      <c r="AI42">
        <v>500</v>
      </c>
      <c r="AJ42" s="65">
        <v>250</v>
      </c>
      <c r="AK42">
        <f t="shared" si="7"/>
        <v>0.5</v>
      </c>
      <c r="AL42">
        <f t="shared" si="8"/>
        <v>5</v>
      </c>
      <c r="AM42">
        <f t="shared" si="0"/>
        <v>5</v>
      </c>
      <c r="AN42" t="str">
        <f t="shared" si="9"/>
        <v>xsyh_zhekou_5</v>
      </c>
    </row>
    <row r="43" spans="1:40">
      <c r="A43" s="65">
        <v>10030302</v>
      </c>
      <c r="B43" s="65">
        <v>70</v>
      </c>
      <c r="C43" s="65">
        <v>79</v>
      </c>
      <c r="D43" s="65">
        <v>9</v>
      </c>
      <c r="E43" s="65">
        <v>12</v>
      </c>
      <c r="F43" s="65" t="s">
        <v>106</v>
      </c>
      <c r="G43" s="65">
        <v>2</v>
      </c>
      <c r="H43" s="65">
        <v>700</v>
      </c>
      <c r="I43" s="65">
        <v>2</v>
      </c>
      <c r="J43" s="65">
        <f t="shared" si="1"/>
        <v>1400</v>
      </c>
      <c r="K43" s="65">
        <v>1</v>
      </c>
      <c r="L43" s="65">
        <v>0</v>
      </c>
      <c r="M43" s="65">
        <v>2000000</v>
      </c>
      <c r="N43" s="66"/>
      <c r="O43" s="66" t="s">
        <v>113</v>
      </c>
      <c r="P43" s="66"/>
      <c r="Q43" s="66" t="str">
        <f t="shared" si="2"/>
        <v>银两</v>
      </c>
      <c r="R43" s="66">
        <f>VLOOKUP(Q43,Sheet3!$A:$C,3,)</f>
        <v>1E-3</v>
      </c>
      <c r="S43" s="72">
        <f t="shared" si="3"/>
        <v>2000</v>
      </c>
      <c r="T43" s="65">
        <v>0</v>
      </c>
      <c r="U43" s="65">
        <v>0</v>
      </c>
      <c r="V43" s="65">
        <v>0</v>
      </c>
      <c r="W43" s="66"/>
      <c r="X43" s="66" t="e">
        <f>VLOOKUP(W43,Sheet3!$A:$C,3,)</f>
        <v>#N/A</v>
      </c>
      <c r="Y43" s="72">
        <f t="shared" si="4"/>
        <v>0</v>
      </c>
      <c r="Z43" s="66"/>
      <c r="AA43" s="66"/>
      <c r="AB43" s="65">
        <v>0</v>
      </c>
      <c r="AC43" s="65">
        <v>0</v>
      </c>
      <c r="AD43" s="65">
        <v>0</v>
      </c>
      <c r="AE43" s="66"/>
      <c r="AF43" s="66" t="e">
        <f>VLOOKUP(AE43,Sheet3!$A:$C,3,)</f>
        <v>#N/A</v>
      </c>
      <c r="AG43" s="72">
        <f t="shared" si="5"/>
        <v>0</v>
      </c>
      <c r="AH43">
        <f t="shared" si="6"/>
        <v>2000</v>
      </c>
      <c r="AI43">
        <v>2000</v>
      </c>
      <c r="AJ43" s="65">
        <v>700</v>
      </c>
      <c r="AK43">
        <f t="shared" si="7"/>
        <v>0.35</v>
      </c>
      <c r="AL43">
        <f t="shared" si="8"/>
        <v>3.5</v>
      </c>
      <c r="AM43">
        <f t="shared" si="0"/>
        <v>3.5</v>
      </c>
      <c r="AN43" t="str">
        <f t="shared" si="9"/>
        <v>xsyh_zhekou_35</v>
      </c>
    </row>
    <row r="44" spans="1:40">
      <c r="A44" s="65">
        <v>10030303</v>
      </c>
      <c r="B44" s="65">
        <v>70</v>
      </c>
      <c r="C44" s="65">
        <v>79</v>
      </c>
      <c r="D44" s="65">
        <v>9</v>
      </c>
      <c r="E44" s="65">
        <v>12</v>
      </c>
      <c r="F44" s="65" t="s">
        <v>107</v>
      </c>
      <c r="G44" s="65">
        <v>2</v>
      </c>
      <c r="H44" s="65">
        <v>580</v>
      </c>
      <c r="I44" s="65">
        <v>3</v>
      </c>
      <c r="J44" s="65">
        <f t="shared" si="1"/>
        <v>1740</v>
      </c>
      <c r="K44" s="65">
        <v>3</v>
      </c>
      <c r="L44" s="65">
        <v>21</v>
      </c>
      <c r="M44" s="65">
        <v>5</v>
      </c>
      <c r="N44" s="66" t="s">
        <v>114</v>
      </c>
      <c r="O44" s="66"/>
      <c r="P44" s="66"/>
      <c r="Q44" s="66" t="str">
        <f t="shared" si="2"/>
        <v>橙色装备箱子</v>
      </c>
      <c r="R44" s="66">
        <f>VLOOKUP(Q44,Sheet3!$A:$C,3,)</f>
        <v>133</v>
      </c>
      <c r="S44" s="72">
        <f t="shared" si="3"/>
        <v>665</v>
      </c>
      <c r="T44" s="65">
        <v>3</v>
      </c>
      <c r="U44" s="65">
        <v>13</v>
      </c>
      <c r="V44" s="65">
        <v>50</v>
      </c>
      <c r="W44" s="66" t="s">
        <v>120</v>
      </c>
      <c r="X44" s="66">
        <f>VLOOKUP(W44,Sheet3!$A:$C,3,)</f>
        <v>20</v>
      </c>
      <c r="Y44" s="72">
        <f t="shared" si="4"/>
        <v>1000</v>
      </c>
      <c r="Z44" s="66"/>
      <c r="AA44" s="66"/>
      <c r="AB44" s="65">
        <v>0</v>
      </c>
      <c r="AC44" s="65">
        <v>0</v>
      </c>
      <c r="AD44" s="65">
        <v>0</v>
      </c>
      <c r="AE44" s="66"/>
      <c r="AF44" s="66" t="e">
        <f>VLOOKUP(AE44,Sheet3!$A:$C,3,)</f>
        <v>#N/A</v>
      </c>
      <c r="AG44" s="72">
        <f t="shared" si="5"/>
        <v>0</v>
      </c>
      <c r="AH44">
        <f t="shared" si="6"/>
        <v>1665</v>
      </c>
      <c r="AI44">
        <v>1665</v>
      </c>
      <c r="AJ44" s="65">
        <v>580</v>
      </c>
      <c r="AK44">
        <f t="shared" si="7"/>
        <v>0.34834834834834832</v>
      </c>
      <c r="AL44">
        <f t="shared" si="8"/>
        <v>3.4834834834834831</v>
      </c>
      <c r="AM44">
        <f t="shared" si="0"/>
        <v>3.5</v>
      </c>
      <c r="AN44" t="str">
        <f t="shared" si="9"/>
        <v>xsyh_zhekou_35</v>
      </c>
    </row>
    <row r="45" spans="1:40">
      <c r="A45" s="65">
        <v>10030304</v>
      </c>
      <c r="B45" s="65">
        <v>70</v>
      </c>
      <c r="C45" s="65">
        <v>79</v>
      </c>
      <c r="D45" s="65">
        <v>9</v>
      </c>
      <c r="E45" s="65">
        <v>12</v>
      </c>
      <c r="F45" s="65" t="s">
        <v>103</v>
      </c>
      <c r="G45" s="65">
        <v>2</v>
      </c>
      <c r="H45" s="65">
        <v>1100</v>
      </c>
      <c r="I45" s="65">
        <v>3</v>
      </c>
      <c r="J45" s="65">
        <f t="shared" si="1"/>
        <v>3300</v>
      </c>
      <c r="K45" s="65">
        <v>23</v>
      </c>
      <c r="L45" s="65">
        <v>0</v>
      </c>
      <c r="M45" s="65">
        <v>500</v>
      </c>
      <c r="N45" s="66"/>
      <c r="O45" s="66"/>
      <c r="P45" s="66" t="s">
        <v>116</v>
      </c>
      <c r="Q45" s="66" t="str">
        <f t="shared" si="2"/>
        <v>神魂</v>
      </c>
      <c r="R45" s="66">
        <f>VLOOKUP(Q45,Sheet3!$A:$C,3,)</f>
        <v>1</v>
      </c>
      <c r="S45" s="72">
        <f t="shared" si="3"/>
        <v>500</v>
      </c>
      <c r="T45" s="65">
        <v>3</v>
      </c>
      <c r="U45" s="65">
        <v>60</v>
      </c>
      <c r="V45" s="65">
        <v>500</v>
      </c>
      <c r="W45" s="66" t="s">
        <v>122</v>
      </c>
      <c r="X45" s="66">
        <f>VLOOKUP(W45,Sheet3!$A:$C,3,)</f>
        <v>3</v>
      </c>
      <c r="Y45" s="72">
        <f t="shared" si="4"/>
        <v>1500</v>
      </c>
      <c r="Z45" s="66"/>
      <c r="AA45" s="66"/>
      <c r="AB45" s="65">
        <v>3</v>
      </c>
      <c r="AC45" s="65">
        <v>74</v>
      </c>
      <c r="AD45" s="65">
        <v>2</v>
      </c>
      <c r="AE45" s="66" t="s">
        <v>124</v>
      </c>
      <c r="AF45" s="66">
        <f>VLOOKUP(AE45,Sheet3!$A:$C,3,)</f>
        <v>688</v>
      </c>
      <c r="AG45" s="72">
        <f t="shared" si="5"/>
        <v>1376</v>
      </c>
      <c r="AH45">
        <f t="shared" si="6"/>
        <v>3376</v>
      </c>
      <c r="AI45">
        <v>3376</v>
      </c>
      <c r="AJ45" s="65">
        <v>1100</v>
      </c>
      <c r="AK45">
        <f t="shared" si="7"/>
        <v>0.32582938388625593</v>
      </c>
      <c r="AL45">
        <f t="shared" si="8"/>
        <v>3.2582938388625591</v>
      </c>
      <c r="AM45">
        <f t="shared" si="0"/>
        <v>3.5</v>
      </c>
      <c r="AN45" t="str">
        <f t="shared" si="9"/>
        <v>xsyh_zhekou_35</v>
      </c>
    </row>
    <row r="46" spans="1:40">
      <c r="A46" s="65">
        <v>10030305</v>
      </c>
      <c r="B46" s="65">
        <v>70</v>
      </c>
      <c r="C46" s="65">
        <v>79</v>
      </c>
      <c r="D46" s="65">
        <v>9</v>
      </c>
      <c r="E46" s="65">
        <v>12</v>
      </c>
      <c r="F46" s="65" t="s">
        <v>104</v>
      </c>
      <c r="G46" s="65">
        <v>2</v>
      </c>
      <c r="H46" s="65">
        <v>1500</v>
      </c>
      <c r="I46" s="65">
        <v>3</v>
      </c>
      <c r="J46" s="65">
        <f t="shared" si="1"/>
        <v>4500</v>
      </c>
      <c r="K46" s="65">
        <v>3</v>
      </c>
      <c r="L46" s="65">
        <v>189</v>
      </c>
      <c r="M46" s="65">
        <v>2</v>
      </c>
      <c r="N46" s="66" t="s">
        <v>117</v>
      </c>
      <c r="O46" s="66"/>
      <c r="P46" s="66"/>
      <c r="Q46" s="66" t="str">
        <f t="shared" si="2"/>
        <v>红色宝物礼包</v>
      </c>
      <c r="R46" s="66">
        <f>VLOOKUP(Q46,Sheet3!$A:$C,3,)</f>
        <v>1750</v>
      </c>
      <c r="S46" s="72">
        <f t="shared" si="3"/>
        <v>3500</v>
      </c>
      <c r="T46" s="65">
        <v>3</v>
      </c>
      <c r="U46" s="65">
        <v>18</v>
      </c>
      <c r="V46" s="65">
        <v>500</v>
      </c>
      <c r="W46" s="66" t="s">
        <v>121</v>
      </c>
      <c r="X46" s="66">
        <f>VLOOKUP(W46,Sheet3!$A:$C,3,)</f>
        <v>5</v>
      </c>
      <c r="Y46" s="72">
        <f t="shared" si="4"/>
        <v>2500</v>
      </c>
      <c r="Z46" s="66"/>
      <c r="AA46" s="66"/>
      <c r="AB46" s="65">
        <v>0</v>
      </c>
      <c r="AC46" s="65">
        <v>0</v>
      </c>
      <c r="AD46" s="65">
        <v>0</v>
      </c>
      <c r="AE46" s="66"/>
      <c r="AF46" s="66" t="e">
        <f>VLOOKUP(AE46,Sheet3!$A:$C,3,)</f>
        <v>#N/A</v>
      </c>
      <c r="AG46" s="72">
        <f t="shared" si="5"/>
        <v>0</v>
      </c>
      <c r="AH46">
        <f t="shared" si="6"/>
        <v>6000</v>
      </c>
      <c r="AI46">
        <v>6000</v>
      </c>
      <c r="AJ46" s="65">
        <v>1500</v>
      </c>
      <c r="AK46">
        <f t="shared" si="7"/>
        <v>0.25</v>
      </c>
      <c r="AL46">
        <f t="shared" si="8"/>
        <v>2.5</v>
      </c>
      <c r="AM46">
        <f t="shared" si="0"/>
        <v>2.5</v>
      </c>
      <c r="AN46" t="str">
        <f t="shared" si="9"/>
        <v>xsyh_zhekou_25</v>
      </c>
    </row>
    <row r="47" spans="1:40">
      <c r="A47" s="65">
        <v>10040101</v>
      </c>
      <c r="B47" s="65">
        <v>80</v>
      </c>
      <c r="C47" s="65">
        <v>99</v>
      </c>
      <c r="D47" s="65">
        <v>0</v>
      </c>
      <c r="E47" s="65">
        <v>5</v>
      </c>
      <c r="F47" s="65" t="s">
        <v>105</v>
      </c>
      <c r="G47" s="65">
        <v>2</v>
      </c>
      <c r="H47" s="65">
        <v>250</v>
      </c>
      <c r="I47" s="65">
        <v>1</v>
      </c>
      <c r="J47" s="65">
        <f t="shared" si="1"/>
        <v>250</v>
      </c>
      <c r="K47" s="65">
        <v>3</v>
      </c>
      <c r="L47" s="65">
        <v>5</v>
      </c>
      <c r="M47" s="65">
        <v>10</v>
      </c>
      <c r="N47" s="66" t="s">
        <v>112</v>
      </c>
      <c r="O47" s="66"/>
      <c r="P47" s="66"/>
      <c r="Q47" s="66" t="str">
        <f t="shared" si="2"/>
        <v>体力丹</v>
      </c>
      <c r="R47" s="66">
        <f>VLOOKUP(Q47,Sheet3!$A:$C,3,)</f>
        <v>25</v>
      </c>
      <c r="S47" s="72">
        <f t="shared" si="3"/>
        <v>250</v>
      </c>
      <c r="T47" s="65">
        <v>3</v>
      </c>
      <c r="U47" s="65">
        <v>4</v>
      </c>
      <c r="V47" s="65">
        <v>10</v>
      </c>
      <c r="W47" s="66" t="s">
        <v>119</v>
      </c>
      <c r="X47" s="66">
        <f>VLOOKUP(W47,Sheet3!$A:$C,3,)</f>
        <v>25</v>
      </c>
      <c r="Y47" s="72">
        <f t="shared" si="4"/>
        <v>250</v>
      </c>
      <c r="Z47" s="66"/>
      <c r="AA47" s="66"/>
      <c r="AB47" s="65">
        <v>0</v>
      </c>
      <c r="AC47" s="65">
        <v>0</v>
      </c>
      <c r="AD47" s="65">
        <v>0</v>
      </c>
      <c r="AE47" s="66"/>
      <c r="AF47" s="66" t="e">
        <f>VLOOKUP(AE47,Sheet3!$A:$C,3,)</f>
        <v>#N/A</v>
      </c>
      <c r="AG47" s="72">
        <f t="shared" si="5"/>
        <v>0</v>
      </c>
      <c r="AH47">
        <f t="shared" si="6"/>
        <v>500</v>
      </c>
      <c r="AI47">
        <v>500</v>
      </c>
      <c r="AJ47" s="65">
        <v>250</v>
      </c>
      <c r="AK47">
        <f t="shared" si="7"/>
        <v>0.5</v>
      </c>
      <c r="AL47">
        <f t="shared" si="8"/>
        <v>5</v>
      </c>
      <c r="AM47">
        <f t="shared" si="0"/>
        <v>5</v>
      </c>
      <c r="AN47" t="str">
        <f t="shared" si="9"/>
        <v>xsyh_zhekou_5</v>
      </c>
    </row>
    <row r="48" spans="1:40">
      <c r="A48" s="65">
        <v>10040102</v>
      </c>
      <c r="B48" s="65">
        <v>80</v>
      </c>
      <c r="C48" s="65">
        <v>99</v>
      </c>
      <c r="D48" s="65">
        <v>0</v>
      </c>
      <c r="E48" s="65">
        <v>5</v>
      </c>
      <c r="F48" s="65" t="s">
        <v>106</v>
      </c>
      <c r="G48" s="65">
        <v>2</v>
      </c>
      <c r="H48" s="65">
        <v>350</v>
      </c>
      <c r="I48" s="65">
        <v>2</v>
      </c>
      <c r="J48" s="65">
        <f t="shared" si="1"/>
        <v>700</v>
      </c>
      <c r="K48" s="65">
        <v>1</v>
      </c>
      <c r="L48" s="65">
        <v>0</v>
      </c>
      <c r="M48" s="65">
        <v>1000000</v>
      </c>
      <c r="N48" s="66"/>
      <c r="O48" s="66" t="s">
        <v>113</v>
      </c>
      <c r="P48" s="66"/>
      <c r="Q48" s="66" t="str">
        <f t="shared" si="2"/>
        <v>银两</v>
      </c>
      <c r="R48" s="66">
        <f>VLOOKUP(Q48,Sheet3!$A:$C,3,)</f>
        <v>1E-3</v>
      </c>
      <c r="S48" s="72">
        <f t="shared" si="3"/>
        <v>1000</v>
      </c>
      <c r="T48" s="65">
        <v>0</v>
      </c>
      <c r="U48" s="65">
        <v>0</v>
      </c>
      <c r="V48" s="65">
        <v>0</v>
      </c>
      <c r="W48" s="66"/>
      <c r="X48" s="66" t="e">
        <f>VLOOKUP(W48,Sheet3!$A:$C,3,)</f>
        <v>#N/A</v>
      </c>
      <c r="Y48" s="72">
        <f t="shared" si="4"/>
        <v>0</v>
      </c>
      <c r="Z48" s="66"/>
      <c r="AA48" s="66"/>
      <c r="AB48" s="65">
        <v>0</v>
      </c>
      <c r="AC48" s="65">
        <v>0</v>
      </c>
      <c r="AD48" s="65">
        <v>0</v>
      </c>
      <c r="AE48" s="66"/>
      <c r="AF48" s="66" t="e">
        <f>VLOOKUP(AE48,Sheet3!$A:$C,3,)</f>
        <v>#N/A</v>
      </c>
      <c r="AG48" s="72">
        <f t="shared" si="5"/>
        <v>0</v>
      </c>
      <c r="AH48">
        <f t="shared" si="6"/>
        <v>1000</v>
      </c>
      <c r="AI48">
        <v>1000</v>
      </c>
      <c r="AJ48" s="65">
        <v>350</v>
      </c>
      <c r="AK48">
        <f t="shared" si="7"/>
        <v>0.35</v>
      </c>
      <c r="AL48">
        <f t="shared" si="8"/>
        <v>3.5</v>
      </c>
      <c r="AM48">
        <f t="shared" si="0"/>
        <v>3.5</v>
      </c>
      <c r="AN48" t="str">
        <f t="shared" si="9"/>
        <v>xsyh_zhekou_35</v>
      </c>
    </row>
    <row r="49" spans="1:40">
      <c r="A49" s="65">
        <v>10040103</v>
      </c>
      <c r="B49" s="65">
        <v>80</v>
      </c>
      <c r="C49" s="65">
        <v>99</v>
      </c>
      <c r="D49" s="65">
        <v>0</v>
      </c>
      <c r="E49" s="65">
        <v>5</v>
      </c>
      <c r="F49" s="65" t="s">
        <v>107</v>
      </c>
      <c r="G49" s="65">
        <v>2</v>
      </c>
      <c r="H49" s="65">
        <v>780</v>
      </c>
      <c r="I49" s="65">
        <v>1</v>
      </c>
      <c r="J49" s="65">
        <f t="shared" si="1"/>
        <v>780</v>
      </c>
      <c r="K49" s="65">
        <v>3</v>
      </c>
      <c r="L49" s="65">
        <v>81</v>
      </c>
      <c r="M49" s="65">
        <v>5</v>
      </c>
      <c r="N49" s="66" t="s">
        <v>118</v>
      </c>
      <c r="O49" s="66"/>
      <c r="P49" s="66"/>
      <c r="Q49" s="66" t="str">
        <f t="shared" si="2"/>
        <v>红色装备精华</v>
      </c>
      <c r="R49" s="66">
        <f>VLOOKUP(Q49,Sheet3!$A:$C,3,)</f>
        <v>50</v>
      </c>
      <c r="S49" s="72">
        <f t="shared" si="3"/>
        <v>250</v>
      </c>
      <c r="T49" s="65">
        <v>3</v>
      </c>
      <c r="U49" s="65">
        <v>13</v>
      </c>
      <c r="V49" s="65">
        <v>100</v>
      </c>
      <c r="W49" s="66" t="s">
        <v>120</v>
      </c>
      <c r="X49" s="66">
        <f>VLOOKUP(W49,Sheet3!$A:$C,3,)</f>
        <v>20</v>
      </c>
      <c r="Y49" s="72">
        <f t="shared" si="4"/>
        <v>2000</v>
      </c>
      <c r="Z49" s="66"/>
      <c r="AA49" s="66"/>
      <c r="AB49" s="65">
        <v>0</v>
      </c>
      <c r="AC49" s="65">
        <v>0</v>
      </c>
      <c r="AD49" s="65">
        <v>0</v>
      </c>
      <c r="AE49" s="66"/>
      <c r="AF49" s="66" t="e">
        <f>VLOOKUP(AE49,Sheet3!$A:$C,3,)</f>
        <v>#N/A</v>
      </c>
      <c r="AG49" s="72">
        <f t="shared" si="5"/>
        <v>0</v>
      </c>
      <c r="AH49">
        <f t="shared" si="6"/>
        <v>2250</v>
      </c>
      <c r="AI49">
        <v>2250</v>
      </c>
      <c r="AJ49" s="65">
        <v>780</v>
      </c>
      <c r="AK49">
        <f t="shared" si="7"/>
        <v>0.34666666666666668</v>
      </c>
      <c r="AL49">
        <f t="shared" si="8"/>
        <v>3.4666666666666668</v>
      </c>
      <c r="AM49">
        <f t="shared" si="0"/>
        <v>3.5</v>
      </c>
      <c r="AN49" t="str">
        <f t="shared" si="9"/>
        <v>xsyh_zhekou_35</v>
      </c>
    </row>
    <row r="50" spans="1:40">
      <c r="A50" s="65">
        <v>10040104</v>
      </c>
      <c r="B50" s="65">
        <v>80</v>
      </c>
      <c r="C50" s="65">
        <v>99</v>
      </c>
      <c r="D50" s="65">
        <v>0</v>
      </c>
      <c r="E50" s="65">
        <v>5</v>
      </c>
      <c r="F50" s="65" t="s">
        <v>103</v>
      </c>
      <c r="G50" s="65">
        <v>2</v>
      </c>
      <c r="H50" s="65">
        <v>1100</v>
      </c>
      <c r="I50" s="65">
        <v>2</v>
      </c>
      <c r="J50" s="65">
        <f t="shared" si="1"/>
        <v>2200</v>
      </c>
      <c r="K50" s="65">
        <v>23</v>
      </c>
      <c r="L50" s="65">
        <v>0</v>
      </c>
      <c r="M50" s="65">
        <v>500</v>
      </c>
      <c r="N50" s="66"/>
      <c r="O50" s="66"/>
      <c r="P50" s="66" t="s">
        <v>116</v>
      </c>
      <c r="Q50" s="66" t="str">
        <f t="shared" si="2"/>
        <v>神魂</v>
      </c>
      <c r="R50" s="66">
        <f>VLOOKUP(Q50,Sheet3!$A:$C,3,)</f>
        <v>1</v>
      </c>
      <c r="S50" s="72">
        <f t="shared" si="3"/>
        <v>500</v>
      </c>
      <c r="T50" s="65">
        <v>3</v>
      </c>
      <c r="U50" s="65">
        <v>60</v>
      </c>
      <c r="V50" s="65">
        <v>500</v>
      </c>
      <c r="W50" s="66" t="s">
        <v>122</v>
      </c>
      <c r="X50" s="66">
        <f>VLOOKUP(W50,Sheet3!$A:$C,3,)</f>
        <v>3</v>
      </c>
      <c r="Y50" s="72">
        <f t="shared" si="4"/>
        <v>1500</v>
      </c>
      <c r="Z50" s="66"/>
      <c r="AA50" s="66"/>
      <c r="AB50" s="65">
        <v>3</v>
      </c>
      <c r="AC50" s="65">
        <v>74</v>
      </c>
      <c r="AD50" s="65">
        <v>2</v>
      </c>
      <c r="AE50" s="66" t="s">
        <v>124</v>
      </c>
      <c r="AF50" s="66">
        <f>VLOOKUP(AE50,Sheet3!$A:$C,3,)</f>
        <v>688</v>
      </c>
      <c r="AG50" s="72">
        <f t="shared" si="5"/>
        <v>1376</v>
      </c>
      <c r="AH50">
        <f t="shared" si="6"/>
        <v>3376</v>
      </c>
      <c r="AI50">
        <v>3376</v>
      </c>
      <c r="AJ50" s="65">
        <v>1100</v>
      </c>
      <c r="AK50">
        <f t="shared" si="7"/>
        <v>0.32582938388625593</v>
      </c>
      <c r="AL50">
        <f t="shared" si="8"/>
        <v>3.2582938388625591</v>
      </c>
      <c r="AM50">
        <f t="shared" si="0"/>
        <v>3.5</v>
      </c>
      <c r="AN50" t="str">
        <f t="shared" si="9"/>
        <v>xsyh_zhekou_35</v>
      </c>
    </row>
    <row r="51" spans="1:40">
      <c r="A51" s="65">
        <v>10040105</v>
      </c>
      <c r="B51" s="65">
        <v>80</v>
      </c>
      <c r="C51" s="65">
        <v>99</v>
      </c>
      <c r="D51" s="65">
        <v>0</v>
      </c>
      <c r="E51" s="65">
        <v>5</v>
      </c>
      <c r="F51" s="65" t="s">
        <v>104</v>
      </c>
      <c r="G51" s="65">
        <v>2</v>
      </c>
      <c r="H51" s="65">
        <v>1500</v>
      </c>
      <c r="I51" s="65">
        <v>1</v>
      </c>
      <c r="J51" s="65">
        <f t="shared" si="1"/>
        <v>1500</v>
      </c>
      <c r="K51" s="65">
        <v>3</v>
      </c>
      <c r="L51" s="65">
        <v>189</v>
      </c>
      <c r="M51" s="65">
        <v>2</v>
      </c>
      <c r="N51" s="66" t="s">
        <v>117</v>
      </c>
      <c r="O51" s="66"/>
      <c r="P51" s="66"/>
      <c r="Q51" s="66" t="str">
        <f t="shared" si="2"/>
        <v>红色宝物礼包</v>
      </c>
      <c r="R51" s="66">
        <f>VLOOKUP(Q51,Sheet3!$A:$C,3,)</f>
        <v>1750</v>
      </c>
      <c r="S51" s="72">
        <f t="shared" si="3"/>
        <v>3500</v>
      </c>
      <c r="T51" s="65">
        <v>3</v>
      </c>
      <c r="U51" s="65">
        <v>18</v>
      </c>
      <c r="V51" s="65">
        <v>500</v>
      </c>
      <c r="W51" s="66" t="s">
        <v>121</v>
      </c>
      <c r="X51" s="66">
        <f>VLOOKUP(W51,Sheet3!$A:$C,3,)</f>
        <v>5</v>
      </c>
      <c r="Y51" s="72">
        <f t="shared" si="4"/>
        <v>2500</v>
      </c>
      <c r="Z51" s="66"/>
      <c r="AA51" s="66"/>
      <c r="AB51" s="65">
        <v>0</v>
      </c>
      <c r="AC51" s="65">
        <v>0</v>
      </c>
      <c r="AD51" s="65">
        <v>0</v>
      </c>
      <c r="AE51" s="66"/>
      <c r="AF51" s="66" t="e">
        <f>VLOOKUP(AE51,Sheet3!$A:$C,3,)</f>
        <v>#N/A</v>
      </c>
      <c r="AG51" s="72">
        <f t="shared" si="5"/>
        <v>0</v>
      </c>
      <c r="AH51">
        <f t="shared" si="6"/>
        <v>6000</v>
      </c>
      <c r="AI51">
        <v>6000</v>
      </c>
      <c r="AJ51" s="65">
        <v>1500</v>
      </c>
      <c r="AK51">
        <f t="shared" si="7"/>
        <v>0.25</v>
      </c>
      <c r="AL51">
        <f t="shared" si="8"/>
        <v>2.5</v>
      </c>
      <c r="AM51">
        <f t="shared" si="0"/>
        <v>2.5</v>
      </c>
      <c r="AN51" t="str">
        <f t="shared" si="9"/>
        <v>xsyh_zhekou_25</v>
      </c>
    </row>
    <row r="52" spans="1:40">
      <c r="A52" s="65">
        <v>10040201</v>
      </c>
      <c r="B52" s="65">
        <v>80</v>
      </c>
      <c r="C52" s="65">
        <v>99</v>
      </c>
      <c r="D52" s="65">
        <v>6</v>
      </c>
      <c r="E52" s="65">
        <v>8</v>
      </c>
      <c r="F52" s="65" t="s">
        <v>105</v>
      </c>
      <c r="G52" s="65">
        <v>2</v>
      </c>
      <c r="H52" s="65">
        <v>250</v>
      </c>
      <c r="I52" s="65">
        <v>1</v>
      </c>
      <c r="J52" s="65">
        <f t="shared" si="1"/>
        <v>250</v>
      </c>
      <c r="K52" s="65">
        <v>3</v>
      </c>
      <c r="L52" s="65">
        <v>5</v>
      </c>
      <c r="M52" s="65">
        <v>10</v>
      </c>
      <c r="N52" s="66" t="s">
        <v>112</v>
      </c>
      <c r="O52" s="66"/>
      <c r="P52" s="66"/>
      <c r="Q52" s="66" t="str">
        <f t="shared" si="2"/>
        <v>体力丹</v>
      </c>
      <c r="R52" s="66">
        <f>VLOOKUP(Q52,Sheet3!$A:$C,3,)</f>
        <v>25</v>
      </c>
      <c r="S52" s="72">
        <f t="shared" si="3"/>
        <v>250</v>
      </c>
      <c r="T52" s="65">
        <v>3</v>
      </c>
      <c r="U52" s="65">
        <v>4</v>
      </c>
      <c r="V52" s="65">
        <v>10</v>
      </c>
      <c r="W52" s="66" t="s">
        <v>119</v>
      </c>
      <c r="X52" s="66">
        <f>VLOOKUP(W52,Sheet3!$A:$C,3,)</f>
        <v>25</v>
      </c>
      <c r="Y52" s="72">
        <f t="shared" si="4"/>
        <v>250</v>
      </c>
      <c r="Z52" s="66"/>
      <c r="AA52" s="66"/>
      <c r="AB52" s="65">
        <v>0</v>
      </c>
      <c r="AC52" s="65">
        <v>0</v>
      </c>
      <c r="AD52" s="65">
        <v>0</v>
      </c>
      <c r="AE52" s="66"/>
      <c r="AF52" s="66" t="e">
        <f>VLOOKUP(AE52,Sheet3!$A:$C,3,)</f>
        <v>#N/A</v>
      </c>
      <c r="AG52" s="72">
        <f t="shared" si="5"/>
        <v>0</v>
      </c>
      <c r="AH52">
        <f t="shared" si="6"/>
        <v>500</v>
      </c>
      <c r="AI52">
        <v>500</v>
      </c>
      <c r="AJ52" s="65">
        <v>250</v>
      </c>
      <c r="AK52">
        <f t="shared" si="7"/>
        <v>0.5</v>
      </c>
      <c r="AL52">
        <f t="shared" si="8"/>
        <v>5</v>
      </c>
      <c r="AM52">
        <f t="shared" si="0"/>
        <v>5</v>
      </c>
      <c r="AN52" t="str">
        <f t="shared" si="9"/>
        <v>xsyh_zhekou_5</v>
      </c>
    </row>
    <row r="53" spans="1:40">
      <c r="A53" s="65">
        <v>10040202</v>
      </c>
      <c r="B53" s="65">
        <v>80</v>
      </c>
      <c r="C53" s="65">
        <v>99</v>
      </c>
      <c r="D53" s="65">
        <v>6</v>
      </c>
      <c r="E53" s="65">
        <v>8</v>
      </c>
      <c r="F53" s="65" t="s">
        <v>106</v>
      </c>
      <c r="G53" s="65">
        <v>2</v>
      </c>
      <c r="H53" s="65">
        <v>525</v>
      </c>
      <c r="I53" s="65">
        <v>2</v>
      </c>
      <c r="J53" s="65">
        <f t="shared" si="1"/>
        <v>1050</v>
      </c>
      <c r="K53" s="65">
        <v>1</v>
      </c>
      <c r="L53" s="65">
        <v>0</v>
      </c>
      <c r="M53" s="65">
        <v>1500000</v>
      </c>
      <c r="N53" s="66"/>
      <c r="O53" s="66" t="s">
        <v>113</v>
      </c>
      <c r="P53" s="66"/>
      <c r="Q53" s="66" t="str">
        <f t="shared" si="2"/>
        <v>银两</v>
      </c>
      <c r="R53" s="66">
        <f>VLOOKUP(Q53,Sheet3!$A:$C,3,)</f>
        <v>1E-3</v>
      </c>
      <c r="S53" s="72">
        <f t="shared" si="3"/>
        <v>1500</v>
      </c>
      <c r="T53" s="65">
        <v>0</v>
      </c>
      <c r="U53" s="65">
        <v>0</v>
      </c>
      <c r="V53" s="65">
        <v>0</v>
      </c>
      <c r="W53" s="66"/>
      <c r="X53" s="66" t="e">
        <f>VLOOKUP(W53,Sheet3!$A:$C,3,)</f>
        <v>#N/A</v>
      </c>
      <c r="Y53" s="72">
        <f t="shared" si="4"/>
        <v>0</v>
      </c>
      <c r="Z53" s="66"/>
      <c r="AA53" s="66"/>
      <c r="AB53" s="65">
        <v>0</v>
      </c>
      <c r="AC53" s="65">
        <v>0</v>
      </c>
      <c r="AD53" s="65">
        <v>0</v>
      </c>
      <c r="AE53" s="66"/>
      <c r="AF53" s="66" t="e">
        <f>VLOOKUP(AE53,Sheet3!$A:$C,3,)</f>
        <v>#N/A</v>
      </c>
      <c r="AG53" s="72">
        <f t="shared" si="5"/>
        <v>0</v>
      </c>
      <c r="AH53">
        <f t="shared" si="6"/>
        <v>1500</v>
      </c>
      <c r="AI53">
        <v>1500</v>
      </c>
      <c r="AJ53" s="65">
        <v>525</v>
      </c>
      <c r="AK53">
        <f t="shared" si="7"/>
        <v>0.35</v>
      </c>
      <c r="AL53">
        <f t="shared" si="8"/>
        <v>3.5</v>
      </c>
      <c r="AM53">
        <f t="shared" si="0"/>
        <v>3.5</v>
      </c>
      <c r="AN53" t="str">
        <f t="shared" si="9"/>
        <v>xsyh_zhekou_35</v>
      </c>
    </row>
    <row r="54" spans="1:40">
      <c r="A54" s="65">
        <v>10040203</v>
      </c>
      <c r="B54" s="65">
        <v>80</v>
      </c>
      <c r="C54" s="65">
        <v>99</v>
      </c>
      <c r="D54" s="65">
        <v>6</v>
      </c>
      <c r="E54" s="65">
        <v>8</v>
      </c>
      <c r="F54" s="65" t="s">
        <v>107</v>
      </c>
      <c r="G54" s="65">
        <v>2</v>
      </c>
      <c r="H54" s="65">
        <v>780</v>
      </c>
      <c r="I54" s="65">
        <v>2</v>
      </c>
      <c r="J54" s="65">
        <f t="shared" si="1"/>
        <v>1560</v>
      </c>
      <c r="K54" s="65">
        <v>3</v>
      </c>
      <c r="L54" s="65">
        <v>81</v>
      </c>
      <c r="M54" s="65">
        <v>5</v>
      </c>
      <c r="N54" s="66" t="s">
        <v>118</v>
      </c>
      <c r="O54" s="66"/>
      <c r="P54" s="66"/>
      <c r="Q54" s="66" t="str">
        <f t="shared" si="2"/>
        <v>红色装备精华</v>
      </c>
      <c r="R54" s="66">
        <f>VLOOKUP(Q54,Sheet3!$A:$C,3,)</f>
        <v>50</v>
      </c>
      <c r="S54" s="72">
        <f t="shared" si="3"/>
        <v>250</v>
      </c>
      <c r="T54" s="65">
        <v>3</v>
      </c>
      <c r="U54" s="65">
        <v>13</v>
      </c>
      <c r="V54" s="65">
        <v>100</v>
      </c>
      <c r="W54" s="66" t="s">
        <v>120</v>
      </c>
      <c r="X54" s="66">
        <f>VLOOKUP(W54,Sheet3!$A:$C,3,)</f>
        <v>20</v>
      </c>
      <c r="Y54" s="72">
        <f t="shared" si="4"/>
        <v>2000</v>
      </c>
      <c r="Z54" s="66"/>
      <c r="AA54" s="66"/>
      <c r="AB54" s="65">
        <v>0</v>
      </c>
      <c r="AC54" s="65">
        <v>0</v>
      </c>
      <c r="AD54" s="65">
        <v>0</v>
      </c>
      <c r="AE54" s="66"/>
      <c r="AF54" s="66" t="e">
        <f>VLOOKUP(AE54,Sheet3!$A:$C,3,)</f>
        <v>#N/A</v>
      </c>
      <c r="AG54" s="72">
        <f t="shared" si="5"/>
        <v>0</v>
      </c>
      <c r="AH54">
        <f t="shared" si="6"/>
        <v>2250</v>
      </c>
      <c r="AI54">
        <v>2250</v>
      </c>
      <c r="AJ54" s="65">
        <v>780</v>
      </c>
      <c r="AK54">
        <f t="shared" si="7"/>
        <v>0.34666666666666668</v>
      </c>
      <c r="AL54">
        <f t="shared" si="8"/>
        <v>3.4666666666666668</v>
      </c>
      <c r="AM54">
        <f t="shared" si="0"/>
        <v>3.5</v>
      </c>
      <c r="AN54" t="str">
        <f t="shared" si="9"/>
        <v>xsyh_zhekou_35</v>
      </c>
    </row>
    <row r="55" spans="1:40">
      <c r="A55" s="65">
        <v>10040204</v>
      </c>
      <c r="B55" s="65">
        <v>80</v>
      </c>
      <c r="C55" s="65">
        <v>99</v>
      </c>
      <c r="D55" s="65">
        <v>6</v>
      </c>
      <c r="E55" s="65">
        <v>8</v>
      </c>
      <c r="F55" s="65" t="s">
        <v>103</v>
      </c>
      <c r="G55" s="65">
        <v>2</v>
      </c>
      <c r="H55" s="65">
        <v>1100</v>
      </c>
      <c r="I55" s="65">
        <v>3</v>
      </c>
      <c r="J55" s="65">
        <f t="shared" si="1"/>
        <v>3300</v>
      </c>
      <c r="K55" s="65">
        <v>23</v>
      </c>
      <c r="L55" s="65">
        <v>0</v>
      </c>
      <c r="M55" s="65">
        <v>500</v>
      </c>
      <c r="N55" s="66"/>
      <c r="O55" s="66"/>
      <c r="P55" s="66" t="s">
        <v>116</v>
      </c>
      <c r="Q55" s="66" t="str">
        <f t="shared" si="2"/>
        <v>神魂</v>
      </c>
      <c r="R55" s="66">
        <f>VLOOKUP(Q55,Sheet3!$A:$C,3,)</f>
        <v>1</v>
      </c>
      <c r="S55" s="72">
        <f t="shared" si="3"/>
        <v>500</v>
      </c>
      <c r="T55" s="65">
        <v>3</v>
      </c>
      <c r="U55" s="65">
        <v>60</v>
      </c>
      <c r="V55" s="65">
        <v>500</v>
      </c>
      <c r="W55" s="66" t="s">
        <v>122</v>
      </c>
      <c r="X55" s="66">
        <f>VLOOKUP(W55,Sheet3!$A:$C,3,)</f>
        <v>3</v>
      </c>
      <c r="Y55" s="72">
        <f t="shared" si="4"/>
        <v>1500</v>
      </c>
      <c r="Z55" s="66"/>
      <c r="AA55" s="66"/>
      <c r="AB55" s="65">
        <v>3</v>
      </c>
      <c r="AC55" s="65">
        <v>74</v>
      </c>
      <c r="AD55" s="65">
        <v>2</v>
      </c>
      <c r="AE55" s="66" t="s">
        <v>124</v>
      </c>
      <c r="AF55" s="66">
        <f>VLOOKUP(AE55,Sheet3!$A:$C,3,)</f>
        <v>688</v>
      </c>
      <c r="AG55" s="72">
        <f t="shared" si="5"/>
        <v>1376</v>
      </c>
      <c r="AH55">
        <f t="shared" si="6"/>
        <v>3376</v>
      </c>
      <c r="AI55">
        <v>3376</v>
      </c>
      <c r="AJ55" s="65">
        <v>1100</v>
      </c>
      <c r="AK55">
        <f t="shared" si="7"/>
        <v>0.32582938388625593</v>
      </c>
      <c r="AL55">
        <f t="shared" si="8"/>
        <v>3.2582938388625591</v>
      </c>
      <c r="AM55">
        <f t="shared" si="0"/>
        <v>3.5</v>
      </c>
      <c r="AN55" t="str">
        <f t="shared" si="9"/>
        <v>xsyh_zhekou_35</v>
      </c>
    </row>
    <row r="56" spans="1:40">
      <c r="A56" s="65">
        <v>10040205</v>
      </c>
      <c r="B56" s="65">
        <v>80</v>
      </c>
      <c r="C56" s="65">
        <v>99</v>
      </c>
      <c r="D56" s="65">
        <v>6</v>
      </c>
      <c r="E56" s="65">
        <v>8</v>
      </c>
      <c r="F56" s="65" t="s">
        <v>104</v>
      </c>
      <c r="G56" s="65">
        <v>2</v>
      </c>
      <c r="H56" s="65">
        <v>1500</v>
      </c>
      <c r="I56" s="65">
        <v>2</v>
      </c>
      <c r="J56" s="65">
        <f t="shared" si="1"/>
        <v>3000</v>
      </c>
      <c r="K56" s="65">
        <v>3</v>
      </c>
      <c r="L56" s="65">
        <v>189</v>
      </c>
      <c r="M56" s="65">
        <v>2</v>
      </c>
      <c r="N56" s="66" t="s">
        <v>117</v>
      </c>
      <c r="O56" s="66"/>
      <c r="P56" s="66"/>
      <c r="Q56" s="66" t="str">
        <f t="shared" si="2"/>
        <v>红色宝物礼包</v>
      </c>
      <c r="R56" s="66">
        <f>VLOOKUP(Q56,Sheet3!$A:$C,3,)</f>
        <v>1750</v>
      </c>
      <c r="S56" s="72">
        <f t="shared" si="3"/>
        <v>3500</v>
      </c>
      <c r="T56" s="65">
        <v>3</v>
      </c>
      <c r="U56" s="65">
        <v>18</v>
      </c>
      <c r="V56" s="65">
        <v>500</v>
      </c>
      <c r="W56" s="66" t="s">
        <v>121</v>
      </c>
      <c r="X56" s="66">
        <f>VLOOKUP(W56,Sheet3!$A:$C,3,)</f>
        <v>5</v>
      </c>
      <c r="Y56" s="72">
        <f t="shared" si="4"/>
        <v>2500</v>
      </c>
      <c r="Z56" s="66"/>
      <c r="AA56" s="66"/>
      <c r="AB56" s="65">
        <v>0</v>
      </c>
      <c r="AC56" s="65">
        <v>0</v>
      </c>
      <c r="AD56" s="65">
        <v>0</v>
      </c>
      <c r="AE56" s="66"/>
      <c r="AF56" s="66" t="e">
        <f>VLOOKUP(AE56,Sheet3!$A:$C,3,)</f>
        <v>#N/A</v>
      </c>
      <c r="AG56" s="72">
        <f t="shared" si="5"/>
        <v>0</v>
      </c>
      <c r="AH56">
        <f t="shared" si="6"/>
        <v>6000</v>
      </c>
      <c r="AI56">
        <v>6000</v>
      </c>
      <c r="AJ56" s="65">
        <v>1500</v>
      </c>
      <c r="AK56">
        <f t="shared" si="7"/>
        <v>0.25</v>
      </c>
      <c r="AL56">
        <f t="shared" si="8"/>
        <v>2.5</v>
      </c>
      <c r="AM56">
        <f t="shared" si="0"/>
        <v>2.5</v>
      </c>
      <c r="AN56" t="str">
        <f t="shared" si="9"/>
        <v>xsyh_zhekou_25</v>
      </c>
    </row>
    <row r="57" spans="1:40">
      <c r="A57" s="65">
        <v>10040301</v>
      </c>
      <c r="B57" s="65">
        <v>80</v>
      </c>
      <c r="C57" s="65">
        <v>99</v>
      </c>
      <c r="D57" s="65">
        <v>9</v>
      </c>
      <c r="E57" s="65">
        <v>12</v>
      </c>
      <c r="F57" s="65" t="s">
        <v>105</v>
      </c>
      <c r="G57" s="65">
        <v>2</v>
      </c>
      <c r="H57" s="65">
        <v>250</v>
      </c>
      <c r="I57" s="65">
        <v>1</v>
      </c>
      <c r="J57" s="65">
        <f t="shared" si="1"/>
        <v>250</v>
      </c>
      <c r="K57" s="65">
        <v>3</v>
      </c>
      <c r="L57" s="65">
        <v>5</v>
      </c>
      <c r="M57" s="65">
        <v>10</v>
      </c>
      <c r="N57" s="66" t="s">
        <v>112</v>
      </c>
      <c r="O57" s="66"/>
      <c r="P57" s="66"/>
      <c r="Q57" s="66" t="str">
        <f t="shared" si="2"/>
        <v>体力丹</v>
      </c>
      <c r="R57" s="66">
        <f>VLOOKUP(Q57,Sheet3!$A:$C,3,)</f>
        <v>25</v>
      </c>
      <c r="S57" s="72">
        <f t="shared" si="3"/>
        <v>250</v>
      </c>
      <c r="T57" s="65">
        <v>3</v>
      </c>
      <c r="U57" s="65">
        <v>4</v>
      </c>
      <c r="V57" s="65">
        <v>10</v>
      </c>
      <c r="W57" s="66" t="s">
        <v>119</v>
      </c>
      <c r="X57" s="66">
        <f>VLOOKUP(W57,Sheet3!$A:$C,3,)</f>
        <v>25</v>
      </c>
      <c r="Y57" s="72">
        <f t="shared" si="4"/>
        <v>250</v>
      </c>
      <c r="Z57" s="66"/>
      <c r="AA57" s="66"/>
      <c r="AB57" s="65">
        <v>0</v>
      </c>
      <c r="AC57" s="65">
        <v>0</v>
      </c>
      <c r="AD57" s="65">
        <v>0</v>
      </c>
      <c r="AE57" s="66"/>
      <c r="AF57" s="66" t="e">
        <f>VLOOKUP(AE57,Sheet3!$A:$C,3,)</f>
        <v>#N/A</v>
      </c>
      <c r="AG57" s="72">
        <f t="shared" si="5"/>
        <v>0</v>
      </c>
      <c r="AH57">
        <f t="shared" si="6"/>
        <v>500</v>
      </c>
      <c r="AI57">
        <v>500</v>
      </c>
      <c r="AJ57" s="65">
        <v>250</v>
      </c>
      <c r="AK57">
        <f t="shared" si="7"/>
        <v>0.5</v>
      </c>
      <c r="AL57">
        <f t="shared" si="8"/>
        <v>5</v>
      </c>
      <c r="AM57">
        <f t="shared" si="0"/>
        <v>5</v>
      </c>
      <c r="AN57" t="str">
        <f t="shared" si="9"/>
        <v>xsyh_zhekou_5</v>
      </c>
    </row>
    <row r="58" spans="1:40">
      <c r="A58" s="65">
        <v>10040302</v>
      </c>
      <c r="B58" s="65">
        <v>80</v>
      </c>
      <c r="C58" s="65">
        <v>99</v>
      </c>
      <c r="D58" s="65">
        <v>9</v>
      </c>
      <c r="E58" s="65">
        <v>12</v>
      </c>
      <c r="F58" s="65" t="s">
        <v>106</v>
      </c>
      <c r="G58" s="65">
        <v>2</v>
      </c>
      <c r="H58" s="65">
        <v>700</v>
      </c>
      <c r="I58" s="65">
        <v>2</v>
      </c>
      <c r="J58" s="65">
        <f t="shared" si="1"/>
        <v>1400</v>
      </c>
      <c r="K58" s="65">
        <v>1</v>
      </c>
      <c r="L58" s="65">
        <v>0</v>
      </c>
      <c r="M58" s="65">
        <v>2000000</v>
      </c>
      <c r="N58" s="66"/>
      <c r="O58" s="66" t="s">
        <v>113</v>
      </c>
      <c r="P58" s="66"/>
      <c r="Q58" s="66" t="str">
        <f t="shared" si="2"/>
        <v>银两</v>
      </c>
      <c r="R58" s="66">
        <f>VLOOKUP(Q58,Sheet3!$A:$C,3,)</f>
        <v>1E-3</v>
      </c>
      <c r="S58" s="72">
        <f t="shared" si="3"/>
        <v>2000</v>
      </c>
      <c r="T58" s="65">
        <v>0</v>
      </c>
      <c r="U58" s="65">
        <v>0</v>
      </c>
      <c r="V58" s="65">
        <v>0</v>
      </c>
      <c r="W58" s="66"/>
      <c r="X58" s="66" t="e">
        <f>VLOOKUP(W58,Sheet3!$A:$C,3,)</f>
        <v>#N/A</v>
      </c>
      <c r="Y58" s="72">
        <f t="shared" si="4"/>
        <v>0</v>
      </c>
      <c r="Z58" s="66"/>
      <c r="AA58" s="66"/>
      <c r="AB58" s="65">
        <v>0</v>
      </c>
      <c r="AC58" s="65">
        <v>0</v>
      </c>
      <c r="AD58" s="65">
        <v>0</v>
      </c>
      <c r="AE58" s="66"/>
      <c r="AF58" s="66" t="e">
        <f>VLOOKUP(AE58,Sheet3!$A:$C,3,)</f>
        <v>#N/A</v>
      </c>
      <c r="AG58" s="72">
        <f t="shared" si="5"/>
        <v>0</v>
      </c>
      <c r="AH58">
        <f t="shared" si="6"/>
        <v>2000</v>
      </c>
      <c r="AI58">
        <v>2000</v>
      </c>
      <c r="AJ58" s="65">
        <v>700</v>
      </c>
      <c r="AK58">
        <f t="shared" si="7"/>
        <v>0.35</v>
      </c>
      <c r="AL58">
        <f t="shared" si="8"/>
        <v>3.5</v>
      </c>
      <c r="AM58">
        <f t="shared" si="0"/>
        <v>3.5</v>
      </c>
      <c r="AN58" t="str">
        <f t="shared" si="9"/>
        <v>xsyh_zhekou_35</v>
      </c>
    </row>
    <row r="59" spans="1:40">
      <c r="A59" s="65">
        <v>10040303</v>
      </c>
      <c r="B59" s="65">
        <v>80</v>
      </c>
      <c r="C59" s="65">
        <v>99</v>
      </c>
      <c r="D59" s="65">
        <v>9</v>
      </c>
      <c r="E59" s="65">
        <v>12</v>
      </c>
      <c r="F59" s="65" t="s">
        <v>107</v>
      </c>
      <c r="G59" s="65">
        <v>2</v>
      </c>
      <c r="H59" s="65">
        <v>780</v>
      </c>
      <c r="I59" s="65">
        <v>3</v>
      </c>
      <c r="J59" s="65">
        <f t="shared" si="1"/>
        <v>2340</v>
      </c>
      <c r="K59" s="65">
        <v>3</v>
      </c>
      <c r="L59" s="65">
        <v>81</v>
      </c>
      <c r="M59" s="65">
        <v>5</v>
      </c>
      <c r="N59" s="66" t="s">
        <v>118</v>
      </c>
      <c r="O59" s="66"/>
      <c r="P59" s="66"/>
      <c r="Q59" s="66" t="str">
        <f t="shared" si="2"/>
        <v>红色装备精华</v>
      </c>
      <c r="R59" s="66">
        <f>VLOOKUP(Q59,Sheet3!$A:$C,3,)</f>
        <v>50</v>
      </c>
      <c r="S59" s="72">
        <f t="shared" si="3"/>
        <v>250</v>
      </c>
      <c r="T59" s="65">
        <v>3</v>
      </c>
      <c r="U59" s="65">
        <v>13</v>
      </c>
      <c r="V59" s="65">
        <v>100</v>
      </c>
      <c r="W59" s="66" t="s">
        <v>120</v>
      </c>
      <c r="X59" s="66">
        <f>VLOOKUP(W59,Sheet3!$A:$C,3,)</f>
        <v>20</v>
      </c>
      <c r="Y59" s="72">
        <f t="shared" si="4"/>
        <v>2000</v>
      </c>
      <c r="Z59" s="66"/>
      <c r="AA59" s="66"/>
      <c r="AB59" s="65">
        <v>0</v>
      </c>
      <c r="AC59" s="65">
        <v>0</v>
      </c>
      <c r="AD59" s="65">
        <v>0</v>
      </c>
      <c r="AE59" s="66"/>
      <c r="AF59" s="66" t="e">
        <f>VLOOKUP(AE59,Sheet3!$A:$C,3,)</f>
        <v>#N/A</v>
      </c>
      <c r="AG59" s="72">
        <f t="shared" si="5"/>
        <v>0</v>
      </c>
      <c r="AH59">
        <f t="shared" si="6"/>
        <v>2250</v>
      </c>
      <c r="AI59">
        <v>2250</v>
      </c>
      <c r="AJ59" s="65">
        <v>780</v>
      </c>
      <c r="AK59">
        <f t="shared" si="7"/>
        <v>0.34666666666666668</v>
      </c>
      <c r="AL59">
        <f t="shared" si="8"/>
        <v>3.4666666666666668</v>
      </c>
      <c r="AM59">
        <f t="shared" si="0"/>
        <v>3.5</v>
      </c>
      <c r="AN59" t="str">
        <f t="shared" si="9"/>
        <v>xsyh_zhekou_35</v>
      </c>
    </row>
    <row r="60" spans="1:40">
      <c r="A60" s="65">
        <v>10040304</v>
      </c>
      <c r="B60" s="65">
        <v>80</v>
      </c>
      <c r="C60" s="65">
        <v>99</v>
      </c>
      <c r="D60" s="65">
        <v>9</v>
      </c>
      <c r="E60" s="65">
        <v>12</v>
      </c>
      <c r="F60" s="65" t="s">
        <v>103</v>
      </c>
      <c r="G60" s="65">
        <v>2</v>
      </c>
      <c r="H60" s="65">
        <v>1100</v>
      </c>
      <c r="I60" s="65">
        <v>4</v>
      </c>
      <c r="J60" s="65">
        <f t="shared" si="1"/>
        <v>4400</v>
      </c>
      <c r="K60" s="65">
        <v>23</v>
      </c>
      <c r="L60" s="65">
        <v>0</v>
      </c>
      <c r="M60" s="65">
        <v>500</v>
      </c>
      <c r="N60" s="66"/>
      <c r="O60" s="66"/>
      <c r="P60" s="66" t="s">
        <v>116</v>
      </c>
      <c r="Q60" s="66" t="str">
        <f t="shared" si="2"/>
        <v>神魂</v>
      </c>
      <c r="R60" s="66">
        <f>VLOOKUP(Q60,Sheet3!$A:$C,3,)</f>
        <v>1</v>
      </c>
      <c r="S60" s="72">
        <f t="shared" si="3"/>
        <v>500</v>
      </c>
      <c r="T60" s="65">
        <v>3</v>
      </c>
      <c r="U60" s="65">
        <v>60</v>
      </c>
      <c r="V60" s="65">
        <v>500</v>
      </c>
      <c r="W60" s="66" t="s">
        <v>122</v>
      </c>
      <c r="X60" s="66">
        <f>VLOOKUP(W60,Sheet3!$A:$C,3,)</f>
        <v>3</v>
      </c>
      <c r="Y60" s="72">
        <f t="shared" si="4"/>
        <v>1500</v>
      </c>
      <c r="Z60" s="66"/>
      <c r="AA60" s="66"/>
      <c r="AB60" s="65">
        <v>3</v>
      </c>
      <c r="AC60" s="65">
        <v>74</v>
      </c>
      <c r="AD60" s="65">
        <v>2</v>
      </c>
      <c r="AE60" s="66" t="s">
        <v>124</v>
      </c>
      <c r="AF60" s="66">
        <f>VLOOKUP(AE60,Sheet3!$A:$C,3,)</f>
        <v>688</v>
      </c>
      <c r="AG60" s="72">
        <f t="shared" si="5"/>
        <v>1376</v>
      </c>
      <c r="AH60">
        <f t="shared" si="6"/>
        <v>3376</v>
      </c>
      <c r="AI60">
        <v>3376</v>
      </c>
      <c r="AJ60" s="65">
        <v>1100</v>
      </c>
      <c r="AK60">
        <f t="shared" si="7"/>
        <v>0.32582938388625593</v>
      </c>
      <c r="AL60">
        <f t="shared" si="8"/>
        <v>3.2582938388625591</v>
      </c>
      <c r="AM60">
        <f t="shared" si="0"/>
        <v>3.5</v>
      </c>
      <c r="AN60" t="str">
        <f t="shared" si="9"/>
        <v>xsyh_zhekou_35</v>
      </c>
    </row>
    <row r="61" spans="1:40">
      <c r="A61" s="65">
        <v>10040305</v>
      </c>
      <c r="B61" s="65">
        <v>80</v>
      </c>
      <c r="C61" s="65">
        <v>99</v>
      </c>
      <c r="D61" s="65">
        <v>9</v>
      </c>
      <c r="E61" s="65">
        <v>12</v>
      </c>
      <c r="F61" s="65" t="s">
        <v>104</v>
      </c>
      <c r="G61" s="65">
        <v>2</v>
      </c>
      <c r="H61" s="65">
        <v>1500</v>
      </c>
      <c r="I61" s="65">
        <v>3</v>
      </c>
      <c r="J61" s="65">
        <f t="shared" si="1"/>
        <v>4500</v>
      </c>
      <c r="K61" s="65">
        <v>3</v>
      </c>
      <c r="L61" s="65">
        <v>189</v>
      </c>
      <c r="M61" s="65">
        <v>2</v>
      </c>
      <c r="N61" s="66" t="s">
        <v>117</v>
      </c>
      <c r="O61" s="66"/>
      <c r="P61" s="66"/>
      <c r="Q61" s="66" t="str">
        <f t="shared" si="2"/>
        <v>红色宝物礼包</v>
      </c>
      <c r="R61" s="66">
        <f>VLOOKUP(Q61,Sheet3!$A:$C,3,)</f>
        <v>1750</v>
      </c>
      <c r="S61" s="72">
        <f t="shared" si="3"/>
        <v>3500</v>
      </c>
      <c r="T61" s="65">
        <v>3</v>
      </c>
      <c r="U61" s="65">
        <v>18</v>
      </c>
      <c r="V61" s="65">
        <v>500</v>
      </c>
      <c r="W61" s="66" t="s">
        <v>121</v>
      </c>
      <c r="X61" s="66">
        <f>VLOOKUP(W61,Sheet3!$A:$C,3,)</f>
        <v>5</v>
      </c>
      <c r="Y61" s="72">
        <f t="shared" si="4"/>
        <v>2500</v>
      </c>
      <c r="Z61" s="66"/>
      <c r="AA61" s="66"/>
      <c r="AB61" s="65">
        <v>0</v>
      </c>
      <c r="AC61" s="65">
        <v>0</v>
      </c>
      <c r="AD61" s="65">
        <v>0</v>
      </c>
      <c r="AE61" s="66"/>
      <c r="AF61" s="66" t="e">
        <f>VLOOKUP(AE61,Sheet3!$A:$C,3,)</f>
        <v>#N/A</v>
      </c>
      <c r="AG61" s="72">
        <f t="shared" si="5"/>
        <v>0</v>
      </c>
      <c r="AH61">
        <f t="shared" si="6"/>
        <v>6000</v>
      </c>
      <c r="AI61">
        <v>6000</v>
      </c>
      <c r="AJ61" s="65">
        <v>1500</v>
      </c>
      <c r="AK61">
        <f t="shared" si="7"/>
        <v>0.25</v>
      </c>
      <c r="AL61">
        <f t="shared" si="8"/>
        <v>2.5</v>
      </c>
      <c r="AM61">
        <f t="shared" si="0"/>
        <v>2.5</v>
      </c>
      <c r="AN61" t="str">
        <f t="shared" si="9"/>
        <v>xsyh_zhekou_25</v>
      </c>
    </row>
    <row r="62" spans="1:40">
      <c r="A62" s="65">
        <v>10050101</v>
      </c>
      <c r="B62" s="65">
        <v>100</v>
      </c>
      <c r="C62" s="65">
        <v>150</v>
      </c>
      <c r="D62" s="65">
        <v>0</v>
      </c>
      <c r="E62" s="65">
        <v>5</v>
      </c>
      <c r="F62" s="65" t="s">
        <v>105</v>
      </c>
      <c r="G62" s="65">
        <v>2</v>
      </c>
      <c r="H62" s="65">
        <v>250</v>
      </c>
      <c r="I62" s="65">
        <v>1</v>
      </c>
      <c r="J62" s="65">
        <f t="shared" si="1"/>
        <v>250</v>
      </c>
      <c r="K62" s="65">
        <v>3</v>
      </c>
      <c r="L62" s="65">
        <v>5</v>
      </c>
      <c r="M62" s="65">
        <v>10</v>
      </c>
      <c r="N62" s="66" t="s">
        <v>112</v>
      </c>
      <c r="O62" s="66"/>
      <c r="P62" s="66"/>
      <c r="Q62" s="66" t="str">
        <f t="shared" si="2"/>
        <v>体力丹</v>
      </c>
      <c r="R62" s="66">
        <f>VLOOKUP(Q62,Sheet3!$A:$C,3,)</f>
        <v>25</v>
      </c>
      <c r="S62" s="72">
        <f t="shared" si="3"/>
        <v>250</v>
      </c>
      <c r="T62" s="65">
        <v>3</v>
      </c>
      <c r="U62" s="65">
        <v>4</v>
      </c>
      <c r="V62" s="65">
        <v>10</v>
      </c>
      <c r="W62" s="66" t="s">
        <v>119</v>
      </c>
      <c r="X62" s="66">
        <f>VLOOKUP(W62,Sheet3!$A:$C,3,)</f>
        <v>25</v>
      </c>
      <c r="Y62" s="72">
        <f t="shared" si="4"/>
        <v>250</v>
      </c>
      <c r="Z62" s="66"/>
      <c r="AA62" s="66"/>
      <c r="AB62" s="65">
        <v>0</v>
      </c>
      <c r="AC62" s="65">
        <v>0</v>
      </c>
      <c r="AD62" s="65">
        <v>0</v>
      </c>
      <c r="AE62" s="66"/>
      <c r="AF62" s="66" t="e">
        <f>VLOOKUP(AE62,Sheet3!$A:$C,3,)</f>
        <v>#N/A</v>
      </c>
      <c r="AG62" s="72">
        <f t="shared" si="5"/>
        <v>0</v>
      </c>
      <c r="AH62">
        <f t="shared" si="6"/>
        <v>500</v>
      </c>
      <c r="AI62">
        <v>500</v>
      </c>
      <c r="AJ62" s="65">
        <v>250</v>
      </c>
      <c r="AK62">
        <f t="shared" si="7"/>
        <v>0.5</v>
      </c>
      <c r="AL62">
        <f t="shared" si="8"/>
        <v>5</v>
      </c>
      <c r="AM62">
        <f t="shared" si="0"/>
        <v>5</v>
      </c>
      <c r="AN62" t="str">
        <f t="shared" si="9"/>
        <v>xsyh_zhekou_5</v>
      </c>
    </row>
    <row r="63" spans="1:40">
      <c r="A63" s="65">
        <v>10050102</v>
      </c>
      <c r="B63" s="65">
        <v>100</v>
      </c>
      <c r="C63" s="65">
        <v>150</v>
      </c>
      <c r="D63" s="65">
        <v>0</v>
      </c>
      <c r="E63" s="65">
        <v>5</v>
      </c>
      <c r="F63" s="65" t="s">
        <v>106</v>
      </c>
      <c r="G63" s="65">
        <v>2</v>
      </c>
      <c r="H63" s="65">
        <v>350</v>
      </c>
      <c r="I63" s="65">
        <v>3</v>
      </c>
      <c r="J63" s="65">
        <f t="shared" si="1"/>
        <v>1050</v>
      </c>
      <c r="K63" s="65">
        <v>1</v>
      </c>
      <c r="L63" s="65">
        <v>0</v>
      </c>
      <c r="M63" s="65">
        <v>1000000</v>
      </c>
      <c r="N63" s="66"/>
      <c r="O63" s="66" t="s">
        <v>113</v>
      </c>
      <c r="P63" s="66"/>
      <c r="Q63" s="66" t="str">
        <f t="shared" si="2"/>
        <v>银两</v>
      </c>
      <c r="R63" s="66">
        <f>VLOOKUP(Q63,Sheet3!$A:$C,3,)</f>
        <v>1E-3</v>
      </c>
      <c r="S63" s="72">
        <f t="shared" si="3"/>
        <v>1000</v>
      </c>
      <c r="T63" s="65">
        <v>0</v>
      </c>
      <c r="U63" s="65">
        <v>0</v>
      </c>
      <c r="V63" s="65">
        <v>0</v>
      </c>
      <c r="W63" s="66"/>
      <c r="X63" s="66" t="e">
        <f>VLOOKUP(W63,Sheet3!$A:$C,3,)</f>
        <v>#N/A</v>
      </c>
      <c r="Y63" s="72">
        <f t="shared" si="4"/>
        <v>0</v>
      </c>
      <c r="Z63" s="66"/>
      <c r="AA63" s="66"/>
      <c r="AB63" s="65">
        <v>0</v>
      </c>
      <c r="AC63" s="65">
        <v>0</v>
      </c>
      <c r="AD63" s="65">
        <v>0</v>
      </c>
      <c r="AE63" s="66"/>
      <c r="AF63" s="66" t="e">
        <f>VLOOKUP(AE63,Sheet3!$A:$C,3,)</f>
        <v>#N/A</v>
      </c>
      <c r="AG63" s="72">
        <f t="shared" si="5"/>
        <v>0</v>
      </c>
      <c r="AH63">
        <f t="shared" si="6"/>
        <v>1000</v>
      </c>
      <c r="AI63">
        <v>1000</v>
      </c>
      <c r="AJ63" s="65">
        <v>350</v>
      </c>
      <c r="AK63">
        <f t="shared" si="7"/>
        <v>0.35</v>
      </c>
      <c r="AL63">
        <f t="shared" si="8"/>
        <v>3.5</v>
      </c>
      <c r="AM63">
        <f t="shared" si="0"/>
        <v>3.5</v>
      </c>
      <c r="AN63" t="str">
        <f t="shared" si="9"/>
        <v>xsyh_zhekou_35</v>
      </c>
    </row>
    <row r="64" spans="1:40">
      <c r="A64" s="65">
        <v>10050103</v>
      </c>
      <c r="B64" s="65">
        <v>100</v>
      </c>
      <c r="C64" s="65">
        <v>150</v>
      </c>
      <c r="D64" s="65">
        <v>0</v>
      </c>
      <c r="E64" s="65">
        <v>5</v>
      </c>
      <c r="F64" s="65" t="s">
        <v>107</v>
      </c>
      <c r="G64" s="65">
        <v>2</v>
      </c>
      <c r="H64" s="65">
        <v>780</v>
      </c>
      <c r="I64" s="65">
        <v>2</v>
      </c>
      <c r="J64" s="65">
        <f t="shared" si="1"/>
        <v>1560</v>
      </c>
      <c r="K64" s="65">
        <v>3</v>
      </c>
      <c r="L64" s="65">
        <v>81</v>
      </c>
      <c r="M64" s="65">
        <v>5</v>
      </c>
      <c r="N64" s="66" t="s">
        <v>118</v>
      </c>
      <c r="O64" s="66"/>
      <c r="P64" s="66"/>
      <c r="Q64" s="66" t="str">
        <f t="shared" si="2"/>
        <v>红色装备精华</v>
      </c>
      <c r="R64" s="66">
        <f>VLOOKUP(Q64,Sheet3!$A:$C,3,)</f>
        <v>50</v>
      </c>
      <c r="S64" s="72">
        <f t="shared" si="3"/>
        <v>250</v>
      </c>
      <c r="T64" s="65">
        <v>3</v>
      </c>
      <c r="U64" s="65">
        <v>13</v>
      </c>
      <c r="V64" s="65">
        <v>100</v>
      </c>
      <c r="W64" s="66" t="s">
        <v>120</v>
      </c>
      <c r="X64" s="66">
        <f>VLOOKUP(W64,Sheet3!$A:$C,3,)</f>
        <v>20</v>
      </c>
      <c r="Y64" s="72">
        <f t="shared" si="4"/>
        <v>2000</v>
      </c>
      <c r="Z64" s="66"/>
      <c r="AA64" s="66"/>
      <c r="AB64" s="65">
        <v>0</v>
      </c>
      <c r="AC64" s="65">
        <v>0</v>
      </c>
      <c r="AD64" s="65">
        <v>0</v>
      </c>
      <c r="AE64" s="66"/>
      <c r="AF64" s="66" t="e">
        <f>VLOOKUP(AE64,Sheet3!$A:$C,3,)</f>
        <v>#N/A</v>
      </c>
      <c r="AG64" s="72">
        <f t="shared" si="5"/>
        <v>0</v>
      </c>
      <c r="AH64">
        <f t="shared" si="6"/>
        <v>2250</v>
      </c>
      <c r="AI64">
        <v>2250</v>
      </c>
      <c r="AJ64" s="65">
        <v>780</v>
      </c>
      <c r="AK64">
        <f t="shared" si="7"/>
        <v>0.34666666666666668</v>
      </c>
      <c r="AL64">
        <f t="shared" si="8"/>
        <v>3.4666666666666668</v>
      </c>
      <c r="AM64">
        <f t="shared" si="0"/>
        <v>3.5</v>
      </c>
      <c r="AN64" t="str">
        <f t="shared" si="9"/>
        <v>xsyh_zhekou_35</v>
      </c>
    </row>
    <row r="65" spans="1:40">
      <c r="A65" s="65">
        <v>10050104</v>
      </c>
      <c r="B65" s="65">
        <v>100</v>
      </c>
      <c r="C65" s="65">
        <v>150</v>
      </c>
      <c r="D65" s="65">
        <v>0</v>
      </c>
      <c r="E65" s="65">
        <v>5</v>
      </c>
      <c r="F65" s="65" t="s">
        <v>103</v>
      </c>
      <c r="G65" s="65">
        <v>2</v>
      </c>
      <c r="H65" s="65">
        <v>1500</v>
      </c>
      <c r="I65" s="65">
        <v>2</v>
      </c>
      <c r="J65" s="65">
        <f t="shared" si="1"/>
        <v>3000</v>
      </c>
      <c r="K65" s="65">
        <v>23</v>
      </c>
      <c r="L65" s="65">
        <v>0</v>
      </c>
      <c r="M65" s="65">
        <v>500</v>
      </c>
      <c r="N65" s="66"/>
      <c r="O65" s="66"/>
      <c r="P65" s="66" t="s">
        <v>116</v>
      </c>
      <c r="Q65" s="66" t="str">
        <f t="shared" si="2"/>
        <v>神魂</v>
      </c>
      <c r="R65" s="66">
        <f>VLOOKUP(Q65,Sheet3!$A:$C,3,)</f>
        <v>1</v>
      </c>
      <c r="S65" s="72">
        <f t="shared" si="3"/>
        <v>500</v>
      </c>
      <c r="T65" s="65">
        <v>3</v>
      </c>
      <c r="U65" s="65">
        <v>60</v>
      </c>
      <c r="V65" s="65">
        <v>500</v>
      </c>
      <c r="W65" s="66" t="s">
        <v>122</v>
      </c>
      <c r="X65" s="66">
        <f>VLOOKUP(W65,Sheet3!$A:$C,3,)</f>
        <v>3</v>
      </c>
      <c r="Y65" s="72">
        <f t="shared" si="4"/>
        <v>1500</v>
      </c>
      <c r="Z65" s="66"/>
      <c r="AA65" s="66"/>
      <c r="AB65" s="65">
        <v>3</v>
      </c>
      <c r="AC65" s="65">
        <v>75</v>
      </c>
      <c r="AD65" s="65">
        <v>1</v>
      </c>
      <c r="AE65" s="66" t="s">
        <v>125</v>
      </c>
      <c r="AF65" s="66">
        <f>VLOOKUP(AE65,Sheet3!$A:$C,3,)</f>
        <v>2428</v>
      </c>
      <c r="AG65" s="72">
        <f t="shared" si="5"/>
        <v>2428</v>
      </c>
      <c r="AH65">
        <f t="shared" si="6"/>
        <v>4428</v>
      </c>
      <c r="AI65">
        <v>4428</v>
      </c>
      <c r="AJ65" s="65">
        <v>1500</v>
      </c>
      <c r="AK65">
        <f t="shared" si="7"/>
        <v>0.33875338753387535</v>
      </c>
      <c r="AL65">
        <f t="shared" si="8"/>
        <v>3.3875338753387534</v>
      </c>
      <c r="AM65">
        <f t="shared" si="0"/>
        <v>3.5</v>
      </c>
      <c r="AN65" t="str">
        <f t="shared" si="9"/>
        <v>xsyh_zhekou_35</v>
      </c>
    </row>
    <row r="66" spans="1:40">
      <c r="A66" s="65">
        <v>10050105</v>
      </c>
      <c r="B66" s="65">
        <v>100</v>
      </c>
      <c r="C66" s="65">
        <v>150</v>
      </c>
      <c r="D66" s="65">
        <v>0</v>
      </c>
      <c r="E66" s="65">
        <v>5</v>
      </c>
      <c r="F66" s="65" t="s">
        <v>104</v>
      </c>
      <c r="G66" s="65">
        <v>2</v>
      </c>
      <c r="H66" s="65">
        <v>1500</v>
      </c>
      <c r="I66" s="65">
        <v>2</v>
      </c>
      <c r="J66" s="65">
        <f t="shared" si="1"/>
        <v>3000</v>
      </c>
      <c r="K66" s="65">
        <v>3</v>
      </c>
      <c r="L66" s="65">
        <v>189</v>
      </c>
      <c r="M66" s="65">
        <v>2</v>
      </c>
      <c r="N66" s="66" t="s">
        <v>117</v>
      </c>
      <c r="O66" s="66"/>
      <c r="P66" s="66"/>
      <c r="Q66" s="66" t="str">
        <f t="shared" si="2"/>
        <v>红色宝物礼包</v>
      </c>
      <c r="R66" s="66">
        <f>VLOOKUP(Q66,Sheet3!$A:$C,3,)</f>
        <v>1750</v>
      </c>
      <c r="S66" s="72">
        <f t="shared" si="3"/>
        <v>3500</v>
      </c>
      <c r="T66" s="65">
        <v>3</v>
      </c>
      <c r="U66" s="65">
        <v>18</v>
      </c>
      <c r="V66" s="65">
        <v>500</v>
      </c>
      <c r="W66" s="66" t="s">
        <v>121</v>
      </c>
      <c r="X66" s="66">
        <f>VLOOKUP(W66,Sheet3!$A:$C,3,)</f>
        <v>5</v>
      </c>
      <c r="Y66" s="72">
        <f t="shared" si="4"/>
        <v>2500</v>
      </c>
      <c r="Z66" s="66"/>
      <c r="AA66" s="66"/>
      <c r="AB66" s="65">
        <v>0</v>
      </c>
      <c r="AC66" s="65">
        <v>0</v>
      </c>
      <c r="AD66" s="65">
        <v>0</v>
      </c>
      <c r="AE66" s="66"/>
      <c r="AF66" s="66" t="e">
        <f>VLOOKUP(AE66,Sheet3!$A:$C,3,)</f>
        <v>#N/A</v>
      </c>
      <c r="AG66" s="72">
        <f t="shared" si="5"/>
        <v>0</v>
      </c>
      <c r="AH66">
        <f t="shared" si="6"/>
        <v>6000</v>
      </c>
      <c r="AI66">
        <v>6000</v>
      </c>
      <c r="AJ66" s="65">
        <v>1500</v>
      </c>
      <c r="AK66">
        <f t="shared" si="7"/>
        <v>0.25</v>
      </c>
      <c r="AL66">
        <f t="shared" si="8"/>
        <v>2.5</v>
      </c>
      <c r="AM66">
        <f t="shared" si="0"/>
        <v>2.5</v>
      </c>
      <c r="AN66" t="str">
        <f t="shared" si="9"/>
        <v>xsyh_zhekou_25</v>
      </c>
    </row>
    <row r="67" spans="1:40">
      <c r="A67" s="65">
        <v>10050201</v>
      </c>
      <c r="B67" s="65">
        <v>100</v>
      </c>
      <c r="C67" s="65">
        <v>150</v>
      </c>
      <c r="D67" s="65">
        <v>6</v>
      </c>
      <c r="E67" s="65">
        <v>8</v>
      </c>
      <c r="F67" s="65" t="s">
        <v>105</v>
      </c>
      <c r="G67" s="65">
        <v>2</v>
      </c>
      <c r="H67" s="65">
        <v>250</v>
      </c>
      <c r="I67" s="65">
        <v>1</v>
      </c>
      <c r="J67" s="65">
        <f t="shared" si="1"/>
        <v>250</v>
      </c>
      <c r="K67" s="65">
        <v>3</v>
      </c>
      <c r="L67" s="65">
        <v>5</v>
      </c>
      <c r="M67" s="65">
        <v>10</v>
      </c>
      <c r="N67" s="66" t="s">
        <v>112</v>
      </c>
      <c r="O67" s="66"/>
      <c r="P67" s="66"/>
      <c r="Q67" s="66" t="str">
        <f t="shared" si="2"/>
        <v>体力丹</v>
      </c>
      <c r="R67" s="66">
        <f>VLOOKUP(Q67,Sheet3!$A:$C,3,)</f>
        <v>25</v>
      </c>
      <c r="S67" s="72">
        <f t="shared" si="3"/>
        <v>250</v>
      </c>
      <c r="T67" s="65">
        <v>3</v>
      </c>
      <c r="U67" s="65">
        <v>4</v>
      </c>
      <c r="V67" s="65">
        <v>10</v>
      </c>
      <c r="W67" s="66" t="s">
        <v>119</v>
      </c>
      <c r="X67" s="66">
        <f>VLOOKUP(W67,Sheet3!$A:$C,3,)</f>
        <v>25</v>
      </c>
      <c r="Y67" s="72">
        <f t="shared" si="4"/>
        <v>250</v>
      </c>
      <c r="Z67" s="66"/>
      <c r="AA67" s="66"/>
      <c r="AB67" s="65">
        <v>0</v>
      </c>
      <c r="AC67" s="65">
        <v>0</v>
      </c>
      <c r="AD67" s="65">
        <v>0</v>
      </c>
      <c r="AE67" s="66"/>
      <c r="AF67" s="66" t="e">
        <f>VLOOKUP(AE67,Sheet3!$A:$C,3,)</f>
        <v>#N/A</v>
      </c>
      <c r="AG67" s="72">
        <f t="shared" si="5"/>
        <v>0</v>
      </c>
      <c r="AH67">
        <f t="shared" si="6"/>
        <v>500</v>
      </c>
      <c r="AI67">
        <v>500</v>
      </c>
      <c r="AJ67" s="65">
        <v>250</v>
      </c>
      <c r="AK67">
        <f t="shared" si="7"/>
        <v>0.5</v>
      </c>
      <c r="AL67">
        <f t="shared" si="8"/>
        <v>5</v>
      </c>
      <c r="AM67">
        <f t="shared" si="0"/>
        <v>5</v>
      </c>
      <c r="AN67" t="str">
        <f t="shared" si="9"/>
        <v>xsyh_zhekou_5</v>
      </c>
    </row>
    <row r="68" spans="1:40">
      <c r="A68" s="65">
        <v>10050202</v>
      </c>
      <c r="B68" s="65">
        <v>100</v>
      </c>
      <c r="C68" s="65">
        <v>150</v>
      </c>
      <c r="D68" s="65">
        <v>6</v>
      </c>
      <c r="E68" s="65">
        <v>8</v>
      </c>
      <c r="F68" s="65" t="s">
        <v>106</v>
      </c>
      <c r="G68" s="65">
        <v>2</v>
      </c>
      <c r="H68" s="65">
        <v>525</v>
      </c>
      <c r="I68" s="65">
        <v>3</v>
      </c>
      <c r="J68" s="65">
        <f t="shared" si="1"/>
        <v>1575</v>
      </c>
      <c r="K68" s="65">
        <v>1</v>
      </c>
      <c r="L68" s="65">
        <v>0</v>
      </c>
      <c r="M68" s="65">
        <v>1500000</v>
      </c>
      <c r="N68" s="66"/>
      <c r="O68" s="66" t="s">
        <v>113</v>
      </c>
      <c r="P68" s="66"/>
      <c r="Q68" s="66" t="str">
        <f t="shared" si="2"/>
        <v>银两</v>
      </c>
      <c r="R68" s="66">
        <f>VLOOKUP(Q68,Sheet3!$A:$C,3,)</f>
        <v>1E-3</v>
      </c>
      <c r="S68" s="72">
        <f t="shared" si="3"/>
        <v>1500</v>
      </c>
      <c r="T68" s="65">
        <v>0</v>
      </c>
      <c r="U68" s="65">
        <v>0</v>
      </c>
      <c r="V68" s="65">
        <v>0</v>
      </c>
      <c r="W68" s="66"/>
      <c r="X68" s="66" t="e">
        <f>VLOOKUP(W68,Sheet3!$A:$C,3,)</f>
        <v>#N/A</v>
      </c>
      <c r="Y68" s="72">
        <f t="shared" si="4"/>
        <v>0</v>
      </c>
      <c r="Z68" s="66"/>
      <c r="AA68" s="66"/>
      <c r="AB68" s="65">
        <v>0</v>
      </c>
      <c r="AC68" s="65">
        <v>0</v>
      </c>
      <c r="AD68" s="65">
        <v>0</v>
      </c>
      <c r="AE68" s="66"/>
      <c r="AF68" s="66" t="e">
        <f>VLOOKUP(AE68,Sheet3!$A:$C,3,)</f>
        <v>#N/A</v>
      </c>
      <c r="AG68" s="72">
        <f t="shared" si="5"/>
        <v>0</v>
      </c>
      <c r="AH68">
        <f t="shared" si="6"/>
        <v>1500</v>
      </c>
      <c r="AI68">
        <v>1500</v>
      </c>
      <c r="AJ68" s="65">
        <v>525</v>
      </c>
      <c r="AK68">
        <f t="shared" si="7"/>
        <v>0.35</v>
      </c>
      <c r="AL68">
        <f t="shared" si="8"/>
        <v>3.5</v>
      </c>
      <c r="AM68">
        <f t="shared" si="0"/>
        <v>3.5</v>
      </c>
      <c r="AN68" t="str">
        <f t="shared" si="9"/>
        <v>xsyh_zhekou_35</v>
      </c>
    </row>
    <row r="69" spans="1:40">
      <c r="A69" s="65">
        <v>10050203</v>
      </c>
      <c r="B69" s="65">
        <v>100</v>
      </c>
      <c r="C69" s="65">
        <v>150</v>
      </c>
      <c r="D69" s="65">
        <v>6</v>
      </c>
      <c r="E69" s="65">
        <v>8</v>
      </c>
      <c r="F69" s="65" t="s">
        <v>107</v>
      </c>
      <c r="G69" s="65">
        <v>2</v>
      </c>
      <c r="H69" s="65">
        <v>780</v>
      </c>
      <c r="I69" s="65">
        <v>3</v>
      </c>
      <c r="J69" s="65">
        <f t="shared" si="1"/>
        <v>2340</v>
      </c>
      <c r="K69" s="65">
        <v>3</v>
      </c>
      <c r="L69" s="65">
        <v>81</v>
      </c>
      <c r="M69" s="65">
        <v>5</v>
      </c>
      <c r="N69" s="66" t="s">
        <v>118</v>
      </c>
      <c r="O69" s="66"/>
      <c r="P69" s="66"/>
      <c r="Q69" s="66" t="str">
        <f t="shared" si="2"/>
        <v>红色装备精华</v>
      </c>
      <c r="R69" s="66">
        <f>VLOOKUP(Q69,Sheet3!$A:$C,3,)</f>
        <v>50</v>
      </c>
      <c r="S69" s="72">
        <f t="shared" si="3"/>
        <v>250</v>
      </c>
      <c r="T69" s="65">
        <v>3</v>
      </c>
      <c r="U69" s="65">
        <v>13</v>
      </c>
      <c r="V69" s="65">
        <v>100</v>
      </c>
      <c r="W69" s="66" t="s">
        <v>120</v>
      </c>
      <c r="X69" s="66">
        <f>VLOOKUP(W69,Sheet3!$A:$C,3,)</f>
        <v>20</v>
      </c>
      <c r="Y69" s="72">
        <f t="shared" si="4"/>
        <v>2000</v>
      </c>
      <c r="Z69" s="66"/>
      <c r="AA69" s="66"/>
      <c r="AB69" s="65">
        <v>0</v>
      </c>
      <c r="AC69" s="65">
        <v>0</v>
      </c>
      <c r="AD69" s="65">
        <v>0</v>
      </c>
      <c r="AE69" s="66"/>
      <c r="AF69" s="66" t="e">
        <f>VLOOKUP(AE69,Sheet3!$A:$C,3,)</f>
        <v>#N/A</v>
      </c>
      <c r="AG69" s="72">
        <f t="shared" si="5"/>
        <v>0</v>
      </c>
      <c r="AH69">
        <f t="shared" si="6"/>
        <v>2250</v>
      </c>
      <c r="AI69">
        <v>2250</v>
      </c>
      <c r="AJ69" s="65">
        <v>780</v>
      </c>
      <c r="AK69">
        <f t="shared" si="7"/>
        <v>0.34666666666666668</v>
      </c>
      <c r="AL69">
        <f t="shared" si="8"/>
        <v>3.4666666666666668</v>
      </c>
      <c r="AM69">
        <f t="shared" si="0"/>
        <v>3.5</v>
      </c>
      <c r="AN69" t="str">
        <f t="shared" si="9"/>
        <v>xsyh_zhekou_35</v>
      </c>
    </row>
    <row r="70" spans="1:40">
      <c r="A70" s="65">
        <v>10050204</v>
      </c>
      <c r="B70" s="65">
        <v>100</v>
      </c>
      <c r="C70" s="65">
        <v>150</v>
      </c>
      <c r="D70" s="65">
        <v>6</v>
      </c>
      <c r="E70" s="65">
        <v>8</v>
      </c>
      <c r="F70" s="65" t="s">
        <v>103</v>
      </c>
      <c r="G70" s="65">
        <v>2</v>
      </c>
      <c r="H70" s="65">
        <v>1500</v>
      </c>
      <c r="I70" s="65">
        <v>4</v>
      </c>
      <c r="J70" s="65">
        <f t="shared" si="1"/>
        <v>6000</v>
      </c>
      <c r="K70" s="65">
        <v>23</v>
      </c>
      <c r="L70" s="65">
        <v>0</v>
      </c>
      <c r="M70" s="65">
        <v>500</v>
      </c>
      <c r="N70" s="66"/>
      <c r="O70" s="66"/>
      <c r="P70" s="66" t="s">
        <v>116</v>
      </c>
      <c r="Q70" s="66" t="str">
        <f t="shared" si="2"/>
        <v>神魂</v>
      </c>
      <c r="R70" s="66">
        <f>VLOOKUP(Q70,Sheet3!$A:$C,3,)</f>
        <v>1</v>
      </c>
      <c r="S70" s="72">
        <f t="shared" si="3"/>
        <v>500</v>
      </c>
      <c r="T70" s="65">
        <v>3</v>
      </c>
      <c r="U70" s="65">
        <v>60</v>
      </c>
      <c r="V70" s="65">
        <v>500</v>
      </c>
      <c r="W70" s="66" t="s">
        <v>122</v>
      </c>
      <c r="X70" s="66">
        <f>VLOOKUP(W70,Sheet3!$A:$C,3,)</f>
        <v>3</v>
      </c>
      <c r="Y70" s="72">
        <f t="shared" si="4"/>
        <v>1500</v>
      </c>
      <c r="Z70" s="66"/>
      <c r="AA70" s="66"/>
      <c r="AB70" s="65">
        <v>3</v>
      </c>
      <c r="AC70" s="65">
        <v>75</v>
      </c>
      <c r="AD70" s="65">
        <v>1</v>
      </c>
      <c r="AE70" s="66" t="s">
        <v>125</v>
      </c>
      <c r="AF70" s="66">
        <f>VLOOKUP(AE70,Sheet3!$A:$C,3,)</f>
        <v>2428</v>
      </c>
      <c r="AG70" s="72">
        <f t="shared" si="5"/>
        <v>2428</v>
      </c>
      <c r="AH70">
        <f t="shared" si="6"/>
        <v>4428</v>
      </c>
      <c r="AI70">
        <v>4428</v>
      </c>
      <c r="AJ70" s="65">
        <v>1500</v>
      </c>
      <c r="AK70">
        <f t="shared" si="7"/>
        <v>0.33875338753387535</v>
      </c>
      <c r="AL70">
        <f t="shared" si="8"/>
        <v>3.3875338753387534</v>
      </c>
      <c r="AM70">
        <f t="shared" si="0"/>
        <v>3.5</v>
      </c>
      <c r="AN70" t="str">
        <f t="shared" si="9"/>
        <v>xsyh_zhekou_35</v>
      </c>
    </row>
    <row r="71" spans="1:40">
      <c r="A71" s="65">
        <v>10050205</v>
      </c>
      <c r="B71" s="65">
        <v>100</v>
      </c>
      <c r="C71" s="65">
        <v>150</v>
      </c>
      <c r="D71" s="65">
        <v>6</v>
      </c>
      <c r="E71" s="65">
        <v>8</v>
      </c>
      <c r="F71" s="65" t="s">
        <v>104</v>
      </c>
      <c r="G71" s="65">
        <v>2</v>
      </c>
      <c r="H71" s="65">
        <v>1500</v>
      </c>
      <c r="I71" s="65">
        <v>3</v>
      </c>
      <c r="J71" s="65">
        <f t="shared" ref="J71:J76" si="10">H71*I71</f>
        <v>4500</v>
      </c>
      <c r="K71" s="65">
        <v>3</v>
      </c>
      <c r="L71" s="65">
        <v>189</v>
      </c>
      <c r="M71" s="65">
        <v>2</v>
      </c>
      <c r="N71" s="66" t="s">
        <v>117</v>
      </c>
      <c r="O71" s="66"/>
      <c r="P71" s="66"/>
      <c r="Q71" s="66" t="str">
        <f t="shared" ref="Q71:Q76" si="11">N71&amp;O71&amp;P71</f>
        <v>红色宝物礼包</v>
      </c>
      <c r="R71" s="66">
        <f>VLOOKUP(Q71,Sheet3!$A:$C,3,)</f>
        <v>1750</v>
      </c>
      <c r="S71" s="72">
        <f t="shared" ref="S71:S76" si="12">R71*M71</f>
        <v>3500</v>
      </c>
      <c r="T71" s="65">
        <v>3</v>
      </c>
      <c r="U71" s="65">
        <v>18</v>
      </c>
      <c r="V71" s="65">
        <v>500</v>
      </c>
      <c r="W71" s="66" t="s">
        <v>121</v>
      </c>
      <c r="X71" s="66">
        <f>VLOOKUP(W71,Sheet3!$A:$C,3,)</f>
        <v>5</v>
      </c>
      <c r="Y71" s="72">
        <f t="shared" ref="Y71:Y76" si="13">IFERROR(V71*X71,0)</f>
        <v>2500</v>
      </c>
      <c r="Z71" s="66"/>
      <c r="AA71" s="66"/>
      <c r="AB71" s="65">
        <v>0</v>
      </c>
      <c r="AC71" s="65">
        <v>0</v>
      </c>
      <c r="AD71" s="65">
        <v>0</v>
      </c>
      <c r="AE71" s="66"/>
      <c r="AF71" s="66" t="e">
        <f>VLOOKUP(AE71,Sheet3!$A:$C,3,)</f>
        <v>#N/A</v>
      </c>
      <c r="AG71" s="72">
        <f t="shared" ref="AG71:AG76" si="14">IFERROR(AD71*AF71,0)</f>
        <v>0</v>
      </c>
      <c r="AH71">
        <f t="shared" ref="AH71:AH76" si="15">S71+Y71+AG71</f>
        <v>6000</v>
      </c>
      <c r="AI71">
        <v>6000</v>
      </c>
      <c r="AJ71" s="65">
        <v>1500</v>
      </c>
      <c r="AK71">
        <f t="shared" ref="AK71:AK76" si="16">AJ71/AI71</f>
        <v>0.25</v>
      </c>
      <c r="AL71">
        <f t="shared" ref="AL71:AL76" si="17">AK71*10</f>
        <v>2.5</v>
      </c>
      <c r="AM71">
        <f t="shared" ref="AM71:AM76" si="18">IF(AL71=5,5,IF(AL71=2.5,2.5,IF(AL71&lt;3.6,3.5,0)))</f>
        <v>2.5</v>
      </c>
      <c r="AN71" t="str">
        <f t="shared" ref="AN71:AN76" si="19">VLOOKUP(AM71,$AM$3:$AN$5,2,)</f>
        <v>xsyh_zhekou_25</v>
      </c>
    </row>
    <row r="72" spans="1:40">
      <c r="A72" s="65">
        <v>10050301</v>
      </c>
      <c r="B72" s="65">
        <v>100</v>
      </c>
      <c r="C72" s="65">
        <v>150</v>
      </c>
      <c r="D72" s="65">
        <v>9</v>
      </c>
      <c r="E72" s="65">
        <v>12</v>
      </c>
      <c r="F72" s="65" t="s">
        <v>105</v>
      </c>
      <c r="G72" s="65">
        <v>2</v>
      </c>
      <c r="H72" s="65">
        <v>250</v>
      </c>
      <c r="I72" s="65">
        <v>1</v>
      </c>
      <c r="J72" s="65">
        <f t="shared" si="10"/>
        <v>250</v>
      </c>
      <c r="K72" s="65">
        <v>3</v>
      </c>
      <c r="L72" s="65">
        <v>5</v>
      </c>
      <c r="M72" s="65">
        <v>10</v>
      </c>
      <c r="N72" s="66" t="s">
        <v>112</v>
      </c>
      <c r="O72" s="66"/>
      <c r="P72" s="66"/>
      <c r="Q72" s="66" t="str">
        <f t="shared" si="11"/>
        <v>体力丹</v>
      </c>
      <c r="R72" s="66">
        <f>VLOOKUP(Q72,Sheet3!$A:$C,3,)</f>
        <v>25</v>
      </c>
      <c r="S72" s="72">
        <f t="shared" si="12"/>
        <v>250</v>
      </c>
      <c r="T72" s="65">
        <v>3</v>
      </c>
      <c r="U72" s="65">
        <v>4</v>
      </c>
      <c r="V72" s="65">
        <v>10</v>
      </c>
      <c r="W72" s="66" t="s">
        <v>119</v>
      </c>
      <c r="X72" s="66">
        <f>VLOOKUP(W72,Sheet3!$A:$C,3,)</f>
        <v>25</v>
      </c>
      <c r="Y72" s="72">
        <f t="shared" si="13"/>
        <v>250</v>
      </c>
      <c r="Z72" s="66"/>
      <c r="AA72" s="66"/>
      <c r="AB72" s="65">
        <v>0</v>
      </c>
      <c r="AC72" s="65">
        <v>0</v>
      </c>
      <c r="AD72" s="65">
        <v>0</v>
      </c>
      <c r="AE72" s="66"/>
      <c r="AF72" s="66" t="e">
        <f>VLOOKUP(AE72,Sheet3!$A:$C,3,)</f>
        <v>#N/A</v>
      </c>
      <c r="AG72" s="72">
        <f t="shared" si="14"/>
        <v>0</v>
      </c>
      <c r="AH72">
        <f t="shared" si="15"/>
        <v>500</v>
      </c>
      <c r="AI72">
        <v>500</v>
      </c>
      <c r="AJ72" s="65">
        <v>250</v>
      </c>
      <c r="AK72">
        <f t="shared" si="16"/>
        <v>0.5</v>
      </c>
      <c r="AL72">
        <f t="shared" si="17"/>
        <v>5</v>
      </c>
      <c r="AM72">
        <f t="shared" si="18"/>
        <v>5</v>
      </c>
      <c r="AN72" t="str">
        <f t="shared" si="19"/>
        <v>xsyh_zhekou_5</v>
      </c>
    </row>
    <row r="73" spans="1:40">
      <c r="A73" s="65">
        <v>10050302</v>
      </c>
      <c r="B73" s="65">
        <v>100</v>
      </c>
      <c r="C73" s="65">
        <v>150</v>
      </c>
      <c r="D73" s="65">
        <v>9</v>
      </c>
      <c r="E73" s="65">
        <v>12</v>
      </c>
      <c r="F73" s="65" t="s">
        <v>106</v>
      </c>
      <c r="G73" s="65">
        <v>2</v>
      </c>
      <c r="H73" s="65">
        <v>700</v>
      </c>
      <c r="I73" s="65">
        <v>3</v>
      </c>
      <c r="J73" s="65">
        <f t="shared" si="10"/>
        <v>2100</v>
      </c>
      <c r="K73" s="65">
        <v>1</v>
      </c>
      <c r="L73" s="65">
        <v>0</v>
      </c>
      <c r="M73" s="65">
        <v>2000000</v>
      </c>
      <c r="N73" s="66"/>
      <c r="O73" s="66" t="s">
        <v>113</v>
      </c>
      <c r="P73" s="66"/>
      <c r="Q73" s="66" t="str">
        <f t="shared" si="11"/>
        <v>银两</v>
      </c>
      <c r="R73" s="66">
        <f>VLOOKUP(Q73,Sheet3!$A:$C,3,)</f>
        <v>1E-3</v>
      </c>
      <c r="S73" s="72">
        <f t="shared" si="12"/>
        <v>2000</v>
      </c>
      <c r="T73" s="65">
        <v>0</v>
      </c>
      <c r="U73" s="65">
        <v>0</v>
      </c>
      <c r="V73" s="65">
        <v>0</v>
      </c>
      <c r="W73" s="66"/>
      <c r="X73" s="66" t="e">
        <f>VLOOKUP(W73,Sheet3!$A:$C,3,)</f>
        <v>#N/A</v>
      </c>
      <c r="Y73" s="72">
        <f t="shared" si="13"/>
        <v>0</v>
      </c>
      <c r="Z73" s="66"/>
      <c r="AA73" s="66"/>
      <c r="AB73" s="65">
        <v>0</v>
      </c>
      <c r="AC73" s="65">
        <v>0</v>
      </c>
      <c r="AD73" s="65">
        <v>0</v>
      </c>
      <c r="AE73" s="66"/>
      <c r="AF73" s="66" t="e">
        <f>VLOOKUP(AE73,Sheet3!$A:$C,3,)</f>
        <v>#N/A</v>
      </c>
      <c r="AG73" s="72">
        <f t="shared" si="14"/>
        <v>0</v>
      </c>
      <c r="AH73">
        <f t="shared" si="15"/>
        <v>2000</v>
      </c>
      <c r="AI73">
        <v>2000</v>
      </c>
      <c r="AJ73" s="65">
        <v>700</v>
      </c>
      <c r="AK73">
        <f t="shared" si="16"/>
        <v>0.35</v>
      </c>
      <c r="AL73">
        <f t="shared" si="17"/>
        <v>3.5</v>
      </c>
      <c r="AM73">
        <f t="shared" si="18"/>
        <v>3.5</v>
      </c>
      <c r="AN73" t="str">
        <f t="shared" si="19"/>
        <v>xsyh_zhekou_35</v>
      </c>
    </row>
    <row r="74" spans="1:40">
      <c r="A74" s="65">
        <v>10050303</v>
      </c>
      <c r="B74" s="65">
        <v>100</v>
      </c>
      <c r="C74" s="65">
        <v>150</v>
      </c>
      <c r="D74" s="65">
        <v>9</v>
      </c>
      <c r="E74" s="65">
        <v>12</v>
      </c>
      <c r="F74" s="65" t="s">
        <v>107</v>
      </c>
      <c r="G74" s="65">
        <v>2</v>
      </c>
      <c r="H74" s="65">
        <v>780</v>
      </c>
      <c r="I74" s="65">
        <v>4</v>
      </c>
      <c r="J74" s="65">
        <f t="shared" si="10"/>
        <v>3120</v>
      </c>
      <c r="K74" s="65">
        <v>3</v>
      </c>
      <c r="L74" s="65">
        <v>81</v>
      </c>
      <c r="M74" s="65">
        <v>5</v>
      </c>
      <c r="N74" s="66" t="s">
        <v>118</v>
      </c>
      <c r="O74" s="66"/>
      <c r="P74" s="66"/>
      <c r="Q74" s="66" t="str">
        <f t="shared" si="11"/>
        <v>红色装备精华</v>
      </c>
      <c r="R74" s="66">
        <f>VLOOKUP(Q74,Sheet3!$A:$C,3,)</f>
        <v>50</v>
      </c>
      <c r="S74" s="72">
        <f t="shared" si="12"/>
        <v>250</v>
      </c>
      <c r="T74" s="65">
        <v>3</v>
      </c>
      <c r="U74" s="65">
        <v>13</v>
      </c>
      <c r="V74" s="65">
        <v>100</v>
      </c>
      <c r="W74" s="66" t="s">
        <v>120</v>
      </c>
      <c r="X74" s="66">
        <f>VLOOKUP(W74,Sheet3!$A:$C,3,)</f>
        <v>20</v>
      </c>
      <c r="Y74" s="72">
        <f t="shared" si="13"/>
        <v>2000</v>
      </c>
      <c r="Z74" s="66"/>
      <c r="AA74" s="66"/>
      <c r="AB74" s="65">
        <v>0</v>
      </c>
      <c r="AC74" s="65">
        <v>0</v>
      </c>
      <c r="AD74" s="65">
        <v>0</v>
      </c>
      <c r="AE74" s="66"/>
      <c r="AF74" s="66" t="e">
        <f>VLOOKUP(AE74,Sheet3!$A:$C,3,)</f>
        <v>#N/A</v>
      </c>
      <c r="AG74" s="72">
        <f t="shared" si="14"/>
        <v>0</v>
      </c>
      <c r="AH74">
        <f t="shared" si="15"/>
        <v>2250</v>
      </c>
      <c r="AI74">
        <v>2250</v>
      </c>
      <c r="AJ74" s="65">
        <v>780</v>
      </c>
      <c r="AK74">
        <f t="shared" si="16"/>
        <v>0.34666666666666668</v>
      </c>
      <c r="AL74">
        <f t="shared" si="17"/>
        <v>3.4666666666666668</v>
      </c>
      <c r="AM74">
        <f t="shared" si="18"/>
        <v>3.5</v>
      </c>
      <c r="AN74" t="str">
        <f t="shared" si="19"/>
        <v>xsyh_zhekou_35</v>
      </c>
    </row>
    <row r="75" spans="1:40">
      <c r="A75" s="65">
        <v>10050304</v>
      </c>
      <c r="B75" s="65">
        <v>100</v>
      </c>
      <c r="C75" s="65">
        <v>150</v>
      </c>
      <c r="D75" s="65">
        <v>9</v>
      </c>
      <c r="E75" s="65">
        <v>12</v>
      </c>
      <c r="F75" s="65" t="s">
        <v>103</v>
      </c>
      <c r="G75" s="65">
        <v>2</v>
      </c>
      <c r="H75" s="65">
        <v>1500</v>
      </c>
      <c r="I75" s="65">
        <v>6</v>
      </c>
      <c r="J75" s="65">
        <f t="shared" si="10"/>
        <v>9000</v>
      </c>
      <c r="K75" s="65">
        <v>23</v>
      </c>
      <c r="L75" s="65">
        <v>0</v>
      </c>
      <c r="M75" s="65">
        <v>500</v>
      </c>
      <c r="N75" s="66"/>
      <c r="O75" s="66"/>
      <c r="P75" s="66" t="s">
        <v>116</v>
      </c>
      <c r="Q75" s="66" t="str">
        <f t="shared" si="11"/>
        <v>神魂</v>
      </c>
      <c r="R75" s="66">
        <f>VLOOKUP(Q75,Sheet3!$A:$C,3,)</f>
        <v>1</v>
      </c>
      <c r="S75" s="72">
        <f t="shared" si="12"/>
        <v>500</v>
      </c>
      <c r="T75" s="65">
        <v>3</v>
      </c>
      <c r="U75" s="65">
        <v>60</v>
      </c>
      <c r="V75" s="65">
        <v>500</v>
      </c>
      <c r="W75" s="66" t="s">
        <v>122</v>
      </c>
      <c r="X75" s="66">
        <f>VLOOKUP(W75,Sheet3!$A:$C,3,)</f>
        <v>3</v>
      </c>
      <c r="Y75" s="72">
        <f t="shared" si="13"/>
        <v>1500</v>
      </c>
      <c r="Z75" s="66"/>
      <c r="AA75" s="66"/>
      <c r="AB75" s="65">
        <v>3</v>
      </c>
      <c r="AC75" s="65">
        <v>75</v>
      </c>
      <c r="AD75" s="65">
        <v>1</v>
      </c>
      <c r="AE75" s="66" t="s">
        <v>125</v>
      </c>
      <c r="AF75" s="66">
        <f>VLOOKUP(AE75,Sheet3!$A:$C,3,)</f>
        <v>2428</v>
      </c>
      <c r="AG75" s="72">
        <f t="shared" si="14"/>
        <v>2428</v>
      </c>
      <c r="AH75">
        <f t="shared" si="15"/>
        <v>4428</v>
      </c>
      <c r="AI75">
        <v>4428</v>
      </c>
      <c r="AJ75" s="65">
        <v>1500</v>
      </c>
      <c r="AK75">
        <f t="shared" si="16"/>
        <v>0.33875338753387535</v>
      </c>
      <c r="AL75">
        <f t="shared" si="17"/>
        <v>3.3875338753387534</v>
      </c>
      <c r="AM75">
        <f t="shared" si="18"/>
        <v>3.5</v>
      </c>
      <c r="AN75" t="str">
        <f t="shared" si="19"/>
        <v>xsyh_zhekou_35</v>
      </c>
    </row>
    <row r="76" spans="1:40">
      <c r="A76" s="65">
        <v>10050305</v>
      </c>
      <c r="B76" s="65">
        <v>100</v>
      </c>
      <c r="C76" s="65">
        <v>150</v>
      </c>
      <c r="D76" s="65">
        <v>9</v>
      </c>
      <c r="E76" s="65">
        <v>12</v>
      </c>
      <c r="F76" s="65" t="s">
        <v>104</v>
      </c>
      <c r="G76" s="65">
        <v>2</v>
      </c>
      <c r="H76" s="65">
        <v>1500</v>
      </c>
      <c r="I76" s="65">
        <v>4</v>
      </c>
      <c r="J76" s="65">
        <f t="shared" si="10"/>
        <v>6000</v>
      </c>
      <c r="K76" s="65">
        <v>3</v>
      </c>
      <c r="L76" s="65">
        <v>189</v>
      </c>
      <c r="M76" s="65">
        <v>2</v>
      </c>
      <c r="N76" s="66" t="s">
        <v>117</v>
      </c>
      <c r="O76" s="66"/>
      <c r="P76" s="66"/>
      <c r="Q76" s="66" t="str">
        <f t="shared" si="11"/>
        <v>红色宝物礼包</v>
      </c>
      <c r="R76" s="66">
        <f>VLOOKUP(Q76,Sheet3!$A:$C,3,)</f>
        <v>1750</v>
      </c>
      <c r="S76" s="72">
        <f t="shared" si="12"/>
        <v>3500</v>
      </c>
      <c r="T76" s="65">
        <v>3</v>
      </c>
      <c r="U76" s="65">
        <v>18</v>
      </c>
      <c r="V76" s="65">
        <v>500</v>
      </c>
      <c r="W76" s="66" t="s">
        <v>121</v>
      </c>
      <c r="X76" s="66">
        <f>VLOOKUP(W76,Sheet3!$A:$C,3,)</f>
        <v>5</v>
      </c>
      <c r="Y76" s="72">
        <f t="shared" si="13"/>
        <v>2500</v>
      </c>
      <c r="Z76" s="66"/>
      <c r="AA76" s="66"/>
      <c r="AB76" s="65">
        <v>0</v>
      </c>
      <c r="AC76" s="65">
        <v>0</v>
      </c>
      <c r="AD76" s="65">
        <v>0</v>
      </c>
      <c r="AE76" s="66"/>
      <c r="AF76" s="66" t="e">
        <f>VLOOKUP(AE76,Sheet3!$A:$C,3,)</f>
        <v>#N/A</v>
      </c>
      <c r="AG76" s="72">
        <f t="shared" si="14"/>
        <v>0</v>
      </c>
      <c r="AH76">
        <f t="shared" si="15"/>
        <v>6000</v>
      </c>
      <c r="AI76">
        <v>6000</v>
      </c>
      <c r="AJ76" s="65">
        <v>1500</v>
      </c>
      <c r="AK76">
        <f t="shared" si="16"/>
        <v>0.25</v>
      </c>
      <c r="AL76">
        <f t="shared" si="17"/>
        <v>2.5</v>
      </c>
      <c r="AM76">
        <f t="shared" si="18"/>
        <v>2.5</v>
      </c>
      <c r="AN76" t="str">
        <f t="shared" si="19"/>
        <v>xsyh_zhekou_25</v>
      </c>
    </row>
  </sheetData>
  <phoneticPr fontId="2" type="noConversion"/>
  <conditionalFormatting sqref="A4:AD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AD4">
    <cfRule type="expression" dxfId="0" priority="1">
      <formula>A4="Client"</formula>
    </cfRule>
  </conditionalFormatting>
  <dataValidations count="1">
    <dataValidation type="list" allowBlank="1" showInputMessage="1" showErrorMessage="1" sqref="A4:AD4">
      <formula1>"Both,Client,Server,Excluded"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5"/>
  <sheetViews>
    <sheetView workbookViewId="0">
      <selection activeCell="C10" sqref="C10"/>
    </sheetView>
  </sheetViews>
  <sheetFormatPr defaultRowHeight="13.5"/>
  <cols>
    <col min="1" max="1" width="17.25" bestFit="1" customWidth="1"/>
  </cols>
  <sheetData>
    <row r="1" spans="1:3">
      <c r="C1" t="s">
        <v>126</v>
      </c>
    </row>
    <row r="2" spans="1:3">
      <c r="A2" t="s">
        <v>112</v>
      </c>
      <c r="B2">
        <f>VLOOKUP(A2,[1]Sheet1!$B:$C,2,)</f>
        <v>2.5</v>
      </c>
      <c r="C2">
        <f>B2*10</f>
        <v>25</v>
      </c>
    </row>
    <row r="3" spans="1:3">
      <c r="A3" t="s">
        <v>113</v>
      </c>
      <c r="B3">
        <f>VLOOKUP(A3,[1]Sheet1!$B:$C,2,)</f>
        <v>1E-4</v>
      </c>
      <c r="C3">
        <f t="shared" ref="C3:C15" si="0">B3*10</f>
        <v>1E-3</v>
      </c>
    </row>
    <row r="4" spans="1:3">
      <c r="A4" t="s">
        <v>114</v>
      </c>
      <c r="B4">
        <f>VLOOKUP(A4,[1]Sheet1!$B:$C,2,)</f>
        <v>13.3</v>
      </c>
      <c r="C4">
        <f t="shared" si="0"/>
        <v>133</v>
      </c>
    </row>
    <row r="5" spans="1:3">
      <c r="A5" t="s">
        <v>115</v>
      </c>
      <c r="B5">
        <f>VLOOKUP(A5,[1]Sheet1!$B:$C,2,)</f>
        <v>60</v>
      </c>
      <c r="C5">
        <f t="shared" si="0"/>
        <v>600</v>
      </c>
    </row>
    <row r="6" spans="1:3">
      <c r="A6" t="s">
        <v>116</v>
      </c>
      <c r="B6">
        <f>VLOOKUP(A6,[1]Sheet1!$B:$C,2,)</f>
        <v>0.1</v>
      </c>
      <c r="C6">
        <f t="shared" si="0"/>
        <v>1</v>
      </c>
    </row>
    <row r="7" spans="1:3">
      <c r="A7" t="s">
        <v>117</v>
      </c>
      <c r="B7">
        <f>VLOOKUP(A7,[1]Sheet1!$B:$C,2,)</f>
        <v>175</v>
      </c>
      <c r="C7">
        <f t="shared" si="0"/>
        <v>1750</v>
      </c>
    </row>
    <row r="8" spans="1:3">
      <c r="A8" t="s">
        <v>118</v>
      </c>
      <c r="B8">
        <f>VLOOKUP(A8,[1]Sheet1!$B:$C,2,)</f>
        <v>5</v>
      </c>
      <c r="C8">
        <f t="shared" si="0"/>
        <v>50</v>
      </c>
    </row>
    <row r="9" spans="1:3">
      <c r="A9" t="s">
        <v>119</v>
      </c>
      <c r="B9">
        <f>VLOOKUP(A9,[1]Sheet1!$B:$C,2,)</f>
        <v>2.5</v>
      </c>
      <c r="C9">
        <f t="shared" si="0"/>
        <v>25</v>
      </c>
    </row>
    <row r="10" spans="1:3">
      <c r="A10" t="s">
        <v>120</v>
      </c>
      <c r="B10">
        <f>VLOOKUP(A10,[1]Sheet1!$B:$C,2,)</f>
        <v>2</v>
      </c>
      <c r="C10">
        <f t="shared" si="0"/>
        <v>20</v>
      </c>
    </row>
    <row r="11" spans="1:3">
      <c r="A11" t="s">
        <v>121</v>
      </c>
      <c r="B11">
        <f>VLOOKUP(A11,[1]Sheet1!$B:$C,2,)</f>
        <v>0.5</v>
      </c>
      <c r="C11">
        <f t="shared" si="0"/>
        <v>5</v>
      </c>
    </row>
    <row r="12" spans="1:3">
      <c r="A12" t="s">
        <v>122</v>
      </c>
      <c r="B12">
        <f>VLOOKUP(A12,[1]Sheet1!$B:$C,2,)</f>
        <v>0.3</v>
      </c>
      <c r="C12">
        <f t="shared" si="0"/>
        <v>3</v>
      </c>
    </row>
    <row r="13" spans="1:3">
      <c r="A13" t="s">
        <v>123</v>
      </c>
      <c r="B13">
        <f>VLOOKUP(A13,[1]Sheet1!$B:$C,2,)</f>
        <v>15.2</v>
      </c>
      <c r="C13">
        <f t="shared" si="0"/>
        <v>152</v>
      </c>
    </row>
    <row r="14" spans="1:3">
      <c r="A14" t="s">
        <v>124</v>
      </c>
      <c r="B14">
        <f>VLOOKUP(A14,[1]Sheet1!$B:$C,2,)</f>
        <v>68.8</v>
      </c>
      <c r="C14">
        <f t="shared" si="0"/>
        <v>688</v>
      </c>
    </row>
    <row r="15" spans="1:3">
      <c r="A15" t="s">
        <v>125</v>
      </c>
      <c r="B15">
        <f>VLOOKUP(A15,[1]Sheet1!$B:$C,2,)</f>
        <v>242.8</v>
      </c>
      <c r="C15">
        <f t="shared" si="0"/>
        <v>2428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vip_weekshop_info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zhongq</dc:creator>
  <cp:lastModifiedBy>阙朝明(无缺)</cp:lastModifiedBy>
  <dcterms:created xsi:type="dcterms:W3CDTF">2015-09-30T09:13:50Z</dcterms:created>
  <dcterms:modified xsi:type="dcterms:W3CDTF">2015-12-08T06:02:17Z</dcterms:modified>
</cp:coreProperties>
</file>