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辅助表" sheetId="2" r:id="rId2"/>
  </sheets>
  <calcPr calcId="144525"/>
</workbook>
</file>

<file path=xl/calcChain.xml><?xml version="1.0" encoding="utf-8"?>
<calcChain xmlns="http://schemas.openxmlformats.org/spreadsheetml/2006/main">
  <c r="R80" i="2" l="1"/>
  <c r="R79" i="2"/>
  <c r="R78" i="2"/>
  <c r="R77" i="2"/>
  <c r="R76" i="2"/>
  <c r="R75" i="2"/>
  <c r="E71" i="2"/>
  <c r="E70" i="2"/>
  <c r="E69" i="2"/>
  <c r="E68" i="2"/>
  <c r="E67" i="2"/>
  <c r="E66" i="2"/>
  <c r="E65" i="2"/>
  <c r="E63" i="2"/>
  <c r="E62" i="2"/>
  <c r="E61" i="2"/>
  <c r="E60" i="2"/>
  <c r="E59" i="2"/>
  <c r="E58" i="2"/>
  <c r="E57" i="2"/>
  <c r="E55" i="2"/>
  <c r="E54" i="2"/>
  <c r="E53" i="2"/>
  <c r="E52" i="2"/>
  <c r="E51" i="2"/>
  <c r="E50" i="2"/>
  <c r="E49" i="2"/>
  <c r="E48" i="2"/>
  <c r="E47" i="2"/>
  <c r="E45" i="2"/>
  <c r="E44" i="2"/>
  <c r="E43" i="2"/>
  <c r="E42" i="2"/>
  <c r="E41" i="2"/>
  <c r="E40" i="2"/>
  <c r="E39" i="2"/>
  <c r="E22" i="2"/>
  <c r="E21" i="2"/>
  <c r="E20" i="2"/>
  <c r="E19" i="2"/>
  <c r="E18" i="2"/>
  <c r="E17" i="2"/>
  <c r="E16" i="2"/>
  <c r="E14" i="2"/>
  <c r="E13" i="2"/>
  <c r="E12" i="2"/>
  <c r="E11" i="2"/>
  <c r="E10" i="2"/>
  <c r="E9" i="2"/>
  <c r="E8" i="2"/>
  <c r="O76" i="2"/>
  <c r="N76" i="2"/>
  <c r="O77" i="2"/>
  <c r="N77" i="2"/>
  <c r="O78" i="2"/>
  <c r="N78" i="2"/>
  <c r="O79" i="2"/>
  <c r="N79" i="2"/>
  <c r="O80" i="2"/>
  <c r="N80" i="2"/>
  <c r="O75" i="2"/>
  <c r="N75" i="2"/>
  <c r="L76" i="2"/>
  <c r="K76" i="2"/>
  <c r="L77" i="2"/>
  <c r="K77" i="2"/>
  <c r="L78" i="2"/>
  <c r="K78" i="2"/>
  <c r="L79" i="2"/>
  <c r="K79" i="2"/>
  <c r="L80" i="2"/>
  <c r="K80" i="2"/>
  <c r="L75" i="2"/>
  <c r="K75" i="2"/>
  <c r="I76" i="2"/>
  <c r="H76" i="2"/>
  <c r="I77" i="2"/>
  <c r="H77" i="2"/>
  <c r="I78" i="2"/>
  <c r="H78" i="2"/>
  <c r="I79" i="2"/>
  <c r="H79" i="2"/>
  <c r="I80" i="2"/>
  <c r="H80" i="2"/>
  <c r="I75" i="2"/>
  <c r="H75" i="2"/>
  <c r="F83" i="2"/>
  <c r="L83" i="2"/>
  <c r="K83" i="2"/>
  <c r="F84" i="2"/>
  <c r="L84" i="2"/>
  <c r="K84" i="2"/>
  <c r="F85" i="2"/>
  <c r="F86" i="2"/>
  <c r="I86" i="2"/>
  <c r="H86" i="2"/>
  <c r="F87" i="2"/>
  <c r="L87" i="2"/>
  <c r="K87" i="2"/>
  <c r="F82" i="2"/>
  <c r="E75" i="2"/>
  <c r="I84" i="2"/>
  <c r="H84" i="2"/>
  <c r="I83" i="2"/>
  <c r="H83" i="2"/>
  <c r="E76" i="2"/>
  <c r="R82" i="2"/>
  <c r="O82" i="2"/>
  <c r="N82" i="2"/>
  <c r="L82" i="2"/>
  <c r="K82" i="2"/>
  <c r="I82" i="2"/>
  <c r="H82" i="2"/>
  <c r="E78" i="2"/>
  <c r="E80" i="2"/>
  <c r="E79" i="2"/>
  <c r="O85" i="2"/>
  <c r="N85" i="2"/>
  <c r="R85" i="2"/>
  <c r="I85" i="2"/>
  <c r="H85" i="2"/>
  <c r="L85" i="2"/>
  <c r="K85" i="2"/>
  <c r="R84" i="2"/>
  <c r="O84" i="2"/>
  <c r="N84" i="2"/>
  <c r="E84" i="2"/>
  <c r="E77" i="2"/>
  <c r="R83" i="2"/>
  <c r="O83" i="2"/>
  <c r="N83" i="2"/>
  <c r="E83" i="2"/>
  <c r="O86" i="2"/>
  <c r="N86" i="2"/>
  <c r="R86" i="2"/>
  <c r="L86" i="2"/>
  <c r="K86" i="2"/>
  <c r="R87" i="2"/>
  <c r="O87" i="2"/>
  <c r="N87" i="2"/>
  <c r="I87" i="2"/>
  <c r="H87" i="2"/>
  <c r="O48" i="2"/>
  <c r="O55" i="2"/>
  <c r="O54" i="2"/>
  <c r="O52" i="2"/>
  <c r="O53" i="2"/>
  <c r="O51" i="2"/>
  <c r="O50" i="2"/>
  <c r="O49" i="2"/>
  <c r="G70" i="2"/>
  <c r="L70" i="2"/>
  <c r="G69" i="2"/>
  <c r="I69" i="2"/>
  <c r="G68" i="2"/>
  <c r="L68" i="2"/>
  <c r="I17" i="2"/>
  <c r="S17" i="2"/>
  <c r="I18" i="2"/>
  <c r="S18" i="2"/>
  <c r="I19" i="2"/>
  <c r="S19" i="2"/>
  <c r="I20" i="2"/>
  <c r="S20" i="2"/>
  <c r="I21" i="2"/>
  <c r="S21" i="2"/>
  <c r="I22" i="2"/>
  <c r="S22" i="2"/>
  <c r="I16" i="2"/>
  <c r="S16" i="2"/>
  <c r="H17" i="2"/>
  <c r="P17" i="2"/>
  <c r="H18" i="2"/>
  <c r="P18" i="2"/>
  <c r="H19" i="2"/>
  <c r="P19" i="2"/>
  <c r="H20" i="2"/>
  <c r="P20" i="2"/>
  <c r="H21" i="2"/>
  <c r="P21" i="2"/>
  <c r="H22" i="2"/>
  <c r="P22" i="2"/>
  <c r="H16" i="2"/>
  <c r="P16" i="2"/>
  <c r="L55" i="2"/>
  <c r="L54" i="2"/>
  <c r="G66" i="2"/>
  <c r="L66" i="2"/>
  <c r="G67" i="2"/>
  <c r="O67" i="2"/>
  <c r="G71" i="2"/>
  <c r="L71" i="2"/>
  <c r="G65" i="2"/>
  <c r="L65" i="2"/>
  <c r="L53" i="2"/>
  <c r="L51" i="2"/>
  <c r="L49" i="2"/>
  <c r="L52" i="2"/>
  <c r="L50" i="2"/>
  <c r="L48" i="2"/>
  <c r="L47" i="2"/>
  <c r="G16" i="2"/>
  <c r="M16" i="2"/>
  <c r="G22" i="2"/>
  <c r="M22" i="2"/>
  <c r="E82" i="2"/>
  <c r="E87" i="2"/>
  <c r="E86" i="2"/>
  <c r="E85" i="2"/>
  <c r="I71" i="2"/>
  <c r="I70" i="2"/>
  <c r="L67" i="2"/>
  <c r="I68" i="2"/>
  <c r="O70" i="2"/>
  <c r="O69" i="2"/>
  <c r="O68" i="2"/>
  <c r="L69" i="2"/>
  <c r="I65" i="2"/>
  <c r="O65" i="2"/>
  <c r="O71" i="2"/>
  <c r="I66" i="2"/>
  <c r="O66" i="2"/>
  <c r="I67" i="2"/>
  <c r="L9" i="2"/>
  <c r="L10" i="2"/>
  <c r="L11" i="2"/>
  <c r="L12" i="2"/>
  <c r="L13" i="2"/>
  <c r="L14" i="2"/>
  <c r="L8" i="2"/>
  <c r="I48" i="2"/>
  <c r="I49" i="2"/>
  <c r="I50" i="2"/>
  <c r="I51" i="2"/>
  <c r="I52" i="2"/>
  <c r="I53" i="2"/>
  <c r="I54" i="2"/>
  <c r="I55" i="2"/>
  <c r="I47" i="2"/>
  <c r="G17" i="2"/>
  <c r="M17" i="2"/>
  <c r="G18" i="2"/>
  <c r="M18" i="2"/>
  <c r="G19" i="2"/>
  <c r="M19" i="2"/>
  <c r="G20" i="2"/>
  <c r="M20" i="2"/>
  <c r="G21" i="2"/>
  <c r="M21" i="2"/>
  <c r="I9" i="2"/>
  <c r="S9" i="2"/>
  <c r="I10" i="2"/>
  <c r="S10" i="2"/>
  <c r="I11" i="2"/>
  <c r="S11" i="2"/>
  <c r="I12" i="2"/>
  <c r="S12" i="2"/>
  <c r="I13" i="2"/>
  <c r="S13" i="2"/>
  <c r="I14" i="2"/>
  <c r="S14" i="2"/>
  <c r="I8" i="2"/>
  <c r="S8" i="2"/>
  <c r="H9" i="2"/>
  <c r="P9" i="2"/>
  <c r="H10" i="2"/>
  <c r="P10" i="2"/>
  <c r="H11" i="2"/>
  <c r="P11" i="2"/>
  <c r="H12" i="2"/>
  <c r="P12" i="2"/>
  <c r="H13" i="2"/>
  <c r="P13" i="2"/>
  <c r="H14" i="2"/>
  <c r="P14" i="2"/>
  <c r="H8" i="2"/>
  <c r="P8" i="2"/>
</calcChain>
</file>

<file path=xl/sharedStrings.xml><?xml version="1.0" encoding="utf-8"?>
<sst xmlns="http://schemas.openxmlformats.org/spreadsheetml/2006/main" count="322" uniqueCount="176">
  <si>
    <t>奖励编号</t>
    <phoneticPr fontId="2" type="noConversion"/>
  </si>
  <si>
    <t>奖励描述</t>
    <phoneticPr fontId="2" type="noConversion"/>
  </si>
  <si>
    <t>达成条件</t>
    <phoneticPr fontId="2" type="noConversion"/>
  </si>
  <si>
    <r>
      <t xml:space="preserve">奖励
{类型，物品编号，数量，是否绑定}
装备和物品外的奖励不需填“物品编号”
类型：
</t>
    </r>
    <r>
      <rPr>
        <sz val="9"/>
        <color rgb="FF00B050"/>
        <rFont val="微软雅黑"/>
        <family val="2"/>
        <charset val="134"/>
      </rPr>
      <t>1=装备
2=物品
3=金币
4=钻石
5=代金卷
6=贡献值
7=荣誉值
8=经验</t>
    </r>
    <phoneticPr fontId="2" type="noConversion"/>
  </si>
  <si>
    <t>id</t>
    <phoneticPr fontId="2" type="noConversion"/>
  </si>
  <si>
    <t>type</t>
    <phoneticPr fontId="2" type="noConversion"/>
  </si>
  <si>
    <t>des</t>
    <phoneticPr fontId="2" type="noConversion"/>
  </si>
  <si>
    <t>condition</t>
    <phoneticPr fontId="2" type="noConversion"/>
  </si>
  <si>
    <t>reward</t>
  </si>
  <si>
    <t>int</t>
    <phoneticPr fontId="2" type="noConversion"/>
  </si>
  <si>
    <t>string</t>
    <phoneticPr fontId="2" type="noConversion"/>
  </si>
  <si>
    <t>int[][]</t>
  </si>
  <si>
    <t>激活vip</t>
    <phoneticPr fontId="2" type="noConversion"/>
  </si>
  <si>
    <t>手机绑定</t>
    <phoneticPr fontId="2" type="noConversion"/>
  </si>
  <si>
    <t>首充</t>
    <phoneticPr fontId="2" type="noConversion"/>
  </si>
  <si>
    <t>每日累计充值金额</t>
    <phoneticPr fontId="2" type="noConversion"/>
  </si>
  <si>
    <t>累计充值奖励</t>
    <phoneticPr fontId="2" type="noConversion"/>
  </si>
  <si>
    <t>立即领取</t>
    <phoneticPr fontId="2" type="noConversion"/>
  </si>
  <si>
    <t>达到等级</t>
    <phoneticPr fontId="2" type="noConversion"/>
  </si>
  <si>
    <t>达到购买基金人数</t>
    <phoneticPr fontId="2" type="noConversion"/>
  </si>
  <si>
    <t>在线时长(分)</t>
    <phoneticPr fontId="1" type="noConversion"/>
  </si>
  <si>
    <r>
      <t xml:space="preserve">奖励类型 
</t>
    </r>
    <r>
      <rPr>
        <sz val="10"/>
        <color rgb="FF00B050"/>
        <rFont val="宋体"/>
        <family val="3"/>
        <charset val="134"/>
        <scheme val="minor"/>
      </rPr>
      <t>1: vip每日福利
2：手机绑定奖励
3：首充奖励
4: 每日累计充值奖励
5：累计充值奖励
6：成长基金
7：全民福利
8：在线奖励</t>
    </r>
    <phoneticPr fontId="2" type="noConversion"/>
  </si>
  <si>
    <t>累计消耗奖励</t>
    <phoneticPr fontId="1" type="noConversion"/>
  </si>
  <si>
    <t>注灵石</t>
    <phoneticPr fontId="1" type="noConversion"/>
  </si>
  <si>
    <t>羽毛</t>
    <phoneticPr fontId="1" type="noConversion"/>
  </si>
  <si>
    <t>猎妖令</t>
    <phoneticPr fontId="1" type="noConversion"/>
  </si>
  <si>
    <t>经验药水</t>
    <phoneticPr fontId="1" type="noConversion"/>
  </si>
  <si>
    <t>元宝</t>
    <phoneticPr fontId="1" type="noConversion"/>
  </si>
  <si>
    <t>技能书</t>
    <phoneticPr fontId="1" type="noConversion"/>
  </si>
  <si>
    <t>金币</t>
    <phoneticPr fontId="1" type="noConversion"/>
  </si>
  <si>
    <t>数量</t>
    <phoneticPr fontId="1" type="noConversion"/>
  </si>
  <si>
    <t>神羽</t>
    <phoneticPr fontId="1" type="noConversion"/>
  </si>
  <si>
    <t>开服七天乐</t>
  </si>
  <si>
    <t>7天累计充值</t>
  </si>
  <si>
    <t>充值送神器</t>
  </si>
  <si>
    <t>注灵石</t>
    <phoneticPr fontId="1" type="noConversion"/>
  </si>
  <si>
    <t>金币</t>
    <phoneticPr fontId="1" type="noConversion"/>
  </si>
  <si>
    <t>元宝</t>
    <phoneticPr fontId="1" type="noConversion"/>
  </si>
  <si>
    <t>摸金符</t>
    <phoneticPr fontId="1" type="noConversion"/>
  </si>
  <si>
    <t>抽奖券</t>
    <phoneticPr fontId="1" type="noConversion"/>
  </si>
  <si>
    <t>大礼包</t>
    <phoneticPr fontId="1" type="noConversion"/>
  </si>
  <si>
    <t>神羽</t>
    <phoneticPr fontId="1" type="noConversion"/>
  </si>
  <si>
    <t>装备</t>
    <phoneticPr fontId="1" type="noConversion"/>
  </si>
  <si>
    <t>钥匙</t>
    <phoneticPr fontId="1" type="noConversion"/>
  </si>
  <si>
    <t>金币</t>
  </si>
  <si>
    <t>技能书</t>
  </si>
  <si>
    <t>神羽</t>
  </si>
  <si>
    <t>冲级奖励</t>
    <phoneticPr fontId="1" type="noConversion"/>
  </si>
  <si>
    <t>战力奖励</t>
    <phoneticPr fontId="1" type="noConversion"/>
  </si>
  <si>
    <t>灵石</t>
    <phoneticPr fontId="1" type="noConversion"/>
  </si>
  <si>
    <t>装备</t>
    <phoneticPr fontId="1" type="noConversion"/>
  </si>
  <si>
    <t>羽翼</t>
    <phoneticPr fontId="1" type="noConversion"/>
  </si>
  <si>
    <t>金条</t>
    <phoneticPr fontId="1" type="noConversion"/>
  </si>
  <si>
    <t>奖励编号</t>
  </si>
  <si>
    <t>奖励描述</t>
  </si>
  <si>
    <t>达成条件</t>
  </si>
  <si>
    <t>奖励
{类型，物品编号，数量，是否绑定}
装备和物品外的奖励不需填“物品编号”
类型：
1=装备
2=物品
3=金币
4=钻石
5=代金卷
6=贡献值
7=荣誉值
8=经验</t>
  </si>
  <si>
    <t>id</t>
  </si>
  <si>
    <t>type</t>
  </si>
  <si>
    <t>des</t>
  </si>
  <si>
    <t>condition</t>
  </si>
  <si>
    <t>int</t>
  </si>
  <si>
    <t>string</t>
  </si>
  <si>
    <t>激活vip</t>
  </si>
  <si>
    <t>手机绑定</t>
  </si>
  <si>
    <t>首充</t>
  </si>
  <si>
    <t>每日累计充值金额</t>
  </si>
  <si>
    <t>累计充值奖励</t>
  </si>
  <si>
    <t>立即领取</t>
  </si>
  <si>
    <t>达到等级</t>
  </si>
  <si>
    <t>达到购买基金人数</t>
  </si>
  <si>
    <t>在线时长(分)</t>
  </si>
  <si>
    <t>累计消耗奖励</t>
  </si>
  <si>
    <t>冲级奖励</t>
  </si>
  <si>
    <t>战力奖励</t>
  </si>
  <si>
    <t>[[3,0,10000,1][2,35009,1,1][2,35013,1,1][2,40001,1,1]]</t>
  </si>
  <si>
    <t>[[3,0,50000,1][2,35010,5,1][2,35014,5,1][2,40002,5,1]]</t>
  </si>
  <si>
    <t>[[1,1150001,1,1][1,1250001,1,1][1,1350001,1,1][2,61203,1,1][2,35009,50,1][2,35013,50,1]]</t>
  </si>
  <si>
    <t>[[4,0,880,1]]</t>
  </si>
  <si>
    <t>[[4,0,500,1]]</t>
  </si>
  <si>
    <t>[[4,0,1000,1]]</t>
  </si>
  <si>
    <t>[[4,0,1500,1]]</t>
  </si>
  <si>
    <t>[[4,0,2000,1]]</t>
  </si>
  <si>
    <t>[[4,0,3000,1]]</t>
  </si>
  <si>
    <t>[[3,0,20000,1][2,35013,2,1][2,33011,2,1][2,25004,2,1]]</t>
  </si>
  <si>
    <t>[[3,0,50000,1][2,35013,5,1][2,33011,4,1][2,25004,4,1]]</t>
  </si>
  <si>
    <t>[[3,0,100000,1][2,35013,10,1][2,33011,8,1][2,25004,8,1]]</t>
  </si>
  <si>
    <t>[[3,0,200000,1][2,35013,25,1][2,33012,6,1][2,25005,4,1]]</t>
  </si>
  <si>
    <t>[[3,0,400000,1][2,35014,10,1][2,33012,9,1][2,25005,6,1]]</t>
  </si>
  <si>
    <t>[[3,0,600000,1][2,35014,15,1][2,33013,6,1][2,25006,3,1]]</t>
  </si>
  <si>
    <t>[[3,0,1000000,1][2,35014,25,1][2,33013,9,1][2,25006,5,1]]</t>
  </si>
  <si>
    <t>[[1,1150101,1,1][1,1250101,1,1][1,1350101,1,1][4,0,880,1][2,35010,36,1][2,40002,25,1]]</t>
  </si>
  <si>
    <t>[[4,0,800,1]]</t>
  </si>
  <si>
    <t>[[4,0,1200,1]]</t>
  </si>
  <si>
    <t>[[4,0,2800,1]]</t>
  </si>
  <si>
    <t>[[3,0,2000,1][2,35009,1,1]]</t>
  </si>
  <si>
    <t>[[3,0,5000,1][2,33001,1,1][2,25004,1,1]]</t>
  </si>
  <si>
    <t>[[3,0,10000,1][2,35013,3,1][2,33011,1,1]]</t>
  </si>
  <si>
    <t>[[3,0,30000,1][2,33001,3,1][2,25004,2,1]]</t>
  </si>
  <si>
    <t>[[3,0,50000,1][2,35013,6,1][2,33011,2,1]]</t>
  </si>
  <si>
    <t>[[3,0,80000,1][2,35009,8,1][2,36100,2,1]]</t>
  </si>
  <si>
    <t>[[3,0,360000,1][2,35010,15,1][2,35014,8,1][2,33002,8,1][2,36100,12,1]]</t>
  </si>
  <si>
    <t>[[3,0,500000,1][2,35010,20,1][2,35014,10,1][2,33002,10,1][1,1030502,1,1]]</t>
  </si>
  <si>
    <t>[[4,0,200,1][2,73010,1,1][2,36104,3,1]]</t>
  </si>
  <si>
    <t>[[4,0,1000,1][2,75014,1,1][2,36104,15,1]]</t>
  </si>
  <si>
    <t>[[4,0,4000,1][2,75011,1,1][2,36104,50,1]]</t>
  </si>
  <si>
    <t>[[4,0,200,1][2,73010,1,1][2,36100,3,1]]</t>
  </si>
  <si>
    <t>[[4,0,1000,1][2,75010,1,1][2,36100,15,1]]</t>
  </si>
  <si>
    <t>[[4,0,4000,1][2,75015,1,1][2,36100,50,1]]</t>
  </si>
  <si>
    <t>[[2,20012,5,1][2,35013,60,1][2,22001,23,1][2,33001,20,1]]</t>
  </si>
  <si>
    <t>[[2,20012,9,1][2,35014,22,1][2,22001,41,1][2,33001,40,1]]</t>
  </si>
  <si>
    <t>[[2,20012,15,1][2,35014,38,1][2,22002,14,1][2,33001,80,1]]</t>
  </si>
  <si>
    <t>[[2,20013,6,1][2,35014,72,1][2,22002,27,1][2,61303,1,1]]</t>
  </si>
  <si>
    <t>[[2,20013,9,1][2,35015,24,1][2,22003,9,1][2,61403,1,1]]</t>
  </si>
  <si>
    <t>[[2,20013,15,1][2,35015,38,1][2,22003,14,1][2,61503,1,1]]</t>
  </si>
  <si>
    <t>防沉迷系统</t>
    <phoneticPr fontId="1" type="noConversion"/>
  </si>
  <si>
    <t>[[3,0,100000,1][2,35010,10,1][2,35014,10,1][2,23001,2,1]]</t>
    <phoneticPr fontId="1" type="noConversion"/>
  </si>
  <si>
    <t>[[3,0,20000,1][2,35009,4,1][2,25004,1,1]]</t>
    <phoneticPr fontId="1" type="noConversion"/>
  </si>
  <si>
    <t>城战称霸礼包</t>
    <phoneticPr fontId="1" type="noConversion"/>
  </si>
  <si>
    <t>[[3,0,100000,1][2,20002,5,1][2,25001,1,1][2,23001,1,1][2,37001,3,1][2,37101,3,1]]</t>
    <phoneticPr fontId="1" type="noConversion"/>
  </si>
  <si>
    <t>[[3,0,50000,1][2,37012,10,1][2,35019,1,1]]</t>
    <phoneticPr fontId="1" type="noConversion"/>
  </si>
  <si>
    <t>[[3,0,20000,1][2,35009,5,1][1,1030102,1,1]]</t>
    <phoneticPr fontId="1" type="noConversion"/>
  </si>
  <si>
    <t>[[3,0,160000,1][2,37413,5,1][2,35013,15,1][1,1030401,1,1]]</t>
    <phoneticPr fontId="1" type="noConversion"/>
  </si>
  <si>
    <t>[[3,0,240000,1][2,35010,10,1][2,35014,5,1][2,37013,5,1][2,35019,1,1]]</t>
    <phoneticPr fontId="1" type="noConversion"/>
  </si>
  <si>
    <t>[[1,1150701,1,1][1,1250701,1,1][1,1350701,1,1][2,35011,75,1][2,35015,40,1][2,37013,30,1]]</t>
    <phoneticPr fontId="1" type="noConversion"/>
  </si>
  <si>
    <t>[[3,0,100000,1][2,35009,20,1][2,35013,10,1][1,1040203,1,1]]</t>
    <phoneticPr fontId="1" type="noConversion"/>
  </si>
  <si>
    <t>[[3,0,50000,1][2,33001,4,1][2,37012,10,1]]</t>
    <phoneticPr fontId="1" type="noConversion"/>
  </si>
  <si>
    <t>[[3,0,100000,1][2,33001,10,1][2,35014,10,1][2,37012,20,1]]</t>
    <phoneticPr fontId="1" type="noConversion"/>
  </si>
  <si>
    <t>[[3,0,300000,1][2,33001,30,1][2,35014,20,1][2,37012,30,1]]</t>
    <phoneticPr fontId="1" type="noConversion"/>
  </si>
  <si>
    <t>[[3,0,900000,1][2,33002,10,1][2,35014,30,1][2,37112,10,1]]</t>
    <phoneticPr fontId="1" type="noConversion"/>
  </si>
  <si>
    <t>[[3,0,36000,1][2,35009,8,1][2,37013,2,1]]</t>
    <phoneticPr fontId="1" type="noConversion"/>
  </si>
  <si>
    <t>[[3,0,270000,1][2,35009,54,1][2,37013,15,1]]</t>
    <phoneticPr fontId="1" type="noConversion"/>
  </si>
  <si>
    <t>[[3,0,400000,1][2,35010,16,1][2,37013,30,1]]</t>
    <phoneticPr fontId="1" type="noConversion"/>
  </si>
  <si>
    <t>[[3,0,1000000,1][2,35010,40,1][2,37113,50,1]]</t>
    <phoneticPr fontId="1" type="noConversion"/>
  </si>
  <si>
    <t>[[3,0,8000000,1][2,33003,20,1][2,35016,20,1][2,37113,20,1][2,61503,1,1]]</t>
    <phoneticPr fontId="1" type="noConversion"/>
  </si>
  <si>
    <t>[[3,0,5000000,1][2,33003,15,1][2,35016,10,1][2,37113,10,1]]</t>
    <phoneticPr fontId="1" type="noConversion"/>
  </si>
  <si>
    <t>[[3,0,4000000,1][2,33003,10,1][2,35015,50,1][2,37113,5,1]]</t>
    <phoneticPr fontId="1" type="noConversion"/>
  </si>
  <si>
    <t>[[3,0,2000000,1][2,33003,5,1][2,35015,30,1][2,37112,30,1]]</t>
    <phoneticPr fontId="1" type="noConversion"/>
  </si>
  <si>
    <t>[[3,0,1500000,1][2,33002,20,1][2,35015,10,1][2,37112,20,1]]</t>
    <phoneticPr fontId="1" type="noConversion"/>
  </si>
  <si>
    <t>[[1,1040502,1,1][2,35011,64,1][2,35015,32,1][2,37113,20,1]]</t>
    <phoneticPr fontId="1" type="noConversion"/>
  </si>
  <si>
    <t>[[2,35014,5,1][2,37012,10,1][2,35010,10,1]]</t>
    <phoneticPr fontId="1" type="noConversion"/>
  </si>
  <si>
    <t>[[1,1030302,1,1][2,37113,10,1][2,35010,36,1][2,35014,18,1]]</t>
    <phoneticPr fontId="1" type="noConversion"/>
  </si>
  <si>
    <t>[[1,1040301,1,1][2,35010,72,1][2,35014,36,1]]</t>
    <phoneticPr fontId="1" type="noConversion"/>
  </si>
  <si>
    <t>[[1,1040401,1,1][2,35011,40,1][2,35015,20,1][2,37013,10,1]]</t>
    <phoneticPr fontId="1" type="noConversion"/>
  </si>
  <si>
    <t>[[2,61403,1,1][2,35011,25,1][2,35014,65,1][2,37113,10,1]]</t>
    <phoneticPr fontId="1" type="noConversion"/>
  </si>
  <si>
    <t>[[3,0,90000,1][2,37113,5,1][2,36101,18,1]]</t>
    <phoneticPr fontId="1" type="noConversion"/>
  </si>
  <si>
    <t>[[3,0,150000,1][2,37113,10,1][2,36102,6,1]]</t>
    <phoneticPr fontId="1" type="noConversion"/>
  </si>
  <si>
    <t>[[3,0,640000,1][2,37113,35,1][2,36103,5,1]]</t>
    <phoneticPr fontId="1" type="noConversion"/>
  </si>
  <si>
    <t>resCondition</t>
    <phoneticPr fontId="1" type="noConversion"/>
  </si>
  <si>
    <t>限制条件
1: 可领取次数</t>
    <phoneticPr fontId="1" type="noConversion"/>
  </si>
  <si>
    <t>奖励类型 
1: vip每日福利
2：手机绑定奖励
3：首充奖励
4: 每日累计充值奖励
5：累计充值奖励
6：成长基金
7：全民福利
8：在线奖励
9: 累计消耗奖励
10：开服七天乐
11: 7天累计充值
12：充值送神器
13: 冲级奖励
14：战力奖励           15：防沉迷系统
16：城战每日礼包
20: 激活码礼包</t>
    <phoneticPr fontId="1" type="noConversion"/>
  </si>
  <si>
    <t>新手礼包</t>
    <phoneticPr fontId="1" type="noConversion"/>
  </si>
  <si>
    <t>[[2,21100,99,1][2,21200,99,1][2,40000,5,1][2,25004,1,1]]</t>
    <phoneticPr fontId="1" type="noConversion"/>
  </si>
  <si>
    <t>独家礼包</t>
    <phoneticPr fontId="1" type="noConversion"/>
  </si>
  <si>
    <t>[[2,21101,99,1][2,21201,99,1][2,23001,1,1][2,20001,2,1]]</t>
    <phoneticPr fontId="1" type="noConversion"/>
  </si>
  <si>
    <t>特权礼包</t>
    <phoneticPr fontId="1" type="noConversion"/>
  </si>
  <si>
    <t>[[2,35007,5,1][2,37001,1,1][2,37101,1,1][2,25004,1,1]]</t>
    <phoneticPr fontId="1" type="noConversion"/>
  </si>
  <si>
    <t>500元充值礼包</t>
    <phoneticPr fontId="1" type="noConversion"/>
  </si>
  <si>
    <t>1000元充值礼包</t>
    <phoneticPr fontId="1" type="noConversion"/>
  </si>
  <si>
    <t>3000元充值礼包</t>
    <phoneticPr fontId="1" type="noConversion"/>
  </si>
  <si>
    <t>5000元充值礼包</t>
    <phoneticPr fontId="1" type="noConversion"/>
  </si>
  <si>
    <t>8000元充值礼包</t>
    <phoneticPr fontId="1" type="noConversion"/>
  </si>
  <si>
    <t>10000元充值礼包</t>
    <phoneticPr fontId="1" type="noConversion"/>
  </si>
  <si>
    <t>[[2,10401,2,1][2,37002,5,1][3,20013,2,1][2,35013,10,1][2,36101,5,1][2,37500,5,1]]</t>
    <phoneticPr fontId="1" type="noConversion"/>
  </si>
  <si>
    <t>[[2,10402,3,1][2,37412,5,1][3,20013,3,1][2,25001,3,1][2,35014,10,1][2,34004,10,1]]</t>
    <phoneticPr fontId="1" type="noConversion"/>
  </si>
  <si>
    <t>[[2,10402,5,1][2,10001,5,1][2,37213,5,1][3,20014,1,1][2,25002,5,1][2,25013,5,1][2,33004,1,1][2,34004,20,1][2,61403,1,1]]</t>
    <phoneticPr fontId="1" type="noConversion"/>
  </si>
  <si>
    <t>[[2,10402,10,1][2,10001,10,1][2,37213,10,1][3,20014,2,1][2,25002,10,1][2,25013,5,1][2,33004,3,1][2,34004,30,1][2,61402,1,1][2,35011,10,1][2,35016,10,1]]</t>
    <phoneticPr fontId="1" type="noConversion"/>
  </si>
  <si>
    <t>[[2,10403,5,1][2,10001,15,1][2,37313,10,1][3,20014,3,1][2,25003,5,1][2,25013,10,1][2,33005,1,1][2,34004,40,1][2,61501,1,1][2,35012,20,1][2,35016,15,1]]</t>
    <phoneticPr fontId="1" type="noConversion"/>
  </si>
  <si>
    <t>[[2,10403,10,1][2,10001,20,1][2,37313,20,1][3,20014,5,1][2,25003,10,1][2,25013,20,1][2,33005,3,1][2,34004,50,1][2,61503,1,1][2,35012,30,1][2,35016,20,1]]</t>
    <phoneticPr fontId="1" type="noConversion"/>
  </si>
  <si>
    <t>[[2,20012,3,1][2,35009,20,1][2,36104,3,1][1,1130401,1,1][1,1230401,1,1][1,1330401,1,1]]</t>
    <phoneticPr fontId="1" type="noConversion"/>
  </si>
  <si>
    <t>[[2,20012,6,1][2,35009,36,1][2,36104,5,1][1,1030403,1,1]]</t>
    <phoneticPr fontId="1" type="noConversion"/>
  </si>
  <si>
    <t>[[2,20012,10,1][2,35010,13,1][2,36104,10,1][1,1130501,1,1][1,1230501,1,1][1,1330501,1,1]]</t>
    <phoneticPr fontId="1" type="noConversion"/>
  </si>
  <si>
    <t>[[2,20013,4,1][2,35010,24,1][2,36104,15,1][1,1030501,1,1]]</t>
    <phoneticPr fontId="1" type="noConversion"/>
  </si>
  <si>
    <t>[[2,20013,6,1][2,35011,8,1][2,36104,25,1][1,1140601,1,1][1,1240601,1,1][1,1340601,1,1]]</t>
    <phoneticPr fontId="1" type="noConversion"/>
  </si>
  <si>
    <t>[[2,20013,10,1][2,35011,16,1][2,36104,40,1][1,1140701,1,0][1,1340701,1,0][1,1240701,1,0]]</t>
    <phoneticPr fontId="1" type="noConversion"/>
  </si>
  <si>
    <t>[[1,1150001,1,1][1,1250001,1,1][1,1350001,1,1][2,61203,1,1][2,35009,20,1][2,35013,20,1]]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</si>
</sst>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rgb="FF00B05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 applyAlignment="1"/>
    <xf numFmtId="0" fontId="0" fillId="2" borderId="0" xfId="0" applyFill="1"/>
    <xf numFmtId="0" fontId="0" fillId="3" borderId="0" xfId="0" applyFill="1" applyAlignment="1"/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F6" sqref="F6"/>
    </sheetView>
  </sheetViews>
  <sheetFormatPr defaultRowHeight="13.5" x14ac:dyDescent="0.15"/>
  <cols>
    <col min="2" max="2" width="20.375" customWidth="1"/>
    <col min="3" max="3" width="18.75" customWidth="1"/>
    <col min="4" max="5" width="27.625" customWidth="1"/>
    <col min="6" max="6" width="169.25" bestFit="1" customWidth="1"/>
  </cols>
  <sheetData>
    <row r="1" spans="1:6" s="1" customFormat="1" ht="243" x14ac:dyDescent="0.15">
      <c r="A1" s="1" t="s">
        <v>53</v>
      </c>
      <c r="B1" s="2" t="s">
        <v>150</v>
      </c>
      <c r="C1" s="2" t="s">
        <v>54</v>
      </c>
      <c r="D1" s="2" t="s">
        <v>55</v>
      </c>
      <c r="E1" s="2" t="s">
        <v>149</v>
      </c>
      <c r="F1" s="3" t="s">
        <v>56</v>
      </c>
    </row>
    <row r="2" spans="1:6" s="1" customFormat="1" x14ac:dyDescent="0.15">
      <c r="A2" s="1" t="s">
        <v>57</v>
      </c>
      <c r="B2" s="1" t="s">
        <v>58</v>
      </c>
      <c r="C2" s="1" t="s">
        <v>59</v>
      </c>
      <c r="D2" s="1" t="s">
        <v>60</v>
      </c>
      <c r="E2" s="1" t="s">
        <v>148</v>
      </c>
      <c r="F2" s="1" t="s">
        <v>8</v>
      </c>
    </row>
    <row r="3" spans="1:6" s="1" customFormat="1" x14ac:dyDescent="0.15">
      <c r="A3" s="1" t="s">
        <v>61</v>
      </c>
      <c r="B3" s="1" t="s">
        <v>61</v>
      </c>
      <c r="C3" s="1" t="s">
        <v>62</v>
      </c>
      <c r="D3" s="1" t="s">
        <v>61</v>
      </c>
      <c r="E3" s="1" t="s">
        <v>61</v>
      </c>
      <c r="F3" s="1" t="s">
        <v>11</v>
      </c>
    </row>
    <row r="4" spans="1:6" s="1" customFormat="1" x14ac:dyDescent="0.15">
      <c r="A4" s="1">
        <v>101</v>
      </c>
      <c r="B4" s="1">
        <v>1</v>
      </c>
      <c r="C4" s="1" t="s">
        <v>63</v>
      </c>
      <c r="D4" s="1">
        <v>0</v>
      </c>
      <c r="E4" s="1">
        <v>0</v>
      </c>
      <c r="F4" s="4" t="s">
        <v>75</v>
      </c>
    </row>
    <row r="5" spans="1:6" s="1" customFormat="1" x14ac:dyDescent="0.15">
      <c r="A5" s="1">
        <v>201</v>
      </c>
      <c r="B5" s="1">
        <v>2</v>
      </c>
      <c r="C5" s="1" t="s">
        <v>64</v>
      </c>
      <c r="D5" s="1">
        <v>0</v>
      </c>
      <c r="E5" s="1">
        <v>0</v>
      </c>
      <c r="F5" s="4" t="s">
        <v>76</v>
      </c>
    </row>
    <row r="6" spans="1:6" s="1" customFormat="1" x14ac:dyDescent="0.15">
      <c r="A6" s="1">
        <v>301</v>
      </c>
      <c r="B6" s="1">
        <v>3</v>
      </c>
      <c r="C6" s="1" t="s">
        <v>65</v>
      </c>
      <c r="D6" s="1">
        <v>0</v>
      </c>
      <c r="E6" s="1">
        <v>0</v>
      </c>
      <c r="F6" s="4" t="s">
        <v>175</v>
      </c>
    </row>
    <row r="7" spans="1:6" s="1" customFormat="1" x14ac:dyDescent="0.15">
      <c r="A7" s="1">
        <v>401</v>
      </c>
      <c r="B7" s="1">
        <v>4</v>
      </c>
      <c r="C7" s="1" t="s">
        <v>66</v>
      </c>
      <c r="D7" s="1">
        <v>6</v>
      </c>
      <c r="E7" s="1">
        <v>0</v>
      </c>
      <c r="F7" s="5" t="s">
        <v>130</v>
      </c>
    </row>
    <row r="8" spans="1:6" s="1" customFormat="1" x14ac:dyDescent="0.15">
      <c r="A8" s="1">
        <v>402</v>
      </c>
      <c r="B8" s="1">
        <v>4</v>
      </c>
      <c r="C8" s="1" t="s">
        <v>66</v>
      </c>
      <c r="D8" s="1">
        <v>24</v>
      </c>
      <c r="E8" s="1">
        <v>0</v>
      </c>
      <c r="F8" s="5" t="s">
        <v>145</v>
      </c>
    </row>
    <row r="9" spans="1:6" s="1" customFormat="1" x14ac:dyDescent="0.15">
      <c r="A9" s="1">
        <v>403</v>
      </c>
      <c r="B9" s="1">
        <v>4</v>
      </c>
      <c r="C9" s="1" t="s">
        <v>66</v>
      </c>
      <c r="D9" s="1">
        <v>60</v>
      </c>
      <c r="E9" s="1">
        <v>0</v>
      </c>
      <c r="F9" s="5" t="s">
        <v>146</v>
      </c>
    </row>
    <row r="10" spans="1:6" s="1" customFormat="1" x14ac:dyDescent="0.15">
      <c r="A10" s="1">
        <v>404</v>
      </c>
      <c r="B10" s="1">
        <v>4</v>
      </c>
      <c r="C10" s="1" t="s">
        <v>66</v>
      </c>
      <c r="D10" s="1">
        <v>150</v>
      </c>
      <c r="E10" s="1">
        <v>0</v>
      </c>
      <c r="F10" s="5" t="s">
        <v>131</v>
      </c>
    </row>
    <row r="11" spans="1:6" s="1" customFormat="1" x14ac:dyDescent="0.15">
      <c r="A11" s="1">
        <v>405</v>
      </c>
      <c r="B11" s="1">
        <v>4</v>
      </c>
      <c r="C11" s="1" t="s">
        <v>66</v>
      </c>
      <c r="D11" s="1">
        <v>320</v>
      </c>
      <c r="E11" s="1">
        <v>0</v>
      </c>
      <c r="F11" s="5" t="s">
        <v>132</v>
      </c>
    </row>
    <row r="12" spans="1:6" s="1" customFormat="1" x14ac:dyDescent="0.15">
      <c r="A12" s="1">
        <v>406</v>
      </c>
      <c r="B12" s="1">
        <v>4</v>
      </c>
      <c r="C12" s="1" t="s">
        <v>66</v>
      </c>
      <c r="D12" s="1">
        <v>640</v>
      </c>
      <c r="E12" s="1">
        <v>0</v>
      </c>
      <c r="F12" s="5" t="s">
        <v>147</v>
      </c>
    </row>
    <row r="13" spans="1:6" s="1" customFormat="1" x14ac:dyDescent="0.15">
      <c r="A13" s="1">
        <v>407</v>
      </c>
      <c r="B13" s="1">
        <v>4</v>
      </c>
      <c r="C13" s="1" t="s">
        <v>66</v>
      </c>
      <c r="D13" s="1">
        <v>1280</v>
      </c>
      <c r="E13" s="1">
        <v>0</v>
      </c>
      <c r="F13" s="5" t="s">
        <v>133</v>
      </c>
    </row>
    <row r="14" spans="1:6" s="6" customFormat="1" x14ac:dyDescent="0.15">
      <c r="A14" s="1">
        <v>501</v>
      </c>
      <c r="B14" s="6">
        <v>5</v>
      </c>
      <c r="C14" s="6" t="s">
        <v>67</v>
      </c>
      <c r="D14" s="6">
        <v>30</v>
      </c>
      <c r="E14" s="6">
        <v>0</v>
      </c>
      <c r="F14" s="9" t="s">
        <v>140</v>
      </c>
    </row>
    <row r="15" spans="1:6" s="6" customFormat="1" x14ac:dyDescent="0.15">
      <c r="A15" s="1">
        <v>502</v>
      </c>
      <c r="B15" s="6">
        <v>5</v>
      </c>
      <c r="C15" s="6" t="s">
        <v>67</v>
      </c>
      <c r="D15" s="6">
        <v>150</v>
      </c>
      <c r="E15" s="6">
        <v>0</v>
      </c>
      <c r="F15" s="7" t="s">
        <v>141</v>
      </c>
    </row>
    <row r="16" spans="1:6" s="6" customFormat="1" x14ac:dyDescent="0.15">
      <c r="A16" s="1">
        <v>503</v>
      </c>
      <c r="B16" s="6">
        <v>5</v>
      </c>
      <c r="C16" s="6" t="s">
        <v>67</v>
      </c>
      <c r="D16" s="6">
        <v>350</v>
      </c>
      <c r="E16" s="6">
        <v>0</v>
      </c>
      <c r="F16" s="7" t="s">
        <v>142</v>
      </c>
    </row>
    <row r="17" spans="1:6" s="6" customFormat="1" x14ac:dyDescent="0.15">
      <c r="A17" s="1">
        <v>504</v>
      </c>
      <c r="B17" s="6">
        <v>5</v>
      </c>
      <c r="C17" s="6" t="s">
        <v>67</v>
      </c>
      <c r="D17" s="6">
        <v>1000</v>
      </c>
      <c r="E17" s="6">
        <v>0</v>
      </c>
      <c r="F17" s="7" t="s">
        <v>144</v>
      </c>
    </row>
    <row r="18" spans="1:6" s="6" customFormat="1" x14ac:dyDescent="0.15">
      <c r="A18" s="1">
        <v>505</v>
      </c>
      <c r="B18" s="6">
        <v>5</v>
      </c>
      <c r="C18" s="6" t="s">
        <v>67</v>
      </c>
      <c r="D18" s="6">
        <v>4000</v>
      </c>
      <c r="E18" s="6">
        <v>0</v>
      </c>
      <c r="F18" s="7" t="s">
        <v>143</v>
      </c>
    </row>
    <row r="19" spans="1:6" s="6" customFormat="1" x14ac:dyDescent="0.15">
      <c r="A19" s="1">
        <v>506</v>
      </c>
      <c r="B19" s="6">
        <v>5</v>
      </c>
      <c r="C19" s="6" t="s">
        <v>67</v>
      </c>
      <c r="D19" s="6">
        <v>8000</v>
      </c>
      <c r="E19" s="6">
        <v>0</v>
      </c>
      <c r="F19" s="7" t="s">
        <v>139</v>
      </c>
    </row>
    <row r="20" spans="1:6" s="8" customFormat="1" x14ac:dyDescent="0.15">
      <c r="A20" s="1">
        <v>507</v>
      </c>
      <c r="B20" s="6">
        <v>5</v>
      </c>
      <c r="C20" s="6" t="s">
        <v>67</v>
      </c>
      <c r="D20" s="6">
        <v>12000</v>
      </c>
      <c r="E20" s="6">
        <v>0</v>
      </c>
      <c r="F20" s="9" t="s">
        <v>124</v>
      </c>
    </row>
    <row r="21" spans="1:6" s="1" customFormat="1" x14ac:dyDescent="0.15">
      <c r="A21" s="1">
        <v>601</v>
      </c>
      <c r="B21" s="1">
        <v>6</v>
      </c>
      <c r="C21" s="1" t="s">
        <v>68</v>
      </c>
      <c r="D21" s="1">
        <v>1</v>
      </c>
      <c r="E21" s="1">
        <v>0</v>
      </c>
      <c r="F21" s="4" t="s">
        <v>79</v>
      </c>
    </row>
    <row r="22" spans="1:6" s="1" customFormat="1" x14ac:dyDescent="0.15">
      <c r="A22" s="1">
        <v>602</v>
      </c>
      <c r="B22" s="1">
        <v>6</v>
      </c>
      <c r="C22" s="1" t="s">
        <v>69</v>
      </c>
      <c r="D22" s="1">
        <v>10</v>
      </c>
      <c r="E22" s="1">
        <v>0</v>
      </c>
      <c r="F22" s="4" t="s">
        <v>92</v>
      </c>
    </row>
    <row r="23" spans="1:6" s="1" customFormat="1" x14ac:dyDescent="0.15">
      <c r="A23" s="1">
        <v>603</v>
      </c>
      <c r="B23" s="1">
        <v>6</v>
      </c>
      <c r="C23" s="1" t="s">
        <v>69</v>
      </c>
      <c r="D23" s="1">
        <v>20</v>
      </c>
      <c r="E23" s="1">
        <v>0</v>
      </c>
      <c r="F23" s="4" t="s">
        <v>93</v>
      </c>
    </row>
    <row r="24" spans="1:6" s="1" customFormat="1" x14ac:dyDescent="0.15">
      <c r="A24" s="1">
        <v>604</v>
      </c>
      <c r="B24" s="1">
        <v>6</v>
      </c>
      <c r="C24" s="1" t="s">
        <v>69</v>
      </c>
      <c r="D24" s="1">
        <v>30</v>
      </c>
      <c r="E24" s="1">
        <v>0</v>
      </c>
      <c r="F24" s="4" t="s">
        <v>81</v>
      </c>
    </row>
    <row r="25" spans="1:6" s="1" customFormat="1" x14ac:dyDescent="0.15">
      <c r="A25" s="1">
        <v>605</v>
      </c>
      <c r="B25" s="1">
        <v>6</v>
      </c>
      <c r="C25" s="1" t="s">
        <v>69</v>
      </c>
      <c r="D25" s="1">
        <v>40</v>
      </c>
      <c r="E25" s="1">
        <v>0</v>
      </c>
      <c r="F25" s="4" t="s">
        <v>82</v>
      </c>
    </row>
    <row r="26" spans="1:6" s="1" customFormat="1" x14ac:dyDescent="0.15">
      <c r="A26" s="1">
        <v>606</v>
      </c>
      <c r="B26" s="1">
        <v>6</v>
      </c>
      <c r="C26" s="1" t="s">
        <v>69</v>
      </c>
      <c r="D26" s="1">
        <v>50</v>
      </c>
      <c r="E26" s="1">
        <v>0</v>
      </c>
      <c r="F26" s="4" t="s">
        <v>94</v>
      </c>
    </row>
    <row r="27" spans="1:6" s="1" customFormat="1" x14ac:dyDescent="0.15">
      <c r="A27" s="1">
        <v>701</v>
      </c>
      <c r="B27" s="1">
        <v>7</v>
      </c>
      <c r="C27" s="1" t="s">
        <v>70</v>
      </c>
      <c r="D27" s="1">
        <v>100</v>
      </c>
      <c r="E27" s="1">
        <v>0</v>
      </c>
      <c r="F27" s="4" t="s">
        <v>84</v>
      </c>
    </row>
    <row r="28" spans="1:6" s="1" customFormat="1" x14ac:dyDescent="0.15">
      <c r="A28" s="1">
        <v>702</v>
      </c>
      <c r="B28" s="1">
        <v>7</v>
      </c>
      <c r="C28" s="1" t="s">
        <v>70</v>
      </c>
      <c r="D28" s="1">
        <v>200</v>
      </c>
      <c r="E28" s="1">
        <v>0</v>
      </c>
      <c r="F28" s="4" t="s">
        <v>85</v>
      </c>
    </row>
    <row r="29" spans="1:6" s="1" customFormat="1" x14ac:dyDescent="0.15">
      <c r="A29" s="1">
        <v>703</v>
      </c>
      <c r="B29" s="1">
        <v>7</v>
      </c>
      <c r="C29" s="1" t="s">
        <v>70</v>
      </c>
      <c r="D29" s="1">
        <v>500</v>
      </c>
      <c r="E29" s="1">
        <v>0</v>
      </c>
      <c r="F29" s="4" t="s">
        <v>86</v>
      </c>
    </row>
    <row r="30" spans="1:6" s="1" customFormat="1" x14ac:dyDescent="0.15">
      <c r="A30" s="1">
        <v>704</v>
      </c>
      <c r="B30" s="1">
        <v>7</v>
      </c>
      <c r="C30" s="1" t="s">
        <v>70</v>
      </c>
      <c r="D30" s="1">
        <v>1000</v>
      </c>
      <c r="E30" s="1">
        <v>0</v>
      </c>
      <c r="F30" s="4" t="s">
        <v>87</v>
      </c>
    </row>
    <row r="31" spans="1:6" s="1" customFormat="1" x14ac:dyDescent="0.15">
      <c r="A31" s="1">
        <v>705</v>
      </c>
      <c r="B31" s="1">
        <v>7</v>
      </c>
      <c r="C31" s="1" t="s">
        <v>70</v>
      </c>
      <c r="D31" s="1">
        <v>2000</v>
      </c>
      <c r="E31" s="1">
        <v>0</v>
      </c>
      <c r="F31" s="4" t="s">
        <v>88</v>
      </c>
    </row>
    <row r="32" spans="1:6" s="1" customFormat="1" x14ac:dyDescent="0.15">
      <c r="A32" s="1">
        <v>706</v>
      </c>
      <c r="B32" s="1">
        <v>7</v>
      </c>
      <c r="C32" s="1" t="s">
        <v>70</v>
      </c>
      <c r="D32" s="1">
        <v>3000</v>
      </c>
      <c r="E32" s="1">
        <v>0</v>
      </c>
      <c r="F32" s="4" t="s">
        <v>89</v>
      </c>
    </row>
    <row r="33" spans="1:6" x14ac:dyDescent="0.15">
      <c r="A33" s="1">
        <v>801</v>
      </c>
      <c r="B33" s="1">
        <v>8</v>
      </c>
      <c r="C33" s="1" t="s">
        <v>71</v>
      </c>
      <c r="D33" s="1">
        <v>1</v>
      </c>
      <c r="E33" s="1">
        <v>0</v>
      </c>
      <c r="F33" s="1" t="s">
        <v>95</v>
      </c>
    </row>
    <row r="34" spans="1:6" x14ac:dyDescent="0.15">
      <c r="A34" s="1">
        <v>802</v>
      </c>
      <c r="B34" s="1">
        <v>8</v>
      </c>
      <c r="C34" s="1" t="s">
        <v>71</v>
      </c>
      <c r="D34" s="1">
        <v>5</v>
      </c>
      <c r="E34" s="1">
        <v>0</v>
      </c>
      <c r="F34" s="1" t="s">
        <v>96</v>
      </c>
    </row>
    <row r="35" spans="1:6" x14ac:dyDescent="0.15">
      <c r="A35" s="1">
        <v>803</v>
      </c>
      <c r="B35" s="1">
        <v>8</v>
      </c>
      <c r="C35" s="1" t="s">
        <v>71</v>
      </c>
      <c r="D35" s="1">
        <v>15</v>
      </c>
      <c r="E35" s="1">
        <v>0</v>
      </c>
      <c r="F35" s="1" t="s">
        <v>97</v>
      </c>
    </row>
    <row r="36" spans="1:6" x14ac:dyDescent="0.15">
      <c r="A36" s="1">
        <v>804</v>
      </c>
      <c r="B36" s="1">
        <v>8</v>
      </c>
      <c r="C36" s="1" t="s">
        <v>71</v>
      </c>
      <c r="D36" s="1">
        <v>30</v>
      </c>
      <c r="E36" s="1">
        <v>0</v>
      </c>
      <c r="F36" s="1" t="s">
        <v>117</v>
      </c>
    </row>
    <row r="37" spans="1:6" x14ac:dyDescent="0.15">
      <c r="A37" s="1">
        <v>805</v>
      </c>
      <c r="B37" s="1">
        <v>8</v>
      </c>
      <c r="C37" s="1" t="s">
        <v>71</v>
      </c>
      <c r="D37" s="1">
        <v>60</v>
      </c>
      <c r="E37" s="1">
        <v>0</v>
      </c>
      <c r="F37" s="1" t="s">
        <v>98</v>
      </c>
    </row>
    <row r="38" spans="1:6" x14ac:dyDescent="0.15">
      <c r="A38" s="1">
        <v>806</v>
      </c>
      <c r="B38" s="1">
        <v>8</v>
      </c>
      <c r="C38" s="1" t="s">
        <v>71</v>
      </c>
      <c r="D38" s="1">
        <v>120</v>
      </c>
      <c r="E38" s="1">
        <v>0</v>
      </c>
      <c r="F38" s="1" t="s">
        <v>99</v>
      </c>
    </row>
    <row r="39" spans="1:6" x14ac:dyDescent="0.15">
      <c r="A39" s="1">
        <v>807</v>
      </c>
      <c r="B39" s="1">
        <v>8</v>
      </c>
      <c r="C39" s="1" t="s">
        <v>71</v>
      </c>
      <c r="D39" s="1">
        <v>180</v>
      </c>
      <c r="E39" s="1">
        <v>0</v>
      </c>
      <c r="F39" s="1" t="s">
        <v>100</v>
      </c>
    </row>
    <row r="40" spans="1:6" x14ac:dyDescent="0.15">
      <c r="A40" s="1">
        <v>901</v>
      </c>
      <c r="B40" s="1">
        <v>9</v>
      </c>
      <c r="C40" s="1" t="s">
        <v>72</v>
      </c>
      <c r="D40" s="1">
        <v>200</v>
      </c>
      <c r="E40" s="1">
        <v>0</v>
      </c>
      <c r="F40" s="1" t="s">
        <v>126</v>
      </c>
    </row>
    <row r="41" spans="1:6" x14ac:dyDescent="0.15">
      <c r="A41" s="1">
        <v>902</v>
      </c>
      <c r="B41" s="1">
        <v>9</v>
      </c>
      <c r="C41" s="1" t="s">
        <v>72</v>
      </c>
      <c r="D41" s="1">
        <v>1000</v>
      </c>
      <c r="E41" s="1">
        <v>0</v>
      </c>
      <c r="F41" s="1" t="s">
        <v>127</v>
      </c>
    </row>
    <row r="42" spans="1:6" x14ac:dyDescent="0.15">
      <c r="A42" s="1">
        <v>903</v>
      </c>
      <c r="B42" s="1">
        <v>9</v>
      </c>
      <c r="C42" s="1" t="s">
        <v>72</v>
      </c>
      <c r="D42" s="1">
        <v>5000</v>
      </c>
      <c r="E42" s="1">
        <v>0</v>
      </c>
      <c r="F42" s="1" t="s">
        <v>128</v>
      </c>
    </row>
    <row r="43" spans="1:6" x14ac:dyDescent="0.15">
      <c r="A43" s="1">
        <v>904</v>
      </c>
      <c r="B43" s="1">
        <v>9</v>
      </c>
      <c r="C43" s="1" t="s">
        <v>72</v>
      </c>
      <c r="D43" s="1">
        <v>10000</v>
      </c>
      <c r="E43" s="1">
        <v>0</v>
      </c>
      <c r="F43" s="1" t="s">
        <v>129</v>
      </c>
    </row>
    <row r="44" spans="1:6" x14ac:dyDescent="0.15">
      <c r="A44" s="1">
        <v>905</v>
      </c>
      <c r="B44" s="1">
        <v>9</v>
      </c>
      <c r="C44" s="1" t="s">
        <v>72</v>
      </c>
      <c r="D44" s="1">
        <v>20000</v>
      </c>
      <c r="E44" s="1">
        <v>0</v>
      </c>
      <c r="F44" s="1" t="s">
        <v>138</v>
      </c>
    </row>
    <row r="45" spans="1:6" x14ac:dyDescent="0.15">
      <c r="A45" s="1">
        <v>906</v>
      </c>
      <c r="B45" s="1">
        <v>9</v>
      </c>
      <c r="C45" s="1" t="s">
        <v>72</v>
      </c>
      <c r="D45" s="1">
        <v>50000</v>
      </c>
      <c r="E45" s="1">
        <v>0</v>
      </c>
      <c r="F45" s="1" t="s">
        <v>137</v>
      </c>
    </row>
    <row r="46" spans="1:6" x14ac:dyDescent="0.15">
      <c r="A46" s="1">
        <v>907</v>
      </c>
      <c r="B46" s="1">
        <v>9</v>
      </c>
      <c r="C46" s="1" t="s">
        <v>72</v>
      </c>
      <c r="D46" s="1">
        <v>60000</v>
      </c>
      <c r="E46" s="1">
        <v>0</v>
      </c>
      <c r="F46" s="1" t="s">
        <v>136</v>
      </c>
    </row>
    <row r="47" spans="1:6" x14ac:dyDescent="0.15">
      <c r="A47" s="1">
        <v>908</v>
      </c>
      <c r="B47" s="1">
        <v>9</v>
      </c>
      <c r="C47" s="1" t="s">
        <v>72</v>
      </c>
      <c r="D47" s="1">
        <v>80000</v>
      </c>
      <c r="E47" s="1">
        <v>0</v>
      </c>
      <c r="F47" s="1" t="s">
        <v>135</v>
      </c>
    </row>
    <row r="48" spans="1:6" x14ac:dyDescent="0.15">
      <c r="A48" s="1">
        <v>909</v>
      </c>
      <c r="B48" s="1">
        <v>9</v>
      </c>
      <c r="C48" s="1" t="s">
        <v>72</v>
      </c>
      <c r="D48" s="1">
        <v>100000</v>
      </c>
      <c r="E48" s="1">
        <v>0</v>
      </c>
      <c r="F48" s="1" t="s">
        <v>134</v>
      </c>
    </row>
    <row r="49" spans="1:6" x14ac:dyDescent="0.15">
      <c r="A49" s="1">
        <v>1001</v>
      </c>
      <c r="B49" s="1">
        <v>10</v>
      </c>
      <c r="C49" s="1" t="s">
        <v>32</v>
      </c>
      <c r="D49" s="1">
        <v>1</v>
      </c>
      <c r="E49" s="1">
        <v>0</v>
      </c>
      <c r="F49" t="s">
        <v>121</v>
      </c>
    </row>
    <row r="50" spans="1:6" x14ac:dyDescent="0.15">
      <c r="A50" s="1">
        <v>1002</v>
      </c>
      <c r="B50" s="1">
        <v>10</v>
      </c>
      <c r="C50" s="1" t="s">
        <v>32</v>
      </c>
      <c r="D50" s="1">
        <v>2</v>
      </c>
      <c r="E50" s="1">
        <v>0</v>
      </c>
      <c r="F50" t="s">
        <v>120</v>
      </c>
    </row>
    <row r="51" spans="1:6" x14ac:dyDescent="0.15">
      <c r="A51" s="1">
        <v>1003</v>
      </c>
      <c r="B51" s="1">
        <v>10</v>
      </c>
      <c r="C51" s="1" t="s">
        <v>32</v>
      </c>
      <c r="D51" s="1">
        <v>3</v>
      </c>
      <c r="E51" s="1">
        <v>0</v>
      </c>
      <c r="F51" t="s">
        <v>125</v>
      </c>
    </row>
    <row r="52" spans="1:6" x14ac:dyDescent="0.15">
      <c r="A52" s="1">
        <v>1004</v>
      </c>
      <c r="B52" s="1">
        <v>10</v>
      </c>
      <c r="C52" s="1" t="s">
        <v>32</v>
      </c>
      <c r="D52" s="1">
        <v>4</v>
      </c>
      <c r="E52" s="1">
        <v>0</v>
      </c>
      <c r="F52" t="s">
        <v>122</v>
      </c>
    </row>
    <row r="53" spans="1:6" x14ac:dyDescent="0.15">
      <c r="A53" s="1">
        <v>1005</v>
      </c>
      <c r="B53" s="1">
        <v>10</v>
      </c>
      <c r="C53" s="1" t="s">
        <v>32</v>
      </c>
      <c r="D53" s="1">
        <v>5</v>
      </c>
      <c r="E53" s="1">
        <v>0</v>
      </c>
      <c r="F53" t="s">
        <v>123</v>
      </c>
    </row>
    <row r="54" spans="1:6" x14ac:dyDescent="0.15">
      <c r="A54" s="1">
        <v>1006</v>
      </c>
      <c r="B54" s="1">
        <v>10</v>
      </c>
      <c r="C54" s="1" t="s">
        <v>32</v>
      </c>
      <c r="D54" s="1">
        <v>6</v>
      </c>
      <c r="E54" s="1">
        <v>0</v>
      </c>
      <c r="F54" t="s">
        <v>101</v>
      </c>
    </row>
    <row r="55" spans="1:6" x14ac:dyDescent="0.15">
      <c r="A55" s="1">
        <v>1007</v>
      </c>
      <c r="B55" s="1">
        <v>10</v>
      </c>
      <c r="C55" s="1" t="s">
        <v>32</v>
      </c>
      <c r="D55" s="1">
        <v>7</v>
      </c>
      <c r="E55" s="1">
        <v>0</v>
      </c>
      <c r="F55" t="s">
        <v>102</v>
      </c>
    </row>
    <row r="56" spans="1:6" ht="12.75" customHeight="1" x14ac:dyDescent="0.15">
      <c r="A56" s="1">
        <v>1101</v>
      </c>
      <c r="B56" s="1">
        <v>11</v>
      </c>
      <c r="C56" s="1" t="s">
        <v>33</v>
      </c>
      <c r="D56" s="1">
        <v>38</v>
      </c>
      <c r="E56" s="1">
        <v>0</v>
      </c>
      <c r="F56" t="s">
        <v>103</v>
      </c>
    </row>
    <row r="57" spans="1:6" x14ac:dyDescent="0.15">
      <c r="A57" s="1">
        <v>1102</v>
      </c>
      <c r="B57" s="1">
        <v>11</v>
      </c>
      <c r="C57" s="1" t="s">
        <v>33</v>
      </c>
      <c r="D57" s="1">
        <v>298</v>
      </c>
      <c r="E57" s="1">
        <v>0</v>
      </c>
      <c r="F57" t="s">
        <v>104</v>
      </c>
    </row>
    <row r="58" spans="1:6" x14ac:dyDescent="0.15">
      <c r="A58" s="1">
        <v>1103</v>
      </c>
      <c r="B58" s="1">
        <v>11</v>
      </c>
      <c r="C58" s="1" t="s">
        <v>33</v>
      </c>
      <c r="D58" s="1">
        <v>1998</v>
      </c>
      <c r="E58" s="1">
        <v>0</v>
      </c>
      <c r="F58" t="s">
        <v>105</v>
      </c>
    </row>
    <row r="59" spans="1:6" ht="12.75" customHeight="1" x14ac:dyDescent="0.15">
      <c r="A59" s="1">
        <v>1104</v>
      </c>
      <c r="B59" s="1">
        <v>11</v>
      </c>
      <c r="C59" s="1" t="s">
        <v>33</v>
      </c>
      <c r="D59" s="1">
        <v>38</v>
      </c>
      <c r="E59" s="1">
        <v>0</v>
      </c>
      <c r="F59" t="s">
        <v>106</v>
      </c>
    </row>
    <row r="60" spans="1:6" x14ac:dyDescent="0.15">
      <c r="A60" s="1">
        <v>1105</v>
      </c>
      <c r="B60" s="1">
        <v>11</v>
      </c>
      <c r="C60" s="1" t="s">
        <v>33</v>
      </c>
      <c r="D60" s="1">
        <v>298</v>
      </c>
      <c r="E60" s="1">
        <v>0</v>
      </c>
      <c r="F60" t="s">
        <v>107</v>
      </c>
    </row>
    <row r="61" spans="1:6" x14ac:dyDescent="0.15">
      <c r="A61" s="1">
        <v>1106</v>
      </c>
      <c r="B61" s="1">
        <v>11</v>
      </c>
      <c r="C61" s="1" t="s">
        <v>33</v>
      </c>
      <c r="D61" s="1">
        <v>1998</v>
      </c>
      <c r="E61" s="1">
        <v>0</v>
      </c>
      <c r="F61" t="s">
        <v>108</v>
      </c>
    </row>
    <row r="62" spans="1:6" x14ac:dyDescent="0.15">
      <c r="A62" s="1">
        <v>1201</v>
      </c>
      <c r="B62" s="1">
        <v>12</v>
      </c>
      <c r="C62" s="1" t="s">
        <v>34</v>
      </c>
      <c r="D62" s="1">
        <v>88</v>
      </c>
      <c r="E62" s="1">
        <v>0</v>
      </c>
      <c r="F62" t="s">
        <v>91</v>
      </c>
    </row>
    <row r="63" spans="1:6" ht="12.75" customHeight="1" x14ac:dyDescent="0.15">
      <c r="A63" s="1">
        <v>1301</v>
      </c>
      <c r="B63" s="1">
        <v>13</v>
      </c>
      <c r="C63" s="1" t="s">
        <v>73</v>
      </c>
      <c r="D63" s="1">
        <v>30</v>
      </c>
      <c r="E63" s="1">
        <v>200</v>
      </c>
      <c r="F63" s="1" t="s">
        <v>169</v>
      </c>
    </row>
    <row r="64" spans="1:6" x14ac:dyDescent="0.15">
      <c r="A64" s="1">
        <v>1302</v>
      </c>
      <c r="B64" s="1">
        <v>13</v>
      </c>
      <c r="C64" s="1" t="s">
        <v>73</v>
      </c>
      <c r="D64" s="1">
        <v>35</v>
      </c>
      <c r="E64" s="1">
        <v>100</v>
      </c>
      <c r="F64" s="1" t="s">
        <v>170</v>
      </c>
    </row>
    <row r="65" spans="1:6" x14ac:dyDescent="0.15">
      <c r="A65" s="1">
        <v>1303</v>
      </c>
      <c r="B65" s="1">
        <v>13</v>
      </c>
      <c r="C65" s="1" t="s">
        <v>73</v>
      </c>
      <c r="D65" s="1">
        <v>40</v>
      </c>
      <c r="E65" s="1">
        <v>50</v>
      </c>
      <c r="F65" s="1" t="s">
        <v>171</v>
      </c>
    </row>
    <row r="66" spans="1:6" ht="12.75" customHeight="1" x14ac:dyDescent="0.15">
      <c r="A66" s="1">
        <v>1304</v>
      </c>
      <c r="B66" s="1">
        <v>13</v>
      </c>
      <c r="C66" s="1" t="s">
        <v>73</v>
      </c>
      <c r="D66" s="1">
        <v>45</v>
      </c>
      <c r="E66" s="1">
        <v>10</v>
      </c>
      <c r="F66" s="1" t="s">
        <v>172</v>
      </c>
    </row>
    <row r="67" spans="1:6" x14ac:dyDescent="0.15">
      <c r="A67" s="1">
        <v>1305</v>
      </c>
      <c r="B67" s="1">
        <v>13</v>
      </c>
      <c r="C67" s="1" t="s">
        <v>73</v>
      </c>
      <c r="D67" s="1">
        <v>50</v>
      </c>
      <c r="E67" s="1">
        <v>3</v>
      </c>
      <c r="F67" s="1" t="s">
        <v>173</v>
      </c>
    </row>
    <row r="68" spans="1:6" x14ac:dyDescent="0.15">
      <c r="A68" s="1">
        <v>1306</v>
      </c>
      <c r="B68" s="1">
        <v>13</v>
      </c>
      <c r="C68" s="1" t="s">
        <v>73</v>
      </c>
      <c r="D68" s="1">
        <v>55</v>
      </c>
      <c r="E68" s="1">
        <v>1</v>
      </c>
      <c r="F68" s="9" t="s">
        <v>174</v>
      </c>
    </row>
    <row r="69" spans="1:6" ht="12.75" customHeight="1" x14ac:dyDescent="0.15">
      <c r="A69" s="1">
        <v>1401</v>
      </c>
      <c r="B69" s="1">
        <v>14</v>
      </c>
      <c r="C69" s="1" t="s">
        <v>74</v>
      </c>
      <c r="D69" s="1">
        <v>80000</v>
      </c>
      <c r="E69" s="1">
        <v>1000</v>
      </c>
      <c r="F69" s="1" t="s">
        <v>109</v>
      </c>
    </row>
    <row r="70" spans="1:6" x14ac:dyDescent="0.15">
      <c r="A70" s="1">
        <v>1402</v>
      </c>
      <c r="B70" s="1">
        <v>14</v>
      </c>
      <c r="C70" s="1" t="s">
        <v>74</v>
      </c>
      <c r="D70" s="1">
        <v>120000</v>
      </c>
      <c r="E70" s="1">
        <v>500</v>
      </c>
      <c r="F70" s="1" t="s">
        <v>110</v>
      </c>
    </row>
    <row r="71" spans="1:6" x14ac:dyDescent="0.15">
      <c r="A71" s="1">
        <v>1403</v>
      </c>
      <c r="B71" s="1">
        <v>14</v>
      </c>
      <c r="C71" s="1" t="s">
        <v>74</v>
      </c>
      <c r="D71" s="1">
        <v>160000</v>
      </c>
      <c r="E71" s="1">
        <v>200</v>
      </c>
      <c r="F71" s="1" t="s">
        <v>111</v>
      </c>
    </row>
    <row r="72" spans="1:6" ht="12.75" customHeight="1" x14ac:dyDescent="0.15">
      <c r="A72" s="1">
        <v>1404</v>
      </c>
      <c r="B72" s="1">
        <v>14</v>
      </c>
      <c r="C72" s="1" t="s">
        <v>74</v>
      </c>
      <c r="D72" s="1">
        <v>210000</v>
      </c>
      <c r="E72" s="1">
        <v>50</v>
      </c>
      <c r="F72" s="1" t="s">
        <v>112</v>
      </c>
    </row>
    <row r="73" spans="1:6" x14ac:dyDescent="0.15">
      <c r="A73" s="1">
        <v>1405</v>
      </c>
      <c r="B73" s="1">
        <v>14</v>
      </c>
      <c r="C73" s="1" t="s">
        <v>74</v>
      </c>
      <c r="D73" s="1">
        <v>260000</v>
      </c>
      <c r="E73" s="1">
        <v>8</v>
      </c>
      <c r="F73" s="1" t="s">
        <v>113</v>
      </c>
    </row>
    <row r="74" spans="1:6" x14ac:dyDescent="0.15">
      <c r="A74" s="1">
        <v>1406</v>
      </c>
      <c r="B74" s="1">
        <v>14</v>
      </c>
      <c r="C74" s="1" t="s">
        <v>74</v>
      </c>
      <c r="D74" s="1">
        <v>320000</v>
      </c>
      <c r="E74" s="1">
        <v>1</v>
      </c>
      <c r="F74" s="7" t="s">
        <v>114</v>
      </c>
    </row>
    <row r="75" spans="1:6" x14ac:dyDescent="0.15">
      <c r="A75" s="1">
        <v>1501</v>
      </c>
      <c r="B75" s="1">
        <v>15</v>
      </c>
      <c r="C75" s="1" t="s">
        <v>115</v>
      </c>
      <c r="D75" s="1">
        <v>0</v>
      </c>
      <c r="E75" s="1">
        <v>0</v>
      </c>
      <c r="F75" s="1" t="s">
        <v>116</v>
      </c>
    </row>
    <row r="76" spans="1:6" x14ac:dyDescent="0.15">
      <c r="A76" s="1">
        <v>1601</v>
      </c>
      <c r="B76" s="1">
        <v>16</v>
      </c>
      <c r="C76" s="1" t="s">
        <v>118</v>
      </c>
      <c r="D76" s="1">
        <v>0</v>
      </c>
      <c r="E76" s="1">
        <v>0</v>
      </c>
      <c r="F76" s="1" t="s">
        <v>119</v>
      </c>
    </row>
    <row r="77" spans="1:6" x14ac:dyDescent="0.15">
      <c r="A77" s="1">
        <v>2101</v>
      </c>
      <c r="B77" s="1">
        <v>20</v>
      </c>
      <c r="C77" s="1" t="s">
        <v>151</v>
      </c>
      <c r="D77" s="1">
        <v>0</v>
      </c>
      <c r="E77" s="1">
        <v>0</v>
      </c>
      <c r="F77" s="1" t="s">
        <v>152</v>
      </c>
    </row>
    <row r="78" spans="1:6" x14ac:dyDescent="0.15">
      <c r="A78" s="1">
        <v>2102</v>
      </c>
      <c r="B78" s="1">
        <v>20</v>
      </c>
      <c r="C78" s="1" t="s">
        <v>153</v>
      </c>
      <c r="D78" s="1">
        <v>0</v>
      </c>
      <c r="E78" s="1">
        <v>0</v>
      </c>
      <c r="F78" s="1" t="s">
        <v>154</v>
      </c>
    </row>
    <row r="79" spans="1:6" x14ac:dyDescent="0.15">
      <c r="A79" s="1">
        <v>2103</v>
      </c>
      <c r="B79" s="1">
        <v>20</v>
      </c>
      <c r="C79" s="1" t="s">
        <v>155</v>
      </c>
      <c r="D79" s="1">
        <v>0</v>
      </c>
      <c r="E79" s="1">
        <v>0</v>
      </c>
      <c r="F79" s="1" t="s">
        <v>156</v>
      </c>
    </row>
    <row r="80" spans="1:6" x14ac:dyDescent="0.15">
      <c r="A80" s="1">
        <v>2104</v>
      </c>
      <c r="B80" s="1">
        <v>20</v>
      </c>
      <c r="C80" t="s">
        <v>157</v>
      </c>
      <c r="D80" s="1">
        <v>0</v>
      </c>
      <c r="E80" s="1">
        <v>0</v>
      </c>
      <c r="F80" s="1" t="s">
        <v>163</v>
      </c>
    </row>
    <row r="81" spans="1:6" x14ac:dyDescent="0.15">
      <c r="A81" s="1">
        <v>2105</v>
      </c>
      <c r="B81" s="1">
        <v>20</v>
      </c>
      <c r="C81" t="s">
        <v>158</v>
      </c>
      <c r="D81" s="1">
        <v>0</v>
      </c>
      <c r="E81" s="1">
        <v>0</v>
      </c>
      <c r="F81" s="1" t="s">
        <v>164</v>
      </c>
    </row>
    <row r="82" spans="1:6" x14ac:dyDescent="0.15">
      <c r="A82" s="1">
        <v>2106</v>
      </c>
      <c r="B82" s="1">
        <v>20</v>
      </c>
      <c r="C82" t="s">
        <v>159</v>
      </c>
      <c r="D82" s="1">
        <v>0</v>
      </c>
      <c r="E82" s="1">
        <v>0</v>
      </c>
      <c r="F82" s="1" t="s">
        <v>165</v>
      </c>
    </row>
    <row r="83" spans="1:6" x14ac:dyDescent="0.15">
      <c r="A83" s="1">
        <v>2107</v>
      </c>
      <c r="B83" s="1">
        <v>20</v>
      </c>
      <c r="C83" t="s">
        <v>160</v>
      </c>
      <c r="D83" s="1">
        <v>0</v>
      </c>
      <c r="E83" s="1">
        <v>0</v>
      </c>
      <c r="F83" s="1" t="s">
        <v>166</v>
      </c>
    </row>
    <row r="84" spans="1:6" x14ac:dyDescent="0.15">
      <c r="A84" s="1">
        <v>2108</v>
      </c>
      <c r="B84" s="1">
        <v>20</v>
      </c>
      <c r="C84" t="s">
        <v>161</v>
      </c>
      <c r="D84" s="1">
        <v>0</v>
      </c>
      <c r="E84" s="1">
        <v>0</v>
      </c>
      <c r="F84" s="1" t="s">
        <v>167</v>
      </c>
    </row>
    <row r="85" spans="1:6" x14ac:dyDescent="0.15">
      <c r="A85" s="1">
        <v>2109</v>
      </c>
      <c r="B85" s="1">
        <v>20</v>
      </c>
      <c r="C85" t="s">
        <v>162</v>
      </c>
      <c r="D85" s="1">
        <v>0</v>
      </c>
      <c r="E85" s="1">
        <v>0</v>
      </c>
      <c r="F85" s="1" t="s">
        <v>168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D37" workbookViewId="0">
      <selection activeCell="N85" sqref="N85"/>
    </sheetView>
  </sheetViews>
  <sheetFormatPr defaultRowHeight="13.5" x14ac:dyDescent="0.15"/>
  <cols>
    <col min="2" max="2" width="20.375" customWidth="1"/>
    <col min="3" max="3" width="18.75" customWidth="1"/>
    <col min="4" max="4" width="20.625" customWidth="1"/>
    <col min="5" max="5" width="78.25" customWidth="1"/>
    <col min="8" max="8" width="9.5" bestFit="1" customWidth="1"/>
  </cols>
  <sheetData>
    <row r="1" spans="1:19" ht="180" x14ac:dyDescent="0.15">
      <c r="A1" s="1" t="s">
        <v>0</v>
      </c>
      <c r="B1" s="2" t="s">
        <v>21</v>
      </c>
      <c r="C1" s="2" t="s">
        <v>1</v>
      </c>
      <c r="D1" s="2" t="s">
        <v>2</v>
      </c>
      <c r="E1" s="3" t="s">
        <v>3</v>
      </c>
    </row>
    <row r="2" spans="1:19" x14ac:dyDescent="0.1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</row>
    <row r="3" spans="1:19" x14ac:dyDescent="0.15">
      <c r="A3" s="1" t="s">
        <v>9</v>
      </c>
      <c r="B3" s="1" t="s">
        <v>9</v>
      </c>
      <c r="C3" s="1" t="s">
        <v>10</v>
      </c>
      <c r="D3" s="1" t="s">
        <v>9</v>
      </c>
      <c r="E3" s="1" t="s">
        <v>11</v>
      </c>
    </row>
    <row r="4" spans="1:19" x14ac:dyDescent="0.15">
      <c r="A4" s="1">
        <v>101</v>
      </c>
      <c r="B4" s="1">
        <v>1</v>
      </c>
      <c r="C4" s="1" t="s">
        <v>12</v>
      </c>
      <c r="D4" s="1">
        <v>0</v>
      </c>
      <c r="E4" s="4" t="s">
        <v>75</v>
      </c>
    </row>
    <row r="5" spans="1:19" x14ac:dyDescent="0.15">
      <c r="A5" s="1">
        <v>201</v>
      </c>
      <c r="B5" s="1">
        <v>2</v>
      </c>
      <c r="C5" s="1" t="s">
        <v>13</v>
      </c>
      <c r="D5" s="1">
        <v>0</v>
      </c>
      <c r="E5" s="4" t="s">
        <v>76</v>
      </c>
    </row>
    <row r="6" spans="1:19" x14ac:dyDescent="0.15">
      <c r="A6" s="1">
        <v>301</v>
      </c>
      <c r="B6" s="1">
        <v>3</v>
      </c>
      <c r="C6" s="1" t="s">
        <v>14</v>
      </c>
      <c r="D6" s="1">
        <v>0</v>
      </c>
      <c r="E6" s="4" t="s">
        <v>77</v>
      </c>
      <c r="K6" t="s">
        <v>29</v>
      </c>
      <c r="N6" t="s">
        <v>23</v>
      </c>
      <c r="O6" t="s">
        <v>30</v>
      </c>
      <c r="Q6" t="s">
        <v>38</v>
      </c>
      <c r="R6" t="s">
        <v>30</v>
      </c>
    </row>
    <row r="7" spans="1:19" x14ac:dyDescent="0.15">
      <c r="A7" s="1"/>
      <c r="B7" s="1"/>
      <c r="C7" s="1"/>
      <c r="D7" s="1"/>
      <c r="E7" s="4"/>
    </row>
    <row r="8" spans="1:19" x14ac:dyDescent="0.15">
      <c r="A8" s="1">
        <v>401</v>
      </c>
      <c r="B8" s="1">
        <v>4</v>
      </c>
      <c r="C8" s="1" t="s">
        <v>15</v>
      </c>
      <c r="D8" s="1">
        <v>6</v>
      </c>
      <c r="E8" s="5" t="str">
        <f t="shared" ref="E8:E14" si="0">"[[3,0,"&amp;K8&amp;",1][2,"&amp;N8&amp;","&amp;O8&amp;",1][2,"&amp;Q8&amp;","&amp;R8&amp;",1]]"</f>
        <v>[[3,0,36000,1][2,35009,8,1][2,36101,7,1]]</v>
      </c>
      <c r="F8">
        <v>18</v>
      </c>
      <c r="H8">
        <f t="shared" ref="H8:H14" si="1">F8*0.4</f>
        <v>7.2</v>
      </c>
      <c r="I8">
        <f t="shared" ref="I8:I14" si="2">F8*0.4</f>
        <v>7.2</v>
      </c>
      <c r="K8">
        <v>36000</v>
      </c>
      <c r="L8">
        <f>F8*0.2*10000</f>
        <v>36000</v>
      </c>
      <c r="N8">
        <v>35009</v>
      </c>
      <c r="O8">
        <v>8</v>
      </c>
      <c r="P8">
        <f>H8/1</f>
        <v>7.2</v>
      </c>
      <c r="Q8">
        <v>36101</v>
      </c>
      <c r="R8">
        <v>7</v>
      </c>
      <c r="S8">
        <f>I8/1</f>
        <v>7.2</v>
      </c>
    </row>
    <row r="9" spans="1:19" x14ac:dyDescent="0.15">
      <c r="A9" s="1">
        <v>402</v>
      </c>
      <c r="B9" s="1">
        <v>4</v>
      </c>
      <c r="C9" s="1" t="s">
        <v>15</v>
      </c>
      <c r="D9" s="1">
        <v>24</v>
      </c>
      <c r="E9" s="5" t="str">
        <f t="shared" si="0"/>
        <v>[[3,0,90000,1][2,35009,18,1][2,36101,18,1]]</v>
      </c>
      <c r="F9">
        <v>45</v>
      </c>
      <c r="H9">
        <f t="shared" si="1"/>
        <v>18</v>
      </c>
      <c r="I9">
        <f t="shared" si="2"/>
        <v>18</v>
      </c>
      <c r="K9">
        <v>90000</v>
      </c>
      <c r="L9">
        <f t="shared" ref="L9:L14" si="3">F9*0.2*10000</f>
        <v>90000</v>
      </c>
      <c r="N9">
        <v>35009</v>
      </c>
      <c r="O9">
        <v>18</v>
      </c>
      <c r="P9">
        <f>H9/1</f>
        <v>18</v>
      </c>
      <c r="Q9">
        <v>36101</v>
      </c>
      <c r="R9">
        <v>18</v>
      </c>
      <c r="S9">
        <f>I9/1</f>
        <v>18</v>
      </c>
    </row>
    <row r="10" spans="1:19" x14ac:dyDescent="0.15">
      <c r="A10" s="1">
        <v>403</v>
      </c>
      <c r="B10" s="1">
        <v>4</v>
      </c>
      <c r="C10" s="1" t="s">
        <v>15</v>
      </c>
      <c r="D10" s="1">
        <v>60</v>
      </c>
      <c r="E10" s="5" t="str">
        <f t="shared" si="0"/>
        <v>[[3,0,150000,1][2,35009,30,1][2,36102,6,1]]</v>
      </c>
      <c r="F10">
        <v>72</v>
      </c>
      <c r="H10">
        <f t="shared" si="1"/>
        <v>28.8</v>
      </c>
      <c r="I10">
        <f t="shared" si="2"/>
        <v>28.8</v>
      </c>
      <c r="K10">
        <v>150000</v>
      </c>
      <c r="L10">
        <f t="shared" si="3"/>
        <v>144000</v>
      </c>
      <c r="N10">
        <v>35009</v>
      </c>
      <c r="O10">
        <v>30</v>
      </c>
      <c r="P10">
        <f>H10/1</f>
        <v>28.8</v>
      </c>
      <c r="Q10">
        <v>36102</v>
      </c>
      <c r="R10">
        <v>6</v>
      </c>
      <c r="S10">
        <f>I10/5</f>
        <v>5.76</v>
      </c>
    </row>
    <row r="11" spans="1:19" x14ac:dyDescent="0.15">
      <c r="A11" s="1">
        <v>404</v>
      </c>
      <c r="B11" s="1">
        <v>4</v>
      </c>
      <c r="C11" s="1" t="s">
        <v>15</v>
      </c>
      <c r="D11" s="1">
        <v>150</v>
      </c>
      <c r="E11" s="5" t="str">
        <f t="shared" si="0"/>
        <v>[[3,0,270000,1][2,35009,54,1][2,36102,10,1]]</v>
      </c>
      <c r="F11">
        <v>135</v>
      </c>
      <c r="H11">
        <f t="shared" si="1"/>
        <v>54</v>
      </c>
      <c r="I11">
        <f t="shared" si="2"/>
        <v>54</v>
      </c>
      <c r="K11">
        <v>270000</v>
      </c>
      <c r="L11">
        <f t="shared" si="3"/>
        <v>270000</v>
      </c>
      <c r="N11">
        <v>35009</v>
      </c>
      <c r="O11">
        <v>54</v>
      </c>
      <c r="P11">
        <f>H11/1</f>
        <v>54</v>
      </c>
      <c r="Q11">
        <v>36102</v>
      </c>
      <c r="R11">
        <v>10</v>
      </c>
      <c r="S11">
        <f>I11/5</f>
        <v>10.8</v>
      </c>
    </row>
    <row r="12" spans="1:19" x14ac:dyDescent="0.15">
      <c r="A12" s="1">
        <v>405</v>
      </c>
      <c r="B12" s="1">
        <v>4</v>
      </c>
      <c r="C12" s="1" t="s">
        <v>15</v>
      </c>
      <c r="D12" s="1">
        <v>320</v>
      </c>
      <c r="E12" s="5" t="str">
        <f t="shared" si="0"/>
        <v>[[3,0,400000,1][2,35010,16,1][2,36103,3,1]]</v>
      </c>
      <c r="F12">
        <v>204</v>
      </c>
      <c r="H12">
        <f t="shared" si="1"/>
        <v>81.600000000000009</v>
      </c>
      <c r="I12">
        <f t="shared" si="2"/>
        <v>81.600000000000009</v>
      </c>
      <c r="K12">
        <v>400000</v>
      </c>
      <c r="L12">
        <f t="shared" si="3"/>
        <v>408000.00000000006</v>
      </c>
      <c r="N12">
        <v>35010</v>
      </c>
      <c r="O12">
        <v>16</v>
      </c>
      <c r="P12">
        <f>H12/5</f>
        <v>16.32</v>
      </c>
      <c r="Q12">
        <v>36103</v>
      </c>
      <c r="R12">
        <v>3</v>
      </c>
      <c r="S12">
        <f>I12/25</f>
        <v>3.2640000000000002</v>
      </c>
    </row>
    <row r="13" spans="1:19" x14ac:dyDescent="0.15">
      <c r="A13" s="1">
        <v>406</v>
      </c>
      <c r="B13" s="1">
        <v>4</v>
      </c>
      <c r="C13" s="1" t="s">
        <v>15</v>
      </c>
      <c r="D13" s="1">
        <v>640</v>
      </c>
      <c r="E13" s="5" t="str">
        <f t="shared" si="0"/>
        <v>[[3,0,640000,1][2,35010,25,1][2,36103,5,1]]</v>
      </c>
      <c r="F13">
        <v>320</v>
      </c>
      <c r="H13">
        <f t="shared" si="1"/>
        <v>128</v>
      </c>
      <c r="I13">
        <f t="shared" si="2"/>
        <v>128</v>
      </c>
      <c r="K13">
        <v>640000</v>
      </c>
      <c r="L13">
        <f t="shared" si="3"/>
        <v>640000</v>
      </c>
      <c r="N13">
        <v>35010</v>
      </c>
      <c r="O13">
        <v>25</v>
      </c>
      <c r="P13">
        <f>H13/5</f>
        <v>25.6</v>
      </c>
      <c r="Q13">
        <v>36103</v>
      </c>
      <c r="R13">
        <v>5</v>
      </c>
      <c r="S13">
        <f t="shared" ref="S13:S14" si="4">I13/25</f>
        <v>5.12</v>
      </c>
    </row>
    <row r="14" spans="1:19" x14ac:dyDescent="0.15">
      <c r="A14" s="1">
        <v>407</v>
      </c>
      <c r="B14" s="1">
        <v>4</v>
      </c>
      <c r="C14" s="1" t="s">
        <v>15</v>
      </c>
      <c r="D14" s="1">
        <v>1280</v>
      </c>
      <c r="E14" s="5" t="str">
        <f t="shared" si="0"/>
        <v>[[3,0,1000000,1][2,35010,40,1][2,36103,8,1]]</v>
      </c>
      <c r="F14">
        <v>512</v>
      </c>
      <c r="H14">
        <f t="shared" si="1"/>
        <v>204.8</v>
      </c>
      <c r="I14">
        <f t="shared" si="2"/>
        <v>204.8</v>
      </c>
      <c r="K14">
        <v>1000000</v>
      </c>
      <c r="L14">
        <f t="shared" si="3"/>
        <v>1024000</v>
      </c>
      <c r="N14">
        <v>35010</v>
      </c>
      <c r="O14">
        <v>40</v>
      </c>
      <c r="P14">
        <f>H14/5</f>
        <v>40.96</v>
      </c>
      <c r="Q14">
        <v>36103</v>
      </c>
      <c r="R14">
        <v>8</v>
      </c>
      <c r="S14">
        <f t="shared" si="4"/>
        <v>8.1920000000000002</v>
      </c>
    </row>
    <row r="15" spans="1:19" x14ac:dyDescent="0.15">
      <c r="A15" s="1"/>
      <c r="B15" s="1"/>
      <c r="C15" s="1"/>
      <c r="D15" s="1"/>
      <c r="E15" s="5"/>
      <c r="K15" t="s">
        <v>23</v>
      </c>
      <c r="N15" t="s">
        <v>24</v>
      </c>
      <c r="Q15" t="s">
        <v>43</v>
      </c>
    </row>
    <row r="16" spans="1:19" x14ac:dyDescent="0.15">
      <c r="A16" s="1">
        <v>501</v>
      </c>
      <c r="B16" s="6">
        <v>5</v>
      </c>
      <c r="C16" s="6" t="s">
        <v>16</v>
      </c>
      <c r="D16" s="6">
        <v>100</v>
      </c>
      <c r="E16" s="7" t="str">
        <f>"[[2,"&amp;K16&amp;","&amp;L16&amp;",1][2,"&amp;N16&amp;","&amp;O16&amp;",1][2,"&amp;Q16&amp;","&amp;R16&amp;",1]]"</f>
        <v>[[2,35010,16,1][2,35014,8,1][2,22002,16,1]]</v>
      </c>
      <c r="F16" s="6">
        <v>200</v>
      </c>
      <c r="G16">
        <f>F16*0.4</f>
        <v>80</v>
      </c>
      <c r="H16">
        <f>F16*0.2</f>
        <v>40</v>
      </c>
      <c r="I16">
        <f>F16*0.4</f>
        <v>80</v>
      </c>
      <c r="K16">
        <v>35010</v>
      </c>
      <c r="L16">
        <v>16</v>
      </c>
      <c r="M16">
        <f>G16/5</f>
        <v>16</v>
      </c>
      <c r="N16">
        <v>35014</v>
      </c>
      <c r="O16">
        <v>8</v>
      </c>
      <c r="P16">
        <f>H16/5</f>
        <v>8</v>
      </c>
      <c r="Q16">
        <v>22002</v>
      </c>
      <c r="R16">
        <v>16</v>
      </c>
      <c r="S16">
        <f>I16/5</f>
        <v>16</v>
      </c>
    </row>
    <row r="17" spans="1:19" x14ac:dyDescent="0.15">
      <c r="A17" s="1">
        <v>502</v>
      </c>
      <c r="B17" s="6">
        <v>5</v>
      </c>
      <c r="C17" s="6" t="s">
        <v>16</v>
      </c>
      <c r="D17" s="6">
        <v>360</v>
      </c>
      <c r="E17" s="7" t="str">
        <f>"[[2,"&amp;K17&amp;","&amp;L17&amp;",1][2,"&amp;N17&amp;","&amp;O17&amp;",1][2,"&amp;Q17&amp;","&amp;R17&amp;",1]]"</f>
        <v>[[2,35010,36,1][2,35014,18,1][2,22002,36,1]]</v>
      </c>
      <c r="F17">
        <v>450</v>
      </c>
      <c r="G17">
        <f t="shared" ref="G17:G21" si="5">F17*0.4</f>
        <v>180</v>
      </c>
      <c r="H17">
        <f t="shared" ref="H17:H22" si="6">F17*0.2</f>
        <v>90</v>
      </c>
      <c r="I17">
        <f t="shared" ref="I17:I22" si="7">F17*0.4</f>
        <v>180</v>
      </c>
      <c r="K17">
        <v>35010</v>
      </c>
      <c r="L17">
        <v>36</v>
      </c>
      <c r="M17">
        <f t="shared" ref="M17" si="8">G17/5</f>
        <v>36</v>
      </c>
      <c r="N17">
        <v>35014</v>
      </c>
      <c r="O17">
        <v>18</v>
      </c>
      <c r="P17">
        <f t="shared" ref="P17" si="9">H17/5</f>
        <v>18</v>
      </c>
      <c r="Q17">
        <v>22002</v>
      </c>
      <c r="R17">
        <v>36</v>
      </c>
      <c r="S17">
        <f t="shared" ref="S17:S18" si="10">I17/5</f>
        <v>36</v>
      </c>
    </row>
    <row r="18" spans="1:19" x14ac:dyDescent="0.15">
      <c r="A18" s="1">
        <v>503</v>
      </c>
      <c r="B18" s="6">
        <v>5</v>
      </c>
      <c r="C18" s="6" t="s">
        <v>16</v>
      </c>
      <c r="D18" s="6">
        <v>1000</v>
      </c>
      <c r="E18" s="7" t="str">
        <f>"[[2,"&amp;K18&amp;","&amp;L18&amp;",1][2,"&amp;N18&amp;","&amp;O18&amp;",1][2,"&amp;Q18&amp;","&amp;R18&amp;",1]]"</f>
        <v>[[2,35010,72,1][2,35014,36,1][2,22002,72,1]]</v>
      </c>
      <c r="F18">
        <v>900</v>
      </c>
      <c r="G18">
        <f t="shared" si="5"/>
        <v>360</v>
      </c>
      <c r="H18">
        <f t="shared" si="6"/>
        <v>180</v>
      </c>
      <c r="I18">
        <f t="shared" si="7"/>
        <v>360</v>
      </c>
      <c r="K18">
        <v>35010</v>
      </c>
      <c r="L18">
        <v>72</v>
      </c>
      <c r="M18">
        <f>G18/5</f>
        <v>72</v>
      </c>
      <c r="N18">
        <v>35014</v>
      </c>
      <c r="O18">
        <v>36</v>
      </c>
      <c r="P18">
        <f>H18/5</f>
        <v>36</v>
      </c>
      <c r="Q18">
        <v>22002</v>
      </c>
      <c r="R18">
        <v>72</v>
      </c>
      <c r="S18">
        <f t="shared" si="10"/>
        <v>72</v>
      </c>
    </row>
    <row r="19" spans="1:19" x14ac:dyDescent="0.15">
      <c r="A19" s="1">
        <v>504</v>
      </c>
      <c r="B19" s="6">
        <v>5</v>
      </c>
      <c r="C19" s="6" t="s">
        <v>16</v>
      </c>
      <c r="D19" s="6">
        <v>2400</v>
      </c>
      <c r="E19" s="7" t="str">
        <f>"[[2,61403,1,1][2,"&amp;K19&amp;","&amp;L19&amp;",1][2,"&amp;N19&amp;","&amp;O19&amp;",1][2,"&amp;Q19&amp;","&amp;R19&amp;",1]]"</f>
        <v>[[2,61403,1,1][2,35011,25,1][2,35014,65,1][2,22003,25,1]]</v>
      </c>
      <c r="F19">
        <v>1680</v>
      </c>
      <c r="G19">
        <f t="shared" si="5"/>
        <v>672</v>
      </c>
      <c r="H19">
        <f t="shared" si="6"/>
        <v>336</v>
      </c>
      <c r="I19">
        <f t="shared" si="7"/>
        <v>672</v>
      </c>
      <c r="K19">
        <v>35011</v>
      </c>
      <c r="L19">
        <v>25</v>
      </c>
      <c r="M19">
        <f>G19/25</f>
        <v>26.88</v>
      </c>
      <c r="N19">
        <v>35014</v>
      </c>
      <c r="O19">
        <v>65</v>
      </c>
      <c r="P19">
        <f>H19/5</f>
        <v>67.2</v>
      </c>
      <c r="Q19">
        <v>22003</v>
      </c>
      <c r="R19">
        <v>25</v>
      </c>
      <c r="S19">
        <f>I19/25</f>
        <v>26.88</v>
      </c>
    </row>
    <row r="20" spans="1:19" x14ac:dyDescent="0.15">
      <c r="A20" s="1">
        <v>505</v>
      </c>
      <c r="B20" s="6">
        <v>5</v>
      </c>
      <c r="C20" s="6" t="s">
        <v>16</v>
      </c>
      <c r="D20" s="6">
        <v>5000</v>
      </c>
      <c r="E20" s="7" t="str">
        <f>"[[2,"&amp;K20&amp;","&amp;L20&amp;",1][2,"&amp;N20&amp;","&amp;O20&amp;",1][2,"&amp;Q20&amp;","&amp;R20&amp;",1]]"</f>
        <v>[[2,35011,40,1][2,35015,20,1][2,22003,40,1]]</v>
      </c>
      <c r="F20">
        <v>2600</v>
      </c>
      <c r="G20">
        <f t="shared" si="5"/>
        <v>1040</v>
      </c>
      <c r="H20">
        <f t="shared" si="6"/>
        <v>520</v>
      </c>
      <c r="I20">
        <f t="shared" si="7"/>
        <v>1040</v>
      </c>
      <c r="K20">
        <v>35011</v>
      </c>
      <c r="L20">
        <v>40</v>
      </c>
      <c r="M20">
        <f t="shared" ref="M20:M21" si="11">G20/25</f>
        <v>41.6</v>
      </c>
      <c r="N20">
        <v>35015</v>
      </c>
      <c r="O20">
        <v>20</v>
      </c>
      <c r="P20">
        <f>H20/25</f>
        <v>20.8</v>
      </c>
      <c r="Q20">
        <v>22003</v>
      </c>
      <c r="R20">
        <v>40</v>
      </c>
      <c r="S20">
        <f t="shared" ref="S20:S22" si="12">I20/25</f>
        <v>41.6</v>
      </c>
    </row>
    <row r="21" spans="1:19" x14ac:dyDescent="0.15">
      <c r="A21" s="1">
        <v>506</v>
      </c>
      <c r="B21" s="6">
        <v>5</v>
      </c>
      <c r="C21" s="6" t="s">
        <v>16</v>
      </c>
      <c r="D21" s="6">
        <v>10000</v>
      </c>
      <c r="E21" s="7" t="str">
        <f>"[[2,"&amp;K21&amp;","&amp;L21&amp;",1][2,"&amp;N21&amp;","&amp;O21&amp;",1][2,"&amp;Q21&amp;","&amp;R21&amp;",1]]"</f>
        <v>[[2,35011,64,1][2,35015,32,1][2,22003,64,1]]</v>
      </c>
      <c r="F21">
        <v>4000</v>
      </c>
      <c r="G21">
        <f t="shared" si="5"/>
        <v>1600</v>
      </c>
      <c r="H21">
        <f t="shared" si="6"/>
        <v>800</v>
      </c>
      <c r="I21">
        <f t="shared" si="7"/>
        <v>1600</v>
      </c>
      <c r="K21">
        <v>35011</v>
      </c>
      <c r="L21">
        <v>64</v>
      </c>
      <c r="M21">
        <f t="shared" si="11"/>
        <v>64</v>
      </c>
      <c r="N21">
        <v>35015</v>
      </c>
      <c r="O21">
        <v>32</v>
      </c>
      <c r="P21">
        <f t="shared" ref="P21:P22" si="13">H21/25</f>
        <v>32</v>
      </c>
      <c r="Q21">
        <v>22003</v>
      </c>
      <c r="R21">
        <v>64</v>
      </c>
      <c r="S21">
        <f t="shared" si="12"/>
        <v>64</v>
      </c>
    </row>
    <row r="22" spans="1:19" x14ac:dyDescent="0.15">
      <c r="A22" s="1">
        <v>507</v>
      </c>
      <c r="B22" s="6">
        <v>5</v>
      </c>
      <c r="C22" s="6" t="s">
        <v>16</v>
      </c>
      <c r="D22" s="6">
        <v>18000</v>
      </c>
      <c r="E22" s="7" t="str">
        <f>"[[1,1150601,1,1][1,1250601,1,1][1,1350601,1,1][2,"&amp;K22&amp;","&amp;L22&amp;",1][2,"&amp;N22&amp;","&amp;O22&amp;",1][2,"&amp;Q22&amp;","&amp;R22&amp;",1]]"</f>
        <v>[[1,1150601,1,1][1,1250601,1,1][1,1350601,1,1][2,35011,75,1][2,35015,40,1][2,22003,75,1]]</v>
      </c>
      <c r="F22">
        <v>4800</v>
      </c>
      <c r="G22">
        <f>F22*0.4</f>
        <v>1920</v>
      </c>
      <c r="H22">
        <f t="shared" si="6"/>
        <v>960</v>
      </c>
      <c r="I22">
        <f t="shared" si="7"/>
        <v>1920</v>
      </c>
      <c r="K22">
        <v>35011</v>
      </c>
      <c r="L22">
        <v>75</v>
      </c>
      <c r="M22">
        <f>G22/25</f>
        <v>76.8</v>
      </c>
      <c r="N22">
        <v>35015</v>
      </c>
      <c r="O22">
        <v>40</v>
      </c>
      <c r="P22">
        <f t="shared" si="13"/>
        <v>38.4</v>
      </c>
      <c r="Q22">
        <v>22003</v>
      </c>
      <c r="R22">
        <v>75</v>
      </c>
      <c r="S22">
        <f t="shared" si="12"/>
        <v>76.8</v>
      </c>
    </row>
    <row r="24" spans="1:19" x14ac:dyDescent="0.15">
      <c r="A24" s="1">
        <v>601</v>
      </c>
      <c r="B24" s="1">
        <v>6</v>
      </c>
      <c r="C24" s="1" t="s">
        <v>17</v>
      </c>
      <c r="D24" s="1">
        <v>1</v>
      </c>
      <c r="E24" s="4" t="s">
        <v>78</v>
      </c>
      <c r="J24" t="s">
        <v>27</v>
      </c>
    </row>
    <row r="25" spans="1:19" x14ac:dyDescent="0.15">
      <c r="A25" s="1">
        <v>602</v>
      </c>
      <c r="B25" s="1">
        <v>6</v>
      </c>
      <c r="C25" s="1" t="s">
        <v>18</v>
      </c>
      <c r="D25" s="1">
        <v>10</v>
      </c>
      <c r="E25" s="4" t="s">
        <v>79</v>
      </c>
    </row>
    <row r="26" spans="1:19" x14ac:dyDescent="0.15">
      <c r="A26" s="1">
        <v>603</v>
      </c>
      <c r="B26" s="1">
        <v>6</v>
      </c>
      <c r="C26" s="1" t="s">
        <v>18</v>
      </c>
      <c r="D26" s="1">
        <v>20</v>
      </c>
      <c r="E26" s="4" t="s">
        <v>80</v>
      </c>
    </row>
    <row r="27" spans="1:19" x14ac:dyDescent="0.15">
      <c r="A27" s="1">
        <v>604</v>
      </c>
      <c r="B27" s="1">
        <v>6</v>
      </c>
      <c r="C27" s="1" t="s">
        <v>18</v>
      </c>
      <c r="D27" s="1">
        <v>30</v>
      </c>
      <c r="E27" s="4" t="s">
        <v>81</v>
      </c>
    </row>
    <row r="28" spans="1:19" x14ac:dyDescent="0.15">
      <c r="A28" s="1">
        <v>605</v>
      </c>
      <c r="B28" s="1">
        <v>6</v>
      </c>
      <c r="C28" s="1" t="s">
        <v>18</v>
      </c>
      <c r="D28" s="1">
        <v>40</v>
      </c>
      <c r="E28" s="4" t="s">
        <v>82</v>
      </c>
    </row>
    <row r="29" spans="1:19" x14ac:dyDescent="0.15">
      <c r="A29" s="1">
        <v>606</v>
      </c>
      <c r="B29" s="1">
        <v>6</v>
      </c>
      <c r="C29" s="1" t="s">
        <v>18</v>
      </c>
      <c r="D29" s="1">
        <v>50</v>
      </c>
      <c r="E29" s="4" t="s">
        <v>83</v>
      </c>
    </row>
    <row r="30" spans="1:19" x14ac:dyDescent="0.15">
      <c r="A30" s="1"/>
      <c r="B30" s="1"/>
      <c r="C30" s="1"/>
      <c r="D30" s="1"/>
      <c r="E30" s="4"/>
      <c r="J30" t="s">
        <v>27</v>
      </c>
      <c r="K30" t="s">
        <v>24</v>
      </c>
      <c r="L30" t="s">
        <v>25</v>
      </c>
      <c r="M30" t="s">
        <v>26</v>
      </c>
    </row>
    <row r="31" spans="1:19" x14ac:dyDescent="0.15">
      <c r="A31" s="1">
        <v>701</v>
      </c>
      <c r="B31" s="1">
        <v>7</v>
      </c>
      <c r="C31" s="1" t="s">
        <v>19</v>
      </c>
      <c r="D31" s="1">
        <v>100</v>
      </c>
      <c r="E31" s="4" t="s">
        <v>84</v>
      </c>
      <c r="J31">
        <v>50</v>
      </c>
    </row>
    <row r="32" spans="1:19" x14ac:dyDescent="0.15">
      <c r="A32" s="1">
        <v>702</v>
      </c>
      <c r="B32" s="1">
        <v>7</v>
      </c>
      <c r="C32" s="1" t="s">
        <v>19</v>
      </c>
      <c r="D32" s="1">
        <v>200</v>
      </c>
      <c r="E32" s="4" t="s">
        <v>85</v>
      </c>
      <c r="J32">
        <v>100</v>
      </c>
    </row>
    <row r="33" spans="1:15" x14ac:dyDescent="0.15">
      <c r="A33" s="1">
        <v>703</v>
      </c>
      <c r="B33" s="1">
        <v>7</v>
      </c>
      <c r="C33" s="1" t="s">
        <v>19</v>
      </c>
      <c r="D33" s="1">
        <v>500</v>
      </c>
      <c r="E33" s="4" t="s">
        <v>86</v>
      </c>
      <c r="J33">
        <v>200</v>
      </c>
    </row>
    <row r="34" spans="1:15" x14ac:dyDescent="0.15">
      <c r="A34" s="1">
        <v>704</v>
      </c>
      <c r="B34" s="1">
        <v>7</v>
      </c>
      <c r="C34" s="1" t="s">
        <v>19</v>
      </c>
      <c r="D34" s="1">
        <v>1000</v>
      </c>
      <c r="E34" s="4" t="s">
        <v>87</v>
      </c>
      <c r="J34">
        <v>400</v>
      </c>
    </row>
    <row r="35" spans="1:15" x14ac:dyDescent="0.15">
      <c r="A35" s="1">
        <v>705</v>
      </c>
      <c r="B35" s="1">
        <v>7</v>
      </c>
      <c r="C35" s="1" t="s">
        <v>19</v>
      </c>
      <c r="D35" s="1">
        <v>2000</v>
      </c>
      <c r="E35" s="4" t="s">
        <v>88</v>
      </c>
      <c r="J35">
        <v>800</v>
      </c>
    </row>
    <row r="36" spans="1:15" x14ac:dyDescent="0.15">
      <c r="A36" s="1">
        <v>706</v>
      </c>
      <c r="B36" s="1">
        <v>7</v>
      </c>
      <c r="C36" s="1" t="s">
        <v>19</v>
      </c>
      <c r="D36" s="1">
        <v>3000</v>
      </c>
      <c r="E36" s="4" t="s">
        <v>89</v>
      </c>
      <c r="J36">
        <v>1200</v>
      </c>
    </row>
    <row r="37" spans="1:15" x14ac:dyDescent="0.15">
      <c r="A37" s="1">
        <v>707</v>
      </c>
      <c r="B37" s="1">
        <v>7</v>
      </c>
      <c r="C37" s="1" t="s">
        <v>19</v>
      </c>
      <c r="D37" s="11">
        <v>5000</v>
      </c>
      <c r="E37" s="12" t="s">
        <v>90</v>
      </c>
      <c r="J37">
        <v>2000</v>
      </c>
    </row>
    <row r="38" spans="1:15" x14ac:dyDescent="0.15">
      <c r="A38" s="1"/>
      <c r="B38" s="1"/>
      <c r="C38" s="1"/>
      <c r="D38" s="1"/>
      <c r="E38" s="4"/>
      <c r="H38" t="s">
        <v>44</v>
      </c>
      <c r="J38" t="s">
        <v>45</v>
      </c>
      <c r="M38" t="s">
        <v>46</v>
      </c>
    </row>
    <row r="39" spans="1:15" x14ac:dyDescent="0.15">
      <c r="A39" s="1">
        <v>801</v>
      </c>
      <c r="B39" s="1">
        <v>8</v>
      </c>
      <c r="C39" s="1" t="s">
        <v>20</v>
      </c>
      <c r="D39" s="1">
        <v>5</v>
      </c>
      <c r="E39" s="1" t="str">
        <f>"[[3,0,"&amp;H39&amp;",1][2,"&amp;J39&amp;","&amp;K39&amp;",1]]"</f>
        <v>[[3,0,2000,1][2,35009,1,1]]</v>
      </c>
      <c r="H39">
        <v>2000</v>
      </c>
      <c r="J39">
        <v>35009</v>
      </c>
      <c r="K39">
        <v>1</v>
      </c>
      <c r="L39">
        <v>7.2</v>
      </c>
    </row>
    <row r="40" spans="1:15" x14ac:dyDescent="0.15">
      <c r="A40" s="1">
        <v>802</v>
      </c>
      <c r="B40" s="1">
        <v>8</v>
      </c>
      <c r="C40" s="1" t="s">
        <v>20</v>
      </c>
      <c r="D40" s="1">
        <v>10</v>
      </c>
      <c r="E40" s="1" t="str">
        <f t="shared" ref="E40:E45" si="14">"[[3,0,"&amp;H40&amp;",1][2,"&amp;J40&amp;","&amp;K40&amp;",1][2,"&amp;M40&amp;","&amp;N40&amp;",1]]"</f>
        <v>[[3,0,5000,1][2,33001,1,1][2,25004,1,1]]</v>
      </c>
      <c r="H40">
        <v>5000</v>
      </c>
      <c r="J40">
        <v>33001</v>
      </c>
      <c r="K40">
        <v>1</v>
      </c>
      <c r="L40">
        <v>23.1</v>
      </c>
      <c r="M40">
        <v>25004</v>
      </c>
      <c r="N40">
        <v>1</v>
      </c>
      <c r="O40">
        <v>9.24</v>
      </c>
    </row>
    <row r="41" spans="1:15" x14ac:dyDescent="0.15">
      <c r="A41" s="1">
        <v>803</v>
      </c>
      <c r="B41" s="1">
        <v>8</v>
      </c>
      <c r="C41" s="1" t="s">
        <v>20</v>
      </c>
      <c r="D41" s="1">
        <v>30</v>
      </c>
      <c r="E41" s="1" t="str">
        <f t="shared" si="14"/>
        <v>[[3,0,10000,1][2,35013,3,1][2,33011,1,1]]</v>
      </c>
      <c r="H41">
        <v>10000</v>
      </c>
      <c r="J41">
        <v>35013</v>
      </c>
      <c r="K41">
        <v>3</v>
      </c>
      <c r="L41">
        <v>63</v>
      </c>
      <c r="M41">
        <v>33011</v>
      </c>
      <c r="N41">
        <v>1</v>
      </c>
      <c r="O41">
        <v>25.2</v>
      </c>
    </row>
    <row r="42" spans="1:15" x14ac:dyDescent="0.15">
      <c r="A42" s="1">
        <v>804</v>
      </c>
      <c r="B42" s="1">
        <v>8</v>
      </c>
      <c r="C42" s="1" t="s">
        <v>20</v>
      </c>
      <c r="D42" s="1">
        <v>60</v>
      </c>
      <c r="E42" s="1" t="str">
        <f t="shared" si="14"/>
        <v>[[3,0,20000,1][2,35009,4,1][2,36100,1,1]]</v>
      </c>
      <c r="H42">
        <v>20000</v>
      </c>
      <c r="J42">
        <v>35009</v>
      </c>
      <c r="K42">
        <v>4</v>
      </c>
      <c r="L42">
        <v>32.4</v>
      </c>
      <c r="M42">
        <v>36100</v>
      </c>
      <c r="N42">
        <v>1</v>
      </c>
      <c r="O42">
        <v>64.8</v>
      </c>
    </row>
    <row r="43" spans="1:15" x14ac:dyDescent="0.15">
      <c r="A43" s="1">
        <v>805</v>
      </c>
      <c r="B43" s="1">
        <v>8</v>
      </c>
      <c r="C43" s="1" t="s">
        <v>20</v>
      </c>
      <c r="D43" s="1">
        <v>120</v>
      </c>
      <c r="E43" s="1" t="str">
        <f t="shared" si="14"/>
        <v>[[3,0,30000,1][2,33001,3,1][2,25004,2,1]]</v>
      </c>
      <c r="H43">
        <v>30000</v>
      </c>
      <c r="J43">
        <v>33001</v>
      </c>
      <c r="K43">
        <v>3</v>
      </c>
      <c r="L43">
        <v>72</v>
      </c>
      <c r="M43">
        <v>25004</v>
      </c>
      <c r="N43">
        <v>2</v>
      </c>
      <c r="O43">
        <v>28.8</v>
      </c>
    </row>
    <row r="44" spans="1:15" x14ac:dyDescent="0.15">
      <c r="A44" s="1">
        <v>806</v>
      </c>
      <c r="B44" s="1">
        <v>8</v>
      </c>
      <c r="C44" s="1" t="s">
        <v>20</v>
      </c>
      <c r="D44" s="1">
        <v>240</v>
      </c>
      <c r="E44" s="1" t="str">
        <f t="shared" si="14"/>
        <v>[[3,0,50000,1][2,35013,6,1][2,33011,2,1]]</v>
      </c>
      <c r="H44">
        <v>50000</v>
      </c>
      <c r="J44">
        <v>35013</v>
      </c>
      <c r="K44">
        <v>6</v>
      </c>
      <c r="L44">
        <v>23.52</v>
      </c>
      <c r="M44">
        <v>33011</v>
      </c>
      <c r="N44">
        <v>2</v>
      </c>
      <c r="O44">
        <v>47.04</v>
      </c>
    </row>
    <row r="45" spans="1:15" x14ac:dyDescent="0.15">
      <c r="A45" s="1">
        <v>807</v>
      </c>
      <c r="B45" s="1">
        <v>8</v>
      </c>
      <c r="C45" s="1" t="s">
        <v>20</v>
      </c>
      <c r="D45" s="1">
        <v>480</v>
      </c>
      <c r="E45" s="1" t="str">
        <f t="shared" si="14"/>
        <v>[[3,0,80000,1][2,35009,8,1][2,36100,2,1]]</v>
      </c>
      <c r="H45">
        <v>80000</v>
      </c>
      <c r="J45">
        <v>35009</v>
      </c>
      <c r="K45">
        <v>8</v>
      </c>
      <c r="L45">
        <v>34.56</v>
      </c>
      <c r="M45">
        <v>36100</v>
      </c>
      <c r="N45">
        <v>2</v>
      </c>
      <c r="O45">
        <v>69.12</v>
      </c>
    </row>
    <row r="46" spans="1:15" x14ac:dyDescent="0.15">
      <c r="A46" s="1"/>
      <c r="B46" s="1"/>
      <c r="C46" s="1"/>
      <c r="D46" s="1"/>
      <c r="E46" s="1"/>
      <c r="H46" t="s">
        <v>29</v>
      </c>
      <c r="J46" t="s">
        <v>28</v>
      </c>
      <c r="M46" t="s">
        <v>31</v>
      </c>
    </row>
    <row r="47" spans="1:15" x14ac:dyDescent="0.15">
      <c r="A47" s="1">
        <v>901</v>
      </c>
      <c r="B47" s="1">
        <v>9</v>
      </c>
      <c r="C47" s="1" t="s">
        <v>22</v>
      </c>
      <c r="D47" s="1">
        <v>200</v>
      </c>
      <c r="E47" s="1" t="str">
        <f>"[[3,0,"&amp;H47&amp;",1][2,"&amp;J47&amp;","&amp;K47&amp;",1]]"</f>
        <v>[[3,0,50000,1][2,33001,8,1]]</v>
      </c>
      <c r="F47" s="1">
        <v>240</v>
      </c>
      <c r="G47" s="1">
        <v>240</v>
      </c>
      <c r="H47" s="1">
        <v>50000</v>
      </c>
      <c r="I47">
        <f>G47*200</f>
        <v>48000</v>
      </c>
      <c r="J47">
        <v>33001</v>
      </c>
      <c r="K47">
        <v>8</v>
      </c>
      <c r="L47">
        <f>G47*0.3/10</f>
        <v>7.2</v>
      </c>
    </row>
    <row r="48" spans="1:15" x14ac:dyDescent="0.15">
      <c r="A48" s="1">
        <v>902</v>
      </c>
      <c r="B48" s="1">
        <v>9</v>
      </c>
      <c r="C48" s="1" t="s">
        <v>22</v>
      </c>
      <c r="D48" s="1">
        <v>900</v>
      </c>
      <c r="E48" s="1" t="str">
        <f t="shared" ref="E48:E55" si="15">"[[3,0,"&amp;H48&amp;",1][2,"&amp;J48&amp;","&amp;K48&amp;",1][2,"&amp;M48&amp;","&amp;N48&amp;",1]]"</f>
        <v>[[3,0,160000,1][2,33001,24,1][2,35014,10,1]]</v>
      </c>
      <c r="F48">
        <v>770</v>
      </c>
      <c r="G48">
        <v>770</v>
      </c>
      <c r="H48" s="1">
        <v>160000</v>
      </c>
      <c r="I48">
        <f t="shared" ref="I48:I55" si="16">G48*200</f>
        <v>154000</v>
      </c>
      <c r="J48">
        <v>33001</v>
      </c>
      <c r="K48">
        <v>24</v>
      </c>
      <c r="L48">
        <f>G48*0.3/10</f>
        <v>23.1</v>
      </c>
      <c r="M48">
        <v>35014</v>
      </c>
      <c r="N48">
        <v>10</v>
      </c>
      <c r="O48">
        <f>G48*0.3/25</f>
        <v>9.24</v>
      </c>
    </row>
    <row r="49" spans="1:20" x14ac:dyDescent="0.15">
      <c r="A49" s="1">
        <v>903</v>
      </c>
      <c r="B49" s="1">
        <v>9</v>
      </c>
      <c r="C49" s="1" t="s">
        <v>22</v>
      </c>
      <c r="D49" s="1">
        <v>3000</v>
      </c>
      <c r="E49" s="1" t="str">
        <f t="shared" si="15"/>
        <v>[[3,0,400000,1][2,33001,64,1][2,35014,25,1]]</v>
      </c>
      <c r="F49">
        <v>2100</v>
      </c>
      <c r="G49">
        <v>2100</v>
      </c>
      <c r="H49" s="1">
        <v>400000</v>
      </c>
      <c r="I49">
        <f t="shared" si="16"/>
        <v>420000</v>
      </c>
      <c r="J49">
        <v>33001</v>
      </c>
      <c r="K49">
        <v>64</v>
      </c>
      <c r="L49">
        <f>G49*0.3/10</f>
        <v>63</v>
      </c>
      <c r="M49">
        <v>35014</v>
      </c>
      <c r="N49">
        <v>25</v>
      </c>
      <c r="O49">
        <f>G49*0.3/25</f>
        <v>25.2</v>
      </c>
    </row>
    <row r="50" spans="1:20" x14ac:dyDescent="0.15">
      <c r="A50" s="1">
        <v>904</v>
      </c>
      <c r="B50" s="1">
        <v>9</v>
      </c>
      <c r="C50" s="1" t="s">
        <v>22</v>
      </c>
      <c r="D50" s="1">
        <v>9000</v>
      </c>
      <c r="E50" s="1" t="str">
        <f t="shared" si="15"/>
        <v>[[3,0,1000000,1][2,33002,32,1][2,35014,64,1]]</v>
      </c>
      <c r="F50">
        <v>5400</v>
      </c>
      <c r="G50">
        <v>5400</v>
      </c>
      <c r="H50" s="1">
        <v>1000000</v>
      </c>
      <c r="I50">
        <f t="shared" si="16"/>
        <v>1080000</v>
      </c>
      <c r="J50">
        <v>33002</v>
      </c>
      <c r="K50">
        <v>32</v>
      </c>
      <c r="L50">
        <f>G50*0.3/50</f>
        <v>32.4</v>
      </c>
      <c r="M50">
        <v>35014</v>
      </c>
      <c r="N50">
        <v>64</v>
      </c>
      <c r="O50">
        <f t="shared" ref="O50" si="17">G50*0.3/25</f>
        <v>64.8</v>
      </c>
    </row>
    <row r="51" spans="1:20" x14ac:dyDescent="0.15">
      <c r="A51" s="1">
        <v>905</v>
      </c>
      <c r="B51" s="1">
        <v>9</v>
      </c>
      <c r="C51" s="1" t="s">
        <v>22</v>
      </c>
      <c r="D51" s="1">
        <v>24000</v>
      </c>
      <c r="E51" s="1" t="str">
        <f t="shared" si="15"/>
        <v>[[3,0,2400000,1][2,33002,72,1][2,35015,28,1]]</v>
      </c>
      <c r="F51">
        <v>12000</v>
      </c>
      <c r="G51">
        <v>12000</v>
      </c>
      <c r="H51" s="1">
        <v>2400000</v>
      </c>
      <c r="I51">
        <f t="shared" si="16"/>
        <v>2400000</v>
      </c>
      <c r="J51">
        <v>33002</v>
      </c>
      <c r="K51">
        <v>72</v>
      </c>
      <c r="L51">
        <f>G51*0.3/50</f>
        <v>72</v>
      </c>
      <c r="M51">
        <v>35015</v>
      </c>
      <c r="N51">
        <v>28</v>
      </c>
      <c r="O51">
        <f>G51*0.3/125</f>
        <v>28.8</v>
      </c>
    </row>
    <row r="52" spans="1:20" x14ac:dyDescent="0.15">
      <c r="A52" s="1">
        <v>906</v>
      </c>
      <c r="B52" s="1">
        <v>9</v>
      </c>
      <c r="C52" s="1" t="s">
        <v>22</v>
      </c>
      <c r="D52" s="1">
        <v>52000</v>
      </c>
      <c r="E52" s="1" t="str">
        <f t="shared" si="15"/>
        <v>[[3,0,4000000,1][2,33003,24,1][2,35015,48,1]]</v>
      </c>
      <c r="F52">
        <v>19600</v>
      </c>
      <c r="G52">
        <v>19600</v>
      </c>
      <c r="H52" s="1">
        <v>4000000</v>
      </c>
      <c r="I52">
        <f t="shared" si="16"/>
        <v>3920000</v>
      </c>
      <c r="J52">
        <v>33003</v>
      </c>
      <c r="K52">
        <v>24</v>
      </c>
      <c r="L52">
        <f>G52*0.3/250</f>
        <v>23.52</v>
      </c>
      <c r="M52">
        <v>35015</v>
      </c>
      <c r="N52">
        <v>48</v>
      </c>
      <c r="O52">
        <f t="shared" ref="O52:O53" si="18">G52*0.3/125</f>
        <v>47.04</v>
      </c>
    </row>
    <row r="53" spans="1:20" x14ac:dyDescent="0.15">
      <c r="A53" s="1">
        <v>907</v>
      </c>
      <c r="B53" s="1">
        <v>9</v>
      </c>
      <c r="C53" s="1" t="s">
        <v>22</v>
      </c>
      <c r="D53" s="1">
        <v>100000</v>
      </c>
      <c r="E53" s="1" t="str">
        <f t="shared" si="15"/>
        <v>[[3,0,5600000,1][2,33003,36,1][2,35015,70,1]]</v>
      </c>
      <c r="F53">
        <v>28800</v>
      </c>
      <c r="G53">
        <v>28800</v>
      </c>
      <c r="H53" s="1">
        <v>5600000</v>
      </c>
      <c r="I53">
        <f t="shared" si="16"/>
        <v>5760000</v>
      </c>
      <c r="J53">
        <v>33003</v>
      </c>
      <c r="K53">
        <v>36</v>
      </c>
      <c r="L53">
        <f>G53*0.3/250</f>
        <v>34.56</v>
      </c>
      <c r="M53">
        <v>35015</v>
      </c>
      <c r="N53">
        <v>70</v>
      </c>
      <c r="O53">
        <f t="shared" si="18"/>
        <v>69.12</v>
      </c>
    </row>
    <row r="54" spans="1:20" x14ac:dyDescent="0.15">
      <c r="A54" s="1">
        <v>908</v>
      </c>
      <c r="B54" s="1">
        <v>9</v>
      </c>
      <c r="C54" s="1" t="s">
        <v>22</v>
      </c>
      <c r="D54" s="1">
        <v>180000</v>
      </c>
      <c r="E54" s="1" t="str">
        <f t="shared" si="15"/>
        <v>[[3,0,8000000,1][2,33003,48,1][2,35016,20,1]]</v>
      </c>
      <c r="F54">
        <v>40000</v>
      </c>
      <c r="G54">
        <v>40000</v>
      </c>
      <c r="H54" s="1">
        <v>8000000</v>
      </c>
      <c r="I54">
        <f t="shared" si="16"/>
        <v>8000000</v>
      </c>
      <c r="J54">
        <v>33003</v>
      </c>
      <c r="K54">
        <v>48</v>
      </c>
      <c r="L54">
        <f>G54*0.3/250</f>
        <v>48</v>
      </c>
      <c r="M54">
        <v>35016</v>
      </c>
      <c r="N54">
        <v>20</v>
      </c>
      <c r="O54">
        <f>G54*0.3/625</f>
        <v>19.2</v>
      </c>
    </row>
    <row r="55" spans="1:20" x14ac:dyDescent="0.15">
      <c r="A55" s="1">
        <v>909</v>
      </c>
      <c r="B55" s="1">
        <v>9</v>
      </c>
      <c r="C55" s="1" t="s">
        <v>22</v>
      </c>
      <c r="D55" s="1">
        <v>300000</v>
      </c>
      <c r="E55" s="1" t="str">
        <f t="shared" si="15"/>
        <v>[[3,0,9600000,1][2,33003,60,1][2,35016,24,1]]</v>
      </c>
      <c r="F55">
        <v>48000</v>
      </c>
      <c r="G55">
        <v>48000</v>
      </c>
      <c r="H55" s="1">
        <v>9600000</v>
      </c>
      <c r="I55">
        <f t="shared" si="16"/>
        <v>9600000</v>
      </c>
      <c r="J55">
        <v>33003</v>
      </c>
      <c r="K55">
        <v>60</v>
      </c>
      <c r="L55">
        <f>G55*0.3/250</f>
        <v>57.6</v>
      </c>
      <c r="M55">
        <v>35016</v>
      </c>
      <c r="N55">
        <v>24</v>
      </c>
      <c r="O55">
        <f>G55*0.3/625</f>
        <v>23.04</v>
      </c>
    </row>
    <row r="56" spans="1:20" x14ac:dyDescent="0.15">
      <c r="H56" t="s">
        <v>36</v>
      </c>
      <c r="J56" t="s">
        <v>35</v>
      </c>
      <c r="M56" t="s">
        <v>41</v>
      </c>
      <c r="P56" t="s">
        <v>28</v>
      </c>
      <c r="S56" t="s">
        <v>42</v>
      </c>
    </row>
    <row r="57" spans="1:20" x14ac:dyDescent="0.15">
      <c r="A57">
        <v>1001</v>
      </c>
      <c r="B57">
        <v>10</v>
      </c>
      <c r="C57" t="s">
        <v>32</v>
      </c>
      <c r="D57">
        <v>1</v>
      </c>
      <c r="E57" s="1" t="str">
        <f>"[[3,0,"&amp;H57&amp;",1][2,"&amp;J57&amp;","&amp;K57&amp;",1][1,"&amp;M57&amp;","&amp;N57&amp;",1]]"</f>
        <v>[[3,0,20000,1][2,35009,5,1][1,1020303,1,1]]</v>
      </c>
      <c r="F57">
        <v>24</v>
      </c>
      <c r="H57" s="1">
        <v>20000</v>
      </c>
      <c r="J57">
        <v>35009</v>
      </c>
      <c r="K57">
        <v>5</v>
      </c>
      <c r="M57">
        <v>1020303</v>
      </c>
      <c r="N57">
        <v>1</v>
      </c>
    </row>
    <row r="58" spans="1:20" x14ac:dyDescent="0.15">
      <c r="A58">
        <v>1002</v>
      </c>
      <c r="B58">
        <v>10</v>
      </c>
      <c r="C58" t="s">
        <v>32</v>
      </c>
      <c r="D58">
        <v>2</v>
      </c>
      <c r="E58" s="1" t="str">
        <f>"[[3,0,"&amp;H58&amp;",1][2,"&amp;J58&amp;","&amp;K58&amp;",1][2,"&amp;M58&amp;","&amp;N58&amp;",1]]"</f>
        <v>[[3,0,50000,1][2,35009,10,1][2,35019,1,1]]</v>
      </c>
      <c r="F58">
        <v>28</v>
      </c>
      <c r="H58" s="1">
        <v>50000</v>
      </c>
      <c r="J58">
        <v>35009</v>
      </c>
      <c r="K58">
        <v>10</v>
      </c>
      <c r="M58">
        <v>35019</v>
      </c>
      <c r="N58">
        <v>1</v>
      </c>
    </row>
    <row r="59" spans="1:20" x14ac:dyDescent="0.15">
      <c r="A59">
        <v>1003</v>
      </c>
      <c r="B59">
        <v>10</v>
      </c>
      <c r="C59" t="s">
        <v>32</v>
      </c>
      <c r="D59">
        <v>3</v>
      </c>
      <c r="E59" s="1" t="str">
        <f>"[[3,0,"&amp;H59&amp;",1][2,"&amp;J59&amp;","&amp;K59&amp;",1][2,"&amp;M59&amp;","&amp;N59&amp;",1][2,"&amp;P59&amp;","&amp;Q59&amp;",1]]"</f>
        <v>[[3,0,100000,1][2,35009,20,1][2,35013,10,1][2,36100,6,1]]</v>
      </c>
      <c r="F59">
        <v>31</v>
      </c>
      <c r="H59" s="1">
        <v>100000</v>
      </c>
      <c r="J59">
        <v>35009</v>
      </c>
      <c r="K59">
        <v>20</v>
      </c>
      <c r="M59">
        <v>35013</v>
      </c>
      <c r="N59">
        <v>10</v>
      </c>
      <c r="P59">
        <v>36100</v>
      </c>
      <c r="Q59">
        <v>6</v>
      </c>
    </row>
    <row r="60" spans="1:20" x14ac:dyDescent="0.15">
      <c r="A60">
        <v>1004</v>
      </c>
      <c r="B60">
        <v>10</v>
      </c>
      <c r="C60" t="s">
        <v>32</v>
      </c>
      <c r="D60">
        <v>4</v>
      </c>
      <c r="E60" s="1" t="str">
        <f>"[[3,0,"&amp;H60&amp;",1][2,"&amp;J60&amp;","&amp;K60&amp;",1][2,"&amp;M60&amp;","&amp;N60&amp;",1][1,"&amp;P60&amp;","&amp;Q60&amp;",1]]"</f>
        <v>[[3,0,160000,1][2,35009,30,1][2,35013,15,1][1,1030401,1,1]]</v>
      </c>
      <c r="F60">
        <v>33</v>
      </c>
      <c r="H60" s="1">
        <v>160000</v>
      </c>
      <c r="J60">
        <v>35009</v>
      </c>
      <c r="K60">
        <v>30</v>
      </c>
      <c r="M60">
        <v>35013</v>
      </c>
      <c r="N60">
        <v>15</v>
      </c>
      <c r="P60">
        <v>1030401</v>
      </c>
      <c r="Q60">
        <v>1</v>
      </c>
    </row>
    <row r="61" spans="1:20" x14ac:dyDescent="0.15">
      <c r="A61">
        <v>1005</v>
      </c>
      <c r="B61">
        <v>10</v>
      </c>
      <c r="C61" t="s">
        <v>32</v>
      </c>
      <c r="D61">
        <v>5</v>
      </c>
      <c r="E61" s="1" t="str">
        <f>"[[3,0,"&amp;H61&amp;",1][2,"&amp;J61&amp;","&amp;K61&amp;",1][2,"&amp;M61&amp;","&amp;N61&amp;",1][2,"&amp;P61&amp;","&amp;Q61&amp;",1][2,"&amp;S61&amp;","&amp;T61&amp;",1]]"</f>
        <v>[[3,0,240000,1][2,35010,10,1][2,35014,5,1][2,33002,5,1][2,35019,1,1]]</v>
      </c>
      <c r="F61">
        <v>35</v>
      </c>
      <c r="H61" s="1">
        <v>240000</v>
      </c>
      <c r="J61">
        <v>35010</v>
      </c>
      <c r="K61">
        <v>10</v>
      </c>
      <c r="M61">
        <v>35014</v>
      </c>
      <c r="N61">
        <v>5</v>
      </c>
      <c r="P61">
        <v>33002</v>
      </c>
      <c r="Q61">
        <v>5</v>
      </c>
      <c r="S61">
        <v>35019</v>
      </c>
      <c r="T61">
        <v>1</v>
      </c>
    </row>
    <row r="62" spans="1:20" x14ac:dyDescent="0.15">
      <c r="A62">
        <v>1006</v>
      </c>
      <c r="B62">
        <v>10</v>
      </c>
      <c r="C62" t="s">
        <v>32</v>
      </c>
      <c r="D62">
        <v>6</v>
      </c>
      <c r="E62" s="1" t="str">
        <f>"[[3,0,"&amp;H62&amp;",1][2,"&amp;J62&amp;","&amp;K62&amp;",1][2,"&amp;M62&amp;","&amp;N62&amp;",1][2,"&amp;P62&amp;","&amp;Q62&amp;",1][2,"&amp;S62&amp;","&amp;T62&amp;",1]]"</f>
        <v>[[3,0,360000,1][2,35010,15,1][2,35014,8,1][2,33002,8,1][2,36100,12,1]]</v>
      </c>
      <c r="F62">
        <v>37</v>
      </c>
      <c r="H62" s="1">
        <v>360000</v>
      </c>
      <c r="J62">
        <v>35010</v>
      </c>
      <c r="K62">
        <v>15</v>
      </c>
      <c r="M62">
        <v>35014</v>
      </c>
      <c r="N62">
        <v>8</v>
      </c>
      <c r="P62">
        <v>33002</v>
      </c>
      <c r="Q62">
        <v>8</v>
      </c>
      <c r="S62">
        <v>36100</v>
      </c>
      <c r="T62">
        <v>12</v>
      </c>
    </row>
    <row r="63" spans="1:20" x14ac:dyDescent="0.15">
      <c r="A63">
        <v>1007</v>
      </c>
      <c r="B63">
        <v>10</v>
      </c>
      <c r="C63" t="s">
        <v>32</v>
      </c>
      <c r="D63">
        <v>7</v>
      </c>
      <c r="E63" s="1" t="str">
        <f>"[[3,0,"&amp;H63&amp;",1][2,"&amp;J63&amp;","&amp;K63&amp;",1][2,"&amp;M63&amp;","&amp;N63&amp;",1][2,"&amp;P63&amp;","&amp;Q63&amp;",1][1,"&amp;S63&amp;","&amp;T63&amp;",1]]"</f>
        <v>[[3,0,500000,1][2,35010,20,1][2,35014,10,1][2,33002,10,1][1,1030502,1,1]]</v>
      </c>
      <c r="F63">
        <v>39</v>
      </c>
      <c r="H63" s="1">
        <v>500000</v>
      </c>
      <c r="J63">
        <v>35010</v>
      </c>
      <c r="K63">
        <v>20</v>
      </c>
      <c r="M63">
        <v>35014</v>
      </c>
      <c r="N63">
        <v>10</v>
      </c>
      <c r="P63">
        <v>33002</v>
      </c>
      <c r="Q63">
        <v>10</v>
      </c>
      <c r="S63">
        <v>1030502</v>
      </c>
      <c r="T63">
        <v>1</v>
      </c>
    </row>
    <row r="64" spans="1:20" x14ac:dyDescent="0.15">
      <c r="H64" t="s">
        <v>37</v>
      </c>
      <c r="J64" t="s">
        <v>40</v>
      </c>
      <c r="M64" t="s">
        <v>39</v>
      </c>
    </row>
    <row r="65" spans="1:18" x14ac:dyDescent="0.15">
      <c r="A65">
        <v>1101</v>
      </c>
      <c r="B65">
        <v>11</v>
      </c>
      <c r="C65" t="s">
        <v>33</v>
      </c>
      <c r="D65" s="6">
        <v>38</v>
      </c>
      <c r="E65" s="1" t="str">
        <f t="shared" ref="E65:E71" si="19">"[[4,0,"&amp;H65&amp;",1][2,"&amp;J65&amp;","&amp;K65&amp;",1][2,"&amp;M65&amp;","&amp;N65&amp;",1]]"</f>
        <v>[[4,0,200,1][2,73010,1,1][2,36104,3,1]]</v>
      </c>
      <c r="F65">
        <v>57</v>
      </c>
      <c r="G65">
        <f>F65*10</f>
        <v>570</v>
      </c>
      <c r="H65" s="1">
        <v>200</v>
      </c>
      <c r="I65">
        <f>G65*0.4</f>
        <v>228</v>
      </c>
      <c r="J65">
        <v>73010</v>
      </c>
      <c r="K65">
        <v>1</v>
      </c>
      <c r="L65">
        <f>G65*0.5/300</f>
        <v>0.95</v>
      </c>
      <c r="M65">
        <v>36104</v>
      </c>
      <c r="N65">
        <v>3</v>
      </c>
      <c r="O65">
        <f>G65*0.1/20</f>
        <v>2.85</v>
      </c>
    </row>
    <row r="66" spans="1:18" x14ac:dyDescent="0.15">
      <c r="A66">
        <v>1102</v>
      </c>
      <c r="B66">
        <v>11</v>
      </c>
      <c r="C66" t="s">
        <v>33</v>
      </c>
      <c r="D66" s="6">
        <v>298</v>
      </c>
      <c r="E66" s="1" t="str">
        <f t="shared" si="19"/>
        <v>[[4,0,1000,1][2,75014,1,1][2,36104,15,1]]</v>
      </c>
      <c r="F66">
        <v>260</v>
      </c>
      <c r="G66">
        <f t="shared" ref="G66:G71" si="20">F66*10</f>
        <v>2600</v>
      </c>
      <c r="H66" s="1">
        <v>1000</v>
      </c>
      <c r="I66">
        <f t="shared" ref="I66:I71" si="21">G66*0.4</f>
        <v>1040</v>
      </c>
      <c r="J66">
        <v>75014</v>
      </c>
      <c r="K66">
        <v>1</v>
      </c>
      <c r="L66">
        <f>G66*0.5/1000</f>
        <v>1.3</v>
      </c>
      <c r="M66">
        <v>36104</v>
      </c>
      <c r="N66">
        <v>15</v>
      </c>
      <c r="O66">
        <f t="shared" ref="O66:O71" si="22">G66*0.1/20</f>
        <v>13</v>
      </c>
    </row>
    <row r="67" spans="1:18" x14ac:dyDescent="0.15">
      <c r="A67">
        <v>1103</v>
      </c>
      <c r="B67">
        <v>11</v>
      </c>
      <c r="C67" t="s">
        <v>33</v>
      </c>
      <c r="D67" s="6">
        <v>1998</v>
      </c>
      <c r="E67" s="1" t="str">
        <f t="shared" si="19"/>
        <v>[[4,0,4000,1][2,75011,1,1][2,36104,50,1]]</v>
      </c>
      <c r="F67">
        <v>1020</v>
      </c>
      <c r="G67">
        <f t="shared" si="20"/>
        <v>10200</v>
      </c>
      <c r="H67" s="1">
        <v>4000</v>
      </c>
      <c r="I67">
        <f t="shared" si="21"/>
        <v>4080</v>
      </c>
      <c r="J67">
        <v>75011</v>
      </c>
      <c r="K67">
        <v>1</v>
      </c>
      <c r="L67">
        <f>G67*0.5/5000</f>
        <v>1.02</v>
      </c>
      <c r="M67">
        <v>36104</v>
      </c>
      <c r="N67">
        <v>50</v>
      </c>
      <c r="O67">
        <f t="shared" si="22"/>
        <v>51</v>
      </c>
    </row>
    <row r="68" spans="1:18" x14ac:dyDescent="0.15">
      <c r="A68" s="10">
        <v>1104</v>
      </c>
      <c r="B68" s="10">
        <v>11</v>
      </c>
      <c r="C68" s="10" t="s">
        <v>33</v>
      </c>
      <c r="D68" s="6">
        <v>38</v>
      </c>
      <c r="E68" s="1" t="str">
        <f t="shared" si="19"/>
        <v>[[4,0,200,1][2,73010,1,1][2,36100,3,1]]</v>
      </c>
      <c r="F68">
        <v>57</v>
      </c>
      <c r="G68">
        <f>F68*10</f>
        <v>570</v>
      </c>
      <c r="H68" s="1">
        <v>200</v>
      </c>
      <c r="I68">
        <f>G68*0.4</f>
        <v>228</v>
      </c>
      <c r="J68">
        <v>73010</v>
      </c>
      <c r="K68">
        <v>1</v>
      </c>
      <c r="L68">
        <f>G68*0.5/300</f>
        <v>0.95</v>
      </c>
      <c r="M68">
        <v>36100</v>
      </c>
      <c r="N68">
        <v>3</v>
      </c>
      <c r="O68">
        <f>G68*0.1/20</f>
        <v>2.85</v>
      </c>
    </row>
    <row r="69" spans="1:18" x14ac:dyDescent="0.15">
      <c r="A69" s="10">
        <v>1105</v>
      </c>
      <c r="B69" s="10">
        <v>11</v>
      </c>
      <c r="C69" s="10" t="s">
        <v>33</v>
      </c>
      <c r="D69" s="6">
        <v>298</v>
      </c>
      <c r="E69" s="1" t="str">
        <f t="shared" si="19"/>
        <v>[[4,0,1000,1][2,75010,1,1][2,36100,15,1]]</v>
      </c>
      <c r="F69">
        <v>260</v>
      </c>
      <c r="G69">
        <f t="shared" ref="G69:G70" si="23">F69*10</f>
        <v>2600</v>
      </c>
      <c r="H69" s="1">
        <v>1000</v>
      </c>
      <c r="I69">
        <f t="shared" ref="I69:I70" si="24">G69*0.4</f>
        <v>1040</v>
      </c>
      <c r="J69">
        <v>75010</v>
      </c>
      <c r="K69">
        <v>1</v>
      </c>
      <c r="L69">
        <f>G69*0.5/1000</f>
        <v>1.3</v>
      </c>
      <c r="M69">
        <v>36100</v>
      </c>
      <c r="N69">
        <v>15</v>
      </c>
      <c r="O69">
        <f t="shared" ref="O69:O70" si="25">G69*0.1/20</f>
        <v>13</v>
      </c>
    </row>
    <row r="70" spans="1:18" x14ac:dyDescent="0.15">
      <c r="A70" s="10">
        <v>1106</v>
      </c>
      <c r="B70" s="10">
        <v>11</v>
      </c>
      <c r="C70" s="10" t="s">
        <v>33</v>
      </c>
      <c r="D70" s="6">
        <v>1998</v>
      </c>
      <c r="E70" s="1" t="str">
        <f t="shared" si="19"/>
        <v>[[4,0,4000,1][2,75015,1,1][2,36100,50,1]]</v>
      </c>
      <c r="F70">
        <v>1020</v>
      </c>
      <c r="G70">
        <f t="shared" si="23"/>
        <v>10200</v>
      </c>
      <c r="H70" s="1">
        <v>4000</v>
      </c>
      <c r="I70">
        <f t="shared" si="24"/>
        <v>4080</v>
      </c>
      <c r="J70">
        <v>75015</v>
      </c>
      <c r="K70">
        <v>1</v>
      </c>
      <c r="L70">
        <f>G70*0.5/5000</f>
        <v>1.02</v>
      </c>
      <c r="M70">
        <v>36100</v>
      </c>
      <c r="N70">
        <v>50</v>
      </c>
      <c r="O70">
        <f t="shared" si="25"/>
        <v>51</v>
      </c>
    </row>
    <row r="71" spans="1:18" x14ac:dyDescent="0.15">
      <c r="A71" s="10">
        <v>1107</v>
      </c>
      <c r="B71" s="10">
        <v>11</v>
      </c>
      <c r="C71" s="10" t="s">
        <v>33</v>
      </c>
      <c r="D71" s="11">
        <v>10000</v>
      </c>
      <c r="E71" s="11" t="str">
        <f t="shared" si="19"/>
        <v>[[4,0,8000,1][2,10001,50,1][2,36104,96,1]]</v>
      </c>
      <c r="F71" s="10">
        <v>1920</v>
      </c>
      <c r="G71" s="10">
        <f t="shared" si="20"/>
        <v>19200</v>
      </c>
      <c r="H71" s="11">
        <v>8000</v>
      </c>
      <c r="I71" s="10">
        <f t="shared" si="21"/>
        <v>7680</v>
      </c>
      <c r="J71" s="10">
        <v>10001</v>
      </c>
      <c r="K71" s="10">
        <v>50</v>
      </c>
      <c r="L71" s="10">
        <f t="shared" ref="L71" si="26">G71*0.5/500</f>
        <v>19.2</v>
      </c>
      <c r="M71" s="10">
        <v>36104</v>
      </c>
      <c r="N71" s="10">
        <v>96</v>
      </c>
      <c r="O71" s="10">
        <f t="shared" si="22"/>
        <v>96</v>
      </c>
    </row>
    <row r="72" spans="1:18" x14ac:dyDescent="0.15">
      <c r="H72" s="1"/>
    </row>
    <row r="73" spans="1:18" x14ac:dyDescent="0.15">
      <c r="A73">
        <v>1201</v>
      </c>
      <c r="B73">
        <v>12</v>
      </c>
      <c r="C73" t="s">
        <v>34</v>
      </c>
      <c r="D73">
        <v>0</v>
      </c>
      <c r="E73" t="s">
        <v>91</v>
      </c>
      <c r="H73" s="1"/>
    </row>
    <row r="74" spans="1:18" x14ac:dyDescent="0.15">
      <c r="E74" s="4"/>
      <c r="G74" t="s">
        <v>52</v>
      </c>
      <c r="J74" t="s">
        <v>49</v>
      </c>
      <c r="M74" t="s">
        <v>39</v>
      </c>
      <c r="P74" t="s">
        <v>50</v>
      </c>
    </row>
    <row r="75" spans="1:18" x14ac:dyDescent="0.15">
      <c r="A75" s="1">
        <v>1301</v>
      </c>
      <c r="B75" s="1">
        <v>13</v>
      </c>
      <c r="C75" s="1" t="s">
        <v>47</v>
      </c>
      <c r="D75" s="1">
        <v>30</v>
      </c>
      <c r="E75" s="1" t="str">
        <f>"[[2,"&amp;G75&amp;","&amp;H75&amp;",1][2,"&amp;J75&amp;","&amp;K75&amp;",1][2,"&amp;M75&amp;","&amp;N75&amp;",1][1,1130401,1,1][1,1230401,1,1][1,1330401,1,1]]"</f>
        <v>[[2,20012,3,1][2,35009,40,1][2,36104,8,1][1,1130401,1,1][1,1230401,1,1][1,1330401,1,1]]</v>
      </c>
      <c r="F75" s="1">
        <v>500</v>
      </c>
      <c r="G75" s="1">
        <v>20012</v>
      </c>
      <c r="H75">
        <f t="shared" ref="H75:H76" si="27">ROUNDUP(I75/100000,0)</f>
        <v>3</v>
      </c>
      <c r="I75">
        <f>F75*0.3*2000</f>
        <v>300000</v>
      </c>
      <c r="J75">
        <v>35009</v>
      </c>
      <c r="K75">
        <f>ROUND(L75/5,0)</f>
        <v>40</v>
      </c>
      <c r="L75">
        <f>F75*0.4</f>
        <v>200</v>
      </c>
      <c r="M75">
        <v>36104</v>
      </c>
      <c r="N75">
        <f>ROUND(O75/20,0)</f>
        <v>8</v>
      </c>
      <c r="O75">
        <f>F75*0.3</f>
        <v>150</v>
      </c>
      <c r="R75">
        <f>F75*1000</f>
        <v>500000</v>
      </c>
    </row>
    <row r="76" spans="1:18" x14ac:dyDescent="0.15">
      <c r="A76" s="1">
        <v>1302</v>
      </c>
      <c r="B76" s="1">
        <v>13</v>
      </c>
      <c r="C76" s="1" t="s">
        <v>47</v>
      </c>
      <c r="D76" s="1">
        <v>35</v>
      </c>
      <c r="E76" s="1" t="str">
        <f>"[[2,"&amp;G76&amp;","&amp;H76&amp;",1][2,"&amp;J76&amp;","&amp;K76&amp;",1][2,"&amp;M76&amp;","&amp;N76&amp;",1][1,1030403,1,1]]"</f>
        <v>[[2,20012,6,1][2,35009,72,1][2,36104,14,1][1,1030403,1,1]]</v>
      </c>
      <c r="F76" s="1">
        <v>900</v>
      </c>
      <c r="G76" s="1">
        <v>20012</v>
      </c>
      <c r="H76">
        <f t="shared" si="27"/>
        <v>6</v>
      </c>
      <c r="I76">
        <f t="shared" ref="I76:I80" si="28">F76*0.3*2000</f>
        <v>540000</v>
      </c>
      <c r="J76">
        <v>35009</v>
      </c>
      <c r="K76">
        <f t="shared" ref="K76" si="29">ROUND(L76/5,0)</f>
        <v>72</v>
      </c>
      <c r="L76">
        <f t="shared" ref="L76:L80" si="30">F76*0.4</f>
        <v>360</v>
      </c>
      <c r="M76">
        <v>36104</v>
      </c>
      <c r="N76">
        <f t="shared" ref="N76:N80" si="31">ROUND(O76/20,0)</f>
        <v>14</v>
      </c>
      <c r="O76">
        <f t="shared" ref="O76:O80" si="32">F76*0.3</f>
        <v>270</v>
      </c>
      <c r="R76">
        <f>F76*500</f>
        <v>450000</v>
      </c>
    </row>
    <row r="77" spans="1:18" x14ac:dyDescent="0.15">
      <c r="A77" s="1">
        <v>1303</v>
      </c>
      <c r="B77" s="1">
        <v>13</v>
      </c>
      <c r="C77" s="1" t="s">
        <v>47</v>
      </c>
      <c r="D77" s="1">
        <v>40</v>
      </c>
      <c r="E77" s="1" t="str">
        <f>"[[2,"&amp;G77&amp;","&amp;H77&amp;",1][2,"&amp;J77&amp;","&amp;K77&amp;",1][2,"&amp;M77&amp;","&amp;N77&amp;",1][1,1130501,1,1][1,1230501,1,1][1,1330501,1,1]]"</f>
        <v>[[2,20012,10,1][2,35010,26,1][2,36104,24,1][1,1130501,1,1][1,1230501,1,1][1,1330501,1,1]]</v>
      </c>
      <c r="F77" s="1">
        <v>1600</v>
      </c>
      <c r="G77" s="1">
        <v>20012</v>
      </c>
      <c r="H77">
        <f>ROUNDUP(I77/100000,0)</f>
        <v>10</v>
      </c>
      <c r="I77">
        <f t="shared" si="28"/>
        <v>960000</v>
      </c>
      <c r="J77">
        <v>35010</v>
      </c>
      <c r="K77">
        <f>ROUND(L77/25,0)</f>
        <v>26</v>
      </c>
      <c r="L77">
        <f t="shared" si="30"/>
        <v>640</v>
      </c>
      <c r="M77">
        <v>36104</v>
      </c>
      <c r="N77">
        <f t="shared" si="31"/>
        <v>24</v>
      </c>
      <c r="O77">
        <f t="shared" si="32"/>
        <v>480</v>
      </c>
      <c r="R77">
        <f>F77*200</f>
        <v>320000</v>
      </c>
    </row>
    <row r="78" spans="1:18" x14ac:dyDescent="0.15">
      <c r="A78" s="1">
        <v>1304</v>
      </c>
      <c r="B78" s="1">
        <v>13</v>
      </c>
      <c r="C78" s="1" t="s">
        <v>47</v>
      </c>
      <c r="D78" s="1">
        <v>45</v>
      </c>
      <c r="E78" s="1" t="str">
        <f>"[[2,"&amp;G78&amp;","&amp;H78&amp;",1][2,"&amp;J78&amp;","&amp;K78&amp;",1][2,"&amp;M78&amp;","&amp;N78&amp;",1][1,1030501,1,1]]"</f>
        <v>[[2,20013,4,1][2,35010,48,1][2,36104,45,1][1,1030501,1,1]]</v>
      </c>
      <c r="F78" s="1">
        <v>3000</v>
      </c>
      <c r="G78" s="1">
        <v>20013</v>
      </c>
      <c r="H78">
        <f t="shared" ref="H78:H79" si="33">ROUNDUP(I78/500000,0)</f>
        <v>4</v>
      </c>
      <c r="I78">
        <f t="shared" si="28"/>
        <v>1800000</v>
      </c>
      <c r="J78">
        <v>35010</v>
      </c>
      <c r="K78">
        <f>ROUND(L78/25,0)</f>
        <v>48</v>
      </c>
      <c r="L78">
        <f t="shared" si="30"/>
        <v>1200</v>
      </c>
      <c r="M78">
        <v>36104</v>
      </c>
      <c r="N78">
        <f t="shared" si="31"/>
        <v>45</v>
      </c>
      <c r="O78">
        <f t="shared" si="32"/>
        <v>900</v>
      </c>
      <c r="R78">
        <f>F78*50</f>
        <v>150000</v>
      </c>
    </row>
    <row r="79" spans="1:18" x14ac:dyDescent="0.15">
      <c r="A79" s="1">
        <v>1305</v>
      </c>
      <c r="B79" s="1">
        <v>13</v>
      </c>
      <c r="C79" s="1" t="s">
        <v>47</v>
      </c>
      <c r="D79" s="1">
        <v>50</v>
      </c>
      <c r="E79" s="1" t="str">
        <f>"[[2,"&amp;G79&amp;","&amp;H79&amp;",1][2,"&amp;J79&amp;","&amp;K79&amp;",1][2,"&amp;M79&amp;","&amp;N79&amp;",1][1,1140601,1,1][1,1240601,1,1][1,1340601,1,1]]"</f>
        <v>[[2,20013,6,1][2,35011,16,1][2,36104,75,1][1,1140601,1,1][1,1240601,1,1][1,1340601,1,1]]</v>
      </c>
      <c r="F79" s="1">
        <v>5000</v>
      </c>
      <c r="G79" s="1">
        <v>20013</v>
      </c>
      <c r="H79">
        <f t="shared" si="33"/>
        <v>6</v>
      </c>
      <c r="I79">
        <f t="shared" si="28"/>
        <v>3000000</v>
      </c>
      <c r="J79">
        <v>35011</v>
      </c>
      <c r="K79">
        <f>ROUND(L79/125,0)</f>
        <v>16</v>
      </c>
      <c r="L79">
        <f t="shared" si="30"/>
        <v>2000</v>
      </c>
      <c r="M79">
        <v>36104</v>
      </c>
      <c r="N79">
        <f t="shared" si="31"/>
        <v>75</v>
      </c>
      <c r="O79">
        <f t="shared" si="32"/>
        <v>1500</v>
      </c>
      <c r="R79">
        <f>F79*8</f>
        <v>40000</v>
      </c>
    </row>
    <row r="80" spans="1:18" x14ac:dyDescent="0.15">
      <c r="A80" s="1">
        <v>1306</v>
      </c>
      <c r="B80" s="1">
        <v>13</v>
      </c>
      <c r="C80" s="1" t="s">
        <v>47</v>
      </c>
      <c r="D80" s="1">
        <v>55</v>
      </c>
      <c r="E80" s="1" t="str">
        <f>"[[2,"&amp;G80&amp;","&amp;H80&amp;",1][2,"&amp;J80&amp;","&amp;K80&amp;",1][2,"&amp;M80&amp;","&amp;N80&amp;",1][1,1160601,1,1][1,1250601,1,1][1,1350601,1,1]]"</f>
        <v>[[2,20013,10,1][2,35011,26,1][2,36104,120,1][1,1160601,1,1][1,1250601,1,1][1,1350601,1,1]]</v>
      </c>
      <c r="F80" s="1">
        <v>8000</v>
      </c>
      <c r="G80" s="1">
        <v>20013</v>
      </c>
      <c r="H80">
        <f>ROUNDUP(I80/500000,0)</f>
        <v>10</v>
      </c>
      <c r="I80">
        <f t="shared" si="28"/>
        <v>4800000</v>
      </c>
      <c r="J80">
        <v>35011</v>
      </c>
      <c r="K80">
        <f>ROUND(L80/125,0)</f>
        <v>26</v>
      </c>
      <c r="L80">
        <f t="shared" si="30"/>
        <v>3200</v>
      </c>
      <c r="M80">
        <v>36104</v>
      </c>
      <c r="N80">
        <f t="shared" si="31"/>
        <v>120</v>
      </c>
      <c r="O80">
        <f t="shared" si="32"/>
        <v>2400</v>
      </c>
      <c r="R80">
        <f>F80</f>
        <v>8000</v>
      </c>
    </row>
    <row r="81" spans="1:18" x14ac:dyDescent="0.15">
      <c r="E81" s="9"/>
      <c r="F81" s="1"/>
      <c r="G81" s="1"/>
      <c r="H81" t="s">
        <v>44</v>
      </c>
      <c r="J81" t="s">
        <v>31</v>
      </c>
      <c r="M81" t="s">
        <v>43</v>
      </c>
      <c r="P81" t="s">
        <v>51</v>
      </c>
    </row>
    <row r="82" spans="1:18" x14ac:dyDescent="0.15">
      <c r="A82" s="1">
        <v>1401</v>
      </c>
      <c r="B82" s="1">
        <v>14</v>
      </c>
      <c r="C82" s="1" t="s">
        <v>48</v>
      </c>
      <c r="D82" s="1">
        <v>8000</v>
      </c>
      <c r="E82" s="1" t="str">
        <f>"[[2,"&amp;G82&amp;","&amp;H82&amp;",1][2,"&amp;J82&amp;","&amp;K82&amp;",1][2,"&amp;M82&amp;","&amp;N82&amp;",1][2,"&amp;P82&amp;","&amp;Q82&amp;",1]]"</f>
        <v>[[2,20012,5,1][2,35013,60,1][2,22001,23,1][2,33001,20,1]]</v>
      </c>
      <c r="F82">
        <f>F75*1.5</f>
        <v>750</v>
      </c>
      <c r="G82" s="1">
        <v>20012</v>
      </c>
      <c r="H82">
        <f t="shared" ref="H82:H83" si="34">ROUNDUP(I82/100000,0)</f>
        <v>5</v>
      </c>
      <c r="I82">
        <f>F82*0.3*2000</f>
        <v>450000</v>
      </c>
      <c r="J82">
        <v>35013</v>
      </c>
      <c r="K82">
        <f>ROUND(L82/5,0)</f>
        <v>60</v>
      </c>
      <c r="L82">
        <f>F82*0.4</f>
        <v>300</v>
      </c>
      <c r="M82">
        <v>22001</v>
      </c>
      <c r="N82">
        <f>ROUND(O82/10,0)</f>
        <v>23</v>
      </c>
      <c r="O82">
        <f>F82*0.3</f>
        <v>225</v>
      </c>
      <c r="P82">
        <v>33001</v>
      </c>
      <c r="Q82">
        <v>20</v>
      </c>
      <c r="R82">
        <f>F82*1000</f>
        <v>750000</v>
      </c>
    </row>
    <row r="83" spans="1:18" x14ac:dyDescent="0.15">
      <c r="A83" s="1">
        <v>1402</v>
      </c>
      <c r="B83" s="1">
        <v>14</v>
      </c>
      <c r="C83" s="1" t="s">
        <v>48</v>
      </c>
      <c r="D83" s="1">
        <v>12000</v>
      </c>
      <c r="E83" s="1" t="str">
        <f t="shared" ref="E83:E84" si="35">"[[2,"&amp;G83&amp;","&amp;H83&amp;",1][2,"&amp;J83&amp;","&amp;K83&amp;",1][2,"&amp;M83&amp;","&amp;N83&amp;",1][2,"&amp;P83&amp;","&amp;Q83&amp;",1]]"</f>
        <v>[[2,20012,9,1][2,35014,22,1][2,22001,41,1][2,33001,40,1]]</v>
      </c>
      <c r="F83">
        <f t="shared" ref="F83:F87" si="36">F76*1.5</f>
        <v>1350</v>
      </c>
      <c r="G83" s="1">
        <v>20012</v>
      </c>
      <c r="H83">
        <f t="shared" si="34"/>
        <v>9</v>
      </c>
      <c r="I83">
        <f t="shared" ref="I83:I87" si="37">F83*0.3*2000</f>
        <v>810000</v>
      </c>
      <c r="J83">
        <v>35014</v>
      </c>
      <c r="K83">
        <f>ROUND(L83/25,0)</f>
        <v>22</v>
      </c>
      <c r="L83">
        <f t="shared" ref="L83:L87" si="38">F83*0.4</f>
        <v>540</v>
      </c>
      <c r="M83">
        <v>22001</v>
      </c>
      <c r="N83">
        <f t="shared" ref="N83" si="39">ROUND(O83/10,0)</f>
        <v>41</v>
      </c>
      <c r="O83">
        <f t="shared" ref="O83:O87" si="40">F83*0.3</f>
        <v>405</v>
      </c>
      <c r="P83">
        <v>33001</v>
      </c>
      <c r="Q83">
        <v>40</v>
      </c>
      <c r="R83">
        <f>F83*500</f>
        <v>675000</v>
      </c>
    </row>
    <row r="84" spans="1:18" x14ac:dyDescent="0.15">
      <c r="A84" s="1">
        <v>1403</v>
      </c>
      <c r="B84" s="1">
        <v>14</v>
      </c>
      <c r="C84" s="1" t="s">
        <v>48</v>
      </c>
      <c r="D84" s="1">
        <v>16000</v>
      </c>
      <c r="E84" s="1" t="str">
        <f t="shared" si="35"/>
        <v>[[2,20012,15,1][2,35014,38,1][2,22002,14,1][2,33001,80,1]]</v>
      </c>
      <c r="F84">
        <f t="shared" si="36"/>
        <v>2400</v>
      </c>
      <c r="G84" s="1">
        <v>20012</v>
      </c>
      <c r="H84">
        <f>ROUNDUP(I84/100000,0)</f>
        <v>15</v>
      </c>
      <c r="I84">
        <f t="shared" si="37"/>
        <v>1440000</v>
      </c>
      <c r="J84">
        <v>35014</v>
      </c>
      <c r="K84">
        <f>ROUND(L84/25,0)</f>
        <v>38</v>
      </c>
      <c r="L84">
        <f t="shared" si="38"/>
        <v>960</v>
      </c>
      <c r="M84">
        <v>22002</v>
      </c>
      <c r="N84">
        <f>ROUND(O84/50,0)</f>
        <v>14</v>
      </c>
      <c r="O84">
        <f t="shared" si="40"/>
        <v>720</v>
      </c>
      <c r="P84">
        <v>33001</v>
      </c>
      <c r="Q84">
        <v>80</v>
      </c>
      <c r="R84">
        <f>F84*200</f>
        <v>480000</v>
      </c>
    </row>
    <row r="85" spans="1:18" x14ac:dyDescent="0.15">
      <c r="A85" s="1">
        <v>1404</v>
      </c>
      <c r="B85" s="1">
        <v>14</v>
      </c>
      <c r="C85" s="1" t="s">
        <v>48</v>
      </c>
      <c r="D85" s="1">
        <v>21000</v>
      </c>
      <c r="E85" s="1" t="str">
        <f>"[[2,"&amp;G85&amp;","&amp;H85&amp;",1][2,"&amp;J85&amp;","&amp;K85&amp;",1][2,"&amp;M85&amp;","&amp;N85&amp;",1][2,"&amp;P85&amp;","&amp;Q85&amp;",1]]"</f>
        <v>[[2,20013,6,1][2,35014,72,1][2,22002,27,1][2,61303,1,1]]</v>
      </c>
      <c r="F85">
        <f t="shared" si="36"/>
        <v>4500</v>
      </c>
      <c r="G85" s="1">
        <v>20013</v>
      </c>
      <c r="H85">
        <f t="shared" ref="H85:H86" si="41">ROUNDUP(I85/500000,0)</f>
        <v>6</v>
      </c>
      <c r="I85">
        <f t="shared" si="37"/>
        <v>2700000</v>
      </c>
      <c r="J85">
        <v>35014</v>
      </c>
      <c r="K85">
        <f>ROUND(L85/25,0)</f>
        <v>72</v>
      </c>
      <c r="L85">
        <f t="shared" si="38"/>
        <v>1800</v>
      </c>
      <c r="M85">
        <v>22002</v>
      </c>
      <c r="N85">
        <f>ROUND(O85/50,0)</f>
        <v>27</v>
      </c>
      <c r="O85">
        <f t="shared" si="40"/>
        <v>1350</v>
      </c>
      <c r="P85">
        <v>61303</v>
      </c>
      <c r="Q85">
        <v>1</v>
      </c>
      <c r="R85">
        <f>F85*50</f>
        <v>225000</v>
      </c>
    </row>
    <row r="86" spans="1:18" x14ac:dyDescent="0.15">
      <c r="A86" s="1">
        <v>1405</v>
      </c>
      <c r="B86" s="1">
        <v>14</v>
      </c>
      <c r="C86" s="1" t="s">
        <v>48</v>
      </c>
      <c r="D86" s="1">
        <v>26000</v>
      </c>
      <c r="E86" s="1" t="str">
        <f>"[[2,"&amp;G86&amp;","&amp;H86&amp;",1][2,"&amp;J86&amp;","&amp;K86&amp;",1][2,"&amp;M86&amp;","&amp;N86&amp;",1][2,"&amp;P86&amp;","&amp;Q86&amp;",1]]"</f>
        <v>[[2,20013,9,1][2,35015,24,1][2,22003,9,1][2,61403,1,1]]</v>
      </c>
      <c r="F86">
        <f t="shared" si="36"/>
        <v>7500</v>
      </c>
      <c r="G86" s="1">
        <v>20013</v>
      </c>
      <c r="H86">
        <f t="shared" si="41"/>
        <v>9</v>
      </c>
      <c r="I86">
        <f t="shared" si="37"/>
        <v>4500000</v>
      </c>
      <c r="J86">
        <v>35015</v>
      </c>
      <c r="K86">
        <f>ROUND(L86/125,0)</f>
        <v>24</v>
      </c>
      <c r="L86">
        <f t="shared" si="38"/>
        <v>3000</v>
      </c>
      <c r="M86">
        <v>22003</v>
      </c>
      <c r="N86">
        <f>ROUND(O86/250,0)</f>
        <v>9</v>
      </c>
      <c r="O86">
        <f t="shared" si="40"/>
        <v>2250</v>
      </c>
      <c r="P86">
        <v>61403</v>
      </c>
      <c r="Q86">
        <v>1</v>
      </c>
      <c r="R86">
        <f>F86*8</f>
        <v>60000</v>
      </c>
    </row>
    <row r="87" spans="1:18" x14ac:dyDescent="0.15">
      <c r="A87" s="1">
        <v>1406</v>
      </c>
      <c r="B87" s="1">
        <v>14</v>
      </c>
      <c r="C87" s="1" t="s">
        <v>48</v>
      </c>
      <c r="D87" s="1">
        <v>32000</v>
      </c>
      <c r="E87" s="1" t="str">
        <f>"[[2,"&amp;G87&amp;","&amp;H87&amp;",1][2,"&amp;J87&amp;","&amp;K87&amp;",1][2,"&amp;M87&amp;","&amp;N87&amp;",1][2,"&amp;P87&amp;","&amp;Q87&amp;",1]]"</f>
        <v>[[2,20013,15,1][2,35015,38,1][2,22003,14,1][2,61503,1,1]]</v>
      </c>
      <c r="F87">
        <f t="shared" si="36"/>
        <v>12000</v>
      </c>
      <c r="G87" s="1">
        <v>20013</v>
      </c>
      <c r="H87">
        <f>ROUNDUP(I87/500000,0)</f>
        <v>15</v>
      </c>
      <c r="I87">
        <f t="shared" si="37"/>
        <v>7200000</v>
      </c>
      <c r="J87">
        <v>35015</v>
      </c>
      <c r="K87">
        <f>ROUND(L87/125,0)</f>
        <v>38</v>
      </c>
      <c r="L87">
        <f t="shared" si="38"/>
        <v>4800</v>
      </c>
      <c r="M87">
        <v>22003</v>
      </c>
      <c r="N87">
        <f>ROUND(O87/250,0)</f>
        <v>14</v>
      </c>
      <c r="O87">
        <f t="shared" si="40"/>
        <v>3600</v>
      </c>
      <c r="P87">
        <v>61503</v>
      </c>
      <c r="Q87">
        <v>1</v>
      </c>
      <c r="R87">
        <f>F87</f>
        <v>12000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辅助表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2018-10-15T03:00:53Z</dcterms:modified>
</cp:coreProperties>
</file>